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'Rekapitulace'!$G$33</definedName>
    <definedName name="Dodavka0">'Položky'!#REF!</definedName>
    <definedName name="HSV">'Rekapitulace'!$E$33</definedName>
    <definedName name="HSV0">'Položky'!#REF!</definedName>
    <definedName name="HZS">'Rekapitulace'!$I$33</definedName>
    <definedName name="HZS0">'Položky'!#REF!</definedName>
    <definedName name="JKSO">'Krycí list'!$G$2</definedName>
    <definedName name="MJ">'Krycí list'!$G$5</definedName>
    <definedName name="Mont">'Rekapitulace'!$H$33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'Položky'!$A$1:$G$448</definedName>
    <definedName name="_xlnm.Print_Area" localSheetId="1">'Rekapitulace'!$A$1:$I$47</definedName>
    <definedName name="PocetMJ">'Krycí list'!$G$6</definedName>
    <definedName name="Poznamka">'Krycí list'!$B$37</definedName>
    <definedName name="Projektant">'Krycí list'!$C$8</definedName>
    <definedName name="PSV">'Rekapitulace'!$F$33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>0</definedName>
    <definedName name="solver_num">0</definedName>
    <definedName name="solver_opt">'Položky'!#REF!</definedName>
    <definedName name="solver_typ">1</definedName>
    <definedName name="solver_val">0</definedName>
    <definedName name="Typ">'Položky'!#REF!</definedName>
    <definedName name="VRN">'Rekapitulace'!$H$46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<sst xmlns="http://schemas.openxmlformats.org/spreadsheetml/2006/main" count="1190" uniqueCount="685">
  <si>
    <t>OCENĚNÝ ROZPOČET</t>
  </si>
  <si>
    <t>Rozpočet</t>
  </si>
  <si>
    <t xml:space="preserve">JKSO </t>
  </si>
  <si>
    <t>Objekt</t>
  </si>
  <si>
    <t>Název objektu</t>
  </si>
  <si>
    <t xml:space="preserve">SKP </t>
  </si>
  <si>
    <t>1</t>
  </si>
  <si>
    <t>Stavební úpravy stávajícího objektu</t>
  </si>
  <si>
    <t>Měrná jednotka</t>
  </si>
  <si>
    <t>Stavba</t>
  </si>
  <si>
    <t>Název stavby</t>
  </si>
  <si>
    <t>Počet jednotek</t>
  </si>
  <si>
    <t>17006</t>
  </si>
  <si>
    <t>Kabiny fotbal Břilice</t>
  </si>
  <si>
    <t>Náklady na m.j.</t>
  </si>
  <si>
    <t>Projektant</t>
  </si>
  <si>
    <t>Typ rozpočtu</t>
  </si>
  <si>
    <t>Zpracovatel projektu</t>
  </si>
  <si>
    <t>Objednatel</t>
  </si>
  <si>
    <t>Dodavatel</t>
  </si>
  <si>
    <t>Eduard Janát stavební firma,Sportovní 279,379 01 Třeboň</t>
  </si>
  <si>
    <t xml:space="preserve">Zakázkové číslo </t>
  </si>
  <si>
    <t>Rozpočtoval</t>
  </si>
  <si>
    <t>Eduard Janát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</si>
  <si>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</si>
  <si>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</si>
  <si>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</si>
  <si>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</si>
  <si>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</si>
  <si>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</si>
  <si>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</si>
  <si>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</si>
  <si>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</si>
  <si>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</si>
  <si>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</si>
  <si>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</si>
  <si>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</si>
  <si>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</si>
  <si>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</si>
  <si>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</si>
  <si>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</si>
  <si>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</si>
  <si>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</si>
  <si>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</si>
  <si>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</si>
  <si>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</si>
  <si>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</si>
  <si>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</si>
  <si>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</si>
  <si>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</si>
  <si>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</si>
  <si>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</si>
  <si>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</si>
  <si>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</si>
  <si>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</si>
  <si>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</si>
  <si>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</si>
  <si>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</si>
  <si>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</si>
  <si>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</si>
  <si>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</si>
  <si>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</si>
  <si>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</si>
  <si>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</si>
  <si>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</si>
  <si>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</si>
  <si>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</si>
  <si>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</si>
  <si>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</si>
  <si>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</si>
  <si>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</si>
  <si>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</si>
  <si>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</si>
  <si>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</si>
  <si>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</si>
  <si>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</si>
  <si>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</si>
  <si>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</si>
  <si>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</si>
  <si>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Oceněný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</si>
  <si>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</si>
  <si>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</si>
  <si>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</si>
  <si>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</si>
  <si>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</si>
  <si>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</si>
  <si>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</si>
  <si>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</si>
  <si>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</si>
  <si>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Zemní práce</t>
  </si>
  <si>
    <t>132201101R00</t>
  </si>
  <si>
    <t xml:space="preserve">Hloubení rýh šířky do 60 cm v hor.3 do 100 m3 </t>
  </si>
  <si>
    <t>m3</t>
  </si>
  <si>
    <t>6,5*0,6*0,8</t>
  </si>
  <si>
    <t>132201109R00</t>
  </si>
  <si>
    <t xml:space="preserve">Příplatek za lepivost - hloubení rýh 60 cm v hor.3 </t>
  </si>
  <si>
    <t>162701105R00</t>
  </si>
  <si>
    <t xml:space="preserve">Vodorovné přemístění výkopku z hor.1-4 do 10000 m </t>
  </si>
  <si>
    <t>167101101R00</t>
  </si>
  <si>
    <t xml:space="preserve">Nakládání výkopku z hor.1-4 v množství do 100 m3 </t>
  </si>
  <si>
    <t>171201201R00</t>
  </si>
  <si>
    <t xml:space="preserve">Uložení sypaniny na skl. </t>
  </si>
  <si>
    <t>171201211U00</t>
  </si>
  <si>
    <t xml:space="preserve">Skládkovné zemina </t>
  </si>
  <si>
    <t>t</t>
  </si>
  <si>
    <t>2,34*2</t>
  </si>
  <si>
    <t>174101101R00</t>
  </si>
  <si>
    <t xml:space="preserve">Zásyp jam, rýh, šachet se zhutněním </t>
  </si>
  <si>
    <t>3,12-2,34</t>
  </si>
  <si>
    <t>175101101R00</t>
  </si>
  <si>
    <t xml:space="preserve">Obsyp potrubí bez prohození sypaniny </t>
  </si>
  <si>
    <t>6,5*0,3*0,6</t>
  </si>
  <si>
    <t>451573111R00</t>
  </si>
  <si>
    <t xml:space="preserve">Lože pod potrubí ze štěrkopísku do 63 mm </t>
  </si>
  <si>
    <t>6,5*0,6*0,3</t>
  </si>
  <si>
    <t>919731300U00</t>
  </si>
  <si>
    <t xml:space="preserve">Řezání podkladu betonového hl 15cm </t>
  </si>
  <si>
    <t>m</t>
  </si>
  <si>
    <t>4*2+0,6*2+2,2*2</t>
  </si>
  <si>
    <t>583314007</t>
  </si>
  <si>
    <t>Kamenivo těžené frakce  4/8</t>
  </si>
  <si>
    <t>T</t>
  </si>
  <si>
    <t>1,17*2</t>
  </si>
  <si>
    <t>Celkem za</t>
  </si>
  <si>
    <t>3</t>
  </si>
  <si>
    <t>Svislé a kompletní konstrukce</t>
  </si>
  <si>
    <t>310239211R00</t>
  </si>
  <si>
    <t xml:space="preserve">Zazdívka otvorů plochy do 4 m2 cihlami na MVC </t>
  </si>
  <si>
    <t>0,17*0,73*2,03+0,17*0,79*2,03</t>
  </si>
  <si>
    <t>2,2*2,6*0,32-0,95*2,2*2*0,32</t>
  </si>
  <si>
    <t>zazdívka pouzdra:3,45*0,15*2,52-0,15*(1,6*1,97+0,8*2*1,97)</t>
  </si>
  <si>
    <t>dozdívka parapetů:0,32*1,77*1*2</t>
  </si>
  <si>
    <t>317168115R00</t>
  </si>
  <si>
    <t xml:space="preserve">Překlad POROTHERM plochý 115x71x2000 mm </t>
  </si>
  <si>
    <t>kus</t>
  </si>
  <si>
    <t>317234410R00</t>
  </si>
  <si>
    <t xml:space="preserve">Vyzdívka mezi nosníky cihlami pálenými na MC </t>
  </si>
  <si>
    <t>1,3*0,3*0,12+0,17*0,12*1,2+2,5*0,32*0,14+0,15*0,1*3,5</t>
  </si>
  <si>
    <t>317944311RTU</t>
  </si>
  <si>
    <t>Válcované nosníky do č.12 osazené do otvorů včetně dodávky profilu I č.12-O3, O2 svař.kce</t>
  </si>
  <si>
    <t>IPE 120:1,3*3*0,0104</t>
  </si>
  <si>
    <t>1,2*0,0104*2</t>
  </si>
  <si>
    <t>317944311RTZ</t>
  </si>
  <si>
    <t>Válcované nosníky do č.12 osazené do otvorů včetně dodávky profilu I č.10- O1 svař.kce</t>
  </si>
  <si>
    <t>IPE 100:3,6*2*0,0081</t>
  </si>
  <si>
    <t>317944313RTZ</t>
  </si>
  <si>
    <t>Válcované nosníky č.14-22 osazené do otvorů včetně dodávky profilu  I č.14- O4 svař.kce</t>
  </si>
  <si>
    <t>IPE 140:2,5*3*0,0129</t>
  </si>
  <si>
    <t>319201311R00</t>
  </si>
  <si>
    <t xml:space="preserve">Vyrovnání povrchu zdiva maltou tl.do 3 cm </t>
  </si>
  <si>
    <t>m2</t>
  </si>
  <si>
    <t>komín:0,54*2,5</t>
  </si>
  <si>
    <t>319202321R00</t>
  </si>
  <si>
    <t xml:space="preserve">Vyrovnání povrchu zdiva přizděním do tl. 8 cm </t>
  </si>
  <si>
    <t>1,18:0,32*2,2</t>
  </si>
  <si>
    <t>342248310U00</t>
  </si>
  <si>
    <t xml:space="preserve">Příčka 8  P+D P10 MVC </t>
  </si>
  <si>
    <t>2,5*(1,55+2,06)-0,7*1,97*2</t>
  </si>
  <si>
    <t>342248313U00</t>
  </si>
  <si>
    <t xml:space="preserve">Příčka 14  P+D P10 MVC </t>
  </si>
  <si>
    <t>2,5*(2,06)</t>
  </si>
  <si>
    <t>342264051RT1</t>
  </si>
  <si>
    <t>Podhled sádrokartonový na zavěšenou ocel. konstr. desky standard tl. 12,5 mm, bez izolace</t>
  </si>
  <si>
    <t>1,13-1,16:1,52*2+2,3+5,52</t>
  </si>
  <si>
    <t>342267111RTZ</t>
  </si>
  <si>
    <t>Obklad trámů sádrokartonem dvoustranný do 0,6/0,5m desky standard tl. 12,5 mm</t>
  </si>
  <si>
    <t>0,9+2</t>
  </si>
  <si>
    <t>346244381R00</t>
  </si>
  <si>
    <t xml:space="preserve">Plentování ocelových nosníků výšky do 20 cm </t>
  </si>
  <si>
    <t>(0,3+0,12*2)*1,3</t>
  </si>
  <si>
    <t>1,3*(0,17+0,12*2)</t>
  </si>
  <si>
    <t>3,5*0,4+2,5*0,6</t>
  </si>
  <si>
    <t>349231811R00</t>
  </si>
  <si>
    <t xml:space="preserve">Přizdívka ostění s ozubem z cihel, kapsy do 15 cm </t>
  </si>
  <si>
    <t>0,1*(1+2,1*2)*4</t>
  </si>
  <si>
    <t>61</t>
  </si>
  <si>
    <t>Upravy povrchů vnitřní</t>
  </si>
  <si>
    <t>610991111R00</t>
  </si>
  <si>
    <t xml:space="preserve">Zakrývání výplní vnitřních otvorů </t>
  </si>
  <si>
    <t>1,77*0,5*2</t>
  </si>
  <si>
    <t>0,8*1,97*2</t>
  </si>
  <si>
    <t>611142002U00</t>
  </si>
  <si>
    <t xml:space="preserve">Potažení vni strop sklovl pletivo </t>
  </si>
  <si>
    <t>ze 30%:41,95*0,3</t>
  </si>
  <si>
    <t>611421331R00</t>
  </si>
  <si>
    <t xml:space="preserve">Oprava váp.omítek stropů do 30% plochy - štukových </t>
  </si>
  <si>
    <t>2,78+5,2+17,07+16,9</t>
  </si>
  <si>
    <t>611425521R00</t>
  </si>
  <si>
    <t xml:space="preserve">Omítka rýh stropů MV do 15 cm omít.hrubou,hladkou </t>
  </si>
  <si>
    <t>po vybouraných příčkách:0,1*(0,99+0,8)+2,11*0,1</t>
  </si>
  <si>
    <t>po vyb.zdech:0,21*(0,9+0,33)+1,26*2*0,32+2,19*0,17</t>
  </si>
  <si>
    <t>611471411R00</t>
  </si>
  <si>
    <t>Úprava stropů  štukem přeštukování stávajících stropů</t>
  </si>
  <si>
    <t>612335302U00</t>
  </si>
  <si>
    <t>Oprava ostění po výměně oken štuková omítka</t>
  </si>
  <si>
    <t>0,3*(1,77+0,5*2)</t>
  </si>
  <si>
    <t>dveře:0,3*(2,11+2,2*2)*2</t>
  </si>
  <si>
    <t>612403399R00</t>
  </si>
  <si>
    <t xml:space="preserve">Hrubá výplň rýh ve stěnách maltou </t>
  </si>
  <si>
    <t>po vyb.příčkách:0,1*2,5*2+0,21*2,5+0,54*2,52+0,32*2,52*2+2,5*0,17</t>
  </si>
  <si>
    <t>1.03:0,2*(1+2,4*2)</t>
  </si>
  <si>
    <t>612409991R00</t>
  </si>
  <si>
    <t xml:space="preserve">Začištění omítek kolem oken,dveří apod. </t>
  </si>
  <si>
    <t>(1+2,1*2)+0,79+2,03*2*2+0,9+2,1*2+2,5*4*2</t>
  </si>
  <si>
    <t>1,03:(1+2,4)*2</t>
  </si>
  <si>
    <t>612421331R00</t>
  </si>
  <si>
    <t xml:space="preserve">Oprava vápen.omítek stěn do 30 % pl. - štukových </t>
  </si>
  <si>
    <t>na stávající zdivo:</t>
  </si>
  <si>
    <t>1,12:2,5*(1,31*2+2,06)-1*2,1</t>
  </si>
  <si>
    <t>1,13:2,5*(1,55+0,98)-0,7*1,97</t>
  </si>
  <si>
    <t>1,14:2,5*1,55-0,73*2,03</t>
  </si>
  <si>
    <t>1,15:2,5*(1,57+1,025+1,16+0,54)-0,9*2,1</t>
  </si>
  <si>
    <t>1,16:2,5*(2,48+1,16+2,48+2,06)-0,79*2,03</t>
  </si>
  <si>
    <t>1,17:2,5*(2,525+1,64)*2-0,8*1,97</t>
  </si>
  <si>
    <t>1,18:2,52*(4,9*2+3,45)-1,77*1-1,77*0,5+0,15*(1,77+0,5*2)-0,5*0,8</t>
  </si>
  <si>
    <t>1,19:2,52*(4,82*2+3,45)-1,76*0,5-1,76*1-0,79*2,03+0,15*(1,76+0,5*2)</t>
  </si>
  <si>
    <t>Mezisoučet</t>
  </si>
  <si>
    <t>612456211RTU</t>
  </si>
  <si>
    <t xml:space="preserve">Penetrace pod omítky </t>
  </si>
  <si>
    <t>všechno zdivo:</t>
  </si>
  <si>
    <t>1,12:2,5*(2,06+1,32)*2-1*2,1</t>
  </si>
  <si>
    <t>1,13,1,14:2,35*(0,98*2+1,55*2)*2-0,7*1,97*2</t>
  </si>
  <si>
    <t>1,15:2,35*(2,06+1,025+0,54+0,88+1,16)*2-0,7*1,97*2</t>
  </si>
  <si>
    <t>1,16:2,35*(1,6*2+2,06)</t>
  </si>
  <si>
    <t>1,17:2,5*(2,525+2,06)*2-0,7*2,06</t>
  </si>
  <si>
    <t>1,18:2,52*(3,94+0,95+3,45)*2-1,77*0,5-0,8*1,97-0,7*1,97+0,2*(0,95+2,16*2)+0,1*(0,9+2,1*2)+0,15*(1,77+0,5*2)-1,6*1,97</t>
  </si>
  <si>
    <t>1,19:2,52*(3,89+0,95+3,45)*2-1,77*0,5-0,8*1,97-1,6*1,97+0,15*(1,77+0,5*2)+0,15*(0,95+2,1*2)</t>
  </si>
  <si>
    <t>1,03:0,2*(1+2,4*2)</t>
  </si>
  <si>
    <t>Začátek provozního součtu</t>
  </si>
  <si>
    <t>obklad na nové zdivo:</t>
  </si>
  <si>
    <t>1,13,14:2,1*(1,55*2+0,98*4)-0,7*1,97*2+0,73*2,1</t>
  </si>
  <si>
    <t>1,15-1,16:2,1*(2,06+0,8)-0,7*1,97*2</t>
  </si>
  <si>
    <t>0,6*2,1*4</t>
  </si>
  <si>
    <t>0</t>
  </si>
  <si>
    <t>Konec provozního součtu</t>
  </si>
  <si>
    <t>612471411R00</t>
  </si>
  <si>
    <t>Úprava vnitřních stěn  štukem přeštukování stávajícího zdiva</t>
  </si>
  <si>
    <t>1,13:2,35*(1,55+0,98)-0,7*1,97</t>
  </si>
  <si>
    <t>1,14:2,35*1,55-0,73*2,03</t>
  </si>
  <si>
    <t>1,15:2,35*(1,57+1,025+1,16+0,54)-0,9*2,1</t>
  </si>
  <si>
    <t>1,16:2,35*(2,48+1,16+2,48+2,06)-0,79*2,03</t>
  </si>
  <si>
    <t>odpočet obkladů na stáv. zdivo:</t>
  </si>
  <si>
    <t>1,13:-2,1*(1,55)</t>
  </si>
  <si>
    <t>1,14:-2,1*((1,55)*2-0,7*1,97)</t>
  </si>
  <si>
    <t>1,15:-2,1*((1,025+0,54+0,88+0,88+1,16*2+0,54+1,025)-0,7*1,97)</t>
  </si>
  <si>
    <t>1,16:-2,1*((1,6*2+2,06)-0,79*2,03)</t>
  </si>
  <si>
    <t>612473181RUX</t>
  </si>
  <si>
    <t>Omítka vnitřního zdiva ze suché směsi, hladká příplatek za opravu po otluč keram.,dřev.obkladech</t>
  </si>
  <si>
    <t>na stáv.zdivo:</t>
  </si>
  <si>
    <t>pod vybouraný keram.obklad:</t>
  </si>
  <si>
    <t>1,12:1,97*(1,31*2+2,06)</t>
  </si>
  <si>
    <t>1,13:1,97*1,55</t>
  </si>
  <si>
    <t>1,14:1,97*1,55-0,73*1,97</t>
  </si>
  <si>
    <t>1,15-1,16:2,1*(4,05*2+2,06+1,16*2)-0,79*2</t>
  </si>
  <si>
    <t>pod dřevěný obklad:</t>
  </si>
  <si>
    <t>1,18:2,02*2*(4,9+3,45)-0,73*2,03-1,8*1,3</t>
  </si>
  <si>
    <t>1,19:2,02*2*(4,82+3,87)-0,79*2,03-1,8*1,3</t>
  </si>
  <si>
    <t>podhoz na dveřní pouzdro:2*0,8*2*2</t>
  </si>
  <si>
    <t>612473182R00</t>
  </si>
  <si>
    <t xml:space="preserve">Omítka vnitřního zdiva ze suché směsi, štuková </t>
  </si>
  <si>
    <t>nové zdivo:</t>
  </si>
  <si>
    <t>1,12:2,5*2,06</t>
  </si>
  <si>
    <t>1,13,1,14:2,35*(0,98*2+1,55+0,98*2+1,55)+0,73*2,03-0,7*1,97*2</t>
  </si>
  <si>
    <t>1,15:2,35*(2,06)-0,7*1,97*2+2,35*0,54</t>
  </si>
  <si>
    <t>1,16:0,79*2,03</t>
  </si>
  <si>
    <t>1,18:0,73*2,03+1,77*1+0,1*(0,9+2,1*2)+2,52*3,2-1,6*1,97+0,5*0,95+0,2*(0,95+2,16*2)+0,1*(0,9+2,1*2)</t>
  </si>
  <si>
    <t>-0,8*1,97</t>
  </si>
  <si>
    <t>1,19:0,79*2,03+0,95*0,5-0,8*1,97+3,45*2,52-1,6*1,97+1,76*1</t>
  </si>
  <si>
    <t>612473185R00</t>
  </si>
  <si>
    <t xml:space="preserve">Příplatek za zabudované omítníky v ploše stěn </t>
  </si>
  <si>
    <t>612473186R00</t>
  </si>
  <si>
    <t xml:space="preserve">Příplatek za zabudované rohovníky </t>
  </si>
  <si>
    <t>1,03:1+2,1*2</t>
  </si>
  <si>
    <t>1,15:2,52*2</t>
  </si>
  <si>
    <t>1,18:0,9+2,1*2+2,52+1,77+0,5*2+2,5</t>
  </si>
  <si>
    <t>1,19:1,76+0,5*2+2,5</t>
  </si>
  <si>
    <t>6124800U00</t>
  </si>
  <si>
    <t xml:space="preserve">Omytí stáv.  zdiva </t>
  </si>
  <si>
    <t>37,12</t>
  </si>
  <si>
    <t>612481113R00</t>
  </si>
  <si>
    <t xml:space="preserve">Potažení vnitř. stěn sklotex. pletivem s vypnutím </t>
  </si>
  <si>
    <t>ze 30%:123,8*0,3</t>
  </si>
  <si>
    <t>612631001U00</t>
  </si>
  <si>
    <t xml:space="preserve">Spárování MC vnitřní stěna cihla </t>
  </si>
  <si>
    <t>123,74*0,3</t>
  </si>
  <si>
    <t>612754111U00</t>
  </si>
  <si>
    <t xml:space="preserve">Lišta začišťovací vnitřní </t>
  </si>
  <si>
    <t>(1,77+0,5*2)*2</t>
  </si>
  <si>
    <t>62</t>
  </si>
  <si>
    <t>Úpravy povrchů vnější</t>
  </si>
  <si>
    <t>620991121R00</t>
  </si>
  <si>
    <t xml:space="preserve">Zakrývání výplní vnějších otvorů </t>
  </si>
  <si>
    <t>622421143R00</t>
  </si>
  <si>
    <t xml:space="preserve">Omítka vnější stěn, MVC, štuková, složitost 1-2 </t>
  </si>
  <si>
    <t>dozdívka parapetů:(1,77+1,76)*1</t>
  </si>
  <si>
    <t>nad vstup.dveře:2,2*0,5+0,15*(0,8+1,97*2)*2</t>
  </si>
  <si>
    <t>622422528R0Z</t>
  </si>
  <si>
    <t xml:space="preserve">Oprava vnějších omítek -napojení na stáv.vně om. </t>
  </si>
  <si>
    <t>okolo nových vstupních dveří:0,3*(2,5+2,5*2)</t>
  </si>
  <si>
    <t>parapety:1*2*2*0,3</t>
  </si>
  <si>
    <t>622432112R00</t>
  </si>
  <si>
    <t xml:space="preserve">Omítka stěn dekorativ. soklová střednězrnná </t>
  </si>
  <si>
    <t>0,7*(0,15+0,15*2+0,15*2)</t>
  </si>
  <si>
    <t>napoj na stáv.sokl:1,77*2*0,2+0,7*0,2*2</t>
  </si>
  <si>
    <t>622471317RV7</t>
  </si>
  <si>
    <t>Nátěr nebo nástřik stěn vnějších, složitost 1 - 2 barva silikonová</t>
  </si>
  <si>
    <t>6,05+3,45</t>
  </si>
  <si>
    <t>ostění oken:0,15*(1,77+0,5*2)*2</t>
  </si>
  <si>
    <t>622754111U00</t>
  </si>
  <si>
    <t xml:space="preserve">lišta začišťovací+tkanina APU </t>
  </si>
  <si>
    <t>63</t>
  </si>
  <si>
    <t>Podlahy a podlahové konstrukce</t>
  </si>
  <si>
    <t>63131-01</t>
  </si>
  <si>
    <t xml:space="preserve">Očištění stávající bet.mazaniny </t>
  </si>
  <si>
    <t>2,78+1,52+1,52+2,3+5,52+5,2+17,07+16,9</t>
  </si>
  <si>
    <t>6313100</t>
  </si>
  <si>
    <t>Dilatační spára po obvodu místností krytá dilatač.lištou vč.dod.lišty</t>
  </si>
  <si>
    <t>1,12:(1,31+2,06)*2</t>
  </si>
  <si>
    <t>1,13, 1,14:(0,98+1,55)*2*2</t>
  </si>
  <si>
    <t>1,15:2,45+2,06+2,025+0,6+0,54</t>
  </si>
  <si>
    <t>1,16:2,5*2+2,06+0,6</t>
  </si>
  <si>
    <t>1,17:(2,525+1,64)*2</t>
  </si>
  <si>
    <t>1,18:(3,94+3,145)*2</t>
  </si>
  <si>
    <t>1,19:(4,82+3,45)*2</t>
  </si>
  <si>
    <t>631311131R00</t>
  </si>
  <si>
    <t xml:space="preserve">Doplnění mazanin betonem do 1 m2, nad tl. 8 cm </t>
  </si>
  <si>
    <t>po vybour.zdivu:0,15*(2,2*0,17+1,26*2*0,32+2,1*0,1+0,8*0,1+0,9*0,1+1*0,3+0,7*0,21+0,9*0,54)</t>
  </si>
  <si>
    <t>631312131R00</t>
  </si>
  <si>
    <t xml:space="preserve">Doplnění mazanin betonem do 4 m2, nad tl. 8 cm </t>
  </si>
  <si>
    <t>oprava po venk.kanalizaci:0,15*(6,5*0,6)</t>
  </si>
  <si>
    <t>632451022R00</t>
  </si>
  <si>
    <t xml:space="preserve">Vyrovnávací potěr MC 15, v pásu, tl. 30 mm </t>
  </si>
  <si>
    <t>0,3*1,77*2</t>
  </si>
  <si>
    <t>632451221R00</t>
  </si>
  <si>
    <t xml:space="preserve">Potěr pískocementový hlazený ocel. hlad. tl. 20 mm </t>
  </si>
  <si>
    <t>1,16:5,52</t>
  </si>
  <si>
    <t>632459122U00</t>
  </si>
  <si>
    <t xml:space="preserve">Přípl potěr tl -2cm sklon -30° </t>
  </si>
  <si>
    <t>64</t>
  </si>
  <si>
    <t>Výplně otvorů</t>
  </si>
  <si>
    <t>642942111RT3</t>
  </si>
  <si>
    <t>Osazení zárubní dveřních ocelových, pl. do 2,5 m2 včetně dodávky zárubně ZH  70 x 197 x 10 cm</t>
  </si>
  <si>
    <t>642942111RT4</t>
  </si>
  <si>
    <t>Osazení zárubní dveřních ocelových, pl. do 2,5 m2 včetně dodávky zárubně ZH  80 x 197 x 10 cm</t>
  </si>
  <si>
    <t>8</t>
  </si>
  <si>
    <t>Trubní vedení</t>
  </si>
  <si>
    <t>Vypouštěcí šachtička 300/300/100 vč.napojení, izol.  a zabetonování</t>
  </si>
  <si>
    <t>84</t>
  </si>
  <si>
    <t>Plynovod</t>
  </si>
  <si>
    <t xml:space="preserve">Venkovní plynovod </t>
  </si>
  <si>
    <t>kpl</t>
  </si>
  <si>
    <t>81</t>
  </si>
  <si>
    <t xml:space="preserve">Zemní práce pro venkovní plynovod </t>
  </si>
  <si>
    <t>87</t>
  </si>
  <si>
    <t>Potrubí z trub z plastických hmot</t>
  </si>
  <si>
    <t>87131000</t>
  </si>
  <si>
    <t xml:space="preserve">Napojení na stáv.kanalizaci </t>
  </si>
  <si>
    <t>871313121R00</t>
  </si>
  <si>
    <t xml:space="preserve">Montáž trub z tvrdého PVC, gumový kroužek, DN 150 </t>
  </si>
  <si>
    <t>odvodnění před vstupem:6,5</t>
  </si>
  <si>
    <t>28611151.A</t>
  </si>
  <si>
    <t>Trubka PVC kanalizační hladká d150 vč tvarovek</t>
  </si>
  <si>
    <t>6,5*1,1</t>
  </si>
  <si>
    <t>94</t>
  </si>
  <si>
    <t>Lešení a stavební výtahy</t>
  </si>
  <si>
    <t>941955002R00</t>
  </si>
  <si>
    <t xml:space="preserve">Lešení lehké pomocné, výška podlahy do 1,9 m </t>
  </si>
  <si>
    <t>5,61+2,78+1,52+1,52+2,3+5,52+5,2+17,07+16,9</t>
  </si>
  <si>
    <t>95</t>
  </si>
  <si>
    <t>Dokončovací konstrukce na pozemních stavbách</t>
  </si>
  <si>
    <t>950 1</t>
  </si>
  <si>
    <t xml:space="preserve">Hasící přístroj PHP 6kg </t>
  </si>
  <si>
    <t>950 4</t>
  </si>
  <si>
    <t>Přípomocné práce ZI, UT, EI,VZT vč.prostupů</t>
  </si>
  <si>
    <t>h</t>
  </si>
  <si>
    <t>952901111R00</t>
  </si>
  <si>
    <t xml:space="preserve">Vyčištění budov o výšce podlaží do 4 m </t>
  </si>
  <si>
    <t>953941321R00</t>
  </si>
  <si>
    <t xml:space="preserve">Osazení železných rohoží s rámy o ploše do 1 m2 </t>
  </si>
  <si>
    <t>953943112R00</t>
  </si>
  <si>
    <t xml:space="preserve">Osazení kovových předmětů do zdiva, 5 kg / kus </t>
  </si>
  <si>
    <t>2+6+16+3</t>
  </si>
  <si>
    <t>O01</t>
  </si>
  <si>
    <t>Zrcadlo do Al brouš.rámu 1025/750 d+m</t>
  </si>
  <si>
    <t>O02</t>
  </si>
  <si>
    <t>Zrcadlo do Al brouš.rámu 880/750 d+m</t>
  </si>
  <si>
    <t>O03</t>
  </si>
  <si>
    <t>Sušák na ruce vč.montáže</t>
  </si>
  <si>
    <t>O04</t>
  </si>
  <si>
    <t>Zásobník na ubrousky  uzamyk.vč.montáže</t>
  </si>
  <si>
    <t>O05</t>
  </si>
  <si>
    <t>Zásobník na toalet.papír  uzamyk.vč.montáže</t>
  </si>
  <si>
    <t>O06</t>
  </si>
  <si>
    <t>WC souprava závěs.</t>
  </si>
  <si>
    <t>O07</t>
  </si>
  <si>
    <t>Háček na ručník</t>
  </si>
  <si>
    <t>O08</t>
  </si>
  <si>
    <t>Odpadkový koš nášlap. 25l</t>
  </si>
  <si>
    <t>O09</t>
  </si>
  <si>
    <t>Dávkovač tekutého mýdla 0,5l  uzamyk.na klíč vč.montáže</t>
  </si>
  <si>
    <t>O10</t>
  </si>
  <si>
    <t>Dvojháček na oděvy nerezový</t>
  </si>
  <si>
    <t>O11</t>
  </si>
  <si>
    <t>Vybavení obj.bezp.tabulkami a značkami</t>
  </si>
  <si>
    <t>O12</t>
  </si>
  <si>
    <t>Hliníkový štítek s názv.místnosti vč.mont</t>
  </si>
  <si>
    <t>O13</t>
  </si>
  <si>
    <t>Rohož  z AL pofil.venk.čistící s polymerbet.vanou, 1000/500/80, Pz rám</t>
  </si>
  <si>
    <t>O14</t>
  </si>
  <si>
    <t>Vni.čistící rohož +AL rám 750/500/12</t>
  </si>
  <si>
    <t>96</t>
  </si>
  <si>
    <t>Bourání konstrukcí</t>
  </si>
  <si>
    <t>962031132R00</t>
  </si>
  <si>
    <t xml:space="preserve">Bourání příček cihelných tl. 10 cm </t>
  </si>
  <si>
    <t>0,99*2,5*2+2,11*2,52-0,99*1,95*2</t>
  </si>
  <si>
    <t>962032231R00</t>
  </si>
  <si>
    <t xml:space="preserve">Bourání zdiva z cihel pálených na MVC </t>
  </si>
  <si>
    <t>2,2*0,17*2,52+1,26*0,32*2*2,52+0,7*0,21*2,52</t>
  </si>
  <si>
    <t>962032631R00</t>
  </si>
  <si>
    <t xml:space="preserve">Bourání zdiva komínového z cihel na MVC </t>
  </si>
  <si>
    <t>0,9*0,54*2,5</t>
  </si>
  <si>
    <t>965042131R00</t>
  </si>
  <si>
    <t xml:space="preserve">Bourání mazanin betonových  tl. 10 cm, pl. 4 m2 </t>
  </si>
  <si>
    <t>1,16:1,6*2,06*0,03</t>
  </si>
  <si>
    <t>0,5*0,5*0,1</t>
  </si>
  <si>
    <t>965042241R00</t>
  </si>
  <si>
    <t xml:space="preserve">Bourání mazanin betonových tl. nad 10 cm, nad 4 m2 </t>
  </si>
  <si>
    <t>napojení  na dešť.kan:0,5*0,15*4</t>
  </si>
  <si>
    <t>0,7*2,2*0,15</t>
  </si>
  <si>
    <t>965081713R00</t>
  </si>
  <si>
    <t xml:space="preserve">Bourání dlaždic keramických tl. 1 cm, nad 1 m2 </t>
  </si>
  <si>
    <t>7,09+8,5</t>
  </si>
  <si>
    <t>968061126R00</t>
  </si>
  <si>
    <t xml:space="preserve">Vyvěšení dřevěných dveřních křídel pl. nad 2 m2 </t>
  </si>
  <si>
    <t>968062356R00</t>
  </si>
  <si>
    <t xml:space="preserve">Vybourání dřevěných rámů oken dvojitých pl. 4 m2 </t>
  </si>
  <si>
    <t>1,77*1,46*2</t>
  </si>
  <si>
    <t>968072455R00</t>
  </si>
  <si>
    <t xml:space="preserve">Vybourání kovových dveřních zárubní pl. do 2 m2 </t>
  </si>
  <si>
    <t>0,73*2,03+0,79*2,5+0,99*1,95*2</t>
  </si>
  <si>
    <t>973031812R00</t>
  </si>
  <si>
    <t xml:space="preserve">Vysekání kapes pro zavázání příček tl. 10 cm </t>
  </si>
  <si>
    <t>2,5*2</t>
  </si>
  <si>
    <t>976061111R00</t>
  </si>
  <si>
    <t xml:space="preserve">Vybourání parapetních desek </t>
  </si>
  <si>
    <t>1,77*2</t>
  </si>
  <si>
    <t>978023411R00</t>
  </si>
  <si>
    <t xml:space="preserve">Vysekání a úprava spár zdiva cihelného mimo komín. </t>
  </si>
  <si>
    <t>123,76/2</t>
  </si>
  <si>
    <t>978059531R00</t>
  </si>
  <si>
    <t xml:space="preserve">Odsekání vnitřních obkladů stěn nad 2 m2 </t>
  </si>
  <si>
    <t>1,12:1,97*(2,06*2+4,135*2+0,2)-1*1,97-0,9*1,97</t>
  </si>
  <si>
    <t>1,14:1,97*(2,51+2,06)*2-0,9*1,97-0,7*1,97</t>
  </si>
  <si>
    <t>1,17:0,32*(2,11+2,62*2)</t>
  </si>
  <si>
    <t>97</t>
  </si>
  <si>
    <t>Prorážení otvorů</t>
  </si>
  <si>
    <t>971033641R00</t>
  </si>
  <si>
    <t xml:space="preserve">Vybourání otv. zeď cihel. pl.4 m2, tl.30 cm, MVC </t>
  </si>
  <si>
    <t>0,3*1*2,4</t>
  </si>
  <si>
    <t>0,17*0,9*2,4</t>
  </si>
  <si>
    <t>973031813R00</t>
  </si>
  <si>
    <t xml:space="preserve">Vysekání kapes pro zavázání příček tl. 15 cm </t>
  </si>
  <si>
    <t>973031824R00</t>
  </si>
  <si>
    <t xml:space="preserve">Vysekání kapes pro zavázání zdí tl. 30 cm </t>
  </si>
  <si>
    <t>974031666R00</t>
  </si>
  <si>
    <t xml:space="preserve">Vysekání rýh zeď cihelná vtah. nosníků 15 x 25 cm </t>
  </si>
  <si>
    <t>1,3*2+1,3</t>
  </si>
  <si>
    <t>975053131R00</t>
  </si>
  <si>
    <t xml:space="preserve">Víceřad.podchycení stropů do 3,5 m,do 800 kg/m2 </t>
  </si>
  <si>
    <t>2,06*2+1,3*2+2,2*2</t>
  </si>
  <si>
    <t>978011141R00</t>
  </si>
  <si>
    <t xml:space="preserve">Otlučení omítek vnitřních vápenných stropů do 30 % </t>
  </si>
  <si>
    <t>7,09+15,1+8,48+15+2,525*2,06+2,36</t>
  </si>
  <si>
    <t>978011191RT1</t>
  </si>
  <si>
    <t>Otlučení omítek vnitřních vápenných stropů do 100% Otlučení pouze štukové vrstvy</t>
  </si>
  <si>
    <t>2,78+2,06*2,525+15,1+15+2,36</t>
  </si>
  <si>
    <t>978013141R00</t>
  </si>
  <si>
    <t xml:space="preserve">Otlučení omítek vnitřních stěn v rozsahu do 30 % </t>
  </si>
  <si>
    <t>978013191RX0</t>
  </si>
  <si>
    <t>Otlučení omítek vnitřních stěn v rozsahu do 100 % otlučení pouze štukové vrstvy</t>
  </si>
  <si>
    <t>122,46-26,8</t>
  </si>
  <si>
    <t>978015291R00</t>
  </si>
  <si>
    <t xml:space="preserve">Otlučení omítek vnějších MVC v složit.1-4 do 100 % </t>
  </si>
  <si>
    <t>0,32*(2,11+2,62*2)</t>
  </si>
  <si>
    <t>1,12:1,97*(2,06*2+4,135*2+0,2)-0,73*2</t>
  </si>
  <si>
    <t>1,17:2,5*(2,2+1,36*2)-0,8*1,97*2</t>
  </si>
  <si>
    <t>711</t>
  </si>
  <si>
    <t>Izolace proti vodě</t>
  </si>
  <si>
    <t>711212001R00</t>
  </si>
  <si>
    <t xml:space="preserve">Nátěr hydroizolační těsnicí hmotou </t>
  </si>
  <si>
    <t>1,13-1,16:1,52+1,52+2,3+5,52</t>
  </si>
  <si>
    <t>vytažení:</t>
  </si>
  <si>
    <t>1,13:0,15*(1,55+0,98)*2-0,7</t>
  </si>
  <si>
    <t>1,14:0,15*(1,55+0,98)*2-0,7</t>
  </si>
  <si>
    <t>1,15-1,16:0,15*(1,6+0,88+0,54+1,025+0,88+2,06+0,6*2+0,7*2-0,7*3)</t>
  </si>
  <si>
    <t>2,06*2+2*0,6*2+1,6*2*2</t>
  </si>
  <si>
    <t>998711203R00</t>
  </si>
  <si>
    <t xml:space="preserve">Přesun hmot pro izolace proti vodě, výšky do 60 m </t>
  </si>
  <si>
    <t>720</t>
  </si>
  <si>
    <t>Zdravotechnická instalace</t>
  </si>
  <si>
    <t xml:space="preserve">ZI </t>
  </si>
  <si>
    <t>720-1</t>
  </si>
  <si>
    <t xml:space="preserve">Plyn </t>
  </si>
  <si>
    <t>730</t>
  </si>
  <si>
    <t>Ústřední vytápění</t>
  </si>
  <si>
    <t xml:space="preserve">UT </t>
  </si>
  <si>
    <t>764</t>
  </si>
  <si>
    <t>Konstrukce klempířské</t>
  </si>
  <si>
    <t>764410420RZ0</t>
  </si>
  <si>
    <t>Oplechování parapetů z poplast.plechu, rš 250 mm RAL 7024</t>
  </si>
  <si>
    <t>1,81*2,</t>
  </si>
  <si>
    <t>998764202R00</t>
  </si>
  <si>
    <t xml:space="preserve">Přesun hmot pro klempířské konstr., výšky do 12 m </t>
  </si>
  <si>
    <t>766</t>
  </si>
  <si>
    <t>Konstrukce truhlářské</t>
  </si>
  <si>
    <t>766121210R00</t>
  </si>
  <si>
    <t xml:space="preserve">Stěny sanitární  HPL tl.12mm, elox.rám dod+montáž </t>
  </si>
  <si>
    <t>2,5*0,6*2</t>
  </si>
  <si>
    <t>766411812R0Z</t>
  </si>
  <si>
    <t xml:space="preserve">Demontáž obložení stěn - dřevěné obklady </t>
  </si>
  <si>
    <t>1,13:2,02*(4,9+3,45)*2-0,73*2,03-1,8*1,3</t>
  </si>
  <si>
    <t>1,15:2,02*(4,82+3,45)*2-0,79*2,03-1,8*1,3</t>
  </si>
  <si>
    <t>766411822R00</t>
  </si>
  <si>
    <t xml:space="preserve">Demontáž podkladových roštů obložení stěn </t>
  </si>
  <si>
    <t>1,13:2,02*(4,9+3,45)*2-0,73*2,03-1,8*1,5</t>
  </si>
  <si>
    <t>1,15:2,02*(4,82+3,45)*2-0,79*2,03-1,8*1,5</t>
  </si>
  <si>
    <t>766601211RTZ</t>
  </si>
  <si>
    <t xml:space="preserve">Těsnění okenní spáry, ostění, PT-Z fólie+ PP páska </t>
  </si>
  <si>
    <t>1*(1,76+0,5*2)+(1,97*2+0,8)*2</t>
  </si>
  <si>
    <t>766601229R00</t>
  </si>
  <si>
    <t xml:space="preserve">Těsnění oken.spáry,parapet,PT folie+PP folie+páska </t>
  </si>
  <si>
    <t>1,76*2</t>
  </si>
  <si>
    <t>766629301R00</t>
  </si>
  <si>
    <t xml:space="preserve">Montáž oken plastových plochy do 1,50 m2 </t>
  </si>
  <si>
    <t>766660713U00</t>
  </si>
  <si>
    <t xml:space="preserve">Mtž okopný plech dveřní křídlo </t>
  </si>
  <si>
    <t>3*2+2*2+2*2+2</t>
  </si>
  <si>
    <t>766670021R00</t>
  </si>
  <si>
    <t xml:space="preserve">Montáž kliky a štítku </t>
  </si>
  <si>
    <t>766694113R00</t>
  </si>
  <si>
    <t xml:space="preserve">Montáž parapetních desek š.do 30 cm,dl.do 260 cm </t>
  </si>
  <si>
    <t>766699211R00</t>
  </si>
  <si>
    <t xml:space="preserve">Montáž  lavice šatní s věšáky </t>
  </si>
  <si>
    <t>17*1</t>
  </si>
  <si>
    <t>766660012RA0</t>
  </si>
  <si>
    <t xml:space="preserve">Montáž dveří jednokřídlových šířky 70 cm </t>
  </si>
  <si>
    <t>766660014RA0</t>
  </si>
  <si>
    <t xml:space="preserve">Montáž dveří jednokřídlových šířky 80 cm </t>
  </si>
  <si>
    <t>766660014RAZ</t>
  </si>
  <si>
    <t>Montáž dveří jednokřídlových plastovýc šířky 80 cm vč. plast.zárubně</t>
  </si>
  <si>
    <t>766660044RAZ</t>
  </si>
  <si>
    <t xml:space="preserve">Montáž dveří a zárubně š.160 cm do staveb.pozdrdra </t>
  </si>
  <si>
    <t>553353522</t>
  </si>
  <si>
    <t>Pouzdro dveřní pro posuvné dveře 160/1970</t>
  </si>
  <si>
    <t>61181257.A</t>
  </si>
  <si>
    <t>Zárubeň obkladová  š.160 cm/tl. stěny 7-15cm</t>
  </si>
  <si>
    <t>D01</t>
  </si>
  <si>
    <t>Plastové okno 2kř. RAL 7024 U=1,1, Rw 34dB</t>
  </si>
  <si>
    <t>2*1,76*0,5</t>
  </si>
  <si>
    <t>D1a,D1b</t>
  </si>
  <si>
    <t>Dveře plastové vchodové 800/1970 RAL 7024, kov., bezp.zámek,okop.plech oboustr</t>
  </si>
  <si>
    <t>P1</t>
  </si>
  <si>
    <t>Deska parapetní  šířka 15 cm CPL lamino</t>
  </si>
  <si>
    <t>1,81*2</t>
  </si>
  <si>
    <t>T01</t>
  </si>
  <si>
    <t>Dveře vnitřní hladké plné 1 kříd. 70x197 HPL lam. odstín bílá,okop.plech oboustr. v.20cm,doz.zámek</t>
  </si>
  <si>
    <t>T02</t>
  </si>
  <si>
    <t>Lavice šatnová 100/400- v.1700mm</t>
  </si>
  <si>
    <t>T03</t>
  </si>
  <si>
    <t>Dveře vnitřní hladké 2kř. HPL lanin. 160/197 posuvné doz.zámek, okop.plech oboustr. v.20cm</t>
  </si>
  <si>
    <t>T04</t>
  </si>
  <si>
    <t>Dveře vnitřní hladké plné 1 kříd. 80x197 HPL lam. odstín bílá,okop.plech oboustr. v.20cm,doz.zámek</t>
  </si>
  <si>
    <t>998766202R00</t>
  </si>
  <si>
    <t xml:space="preserve">Přesun hmot pro truhlářské konstr., výšky do 12 m </t>
  </si>
  <si>
    <t>767</t>
  </si>
  <si>
    <t>Konstrukce zámečnické</t>
  </si>
  <si>
    <t>767995104R00</t>
  </si>
  <si>
    <t>Montáž kovových atypických konstrukcí do 50 kg vč.dodávky- podchycení po ubourání komína</t>
  </si>
  <si>
    <t>kg</t>
  </si>
  <si>
    <t>podchycení komína pod 2np:</t>
  </si>
  <si>
    <t>IPE 100:(4*1,5+2*0,25)*8,1</t>
  </si>
  <si>
    <t>L100/100/10:2,7*2*15,1</t>
  </si>
  <si>
    <t>P8  8/100:0,6*4*6,3</t>
  </si>
  <si>
    <t>0,1*6,3*2</t>
  </si>
  <si>
    <t>Z01</t>
  </si>
  <si>
    <t>Ocelový škrabák na obuv dod+mont</t>
  </si>
  <si>
    <t>998767202R00</t>
  </si>
  <si>
    <t xml:space="preserve">Přesun hmot pro zámečnické konstr., výšky do 12 m </t>
  </si>
  <si>
    <t>771</t>
  </si>
  <si>
    <t>Podlahy z dlaždic a obklady</t>
  </si>
  <si>
    <t>771475014R00</t>
  </si>
  <si>
    <t xml:space="preserve">Obklad soklíků keram.rovných, tmel v.7 cm </t>
  </si>
  <si>
    <t>1,12:(2,06+1,31)*2-0,8</t>
  </si>
  <si>
    <t>1.18:(3,94+0,95+3,45)*2-1,6</t>
  </si>
  <si>
    <t>1,19:(3,87+0,95)*2-1,6</t>
  </si>
  <si>
    <t>771575109R00</t>
  </si>
  <si>
    <t xml:space="preserve">Montáž podlah keram.,hladké, tmel, </t>
  </si>
  <si>
    <t>1,12-1,19:2,78+1,52+1,52+2,3+5,52+17,07+16,88</t>
  </si>
  <si>
    <t>771579791R00</t>
  </si>
  <si>
    <t xml:space="preserve">Příplatek za plochu podlah keram. do 5 m2 jednotl. </t>
  </si>
  <si>
    <t>2,78+1,52*2+2,3</t>
  </si>
  <si>
    <t>771579793R00</t>
  </si>
  <si>
    <t xml:space="preserve">Příplatek za spárovací hmotu - plošně </t>
  </si>
  <si>
    <t>29*0,1+47,6</t>
  </si>
  <si>
    <t>59764203</t>
  </si>
  <si>
    <t>Dlažba  keramická protiskluzová</t>
  </si>
  <si>
    <t>47,6*1,05</t>
  </si>
  <si>
    <t>29,06*0,1*1,1</t>
  </si>
  <si>
    <t>998771202R00</t>
  </si>
  <si>
    <t xml:space="preserve">Přesun hmot pro podlahy z dlaždic, výšky do 12 m </t>
  </si>
  <si>
    <t>777</t>
  </si>
  <si>
    <t>Podlahy ze syntetických hmot</t>
  </si>
  <si>
    <t>771101121R00</t>
  </si>
  <si>
    <t xml:space="preserve">Provedení penetrace podkladu, spoj.můstek </t>
  </si>
  <si>
    <t>777551480R00</t>
  </si>
  <si>
    <t>Vyrovnávací samoniv.stěrka  tl. 5 mm pevnost 30 MPa</t>
  </si>
  <si>
    <t>2,78+1,52*2+2,3+5,52+5,2+17,07+16,88</t>
  </si>
  <si>
    <t>998777203R00</t>
  </si>
  <si>
    <t xml:space="preserve">Přesun hmot pro podlahy syntetické, výšky do 24 m </t>
  </si>
  <si>
    <t>781</t>
  </si>
  <si>
    <t>Obklady keramické</t>
  </si>
  <si>
    <t>781111121R00</t>
  </si>
  <si>
    <t xml:space="preserve">Montáž lišt rohových, vanových a dilatačních </t>
  </si>
  <si>
    <t>1,13:(1,55+0,98)*2+2*1,97+2,1*4</t>
  </si>
  <si>
    <t>1,14:(1,55+0,98)*2+2*1,97+2,1*4</t>
  </si>
  <si>
    <t>1,15:(1,025+0,54+0,88+0,88+1,16*2+0,54+1,025+2,06)+2*1,97*3+2,1*8</t>
  </si>
  <si>
    <t>1,16:(1,6*2+2,06)+2,1*4</t>
  </si>
  <si>
    <t>781473115U00</t>
  </si>
  <si>
    <t xml:space="preserve">Mtž keram hladká lepidlo </t>
  </si>
  <si>
    <t>1,13:2,1*(1,55+0,98)*2-0,7*1,97</t>
  </si>
  <si>
    <t>1,14:2,1*(1,55+0,98)*2-0,7*1,97</t>
  </si>
  <si>
    <t>1,15:2,1*(1,025+0,54+0,88+0,88+1,16*2+0,54+1,025+2,06)-0,7*1,97*3+0,6*2,1*2</t>
  </si>
  <si>
    <t>1,16:2,1*(1,6*2+2,06)+0,6*2,1*2</t>
  </si>
  <si>
    <t>781479705R00</t>
  </si>
  <si>
    <t xml:space="preserve">Přípl.za spárovací hmotu - plošně </t>
  </si>
  <si>
    <t>781479711R00</t>
  </si>
  <si>
    <t xml:space="preserve">Příplatek k obkladu stěn keram.,za plochu do 10 m2 </t>
  </si>
  <si>
    <t>59760100.A</t>
  </si>
  <si>
    <t>Lišta rohová plastová na obklad ukončovací 6 mm</t>
  </si>
  <si>
    <t>86,35*1,1</t>
  </si>
  <si>
    <t>597813650</t>
  </si>
  <si>
    <t>Obkládačka keramická</t>
  </si>
  <si>
    <t>49,91*1,05</t>
  </si>
  <si>
    <t>998781202R00</t>
  </si>
  <si>
    <t xml:space="preserve">Přesun hmot pro obklady keramické, výšky do 12 m </t>
  </si>
  <si>
    <t>784</t>
  </si>
  <si>
    <t>Malby</t>
  </si>
  <si>
    <t>784155212RZ0</t>
  </si>
  <si>
    <t>Malba tekutá na SDK, bez penetr. 2 x barva s plnivem</t>
  </si>
  <si>
    <t>SDK:10,86+2,9</t>
  </si>
  <si>
    <t>784165612R00</t>
  </si>
  <si>
    <t xml:space="preserve">Malba tekutá   bílá, bez penetrace, 2x </t>
  </si>
  <si>
    <t>stěny:95,67+42,26-18</t>
  </si>
  <si>
    <t>stropy:2,78+5,2+17,07+16,9</t>
  </si>
  <si>
    <t>1,03:5,61+2,58*(2,52+2,57+1,9)-0,8*1,97*2</t>
  </si>
  <si>
    <t>784191101R00</t>
  </si>
  <si>
    <t xml:space="preserve">Penetrace podkladu univerzální </t>
  </si>
  <si>
    <t>182,4+13,8</t>
  </si>
  <si>
    <t>784403809R00</t>
  </si>
  <si>
    <t xml:space="preserve">Omytí maleb na stáv.zdivu </t>
  </si>
  <si>
    <t>96+40,44</t>
  </si>
  <si>
    <t>M21</t>
  </si>
  <si>
    <t>Elektromontáže</t>
  </si>
  <si>
    <t xml:space="preserve">EI </t>
  </si>
  <si>
    <t>M24</t>
  </si>
  <si>
    <t>Montáže vzduchotechnických zařízení</t>
  </si>
  <si>
    <t xml:space="preserve">VZT- 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</si>
  <si>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</si>
  <si>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</si>
  <si>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</si>
  <si>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</si>
  <si>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</si>
  <si>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</si>
  <si>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</si>
  <si>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</si>
  <si>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</si>
  <si>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</si>
  <si>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</si>
  <si>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</si>
  <si>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</si>
  <si>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</si>
  <si>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979093111R00</t>
  </si>
  <si>
    <t xml:space="preserve">Uložení suti na skládku bez zhutnění </t>
  </si>
  <si>
    <t>979990001R00</t>
  </si>
  <si>
    <t xml:space="preserve">Poplatek za skládku stavební suti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</si>
</sst>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&quot; Kč&quot;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8"/>
      <color indexed="53"/>
      <name val="Arial"/>
      <family val="2"/>
    </font>
    <font>
      <sz val="8"/>
      <color indexed="17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5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9" fillId="18" borderId="10" xfId="0" applyFont="1" applyFill="1" applyBorder="1" applyAlignment="1">
      <alignment horizontal="left"/>
    </xf>
    <xf numFmtId="0" fontId="20" fillId="18" borderId="11" xfId="0" applyFont="1" applyFill="1" applyBorder="1" applyAlignment="1">
      <alignment horizontal="center"/>
    </xf>
    <xf numFmtId="49" fontId="21" fillId="18" borderId="12" xfId="0" applyNumberFormat="1" applyFont="1" applyFill="1" applyBorder="1" applyAlignment="1">
      <alignment horizontal="left"/>
    </xf>
    <xf numFmtId="49" fontId="20" fillId="18" borderId="11" xfId="0" applyNumberFormat="1" applyFont="1" applyFill="1" applyBorder="1" applyAlignment="1">
      <alignment horizontal="center"/>
    </xf>
    <xf numFmtId="0" fontId="20" fillId="0" borderId="13" xfId="0" applyFont="1" applyBorder="1" applyAlignment="1">
      <alignment/>
    </xf>
    <xf numFmtId="49" fontId="20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20" fillId="0" borderId="16" xfId="0" applyFont="1" applyBorder="1" applyAlignment="1">
      <alignment/>
    </xf>
    <xf numFmtId="49" fontId="20" fillId="0" borderId="17" xfId="0" applyNumberFormat="1" applyFont="1" applyBorder="1" applyAlignment="1">
      <alignment/>
    </xf>
    <xf numFmtId="49" fontId="20" fillId="0" borderId="16" xfId="0" applyNumberFormat="1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 horizontal="left"/>
    </xf>
    <xf numFmtId="0" fontId="19" fillId="0" borderId="15" xfId="0" applyFont="1" applyBorder="1" applyAlignment="1">
      <alignment/>
    </xf>
    <xf numFmtId="49" fontId="20" fillId="0" borderId="19" xfId="0" applyNumberFormat="1" applyFont="1" applyBorder="1" applyAlignment="1">
      <alignment horizontal="left"/>
    </xf>
    <xf numFmtId="49" fontId="19" fillId="18" borderId="15" xfId="0" applyNumberFormat="1" applyFont="1" applyFill="1" applyBorder="1" applyAlignment="1">
      <alignment/>
    </xf>
    <xf numFmtId="49" fontId="1" fillId="18" borderId="16" xfId="0" applyNumberFormat="1" applyFont="1" applyFill="1" applyBorder="1" applyAlignment="1">
      <alignment/>
    </xf>
    <xf numFmtId="49" fontId="19" fillId="18" borderId="17" xfId="0" applyNumberFormat="1" applyFont="1" applyFill="1" applyBorder="1" applyAlignment="1">
      <alignment/>
    </xf>
    <xf numFmtId="49" fontId="1" fillId="18" borderId="17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3" fontId="20" fillId="0" borderId="19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9" fillId="18" borderId="20" xfId="0" applyNumberFormat="1" applyFont="1" applyFill="1" applyBorder="1" applyAlignment="1">
      <alignment/>
    </xf>
    <xf numFmtId="49" fontId="1" fillId="18" borderId="21" xfId="0" applyNumberFormat="1" applyFont="1" applyFill="1" applyBorder="1" applyAlignment="1">
      <alignment/>
    </xf>
    <xf numFmtId="49" fontId="19" fillId="18" borderId="0" xfId="0" applyNumberFormat="1" applyFont="1" applyFill="1" applyBorder="1" applyAlignment="1">
      <alignment/>
    </xf>
    <xf numFmtId="49" fontId="1" fillId="18" borderId="0" xfId="0" applyNumberFormat="1" applyFont="1" applyFill="1" applyBorder="1" applyAlignment="1">
      <alignment/>
    </xf>
    <xf numFmtId="49" fontId="20" fillId="0" borderId="18" xfId="0" applyNumberFormat="1" applyFont="1" applyBorder="1" applyAlignment="1">
      <alignment horizontal="left"/>
    </xf>
    <xf numFmtId="0" fontId="20" fillId="0" borderId="22" xfId="0" applyFont="1" applyBorder="1" applyAlignment="1">
      <alignment/>
    </xf>
    <xf numFmtId="0" fontId="20" fillId="0" borderId="18" xfId="0" applyNumberFormat="1" applyFont="1" applyBorder="1" applyAlignment="1">
      <alignment/>
    </xf>
    <xf numFmtId="0" fontId="20" fillId="0" borderId="23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0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18" xfId="0" applyFont="1" applyBorder="1" applyAlignment="1">
      <alignment/>
    </xf>
    <xf numFmtId="0" fontId="20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20" fillId="0" borderId="15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19" fillId="18" borderId="25" xfId="0" applyFont="1" applyFill="1" applyBorder="1" applyAlignment="1">
      <alignment horizontal="left"/>
    </xf>
    <xf numFmtId="0" fontId="1" fillId="18" borderId="26" xfId="0" applyFont="1" applyFill="1" applyBorder="1" applyAlignment="1">
      <alignment horizontal="left"/>
    </xf>
    <xf numFmtId="0" fontId="1" fillId="18" borderId="27" xfId="0" applyFont="1" applyFill="1" applyBorder="1" applyAlignment="1">
      <alignment horizontal="center"/>
    </xf>
    <xf numFmtId="0" fontId="19" fillId="18" borderId="27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 shrinkToFit="1"/>
    </xf>
    <xf numFmtId="0" fontId="1" fillId="0" borderId="3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9" fillId="18" borderId="10" xfId="0" applyFont="1" applyFill="1" applyBorder="1" applyAlignment="1">
      <alignment/>
    </xf>
    <xf numFmtId="0" fontId="19" fillId="18" borderId="12" xfId="0" applyFont="1" applyFill="1" applyBorder="1" applyAlignment="1">
      <alignment/>
    </xf>
    <xf numFmtId="0" fontId="19" fillId="18" borderId="11" xfId="0" applyFont="1" applyFill="1" applyBorder="1" applyAlignment="1">
      <alignment/>
    </xf>
    <xf numFmtId="0" fontId="19" fillId="18" borderId="36" xfId="0" applyFont="1" applyFill="1" applyBorder="1" applyAlignment="1">
      <alignment/>
    </xf>
    <xf numFmtId="0" fontId="19" fillId="18" borderId="37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165" fontId="1" fillId="0" borderId="44" xfId="0" applyNumberFormat="1" applyFont="1" applyBorder="1" applyAlignment="1">
      <alignment horizontal="right"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/>
    </xf>
    <xf numFmtId="165" fontId="1" fillId="0" borderId="16" xfId="0" applyNumberFormat="1" applyFont="1" applyBorder="1" applyAlignment="1">
      <alignment horizontal="right"/>
    </xf>
    <xf numFmtId="0" fontId="22" fillId="18" borderId="33" xfId="0" applyFont="1" applyFill="1" applyBorder="1" applyAlignment="1">
      <alignment/>
    </xf>
    <xf numFmtId="0" fontId="22" fillId="18" borderId="34" xfId="0" applyFont="1" applyFill="1" applyBorder="1" applyAlignment="1">
      <alignment/>
    </xf>
    <xf numFmtId="0" fontId="22" fillId="18" borderId="35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49" fontId="19" fillId="0" borderId="45" xfId="46" applyNumberFormat="1" applyFont="1" applyBorder="1">
      <alignment/>
      <protection/>
    </xf>
    <xf numFmtId="49" fontId="1" fillId="0" borderId="45" xfId="46" applyNumberFormat="1" applyFont="1" applyBorder="1">
      <alignment/>
      <protection/>
    </xf>
    <xf numFmtId="49" fontId="1" fillId="0" borderId="45" xfId="46" applyNumberFormat="1" applyFont="1" applyBorder="1" applyAlignment="1">
      <alignment horizontal="right"/>
      <protection/>
    </xf>
    <xf numFmtId="0" fontId="1" fillId="0" borderId="46" xfId="46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 applyAlignment="1">
      <alignment/>
    </xf>
    <xf numFmtId="49" fontId="19" fillId="0" borderId="48" xfId="46" applyNumberFormat="1" applyFont="1" applyBorder="1">
      <alignment/>
      <protection/>
    </xf>
    <xf numFmtId="49" fontId="1" fillId="0" borderId="48" xfId="46" applyNumberFormat="1" applyFont="1" applyBorder="1">
      <alignment/>
      <protection/>
    </xf>
    <xf numFmtId="49" fontId="1" fillId="0" borderId="48" xfId="46" applyNumberFormat="1" applyFont="1" applyBorder="1" applyAlignment="1">
      <alignment horizontal="right"/>
      <protection/>
    </xf>
    <xf numFmtId="49" fontId="19" fillId="18" borderId="25" xfId="0" applyNumberFormat="1" applyFont="1" applyFill="1" applyBorder="1" applyAlignment="1">
      <alignment horizontal="center"/>
    </xf>
    <xf numFmtId="0" fontId="19" fillId="18" borderId="26" xfId="0" applyFont="1" applyFill="1" applyBorder="1" applyAlignment="1">
      <alignment horizontal="center"/>
    </xf>
    <xf numFmtId="0" fontId="19" fillId="18" borderId="49" xfId="0" applyFont="1" applyFill="1" applyBorder="1" applyAlignment="1">
      <alignment horizontal="center"/>
    </xf>
    <xf numFmtId="0" fontId="19" fillId="18" borderId="50" xfId="0" applyFont="1" applyFill="1" applyBorder="1" applyAlignment="1">
      <alignment horizontal="center"/>
    </xf>
    <xf numFmtId="0" fontId="19" fillId="18" borderId="51" xfId="0" applyFont="1" applyFill="1" applyBorder="1" applyAlignment="1">
      <alignment horizontal="center"/>
    </xf>
    <xf numFmtId="49" fontId="20" fillId="0" borderId="2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0" fontId="19" fillId="18" borderId="25" xfId="0" applyFont="1" applyFill="1" applyBorder="1" applyAlignment="1">
      <alignment/>
    </xf>
    <xf numFmtId="0" fontId="19" fillId="18" borderId="26" xfId="0" applyFont="1" applyFill="1" applyBorder="1" applyAlignment="1">
      <alignment/>
    </xf>
    <xf numFmtId="3" fontId="19" fillId="18" borderId="27" xfId="0" applyNumberFormat="1" applyFont="1" applyFill="1" applyBorder="1" applyAlignment="1">
      <alignment/>
    </xf>
    <xf numFmtId="3" fontId="19" fillId="18" borderId="49" xfId="0" applyNumberFormat="1" applyFont="1" applyFill="1" applyBorder="1" applyAlignment="1">
      <alignment/>
    </xf>
    <xf numFmtId="3" fontId="19" fillId="18" borderId="50" xfId="0" applyNumberFormat="1" applyFont="1" applyFill="1" applyBorder="1" applyAlignment="1">
      <alignment/>
    </xf>
    <xf numFmtId="3" fontId="19" fillId="18" borderId="51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1" fillId="18" borderId="37" xfId="0" applyFont="1" applyFill="1" applyBorder="1" applyAlignment="1">
      <alignment/>
    </xf>
    <xf numFmtId="0" fontId="19" fillId="18" borderId="54" xfId="0" applyFont="1" applyFill="1" applyBorder="1" applyAlignment="1">
      <alignment horizontal="right"/>
    </xf>
    <xf numFmtId="0" fontId="19" fillId="18" borderId="12" xfId="0" applyFont="1" applyFill="1" applyBorder="1" applyAlignment="1">
      <alignment horizontal="right"/>
    </xf>
    <xf numFmtId="0" fontId="19" fillId="18" borderId="11" xfId="0" applyFont="1" applyFill="1" applyBorder="1" applyAlignment="1">
      <alignment horizontal="center"/>
    </xf>
    <xf numFmtId="4" fontId="21" fillId="18" borderId="12" xfId="0" applyNumberFormat="1" applyFont="1" applyFill="1" applyBorder="1" applyAlignment="1">
      <alignment horizontal="right"/>
    </xf>
    <xf numFmtId="4" fontId="21" fillId="18" borderId="37" xfId="0" applyNumberFormat="1" applyFont="1" applyFill="1" applyBorder="1" applyAlignment="1">
      <alignment horizontal="right"/>
    </xf>
    <xf numFmtId="0" fontId="1" fillId="0" borderId="24" xfId="0" applyFont="1" applyBorder="1" applyAlignment="1">
      <alignment/>
    </xf>
    <xf numFmtId="3" fontId="1" fillId="0" borderId="30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1" fillId="18" borderId="33" xfId="0" applyFont="1" applyFill="1" applyBorder="1" applyAlignment="1">
      <alignment/>
    </xf>
    <xf numFmtId="0" fontId="19" fillId="18" borderId="34" xfId="0" applyFont="1" applyFill="1" applyBorder="1" applyAlignment="1">
      <alignment/>
    </xf>
    <xf numFmtId="0" fontId="1" fillId="18" borderId="34" xfId="0" applyFont="1" applyFill="1" applyBorder="1" applyAlignment="1">
      <alignment/>
    </xf>
    <xf numFmtId="4" fontId="1" fillId="18" borderId="55" xfId="0" applyNumberFormat="1" applyFont="1" applyFill="1" applyBorder="1" applyAlignment="1">
      <alignment/>
    </xf>
    <xf numFmtId="4" fontId="1" fillId="18" borderId="33" xfId="0" applyNumberFormat="1" applyFont="1" applyFill="1" applyBorder="1" applyAlignment="1">
      <alignment/>
    </xf>
    <xf numFmtId="4" fontId="1" fillId="18" borderId="34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0" fontId="1" fillId="0" borderId="0" xfId="46" applyFont="1">
      <alignment/>
      <protection/>
    </xf>
    <xf numFmtId="0" fontId="28" fillId="0" borderId="0" xfId="46" applyFont="1" applyAlignment="1">
      <alignment horizontal="center"/>
      <protection/>
    </xf>
    <xf numFmtId="0" fontId="29" fillId="0" borderId="0" xfId="46" applyFont="1" applyAlignment="1">
      <alignment horizontal="center"/>
      <protection/>
    </xf>
    <xf numFmtId="0" fontId="29" fillId="0" borderId="0" xfId="46" applyFont="1" applyAlignment="1">
      <alignment horizontal="right"/>
      <protection/>
    </xf>
    <xf numFmtId="0" fontId="1" fillId="0" borderId="45" xfId="46" applyFont="1" applyBorder="1">
      <alignment/>
      <protection/>
    </xf>
    <xf numFmtId="0" fontId="20" fillId="0" borderId="46" xfId="46" applyFont="1" applyBorder="1" applyAlignment="1">
      <alignment horizontal="right"/>
      <protection/>
    </xf>
    <xf numFmtId="49" fontId="1" fillId="0" borderId="45" xfId="46" applyNumberFormat="1" applyFont="1" applyBorder="1" applyAlignment="1">
      <alignment horizontal="left"/>
      <protection/>
    </xf>
    <xf numFmtId="0" fontId="1" fillId="0" borderId="47" xfId="46" applyFont="1" applyBorder="1">
      <alignment/>
      <protection/>
    </xf>
    <xf numFmtId="0" fontId="1" fillId="0" borderId="48" xfId="46" applyFont="1" applyBorder="1">
      <alignment/>
      <protection/>
    </xf>
    <xf numFmtId="0" fontId="20" fillId="0" borderId="0" xfId="46" applyFont="1">
      <alignment/>
      <protection/>
    </xf>
    <xf numFmtId="0" fontId="1" fillId="0" borderId="0" xfId="46" applyFont="1" applyAlignment="1">
      <alignment horizontal="right"/>
      <protection/>
    </xf>
    <xf numFmtId="0" fontId="1" fillId="0" borderId="0" xfId="46" applyFont="1" applyAlignment="1">
      <alignment/>
      <protection/>
    </xf>
    <xf numFmtId="49" fontId="20" fillId="18" borderId="18" xfId="46" applyNumberFormat="1" applyFont="1" applyFill="1" applyBorder="1">
      <alignment/>
      <protection/>
    </xf>
    <xf numFmtId="0" fontId="20" fillId="18" borderId="16" xfId="46" applyFont="1" applyFill="1" applyBorder="1" applyAlignment="1">
      <alignment horizontal="center"/>
      <protection/>
    </xf>
    <xf numFmtId="0" fontId="20" fillId="18" borderId="16" xfId="46" applyNumberFormat="1" applyFont="1" applyFill="1" applyBorder="1" applyAlignment="1">
      <alignment horizontal="center"/>
      <protection/>
    </xf>
    <xf numFmtId="0" fontId="20" fillId="18" borderId="18" xfId="46" applyFont="1" applyFill="1" applyBorder="1" applyAlignment="1">
      <alignment horizontal="center"/>
      <protection/>
    </xf>
    <xf numFmtId="0" fontId="19" fillId="0" borderId="52" xfId="46" applyFont="1" applyBorder="1" applyAlignment="1">
      <alignment horizontal="center"/>
      <protection/>
    </xf>
    <xf numFmtId="49" fontId="19" fillId="0" borderId="52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0" fontId="1" fillId="0" borderId="17" xfId="46" applyFont="1" applyBorder="1" applyAlignment="1">
      <alignment horizontal="center"/>
      <protection/>
    </xf>
    <xf numFmtId="0" fontId="1" fillId="0" borderId="17" xfId="46" applyNumberFormat="1" applyFont="1" applyBorder="1" applyAlignment="1">
      <alignment horizontal="right"/>
      <protection/>
    </xf>
    <xf numFmtId="0" fontId="1" fillId="0" borderId="16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0" fillId="0" borderId="0" xfId="46" applyFont="1">
      <alignment/>
      <protection/>
    </xf>
    <xf numFmtId="0" fontId="31" fillId="0" borderId="57" xfId="46" applyFont="1" applyBorder="1" applyAlignment="1">
      <alignment horizontal="center" vertical="top"/>
      <protection/>
    </xf>
    <xf numFmtId="49" fontId="31" fillId="0" borderId="57" xfId="46" applyNumberFormat="1" applyFont="1" applyBorder="1" applyAlignment="1">
      <alignment horizontal="left" vertical="top"/>
      <protection/>
    </xf>
    <xf numFmtId="0" fontId="31" fillId="0" borderId="57" xfId="46" applyFont="1" applyBorder="1" applyAlignment="1">
      <alignment vertical="top" wrapText="1"/>
      <protection/>
    </xf>
    <xf numFmtId="49" fontId="31" fillId="0" borderId="57" xfId="46" applyNumberFormat="1" applyFont="1" applyBorder="1" applyAlignment="1">
      <alignment horizontal="center" shrinkToFit="1"/>
      <protection/>
    </xf>
    <xf numFmtId="4" fontId="31" fillId="0" borderId="57" xfId="46" applyNumberFormat="1" applyFont="1" applyBorder="1" applyAlignment="1">
      <alignment horizontal="right"/>
      <protection/>
    </xf>
    <xf numFmtId="4" fontId="31" fillId="0" borderId="57" xfId="46" applyNumberFormat="1" applyFont="1" applyBorder="1">
      <alignment/>
      <protection/>
    </xf>
    <xf numFmtId="0" fontId="20" fillId="0" borderId="52" xfId="46" applyFont="1" applyBorder="1" applyAlignment="1">
      <alignment horizontal="center"/>
      <protection/>
    </xf>
    <xf numFmtId="49" fontId="20" fillId="0" borderId="52" xfId="46" applyNumberFormat="1" applyFont="1" applyBorder="1" applyAlignment="1">
      <alignment horizontal="right"/>
      <protection/>
    </xf>
    <xf numFmtId="4" fontId="32" fillId="13" borderId="58" xfId="46" applyNumberFormat="1" applyFont="1" applyFill="1" applyBorder="1" applyAlignment="1">
      <alignment horizontal="right" wrapText="1"/>
      <protection/>
    </xf>
    <xf numFmtId="0" fontId="32" fillId="13" borderId="38" xfId="46" applyFont="1" applyFill="1" applyBorder="1" applyAlignment="1">
      <alignment horizontal="left" wrapText="1"/>
      <protection/>
    </xf>
    <xf numFmtId="0" fontId="32" fillId="0" borderId="21" xfId="0" applyFont="1" applyBorder="1" applyAlignment="1">
      <alignment horizontal="right"/>
    </xf>
    <xf numFmtId="0" fontId="33" fillId="0" borderId="0" xfId="46" applyFont="1" applyAlignment="1">
      <alignment wrapText="1"/>
      <protection/>
    </xf>
    <xf numFmtId="0" fontId="1" fillId="18" borderId="18" xfId="46" applyFont="1" applyFill="1" applyBorder="1" applyAlignment="1">
      <alignment horizontal="center"/>
      <protection/>
    </xf>
    <xf numFmtId="49" fontId="34" fillId="18" borderId="18" xfId="46" applyNumberFormat="1" applyFont="1" applyFill="1" applyBorder="1" applyAlignment="1">
      <alignment horizontal="left"/>
      <protection/>
    </xf>
    <xf numFmtId="0" fontId="34" fillId="18" borderId="56" xfId="46" applyFont="1" applyFill="1" applyBorder="1">
      <alignment/>
      <protection/>
    </xf>
    <xf numFmtId="0" fontId="1" fillId="18" borderId="17" xfId="46" applyFont="1" applyFill="1" applyBorder="1" applyAlignment="1">
      <alignment horizontal="center"/>
      <protection/>
    </xf>
    <xf numFmtId="4" fontId="1" fillId="18" borderId="17" xfId="46" applyNumberFormat="1" applyFont="1" applyFill="1" applyBorder="1" applyAlignment="1">
      <alignment horizontal="right"/>
      <protection/>
    </xf>
    <xf numFmtId="4" fontId="1" fillId="18" borderId="16" xfId="46" applyNumberFormat="1" applyFont="1" applyFill="1" applyBorder="1" applyAlignment="1">
      <alignment horizontal="right"/>
      <protection/>
    </xf>
    <xf numFmtId="4" fontId="19" fillId="18" borderId="18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4" fontId="35" fillId="13" borderId="58" xfId="46" applyNumberFormat="1" applyFont="1" applyFill="1" applyBorder="1" applyAlignment="1">
      <alignment horizontal="right" wrapText="1"/>
      <protection/>
    </xf>
    <xf numFmtId="4" fontId="36" fillId="13" borderId="58" xfId="46" applyNumberFormat="1" applyFont="1" applyFill="1" applyBorder="1" applyAlignment="1">
      <alignment horizontal="right" wrapText="1"/>
      <protection/>
    </xf>
    <xf numFmtId="0" fontId="0" fillId="0" borderId="0" xfId="46" applyBorder="1">
      <alignment/>
      <protection/>
    </xf>
    <xf numFmtId="0" fontId="37" fillId="0" borderId="0" xfId="46" applyFont="1" applyAlignment="1">
      <alignment/>
      <protection/>
    </xf>
    <xf numFmtId="0" fontId="38" fillId="0" borderId="0" xfId="46" applyFont="1" applyBorder="1">
      <alignment/>
      <protection/>
    </xf>
    <xf numFmtId="3" fontId="38" fillId="0" borderId="0" xfId="46" applyNumberFormat="1" applyFont="1" applyBorder="1" applyAlignment="1">
      <alignment horizontal="right"/>
      <protection/>
    </xf>
    <xf numFmtId="4" fontId="38" fillId="0" borderId="0" xfId="46" applyNumberFormat="1" applyFont="1" applyBorder="1">
      <alignment/>
      <protection/>
    </xf>
    <xf numFmtId="0" fontId="3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18" fillId="0" borderId="59" xfId="0" applyFont="1" applyBorder="1" applyAlignment="1">
      <alignment horizontal="center" vertical="top"/>
    </xf>
    <xf numFmtId="0" fontId="20" fillId="0" borderId="56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0" fontId="18" fillId="0" borderId="60" xfId="0" applyFont="1" applyBorder="1" applyAlignment="1">
      <alignment horizontal="center" vertical="center"/>
    </xf>
    <xf numFmtId="0" fontId="19" fillId="18" borderId="27" xfId="0" applyFont="1" applyFill="1" applyBorder="1" applyAlignment="1">
      <alignment horizontal="center"/>
    </xf>
    <xf numFmtId="0" fontId="1" fillId="0" borderId="61" xfId="0" applyFont="1" applyBorder="1" applyAlignment="1">
      <alignment horizontal="center" shrinkToFit="1"/>
    </xf>
    <xf numFmtId="166" fontId="1" fillId="0" borderId="19" xfId="0" applyNumberFormat="1" applyFont="1" applyBorder="1" applyAlignment="1">
      <alignment horizontal="right" indent="2"/>
    </xf>
    <xf numFmtId="166" fontId="22" fillId="18" borderId="32" xfId="0" applyNumberFormat="1" applyFont="1" applyFill="1" applyBorder="1" applyAlignment="1">
      <alignment horizontal="right" indent="2"/>
    </xf>
    <xf numFmtId="0" fontId="2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1" fillId="0" borderId="62" xfId="46" applyFont="1" applyBorder="1" applyAlignment="1">
      <alignment horizontal="center"/>
      <protection/>
    </xf>
    <xf numFmtId="0" fontId="1" fillId="0" borderId="63" xfId="46" applyFont="1" applyBorder="1" applyAlignment="1">
      <alignment horizontal="center"/>
      <protection/>
    </xf>
    <xf numFmtId="0" fontId="1" fillId="0" borderId="64" xfId="46" applyFont="1" applyBorder="1" applyAlignment="1">
      <alignment horizontal="left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9" fillId="18" borderId="55" xfId="0" applyNumberFormat="1" applyFont="1" applyFill="1" applyBorder="1" applyAlignment="1">
      <alignment horizontal="right"/>
    </xf>
    <xf numFmtId="0" fontId="27" fillId="0" borderId="0" xfId="46" applyFont="1" applyBorder="1" applyAlignment="1">
      <alignment horizontal="center"/>
      <protection/>
    </xf>
    <xf numFmtId="49" fontId="1" fillId="0" borderId="63" xfId="46" applyNumberFormat="1" applyFont="1" applyBorder="1" applyAlignment="1">
      <alignment horizontal="center"/>
      <protection/>
    </xf>
    <xf numFmtId="0" fontId="1" fillId="0" borderId="64" xfId="46" applyFont="1" applyBorder="1" applyAlignment="1">
      <alignment horizontal="center" shrinkToFit="1"/>
      <protection/>
    </xf>
    <xf numFmtId="49" fontId="32" fillId="13" borderId="58" xfId="46" applyNumberFormat="1" applyFont="1" applyFill="1" applyBorder="1" applyAlignment="1">
      <alignment horizontal="left" wrapText="1"/>
      <protection/>
    </xf>
    <xf numFmtId="49" fontId="35" fillId="13" borderId="58" xfId="46" applyNumberFormat="1" applyFont="1" applyFill="1" applyBorder="1" applyAlignment="1">
      <alignment horizontal="left" wrapText="1"/>
      <protection/>
    </xf>
    <xf numFmtId="49" fontId="36" fillId="13" borderId="58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showGridLines="0" showZero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93" t="s">
        <v>0</v>
      </c>
      <c r="B1" s="193"/>
      <c r="C1" s="193"/>
      <c r="D1" s="193"/>
      <c r="E1" s="193"/>
      <c r="F1" s="193"/>
      <c r="G1" s="193"/>
    </row>
    <row r="2" spans="1:7" ht="12.75" customHeight="1">
      <c r="A2" s="1" t="s">
        <v>1</v>
      </c>
      <c r="B2" s="2"/>
      <c r="C2" s="3" t="str">
        <f>Rekapitulace!H1</f>
        <v>1</v>
      </c>
      <c r="D2" s="3" t="str">
        <f>Rekapitulace!G2</f>
        <v>Stavební úpravy stávajícího objektu</v>
      </c>
      <c r="E2" s="4"/>
      <c r="F2" s="5" t="s">
        <v>2</v>
      </c>
      <c r="G2" s="6"/>
    </row>
    <row r="3" spans="1:7" ht="3" customHeight="1" hidden="1">
      <c r="A3" s="7"/>
      <c r="B3" s="8"/>
      <c r="C3" s="9"/>
      <c r="D3" s="9"/>
      <c r="E3" s="10"/>
      <c r="F3" s="11"/>
      <c r="G3" s="12"/>
    </row>
    <row r="4" spans="1:7" ht="12" customHeight="1">
      <c r="A4" s="13" t="s">
        <v>3</v>
      </c>
      <c r="B4" s="8"/>
      <c r="C4" s="9" t="s">
        <v>4</v>
      </c>
      <c r="D4" s="9"/>
      <c r="E4" s="10"/>
      <c r="F4" s="11" t="s">
        <v>5</v>
      </c>
      <c r="G4" s="14"/>
    </row>
    <row r="5" spans="1:7" ht="12.75" customHeight="1">
      <c r="A5" s="15" t="s">
        <v>6</v>
      </c>
      <c r="B5" s="16"/>
      <c r="C5" s="17" t="s">
        <v>7</v>
      </c>
      <c r="D5" s="18"/>
      <c r="E5" s="16"/>
      <c r="F5" s="11" t="s">
        <v>8</v>
      </c>
      <c r="G5" s="12"/>
    </row>
    <row r="6" spans="1:15" ht="12.75" customHeight="1">
      <c r="A6" s="13" t="s">
        <v>9</v>
      </c>
      <c r="B6" s="8"/>
      <c r="C6" s="9" t="s">
        <v>10</v>
      </c>
      <c r="D6" s="9"/>
      <c r="E6" s="10"/>
      <c r="F6" s="19" t="s">
        <v>11</v>
      </c>
      <c r="G6" s="20"/>
      <c r="O6" s="21"/>
    </row>
    <row r="7" spans="1:7" ht="12.75" customHeight="1">
      <c r="A7" s="22" t="s">
        <v>12</v>
      </c>
      <c r="B7" s="23"/>
      <c r="C7" s="24" t="s">
        <v>13</v>
      </c>
      <c r="D7" s="25"/>
      <c r="E7" s="25"/>
      <c r="F7" s="26" t="s">
        <v>14</v>
      </c>
      <c r="G7" s="20">
        <f>IF(PocetMJ=0,0,ROUND((F30+F32)/PocetMJ,1))</f>
        <v>0</v>
      </c>
    </row>
    <row r="8" spans="1:9" ht="12.75">
      <c r="A8" s="27" t="s">
        <v>15</v>
      </c>
      <c r="B8" s="11"/>
      <c r="C8" s="194"/>
      <c r="D8" s="194"/>
      <c r="E8" s="194"/>
      <c r="F8" s="28" t="s">
        <v>16</v>
      </c>
      <c r="G8" s="29"/>
      <c r="H8" s="30"/>
      <c r="I8" s="31"/>
    </row>
    <row r="9" spans="1:8" ht="12.75">
      <c r="A9" s="27" t="s">
        <v>17</v>
      </c>
      <c r="B9" s="11"/>
      <c r="C9" s="194">
        <f>Projektant</f>
        <v>0</v>
      </c>
      <c r="D9" s="194"/>
      <c r="E9" s="194"/>
      <c r="F9" s="11"/>
      <c r="G9" s="32"/>
      <c r="H9" s="33"/>
    </row>
    <row r="10" spans="1:8" ht="12.75">
      <c r="A10" s="27" t="s">
        <v>18</v>
      </c>
      <c r="B10" s="11"/>
      <c r="C10" s="195"/>
      <c r="D10" s="195"/>
      <c r="E10" s="195"/>
      <c r="F10" s="34"/>
      <c r="G10" s="35"/>
      <c r="H10" s="36"/>
    </row>
    <row r="11" spans="1:57" ht="13.5" customHeight="1">
      <c r="A11" s="27" t="s">
        <v>19</v>
      </c>
      <c r="B11" s="11"/>
      <c r="C11" s="195" t="s">
        <v>20</v>
      </c>
      <c r="D11" s="195"/>
      <c r="E11" s="195"/>
      <c r="F11" s="37" t="s">
        <v>21</v>
      </c>
      <c r="G11" s="38">
        <v>17006</v>
      </c>
      <c r="H11" s="33"/>
      <c r="BA11" s="39"/>
      <c r="BB11" s="39"/>
      <c r="BC11" s="39"/>
      <c r="BD11" s="39"/>
      <c r="BE11" s="39"/>
    </row>
    <row r="12" spans="1:8" ht="12.75" customHeight="1">
      <c r="A12" s="40" t="s">
        <v>22</v>
      </c>
      <c r="B12" s="8"/>
      <c r="C12" s="196" t="s">
        <v>23</v>
      </c>
      <c r="D12" s="196"/>
      <c r="E12" s="196"/>
      <c r="F12" s="41" t="s">
        <v>24</v>
      </c>
      <c r="G12" s="42"/>
      <c r="H12" s="33"/>
    </row>
    <row r="13" spans="1:8" ht="28.5" customHeight="1">
      <c r="A13" s="197" t="s">
        <v>25</v>
      </c>
      <c r="B13" s="197"/>
      <c r="C13" s="197"/>
      <c r="D13" s="197"/>
      <c r="E13" s="197"/>
      <c r="F13" s="197"/>
      <c r="G13" s="197"/>
      <c r="H13" s="33"/>
    </row>
    <row r="14" spans="1:7" ht="17.25" customHeight="1">
      <c r="A14" s="43" t="s">
        <v>26</v>
      </c>
      <c r="B14" s="44"/>
      <c r="C14" s="45"/>
      <c r="D14" s="198" t="s">
        <v>27</v>
      </c>
      <c r="E14" s="198"/>
      <c r="F14" s="198"/>
      <c r="G14" s="198"/>
    </row>
    <row r="15" spans="1:7" ht="15.75" customHeight="1">
      <c r="A15" s="47"/>
      <c r="B15" s="48" t="s">
        <v>28</v>
      </c>
      <c r="C15" s="49">
        <f>HSV</f>
        <v>327876.55172712</v>
      </c>
      <c r="D15" s="50" t="str">
        <f>Rekapitulace!A38</f>
        <v>Ztížené výrobní podmínky</v>
      </c>
      <c r="E15" s="51"/>
      <c r="F15" s="52"/>
      <c r="G15" s="49">
        <f>Rekapitulace!I38</f>
        <v>0</v>
      </c>
    </row>
    <row r="16" spans="1:7" ht="15.75" customHeight="1">
      <c r="A16" s="47" t="s">
        <v>29</v>
      </c>
      <c r="B16" s="48" t="s">
        <v>30</v>
      </c>
      <c r="C16" s="49">
        <f>PSV</f>
        <v>344192.86054300005</v>
      </c>
      <c r="D16" s="7" t="str">
        <f>Rekapitulace!A39</f>
        <v>Oborová přirážka</v>
      </c>
      <c r="E16" s="53"/>
      <c r="F16" s="54"/>
      <c r="G16" s="49">
        <f>Rekapitulace!I39</f>
        <v>0</v>
      </c>
    </row>
    <row r="17" spans="1:7" ht="15.75" customHeight="1">
      <c r="A17" s="47" t="s">
        <v>31</v>
      </c>
      <c r="B17" s="48" t="s">
        <v>32</v>
      </c>
      <c r="C17" s="49">
        <f>Mont</f>
        <v>103967</v>
      </c>
      <c r="D17" s="7" t="str">
        <f>Rekapitulace!A40</f>
        <v>Přesun stavebních kapacit</v>
      </c>
      <c r="E17" s="53"/>
      <c r="F17" s="54"/>
      <c r="G17" s="49">
        <f>Rekapitulace!I40</f>
        <v>0</v>
      </c>
    </row>
    <row r="18" spans="1:7" ht="15.75" customHeight="1">
      <c r="A18" s="55" t="s">
        <v>33</v>
      </c>
      <c r="B18" s="56" t="s">
        <v>34</v>
      </c>
      <c r="C18" s="49">
        <f>Dodavka</f>
        <v>0</v>
      </c>
      <c r="D18" s="7" t="str">
        <f>Rekapitulace!A41</f>
        <v>Mimostaveništní doprava</v>
      </c>
      <c r="E18" s="53"/>
      <c r="F18" s="54"/>
      <c r="G18" s="49">
        <f>Rekapitulace!I41</f>
        <v>0</v>
      </c>
    </row>
    <row r="19" spans="1:7" ht="15.75" customHeight="1">
      <c r="A19" s="57" t="s">
        <v>35</v>
      </c>
      <c r="B19" s="48"/>
      <c r="C19" s="49">
        <f>SUM(C15:C18)</f>
        <v>776036.4122701201</v>
      </c>
      <c r="D19" s="7" t="str">
        <f>Rekapitulace!A42</f>
        <v>Zařízení staveniště</v>
      </c>
      <c r="E19" s="53"/>
      <c r="F19" s="54"/>
      <c r="G19" s="49">
        <f>Rekapitulace!I42</f>
        <v>0</v>
      </c>
    </row>
    <row r="20" spans="1:7" ht="15.75" customHeight="1">
      <c r="A20" s="57"/>
      <c r="B20" s="48"/>
      <c r="C20" s="49"/>
      <c r="D20" s="7" t="str">
        <f>Rekapitulace!A43</f>
        <v>Provoz investora</v>
      </c>
      <c r="E20" s="53"/>
      <c r="F20" s="54"/>
      <c r="G20" s="49">
        <f>Rekapitulace!I43</f>
        <v>0</v>
      </c>
    </row>
    <row r="21" spans="1:7" ht="15.75" customHeight="1">
      <c r="A21" s="57" t="s">
        <v>36</v>
      </c>
      <c r="B21" s="48"/>
      <c r="C21" s="49">
        <f>HZS</f>
        <v>0</v>
      </c>
      <c r="D21" s="7" t="str">
        <f>Rekapitulace!A44</f>
        <v>Kompletační činnost (IČD)</v>
      </c>
      <c r="E21" s="53"/>
      <c r="F21" s="54"/>
      <c r="G21" s="49">
        <f>Rekapitulace!I44</f>
        <v>0</v>
      </c>
    </row>
    <row r="22" spans="1:7" ht="15.75" customHeight="1">
      <c r="A22" s="58" t="s">
        <v>37</v>
      </c>
      <c r="B22" s="59"/>
      <c r="C22" s="49">
        <f>C19+C21</f>
        <v>776036.4122701201</v>
      </c>
      <c r="D22" s="7" t="s">
        <v>38</v>
      </c>
      <c r="E22" s="53"/>
      <c r="F22" s="54"/>
      <c r="G22" s="49">
        <f>G23-SUM(G15:G21)</f>
        <v>0</v>
      </c>
    </row>
    <row r="23" spans="1:7" ht="15.75" customHeight="1">
      <c r="A23" s="199" t="s">
        <v>39</v>
      </c>
      <c r="B23" s="199"/>
      <c r="C23" s="60">
        <f>C22+G23</f>
        <v>776036.4122701201</v>
      </c>
      <c r="D23" s="61" t="s">
        <v>40</v>
      </c>
      <c r="E23" s="62"/>
      <c r="F23" s="63"/>
      <c r="G23" s="49">
        <f>VRN</f>
        <v>0</v>
      </c>
    </row>
    <row r="24" spans="1:7" ht="12.75">
      <c r="A24" s="64" t="s">
        <v>41</v>
      </c>
      <c r="B24" s="65"/>
      <c r="C24" s="66"/>
      <c r="D24" s="65" t="s">
        <v>42</v>
      </c>
      <c r="E24" s="65"/>
      <c r="F24" s="67" t="s">
        <v>43</v>
      </c>
      <c r="G24" s="68"/>
    </row>
    <row r="25" spans="1:7" ht="12.75">
      <c r="A25" s="58" t="s">
        <v>44</v>
      </c>
      <c r="B25" s="59"/>
      <c r="C25" s="69"/>
      <c r="D25" s="59" t="s">
        <v>44</v>
      </c>
      <c r="E25" s="70"/>
      <c r="F25" s="71" t="s">
        <v>44</v>
      </c>
      <c r="G25" s="72"/>
    </row>
    <row r="26" spans="1:7" ht="37.5" customHeight="1">
      <c r="A26" s="58" t="s">
        <v>45</v>
      </c>
      <c r="B26" s="73"/>
      <c r="C26" s="69"/>
      <c r="D26" s="59" t="s">
        <v>45</v>
      </c>
      <c r="E26" s="70"/>
      <c r="F26" s="71" t="s">
        <v>45</v>
      </c>
      <c r="G26" s="72"/>
    </row>
    <row r="27" spans="1:7" ht="12.75">
      <c r="A27" s="58"/>
      <c r="B27" s="74"/>
      <c r="C27" s="69"/>
      <c r="D27" s="59"/>
      <c r="E27" s="70"/>
      <c r="F27" s="71"/>
      <c r="G27" s="72"/>
    </row>
    <row r="28" spans="1:7" ht="12.75">
      <c r="A28" s="58" t="s">
        <v>46</v>
      </c>
      <c r="B28" s="59"/>
      <c r="C28" s="69"/>
      <c r="D28" s="71" t="s">
        <v>47</v>
      </c>
      <c r="E28" s="69"/>
      <c r="F28" s="75" t="s">
        <v>47</v>
      </c>
      <c r="G28" s="72"/>
    </row>
    <row r="29" spans="1:7" ht="69" customHeight="1">
      <c r="A29" s="58"/>
      <c r="B29" s="59"/>
      <c r="C29" s="76"/>
      <c r="D29" s="77"/>
      <c r="E29" s="76"/>
      <c r="F29" s="59"/>
      <c r="G29" s="72"/>
    </row>
    <row r="30" spans="1:7" ht="12.75">
      <c r="A30" s="78" t="s">
        <v>48</v>
      </c>
      <c r="B30" s="79"/>
      <c r="C30" s="80">
        <v>21</v>
      </c>
      <c r="D30" s="79" t="s">
        <v>49</v>
      </c>
      <c r="E30" s="81"/>
      <c r="F30" s="200">
        <f>C23-F32</f>
        <v>776036.4122701201</v>
      </c>
      <c r="G30" s="200"/>
    </row>
    <row r="31" spans="1:7" ht="12.75">
      <c r="A31" s="78" t="s">
        <v>50</v>
      </c>
      <c r="B31" s="79"/>
      <c r="C31" s="80">
        <f>SazbaDPH1</f>
        <v>21</v>
      </c>
      <c r="D31" s="79" t="s">
        <v>51</v>
      </c>
      <c r="E31" s="81"/>
      <c r="F31" s="200">
        <f>ROUND(PRODUCT(F30,C31/100),0)</f>
        <v>162968</v>
      </c>
      <c r="G31" s="200"/>
    </row>
    <row r="32" spans="1:7" ht="12.75">
      <c r="A32" s="78" t="s">
        <v>48</v>
      </c>
      <c r="B32" s="79"/>
      <c r="C32" s="80">
        <v>0</v>
      </c>
      <c r="D32" s="79" t="s">
        <v>51</v>
      </c>
      <c r="E32" s="81"/>
      <c r="F32" s="200">
        <v>0</v>
      </c>
      <c r="G32" s="200"/>
    </row>
    <row r="33" spans="1:7" ht="12.75">
      <c r="A33" s="78" t="s">
        <v>50</v>
      </c>
      <c r="B33" s="82"/>
      <c r="C33" s="83">
        <f>SazbaDPH2</f>
        <v>0</v>
      </c>
      <c r="D33" s="79" t="s">
        <v>51</v>
      </c>
      <c r="E33" s="54"/>
      <c r="F33" s="200">
        <f>ROUND(PRODUCT(F32,C33/100),0)</f>
        <v>0</v>
      </c>
      <c r="G33" s="200"/>
    </row>
    <row r="34" spans="1:7" s="87" customFormat="1" ht="19.5" customHeight="1">
      <c r="A34" s="84" t="s">
        <v>52</v>
      </c>
      <c r="B34" s="85"/>
      <c r="C34" s="85"/>
      <c r="D34" s="85"/>
      <c r="E34" s="86"/>
      <c r="F34" s="201">
        <f>ROUND(SUM(F30:F33),0)</f>
        <v>939004</v>
      </c>
      <c r="G34" s="201"/>
    </row>
    <row r="36" spans="1:8" ht="12.75">
      <c r="A36" s="88" t="s">
        <v>53</v>
      </c>
      <c r="B36" s="88"/>
      <c r="C36" s="88"/>
      <c r="D36" s="88"/>
      <c r="E36" s="88"/>
      <c r="F36" s="88"/>
      <c r="G36" s="88"/>
      <c r="H36" t="s">
        <v>54</v>
      </c>
    </row>
    <row r="37" spans="1:8" ht="14.25" customHeight="1">
      <c r="A37" s="88"/>
      <c r="B37" s="202"/>
      <c r="C37" s="202"/>
      <c r="D37" s="202"/>
      <c r="E37" s="202"/>
      <c r="F37" s="202"/>
      <c r="G37" s="202"/>
      <c r="H37" t="s">
        <v>54</v>
      </c>
    </row>
    <row r="38" spans="1:8" ht="12.75" customHeight="1">
      <c r="A38" s="89"/>
      <c r="B38" s="202"/>
      <c r="C38" s="202"/>
      <c r="D38" s="202"/>
      <c r="E38" s="202"/>
      <c r="F38" s="202"/>
      <c r="G38" s="202"/>
      <c r="H38" t="s">
        <v>54</v>
      </c>
    </row>
    <row r="39" spans="1:8" ht="12.75">
      <c r="A39" s="89"/>
      <c r="B39" s="202"/>
      <c r="C39" s="202"/>
      <c r="D39" s="202"/>
      <c r="E39" s="202"/>
      <c r="F39" s="202"/>
      <c r="G39" s="202"/>
      <c r="H39" t="s">
        <v>54</v>
      </c>
    </row>
    <row r="40" spans="1:8" ht="12.75">
      <c r="A40" s="89"/>
      <c r="B40" s="202"/>
      <c r="C40" s="202"/>
      <c r="D40" s="202"/>
      <c r="E40" s="202"/>
      <c r="F40" s="202"/>
      <c r="G40" s="202"/>
      <c r="H40" t="s">
        <v>54</v>
      </c>
    </row>
    <row r="41" spans="1:8" ht="12.75">
      <c r="A41" s="89"/>
      <c r="B41" s="202"/>
      <c r="C41" s="202"/>
      <c r="D41" s="202"/>
      <c r="E41" s="202"/>
      <c r="F41" s="202"/>
      <c r="G41" s="202"/>
      <c r="H41" t="s">
        <v>54</v>
      </c>
    </row>
    <row r="42" spans="1:8" ht="12.75">
      <c r="A42" s="89"/>
      <c r="B42" s="202"/>
      <c r="C42" s="202"/>
      <c r="D42" s="202"/>
      <c r="E42" s="202"/>
      <c r="F42" s="202"/>
      <c r="G42" s="202"/>
      <c r="H42" t="s">
        <v>54</v>
      </c>
    </row>
    <row r="43" spans="1:8" ht="12.75">
      <c r="A43" s="89"/>
      <c r="B43" s="202"/>
      <c r="C43" s="202"/>
      <c r="D43" s="202"/>
      <c r="E43" s="202"/>
      <c r="F43" s="202"/>
      <c r="G43" s="202"/>
      <c r="H43" t="s">
        <v>54</v>
      </c>
    </row>
    <row r="44" spans="1:8" ht="12.75">
      <c r="A44" s="89"/>
      <c r="B44" s="202"/>
      <c r="C44" s="202"/>
      <c r="D44" s="202"/>
      <c r="E44" s="202"/>
      <c r="F44" s="202"/>
      <c r="G44" s="202"/>
      <c r="H44" t="s">
        <v>54</v>
      </c>
    </row>
    <row r="45" spans="1:8" ht="0.75" customHeight="1">
      <c r="A45" s="89"/>
      <c r="B45" s="202"/>
      <c r="C45" s="202"/>
      <c r="D45" s="202"/>
      <c r="E45" s="202"/>
      <c r="F45" s="202"/>
      <c r="G45" s="202"/>
      <c r="H45" t="s">
        <v>54</v>
      </c>
    </row>
    <row r="46" spans="2:7" ht="12.75" customHeight="1">
      <c r="B46" s="203"/>
      <c r="C46" s="203"/>
      <c r="D46" s="203"/>
      <c r="E46" s="203"/>
      <c r="F46" s="203"/>
      <c r="G46" s="203"/>
    </row>
    <row r="47" spans="2:7" ht="12.75" customHeight="1">
      <c r="B47" s="203"/>
      <c r="C47" s="203"/>
      <c r="D47" s="203"/>
      <c r="E47" s="203"/>
      <c r="F47" s="203"/>
      <c r="G47" s="203"/>
    </row>
    <row r="48" spans="2:7" ht="12.75" customHeight="1">
      <c r="B48" s="203"/>
      <c r="C48" s="203"/>
      <c r="D48" s="203"/>
      <c r="E48" s="203"/>
      <c r="F48" s="203"/>
      <c r="G48" s="203"/>
    </row>
    <row r="49" spans="2:7" ht="12.75" customHeight="1">
      <c r="B49" s="203"/>
      <c r="C49" s="203"/>
      <c r="D49" s="203"/>
      <c r="E49" s="203"/>
      <c r="F49" s="203"/>
      <c r="G49" s="203"/>
    </row>
    <row r="50" spans="2:7" ht="12.75" customHeight="1">
      <c r="B50" s="203"/>
      <c r="C50" s="203"/>
      <c r="D50" s="203"/>
      <c r="E50" s="203"/>
      <c r="F50" s="203"/>
      <c r="G50" s="203"/>
    </row>
    <row r="51" spans="2:7" ht="12.75" customHeight="1">
      <c r="B51" s="203"/>
      <c r="C51" s="203"/>
      <c r="D51" s="203"/>
      <c r="E51" s="203"/>
      <c r="F51" s="203"/>
      <c r="G51" s="203"/>
    </row>
    <row r="52" spans="2:7" ht="12.75" customHeight="1">
      <c r="B52" s="203"/>
      <c r="C52" s="203"/>
      <c r="D52" s="203"/>
      <c r="E52" s="203"/>
      <c r="F52" s="203"/>
      <c r="G52" s="203"/>
    </row>
    <row r="53" spans="2:7" ht="12.75" customHeight="1">
      <c r="B53" s="203"/>
      <c r="C53" s="203"/>
      <c r="D53" s="203"/>
      <c r="E53" s="203"/>
      <c r="F53" s="203"/>
      <c r="G53" s="203"/>
    </row>
    <row r="54" spans="2:7" ht="12.75" customHeight="1">
      <c r="B54" s="203"/>
      <c r="C54" s="203"/>
      <c r="D54" s="203"/>
      <c r="E54" s="203"/>
      <c r="F54" s="203"/>
      <c r="G54" s="203"/>
    </row>
    <row r="55" spans="2:7" ht="12.75" customHeight="1">
      <c r="B55" s="203"/>
      <c r="C55" s="203"/>
      <c r="D55" s="203"/>
      <c r="E55" s="203"/>
      <c r="F55" s="203"/>
      <c r="G55" s="203"/>
    </row>
  </sheetData>
  <sheetProtection selectLockedCells="1" selectUnlockedCells="1"/>
  <mergeCells count="25">
    <mergeCell ref="B55:G55"/>
    <mergeCell ref="B49:G49"/>
    <mergeCell ref="B50:G50"/>
    <mergeCell ref="B51:G51"/>
    <mergeCell ref="B52:G52"/>
    <mergeCell ref="B53:G53"/>
    <mergeCell ref="B54:G54"/>
    <mergeCell ref="F33:G33"/>
    <mergeCell ref="F34:G34"/>
    <mergeCell ref="B37:G45"/>
    <mergeCell ref="B46:G46"/>
    <mergeCell ref="B47:G47"/>
    <mergeCell ref="B48:G48"/>
    <mergeCell ref="A13:G13"/>
    <mergeCell ref="D14:G14"/>
    <mergeCell ref="A23:B23"/>
    <mergeCell ref="F30:G30"/>
    <mergeCell ref="F31:G31"/>
    <mergeCell ref="F32:G32"/>
    <mergeCell ref="A1:G1"/>
    <mergeCell ref="C8:E8"/>
    <mergeCell ref="C9:E9"/>
    <mergeCell ref="C10:E10"/>
    <mergeCell ref="C11:E11"/>
    <mergeCell ref="C12:E12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7"/>
  <sheetViews>
    <sheetView showGridLines="0" showZeros="0" zoomScalePageLayoutView="0" workbookViewId="0" topLeftCell="A16">
      <selection activeCell="H46" sqref="H46:I4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204" t="s">
        <v>55</v>
      </c>
      <c r="B1" s="204"/>
      <c r="C1" s="90" t="str">
        <f>CONCATENATE(cislostavby," ",nazevstavby)</f>
        <v>17006 Kabiny fotbal Břilice</v>
      </c>
      <c r="D1" s="91"/>
      <c r="E1" s="92"/>
      <c r="F1" s="91"/>
      <c r="G1" s="93" t="s">
        <v>56</v>
      </c>
      <c r="H1" s="94" t="s">
        <v>6</v>
      </c>
      <c r="I1" s="95"/>
    </row>
    <row r="2" spans="1:9" ht="12.75">
      <c r="A2" s="205" t="s">
        <v>57</v>
      </c>
      <c r="B2" s="205"/>
      <c r="C2" s="96" t="str">
        <f>CONCATENATE(cisloobjektu," ",nazevobjektu)</f>
        <v>1 Stavební úpravy stávajícího objektu</v>
      </c>
      <c r="D2" s="97"/>
      <c r="E2" s="98"/>
      <c r="F2" s="97"/>
      <c r="G2" s="206" t="s">
        <v>7</v>
      </c>
      <c r="H2" s="206"/>
      <c r="I2" s="206"/>
    </row>
    <row r="3" spans="1:9" ht="12.75">
      <c r="A3" s="70"/>
      <c r="B3" s="70"/>
      <c r="C3" s="70"/>
      <c r="D3" s="70"/>
      <c r="E3" s="70"/>
      <c r="F3" s="59"/>
      <c r="G3" s="70"/>
      <c r="H3" s="70"/>
      <c r="I3" s="70"/>
    </row>
    <row r="4" spans="1:9" ht="19.5" customHeight="1">
      <c r="A4" s="207" t="s">
        <v>58</v>
      </c>
      <c r="B4" s="207"/>
      <c r="C4" s="207"/>
      <c r="D4" s="207"/>
      <c r="E4" s="207"/>
      <c r="F4" s="207"/>
      <c r="G4" s="207"/>
      <c r="H4" s="207"/>
      <c r="I4" s="207"/>
    </row>
    <row r="5" spans="1:9" ht="12.75">
      <c r="A5" s="70"/>
      <c r="B5" s="70"/>
      <c r="C5" s="70"/>
      <c r="D5" s="70"/>
      <c r="E5" s="70"/>
      <c r="F5" s="70"/>
      <c r="G5" s="70"/>
      <c r="H5" s="70"/>
      <c r="I5" s="70"/>
    </row>
    <row r="6" spans="1:9" s="33" customFormat="1" ht="12.75">
      <c r="A6" s="99"/>
      <c r="B6" s="100" t="s">
        <v>59</v>
      </c>
      <c r="C6" s="100"/>
      <c r="D6" s="46"/>
      <c r="E6" s="101" t="s">
        <v>60</v>
      </c>
      <c r="F6" s="102" t="s">
        <v>61</v>
      </c>
      <c r="G6" s="102" t="s">
        <v>62</v>
      </c>
      <c r="H6" s="102" t="s">
        <v>63</v>
      </c>
      <c r="I6" s="103" t="s">
        <v>36</v>
      </c>
    </row>
    <row r="7" spans="1:9" s="33" customFormat="1" ht="12.75">
      <c r="A7" s="104" t="str">
        <f>Položky!B7</f>
        <v>1</v>
      </c>
      <c r="B7" s="105" t="str">
        <f>Položky!C7</f>
        <v>Zemní práce</v>
      </c>
      <c r="C7" s="59"/>
      <c r="D7" s="106"/>
      <c r="E7" s="107">
        <f>Položky!BA26</f>
        <v>8059.18</v>
      </c>
      <c r="F7" s="108">
        <f>Položky!BB26</f>
        <v>0</v>
      </c>
      <c r="G7" s="108">
        <f>Položky!BC26</f>
        <v>0</v>
      </c>
      <c r="H7" s="108">
        <f>Položky!BD26</f>
        <v>0</v>
      </c>
      <c r="I7" s="109">
        <f>Položky!BE26</f>
        <v>0</v>
      </c>
    </row>
    <row r="8" spans="1:9" s="33" customFormat="1" ht="12.75">
      <c r="A8" s="104" t="str">
        <f>Položky!B27</f>
        <v>3</v>
      </c>
      <c r="B8" s="105" t="str">
        <f>Položky!C27</f>
        <v>Svislé a kompletní konstrukce</v>
      </c>
      <c r="C8" s="59"/>
      <c r="D8" s="106"/>
      <c r="E8" s="107">
        <f>Položky!BA61</f>
        <v>35869.1568</v>
      </c>
      <c r="F8" s="108">
        <f>Položky!BB61</f>
        <v>0</v>
      </c>
      <c r="G8" s="108">
        <f>Položky!BC61</f>
        <v>0</v>
      </c>
      <c r="H8" s="108">
        <f>Položky!BD61</f>
        <v>0</v>
      </c>
      <c r="I8" s="109">
        <f>Položky!BE61</f>
        <v>0</v>
      </c>
    </row>
    <row r="9" spans="1:9" s="33" customFormat="1" ht="12.75">
      <c r="A9" s="104" t="str">
        <f>Položky!B62</f>
        <v>61</v>
      </c>
      <c r="B9" s="105" t="str">
        <f>Položky!C62</f>
        <v>Upravy povrchů vnitřní</v>
      </c>
      <c r="C9" s="59"/>
      <c r="D9" s="106"/>
      <c r="E9" s="107">
        <f>Položky!BA167</f>
        <v>101588.48879999999</v>
      </c>
      <c r="F9" s="108">
        <f>Položky!BB167</f>
        <v>0</v>
      </c>
      <c r="G9" s="108">
        <f>Položky!BC167</f>
        <v>0</v>
      </c>
      <c r="H9" s="108">
        <f>Položky!BD167</f>
        <v>0</v>
      </c>
      <c r="I9" s="109">
        <f>Položky!BE167</f>
        <v>0</v>
      </c>
    </row>
    <row r="10" spans="1:9" s="33" customFormat="1" ht="12.75">
      <c r="A10" s="104" t="str">
        <f>Položky!B168</f>
        <v>62</v>
      </c>
      <c r="B10" s="105" t="str">
        <f>Položky!C168</f>
        <v>Úpravy povrchů vnější</v>
      </c>
      <c r="C10" s="59"/>
      <c r="D10" s="106"/>
      <c r="E10" s="107">
        <f>Položky!BA185</f>
        <v>5425.578999999999</v>
      </c>
      <c r="F10" s="108">
        <f>Položky!BB185</f>
        <v>0</v>
      </c>
      <c r="G10" s="108">
        <f>Položky!BC185</f>
        <v>0</v>
      </c>
      <c r="H10" s="108">
        <f>Položky!BD185</f>
        <v>0</v>
      </c>
      <c r="I10" s="109">
        <f>Položky!BE185</f>
        <v>0</v>
      </c>
    </row>
    <row r="11" spans="1:9" s="33" customFormat="1" ht="12.75">
      <c r="A11" s="104" t="str">
        <f>Položky!B186</f>
        <v>63</v>
      </c>
      <c r="B11" s="105" t="str">
        <f>Položky!C186</f>
        <v>Podlahy a podlahové konstrukce</v>
      </c>
      <c r="C11" s="59"/>
      <c r="D11" s="106"/>
      <c r="E11" s="107">
        <f>Položky!BA207</f>
        <v>13356.592</v>
      </c>
      <c r="F11" s="108">
        <f>Položky!BB207</f>
        <v>0</v>
      </c>
      <c r="G11" s="108">
        <f>Položky!BC207</f>
        <v>0</v>
      </c>
      <c r="H11" s="108">
        <f>Položky!BD207</f>
        <v>0</v>
      </c>
      <c r="I11" s="109">
        <f>Položky!BE207</f>
        <v>0</v>
      </c>
    </row>
    <row r="12" spans="1:9" s="33" customFormat="1" ht="12.75">
      <c r="A12" s="104" t="str">
        <f>Položky!B208</f>
        <v>64</v>
      </c>
      <c r="B12" s="105" t="str">
        <f>Položky!C208</f>
        <v>Výplně otvorů</v>
      </c>
      <c r="C12" s="59"/>
      <c r="D12" s="106"/>
      <c r="E12" s="107">
        <f>Položky!BA211</f>
        <v>5701</v>
      </c>
      <c r="F12" s="108">
        <f>Položky!BB211</f>
        <v>0</v>
      </c>
      <c r="G12" s="108">
        <f>Položky!BC211</f>
        <v>0</v>
      </c>
      <c r="H12" s="108">
        <f>Položky!BD211</f>
        <v>0</v>
      </c>
      <c r="I12" s="109">
        <f>Položky!BE211</f>
        <v>0</v>
      </c>
    </row>
    <row r="13" spans="1:9" s="33" customFormat="1" ht="12.75">
      <c r="A13" s="104" t="str">
        <f>Položky!B212</f>
        <v>8</v>
      </c>
      <c r="B13" s="105" t="str">
        <f>Položky!C212</f>
        <v>Trubní vedení</v>
      </c>
      <c r="C13" s="59"/>
      <c r="D13" s="106"/>
      <c r="E13" s="107">
        <f>Položky!BA214</f>
        <v>1500</v>
      </c>
      <c r="F13" s="108">
        <f>Položky!BB214</f>
        <v>0</v>
      </c>
      <c r="G13" s="108">
        <f>Položky!BC214</f>
        <v>0</v>
      </c>
      <c r="H13" s="108">
        <f>Položky!BD214</f>
        <v>0</v>
      </c>
      <c r="I13" s="109">
        <f>Položky!BE214</f>
        <v>0</v>
      </c>
    </row>
    <row r="14" spans="1:9" s="33" customFormat="1" ht="12.75">
      <c r="A14" s="104" t="str">
        <f>Položky!B215</f>
        <v>84</v>
      </c>
      <c r="B14" s="105" t="str">
        <f>Položky!C215</f>
        <v>Plynovod</v>
      </c>
      <c r="C14" s="59"/>
      <c r="D14" s="106"/>
      <c r="E14" s="107">
        <f>Položky!BA218</f>
        <v>29435</v>
      </c>
      <c r="F14" s="108">
        <f>Položky!BB218</f>
        <v>0</v>
      </c>
      <c r="G14" s="108">
        <f>Položky!BC218</f>
        <v>0</v>
      </c>
      <c r="H14" s="108">
        <f>Položky!BD218</f>
        <v>0</v>
      </c>
      <c r="I14" s="109">
        <f>Položky!BE218</f>
        <v>0</v>
      </c>
    </row>
    <row r="15" spans="1:9" s="33" customFormat="1" ht="12.75">
      <c r="A15" s="104" t="str">
        <f>Položky!B219</f>
        <v>87</v>
      </c>
      <c r="B15" s="105" t="str">
        <f>Položky!C219</f>
        <v>Potrubí z trub z plastických hmot</v>
      </c>
      <c r="C15" s="59"/>
      <c r="D15" s="106"/>
      <c r="E15" s="107">
        <f>Položky!BA225</f>
        <v>5127</v>
      </c>
      <c r="F15" s="108">
        <f>Položky!BB225</f>
        <v>0</v>
      </c>
      <c r="G15" s="108">
        <f>Položky!BC225</f>
        <v>0</v>
      </c>
      <c r="H15" s="108">
        <f>Položky!BD225</f>
        <v>0</v>
      </c>
      <c r="I15" s="109">
        <f>Položky!BE225</f>
        <v>0</v>
      </c>
    </row>
    <row r="16" spans="1:9" s="33" customFormat="1" ht="12.75">
      <c r="A16" s="104" t="str">
        <f>Položky!B226</f>
        <v>94</v>
      </c>
      <c r="B16" s="105" t="str">
        <f>Položky!C226</f>
        <v>Lešení a stavební výtahy</v>
      </c>
      <c r="C16" s="59"/>
      <c r="D16" s="106"/>
      <c r="E16" s="107">
        <f>Položky!BA229</f>
        <v>5666.74</v>
      </c>
      <c r="F16" s="108">
        <f>Položky!BB229</f>
        <v>0</v>
      </c>
      <c r="G16" s="108">
        <f>Položky!BC229</f>
        <v>0</v>
      </c>
      <c r="H16" s="108">
        <f>Položky!BD229</f>
        <v>0</v>
      </c>
      <c r="I16" s="109">
        <f>Položky!BE229</f>
        <v>0</v>
      </c>
    </row>
    <row r="17" spans="1:9" s="33" customFormat="1" ht="12.75">
      <c r="A17" s="104" t="str">
        <f>Položky!B230</f>
        <v>95</v>
      </c>
      <c r="B17" s="105" t="str">
        <f>Položky!C230</f>
        <v>Dokončovací konstrukce na pozemních stavbách</v>
      </c>
      <c r="C17" s="59"/>
      <c r="D17" s="106"/>
      <c r="E17" s="107">
        <f>Položky!BA252</f>
        <v>52494.56</v>
      </c>
      <c r="F17" s="108">
        <f>Položky!BB252</f>
        <v>0</v>
      </c>
      <c r="G17" s="108">
        <f>Položky!BC252</f>
        <v>0</v>
      </c>
      <c r="H17" s="108">
        <f>Položky!BD252</f>
        <v>0</v>
      </c>
      <c r="I17" s="109">
        <f>Položky!BE252</f>
        <v>0</v>
      </c>
    </row>
    <row r="18" spans="1:9" s="33" customFormat="1" ht="12.75">
      <c r="A18" s="104" t="str">
        <f>Položky!B253</f>
        <v>96</v>
      </c>
      <c r="B18" s="105" t="str">
        <f>Položky!C253</f>
        <v>Bourání konstrukcí</v>
      </c>
      <c r="C18" s="59"/>
      <c r="D18" s="106"/>
      <c r="E18" s="107">
        <f>Položky!BA283</f>
        <v>14086.206999999999</v>
      </c>
      <c r="F18" s="108">
        <f>Položky!BB283</f>
        <v>0</v>
      </c>
      <c r="G18" s="108">
        <f>Položky!BC283</f>
        <v>0</v>
      </c>
      <c r="H18" s="108">
        <f>Položky!BD283</f>
        <v>0</v>
      </c>
      <c r="I18" s="109">
        <f>Položky!BE283</f>
        <v>0</v>
      </c>
    </row>
    <row r="19" spans="1:9" s="33" customFormat="1" ht="12.75">
      <c r="A19" s="104" t="str">
        <f>Položky!B284</f>
        <v>97</v>
      </c>
      <c r="B19" s="105" t="str">
        <f>Položky!C284</f>
        <v>Prorážení otvorů</v>
      </c>
      <c r="C19" s="59"/>
      <c r="D19" s="106"/>
      <c r="E19" s="107">
        <f>Položky!BA308</f>
        <v>21282.852899999998</v>
      </c>
      <c r="F19" s="108">
        <f>Položky!BB308</f>
        <v>0</v>
      </c>
      <c r="G19" s="108">
        <f>Položky!BC308</f>
        <v>0</v>
      </c>
      <c r="H19" s="108">
        <f>Položky!BD308</f>
        <v>0</v>
      </c>
      <c r="I19" s="109">
        <f>Položky!BE308</f>
        <v>0</v>
      </c>
    </row>
    <row r="20" spans="1:9" s="33" customFormat="1" ht="12.75">
      <c r="A20" s="104" t="str">
        <f>Položky!B309</f>
        <v>711</v>
      </c>
      <c r="B20" s="105" t="str">
        <f>Položky!C309</f>
        <v>Izolace proti vodě</v>
      </c>
      <c r="C20" s="59"/>
      <c r="D20" s="106"/>
      <c r="E20" s="107">
        <f>Položky!BA318</f>
        <v>0</v>
      </c>
      <c r="F20" s="108">
        <f>Položky!BB318</f>
        <v>10377.335325000002</v>
      </c>
      <c r="G20" s="108">
        <f>Položky!BC318</f>
        <v>0</v>
      </c>
      <c r="H20" s="108">
        <f>Položky!BD318</f>
        <v>0</v>
      </c>
      <c r="I20" s="109">
        <f>Položky!BE318</f>
        <v>0</v>
      </c>
    </row>
    <row r="21" spans="1:9" s="33" customFormat="1" ht="12.75">
      <c r="A21" s="104" t="str">
        <f>Položky!B319</f>
        <v>720</v>
      </c>
      <c r="B21" s="105" t="str">
        <f>Položky!C319</f>
        <v>Zdravotechnická instalace</v>
      </c>
      <c r="C21" s="59"/>
      <c r="D21" s="106"/>
      <c r="E21" s="107">
        <f>Položky!BA322</f>
        <v>0</v>
      </c>
      <c r="F21" s="108">
        <f>Položky!BB322</f>
        <v>76298.13</v>
      </c>
      <c r="G21" s="108">
        <f>Položky!BC322</f>
        <v>0</v>
      </c>
      <c r="H21" s="108">
        <f>Položky!BD322</f>
        <v>0</v>
      </c>
      <c r="I21" s="109">
        <f>Položky!BE322</f>
        <v>0</v>
      </c>
    </row>
    <row r="22" spans="1:9" s="33" customFormat="1" ht="12.75">
      <c r="A22" s="104" t="str">
        <f>Položky!B323</f>
        <v>730</v>
      </c>
      <c r="B22" s="105" t="str">
        <f>Položky!C323</f>
        <v>Ústřední vytápění</v>
      </c>
      <c r="C22" s="59"/>
      <c r="D22" s="106"/>
      <c r="E22" s="107">
        <f>Položky!BA325</f>
        <v>0</v>
      </c>
      <c r="F22" s="108">
        <f>Položky!BB325</f>
        <v>47912.52</v>
      </c>
      <c r="G22" s="108">
        <f>Položky!BC325</f>
        <v>0</v>
      </c>
      <c r="H22" s="108">
        <f>Položky!BD325</f>
        <v>0</v>
      </c>
      <c r="I22" s="109">
        <f>Položky!BE325</f>
        <v>0</v>
      </c>
    </row>
    <row r="23" spans="1:9" s="33" customFormat="1" ht="12.75">
      <c r="A23" s="104" t="str">
        <f>Položky!B326</f>
        <v>764</v>
      </c>
      <c r="B23" s="105" t="str">
        <f>Položky!C326</f>
        <v>Konstrukce klempířské</v>
      </c>
      <c r="C23" s="59"/>
      <c r="D23" s="106"/>
      <c r="E23" s="107">
        <f>Položky!BA330</f>
        <v>0</v>
      </c>
      <c r="F23" s="108">
        <f>Položky!BB330</f>
        <v>1478.5890000000002</v>
      </c>
      <c r="G23" s="108">
        <f>Položky!BC330</f>
        <v>0</v>
      </c>
      <c r="H23" s="108">
        <f>Položky!BD330</f>
        <v>0</v>
      </c>
      <c r="I23" s="109">
        <f>Položky!BE330</f>
        <v>0</v>
      </c>
    </row>
    <row r="24" spans="1:9" s="33" customFormat="1" ht="12.75">
      <c r="A24" s="104" t="str">
        <f>Položky!B331</f>
        <v>766</v>
      </c>
      <c r="B24" s="105" t="str">
        <f>Položky!C331</f>
        <v>Konstrukce truhlářské</v>
      </c>
      <c r="C24" s="59"/>
      <c r="D24" s="106"/>
      <c r="E24" s="107">
        <f>Položky!BA367</f>
        <v>0</v>
      </c>
      <c r="F24" s="108">
        <f>Položky!BB367</f>
        <v>118619.560368</v>
      </c>
      <c r="G24" s="108">
        <f>Položky!BC367</f>
        <v>0</v>
      </c>
      <c r="H24" s="108">
        <f>Položky!BD367</f>
        <v>0</v>
      </c>
      <c r="I24" s="109">
        <f>Položky!BE367</f>
        <v>0</v>
      </c>
    </row>
    <row r="25" spans="1:9" s="33" customFormat="1" ht="12.75">
      <c r="A25" s="104" t="str">
        <f>Položky!B368</f>
        <v>767</v>
      </c>
      <c r="B25" s="105" t="str">
        <f>Položky!C368</f>
        <v>Konstrukce zámečnické</v>
      </c>
      <c r="C25" s="59"/>
      <c r="D25" s="106"/>
      <c r="E25" s="107">
        <f>Položky!BA377</f>
        <v>0</v>
      </c>
      <c r="F25" s="108">
        <f>Položky!BB377</f>
        <v>9157.743</v>
      </c>
      <c r="G25" s="108">
        <f>Položky!BC377</f>
        <v>0</v>
      </c>
      <c r="H25" s="108">
        <f>Položky!BD377</f>
        <v>0</v>
      </c>
      <c r="I25" s="109">
        <f>Položky!BE377</f>
        <v>0</v>
      </c>
    </row>
    <row r="26" spans="1:9" s="33" customFormat="1" ht="12.75">
      <c r="A26" s="104" t="str">
        <f>Položky!B378</f>
        <v>771</v>
      </c>
      <c r="B26" s="105" t="str">
        <f>Položky!C378</f>
        <v>Podlahy z dlaždic a obklady</v>
      </c>
      <c r="C26" s="59"/>
      <c r="D26" s="106"/>
      <c r="E26" s="107">
        <f>Položky!BA393</f>
        <v>0</v>
      </c>
      <c r="F26" s="108">
        <f>Položky!BB393</f>
        <v>33481.40866</v>
      </c>
      <c r="G26" s="108">
        <f>Položky!BC393</f>
        <v>0</v>
      </c>
      <c r="H26" s="108">
        <f>Položky!BD393</f>
        <v>0</v>
      </c>
      <c r="I26" s="109">
        <f>Položky!BE393</f>
        <v>0</v>
      </c>
    </row>
    <row r="27" spans="1:9" s="33" customFormat="1" ht="12.75">
      <c r="A27" s="104" t="str">
        <f>Položky!B394</f>
        <v>777</v>
      </c>
      <c r="B27" s="105" t="str">
        <f>Položky!C394</f>
        <v>Podlahy ze syntetických hmot</v>
      </c>
      <c r="C27" s="59"/>
      <c r="D27" s="106"/>
      <c r="E27" s="107">
        <f>Položky!BA399</f>
        <v>0</v>
      </c>
      <c r="F27" s="108">
        <f>Položky!BB399</f>
        <v>16910.220699999998</v>
      </c>
      <c r="G27" s="108">
        <f>Položky!BC399</f>
        <v>0</v>
      </c>
      <c r="H27" s="108">
        <f>Položky!BD399</f>
        <v>0</v>
      </c>
      <c r="I27" s="109">
        <f>Položky!BE399</f>
        <v>0</v>
      </c>
    </row>
    <row r="28" spans="1:9" s="33" customFormat="1" ht="12.75">
      <c r="A28" s="104" t="str">
        <f>Položky!B400</f>
        <v>781</v>
      </c>
      <c r="B28" s="105" t="str">
        <f>Položky!C400</f>
        <v>Obklady keramické</v>
      </c>
      <c r="C28" s="59"/>
      <c r="D28" s="106"/>
      <c r="E28" s="107">
        <f>Položky!BA420</f>
        <v>0</v>
      </c>
      <c r="F28" s="108">
        <f>Položky!BB420</f>
        <v>19987.46209</v>
      </c>
      <c r="G28" s="108">
        <f>Položky!BC420</f>
        <v>0</v>
      </c>
      <c r="H28" s="108">
        <f>Položky!BD420</f>
        <v>0</v>
      </c>
      <c r="I28" s="109">
        <f>Položky!BE420</f>
        <v>0</v>
      </c>
    </row>
    <row r="29" spans="1:9" s="33" customFormat="1" ht="12.75">
      <c r="A29" s="104" t="str">
        <f>Položky!B421</f>
        <v>784</v>
      </c>
      <c r="B29" s="105" t="str">
        <f>Položky!C421</f>
        <v>Malby</v>
      </c>
      <c r="C29" s="59"/>
      <c r="D29" s="106"/>
      <c r="E29" s="107">
        <f>Položky!BA432</f>
        <v>0</v>
      </c>
      <c r="F29" s="108">
        <f>Položky!BB432</f>
        <v>9969.8914</v>
      </c>
      <c r="G29" s="108">
        <f>Položky!BC432</f>
        <v>0</v>
      </c>
      <c r="H29" s="108">
        <f>Položky!BD432</f>
        <v>0</v>
      </c>
      <c r="I29" s="109">
        <f>Položky!BE432</f>
        <v>0</v>
      </c>
    </row>
    <row r="30" spans="1:9" s="33" customFormat="1" ht="12.75">
      <c r="A30" s="104" t="str">
        <f>Položky!B433</f>
        <v>M21</v>
      </c>
      <c r="B30" s="105" t="str">
        <f>Položky!C433</f>
        <v>Elektromontáže</v>
      </c>
      <c r="C30" s="59"/>
      <c r="D30" s="106"/>
      <c r="E30" s="107">
        <f>Položky!BA435</f>
        <v>0</v>
      </c>
      <c r="F30" s="108">
        <f>Položky!BB435</f>
        <v>0</v>
      </c>
      <c r="G30" s="108">
        <f>Položky!BC435</f>
        <v>0</v>
      </c>
      <c r="H30" s="108">
        <f>Položky!BD435</f>
        <v>89627</v>
      </c>
      <c r="I30" s="109">
        <f>Položky!BE435</f>
        <v>0</v>
      </c>
    </row>
    <row r="31" spans="1:9" s="33" customFormat="1" ht="12.75">
      <c r="A31" s="104" t="str">
        <f>Položky!B436</f>
        <v>M24</v>
      </c>
      <c r="B31" s="105" t="str">
        <f>Položky!C436</f>
        <v>Montáže vzduchotechnických zařízení</v>
      </c>
      <c r="C31" s="59"/>
      <c r="D31" s="106"/>
      <c r="E31" s="107">
        <f>Položky!BA438</f>
        <v>0</v>
      </c>
      <c r="F31" s="108">
        <f>Položky!BB438</f>
        <v>0</v>
      </c>
      <c r="G31" s="108">
        <f>Položky!BC438</f>
        <v>0</v>
      </c>
      <c r="H31" s="108">
        <f>Položky!BD438</f>
        <v>14340</v>
      </c>
      <c r="I31" s="109">
        <f>Položky!BE438</f>
        <v>0</v>
      </c>
    </row>
    <row r="32" spans="1:9" s="33" customFormat="1" ht="12.75">
      <c r="A32" s="104" t="str">
        <f>Položky!B439</f>
        <v>D96</v>
      </c>
      <c r="B32" s="105" t="str">
        <f>Položky!C439</f>
        <v>Přesuny suti a vybouraných hmot</v>
      </c>
      <c r="C32" s="59"/>
      <c r="D32" s="106"/>
      <c r="E32" s="107">
        <f>Položky!BA448</f>
        <v>28284.19522712</v>
      </c>
      <c r="F32" s="108">
        <f>Položky!BB448</f>
        <v>0</v>
      </c>
      <c r="G32" s="108">
        <f>Položky!BC448</f>
        <v>0</v>
      </c>
      <c r="H32" s="108">
        <f>Položky!BD448</f>
        <v>0</v>
      </c>
      <c r="I32" s="109">
        <f>Položky!BE448</f>
        <v>0</v>
      </c>
    </row>
    <row r="33" spans="1:9" s="116" customFormat="1" ht="12.75">
      <c r="A33" s="110"/>
      <c r="B33" s="111" t="s">
        <v>64</v>
      </c>
      <c r="C33" s="111"/>
      <c r="D33" s="112"/>
      <c r="E33" s="113">
        <f>SUM(E7:E32)</f>
        <v>327876.55172712</v>
      </c>
      <c r="F33" s="114">
        <f>SUM(F7:F32)</f>
        <v>344192.86054300005</v>
      </c>
      <c r="G33" s="114">
        <f>SUM(G7:G32)</f>
        <v>0</v>
      </c>
      <c r="H33" s="114">
        <f>SUM(H7:H32)</f>
        <v>103967</v>
      </c>
      <c r="I33" s="115">
        <f>SUM(I7:I32)</f>
        <v>0</v>
      </c>
    </row>
    <row r="34" spans="1:9" ht="12.75">
      <c r="A34" s="59"/>
      <c r="B34" s="59"/>
      <c r="C34" s="59"/>
      <c r="D34" s="59"/>
      <c r="E34" s="59"/>
      <c r="F34" s="59"/>
      <c r="G34" s="59"/>
      <c r="H34" s="59"/>
      <c r="I34" s="59"/>
    </row>
    <row r="35" spans="1:57" ht="19.5" customHeight="1">
      <c r="A35" s="208" t="s">
        <v>65</v>
      </c>
      <c r="B35" s="208"/>
      <c r="C35" s="208"/>
      <c r="D35" s="208"/>
      <c r="E35" s="208"/>
      <c r="F35" s="208"/>
      <c r="G35" s="208"/>
      <c r="H35" s="208"/>
      <c r="I35" s="208"/>
      <c r="BA35" s="39"/>
      <c r="BB35" s="39"/>
      <c r="BC35" s="39"/>
      <c r="BD35" s="39"/>
      <c r="BE35" s="39"/>
    </row>
    <row r="36" spans="1:9" ht="12.75">
      <c r="A36" s="70"/>
      <c r="B36" s="70"/>
      <c r="C36" s="70"/>
      <c r="D36" s="70"/>
      <c r="E36" s="70"/>
      <c r="F36" s="70"/>
      <c r="G36" s="70"/>
      <c r="H36" s="70"/>
      <c r="I36" s="70"/>
    </row>
    <row r="37" spans="1:9" ht="12.75">
      <c r="A37" s="64" t="s">
        <v>66</v>
      </c>
      <c r="B37" s="65"/>
      <c r="C37" s="65"/>
      <c r="D37" s="117"/>
      <c r="E37" s="118" t="s">
        <v>67</v>
      </c>
      <c r="F37" s="119" t="s">
        <v>68</v>
      </c>
      <c r="G37" s="120" t="s">
        <v>69</v>
      </c>
      <c r="H37" s="121"/>
      <c r="I37" s="122" t="s">
        <v>67</v>
      </c>
    </row>
    <row r="38" spans="1:53" ht="12.75">
      <c r="A38" s="57" t="s">
        <v>70</v>
      </c>
      <c r="B38" s="48"/>
      <c r="C38" s="48"/>
      <c r="D38" s="123"/>
      <c r="E38" s="124"/>
      <c r="F38" s="125"/>
      <c r="G38" s="126">
        <f aca="true" t="shared" si="0" ref="G38:G45">CHOOSE(BA38+1,HSV+PSV,HSV+PSV+Mont,HSV+PSV+Dodavka+Mont,HSV,PSV,Mont,Dodavka,Mont+Dodavka,0)</f>
        <v>672069.4122701201</v>
      </c>
      <c r="H38" s="127"/>
      <c r="I38" s="128">
        <f aca="true" t="shared" si="1" ref="I38:I45">E38+F38*G38/100</f>
        <v>0</v>
      </c>
      <c r="BA38">
        <v>0</v>
      </c>
    </row>
    <row r="39" spans="1:53" ht="12.75">
      <c r="A39" s="57" t="s">
        <v>71</v>
      </c>
      <c r="B39" s="48"/>
      <c r="C39" s="48"/>
      <c r="D39" s="123"/>
      <c r="E39" s="124"/>
      <c r="F39" s="125"/>
      <c r="G39" s="126">
        <f t="shared" si="0"/>
        <v>672069.4122701201</v>
      </c>
      <c r="H39" s="127"/>
      <c r="I39" s="128">
        <f t="shared" si="1"/>
        <v>0</v>
      </c>
      <c r="BA39">
        <v>0</v>
      </c>
    </row>
    <row r="40" spans="1:53" ht="12.75">
      <c r="A40" s="57" t="s">
        <v>72</v>
      </c>
      <c r="B40" s="48"/>
      <c r="C40" s="48"/>
      <c r="D40" s="123"/>
      <c r="E40" s="124"/>
      <c r="F40" s="125"/>
      <c r="G40" s="126">
        <f t="shared" si="0"/>
        <v>672069.4122701201</v>
      </c>
      <c r="H40" s="127"/>
      <c r="I40" s="128">
        <f t="shared" si="1"/>
        <v>0</v>
      </c>
      <c r="BA40">
        <v>0</v>
      </c>
    </row>
    <row r="41" spans="1:53" ht="12.75">
      <c r="A41" s="57" t="s">
        <v>73</v>
      </c>
      <c r="B41" s="48"/>
      <c r="C41" s="48"/>
      <c r="D41" s="123"/>
      <c r="E41" s="124"/>
      <c r="F41" s="125"/>
      <c r="G41" s="126">
        <f t="shared" si="0"/>
        <v>672069.4122701201</v>
      </c>
      <c r="H41" s="127"/>
      <c r="I41" s="128">
        <f t="shared" si="1"/>
        <v>0</v>
      </c>
      <c r="BA41">
        <v>0</v>
      </c>
    </row>
    <row r="42" spans="1:53" ht="12.75">
      <c r="A42" s="57" t="s">
        <v>74</v>
      </c>
      <c r="B42" s="48"/>
      <c r="C42" s="48"/>
      <c r="D42" s="123"/>
      <c r="E42" s="124"/>
      <c r="F42" s="125"/>
      <c r="G42" s="126">
        <f t="shared" si="0"/>
        <v>776036.4122701201</v>
      </c>
      <c r="H42" s="127"/>
      <c r="I42" s="128">
        <f t="shared" si="1"/>
        <v>0</v>
      </c>
      <c r="BA42">
        <v>1</v>
      </c>
    </row>
    <row r="43" spans="1:53" ht="12.75">
      <c r="A43" s="57" t="s">
        <v>75</v>
      </c>
      <c r="B43" s="48"/>
      <c r="C43" s="48"/>
      <c r="D43" s="123"/>
      <c r="E43" s="124"/>
      <c r="F43" s="125"/>
      <c r="G43" s="126">
        <f t="shared" si="0"/>
        <v>776036.4122701201</v>
      </c>
      <c r="H43" s="127"/>
      <c r="I43" s="128">
        <f t="shared" si="1"/>
        <v>0</v>
      </c>
      <c r="BA43">
        <v>1</v>
      </c>
    </row>
    <row r="44" spans="1:53" ht="12.75">
      <c r="A44" s="57" t="s">
        <v>76</v>
      </c>
      <c r="B44" s="48"/>
      <c r="C44" s="48"/>
      <c r="D44" s="123"/>
      <c r="E44" s="124"/>
      <c r="F44" s="125"/>
      <c r="G44" s="126">
        <f t="shared" si="0"/>
        <v>776036.4122701201</v>
      </c>
      <c r="H44" s="127"/>
      <c r="I44" s="128">
        <f t="shared" si="1"/>
        <v>0</v>
      </c>
      <c r="BA44">
        <v>2</v>
      </c>
    </row>
    <row r="45" spans="1:53" ht="12.75">
      <c r="A45" s="57" t="s">
        <v>77</v>
      </c>
      <c r="B45" s="48"/>
      <c r="C45" s="48"/>
      <c r="D45" s="123"/>
      <c r="E45" s="124"/>
      <c r="F45" s="125"/>
      <c r="G45" s="126">
        <f t="shared" si="0"/>
        <v>776036.4122701201</v>
      </c>
      <c r="H45" s="127"/>
      <c r="I45" s="128">
        <f t="shared" si="1"/>
        <v>0</v>
      </c>
      <c r="BA45">
        <v>2</v>
      </c>
    </row>
    <row r="46" spans="1:9" ht="12.75">
      <c r="A46" s="129"/>
      <c r="B46" s="130" t="s">
        <v>78</v>
      </c>
      <c r="C46" s="131"/>
      <c r="D46" s="132"/>
      <c r="E46" s="133"/>
      <c r="F46" s="134"/>
      <c r="G46" s="134"/>
      <c r="H46" s="209">
        <f>SUM(I38:I45)</f>
        <v>0</v>
      </c>
      <c r="I46" s="209"/>
    </row>
    <row r="48" spans="2:9" ht="12.75">
      <c r="B48" s="116"/>
      <c r="F48" s="135"/>
      <c r="G48" s="136"/>
      <c r="H48" s="136"/>
      <c r="I48" s="137"/>
    </row>
    <row r="49" spans="6:9" ht="12.75">
      <c r="F49" s="135"/>
      <c r="G49" s="136"/>
      <c r="H49" s="136"/>
      <c r="I49" s="137"/>
    </row>
    <row r="50" spans="6:9" ht="12.75">
      <c r="F50" s="135"/>
      <c r="G50" s="136"/>
      <c r="H50" s="136"/>
      <c r="I50" s="137"/>
    </row>
    <row r="51" spans="6:9" ht="12.75">
      <c r="F51" s="135"/>
      <c r="G51" s="136"/>
      <c r="H51" s="136"/>
      <c r="I51" s="137"/>
    </row>
    <row r="52" spans="6:9" ht="12.75">
      <c r="F52" s="135"/>
      <c r="G52" s="136"/>
      <c r="H52" s="136"/>
      <c r="I52" s="137"/>
    </row>
    <row r="53" spans="6:9" ht="12.75">
      <c r="F53" s="135"/>
      <c r="G53" s="136"/>
      <c r="H53" s="136"/>
      <c r="I53" s="137"/>
    </row>
    <row r="54" spans="6:9" ht="12.75">
      <c r="F54" s="135"/>
      <c r="G54" s="136"/>
      <c r="H54" s="136"/>
      <c r="I54" s="137"/>
    </row>
    <row r="55" spans="6:9" ht="12.75">
      <c r="F55" s="135"/>
      <c r="G55" s="136"/>
      <c r="H55" s="136"/>
      <c r="I55" s="137"/>
    </row>
    <row r="56" spans="6:9" ht="12.75">
      <c r="F56" s="135"/>
      <c r="G56" s="136"/>
      <c r="H56" s="136"/>
      <c r="I56" s="137"/>
    </row>
    <row r="57" spans="6:9" ht="12.75">
      <c r="F57" s="135"/>
      <c r="G57" s="136"/>
      <c r="H57" s="136"/>
      <c r="I57" s="137"/>
    </row>
    <row r="58" spans="6:9" ht="12.75">
      <c r="F58" s="135"/>
      <c r="G58" s="136"/>
      <c r="H58" s="136"/>
      <c r="I58" s="137"/>
    </row>
    <row r="59" spans="6:9" ht="12.75">
      <c r="F59" s="135"/>
      <c r="G59" s="136"/>
      <c r="H59" s="136"/>
      <c r="I59" s="137"/>
    </row>
    <row r="60" spans="6:9" ht="12.75">
      <c r="F60" s="135"/>
      <c r="G60" s="136"/>
      <c r="H60" s="136"/>
      <c r="I60" s="137"/>
    </row>
    <row r="61" spans="6:9" ht="12.75">
      <c r="F61" s="135"/>
      <c r="G61" s="136"/>
      <c r="H61" s="136"/>
      <c r="I61" s="137"/>
    </row>
    <row r="62" spans="6:9" ht="12.75">
      <c r="F62" s="135"/>
      <c r="G62" s="136"/>
      <c r="H62" s="136"/>
      <c r="I62" s="137"/>
    </row>
    <row r="63" spans="6:9" ht="12.75">
      <c r="F63" s="135"/>
      <c r="G63" s="136"/>
      <c r="H63" s="136"/>
      <c r="I63" s="137"/>
    </row>
    <row r="64" spans="6:9" ht="12.75">
      <c r="F64" s="135"/>
      <c r="G64" s="136"/>
      <c r="H64" s="136"/>
      <c r="I64" s="137"/>
    </row>
    <row r="65" spans="6:9" ht="12.75">
      <c r="F65" s="135"/>
      <c r="G65" s="136"/>
      <c r="H65" s="136"/>
      <c r="I65" s="137"/>
    </row>
    <row r="66" spans="6:9" ht="12.75">
      <c r="F66" s="135"/>
      <c r="G66" s="136"/>
      <c r="H66" s="136"/>
      <c r="I66" s="137"/>
    </row>
    <row r="67" spans="6:9" ht="12.75">
      <c r="F67" s="135"/>
      <c r="G67" s="136"/>
      <c r="H67" s="136"/>
      <c r="I67" s="137"/>
    </row>
    <row r="68" spans="6:9" ht="12.75">
      <c r="F68" s="135"/>
      <c r="G68" s="136"/>
      <c r="H68" s="136"/>
      <c r="I68" s="137"/>
    </row>
    <row r="69" spans="6:9" ht="12.75">
      <c r="F69" s="135"/>
      <c r="G69" s="136"/>
      <c r="H69" s="136"/>
      <c r="I69" s="137"/>
    </row>
    <row r="70" spans="6:9" ht="12.75">
      <c r="F70" s="135"/>
      <c r="G70" s="136"/>
      <c r="H70" s="136"/>
      <c r="I70" s="137"/>
    </row>
    <row r="71" spans="6:9" ht="12.75">
      <c r="F71" s="135"/>
      <c r="G71" s="136"/>
      <c r="H71" s="136"/>
      <c r="I71" s="137"/>
    </row>
    <row r="72" spans="6:9" ht="12.75">
      <c r="F72" s="135"/>
      <c r="G72" s="136"/>
      <c r="H72" s="136"/>
      <c r="I72" s="137"/>
    </row>
    <row r="73" spans="6:9" ht="12.75">
      <c r="F73" s="135"/>
      <c r="G73" s="136"/>
      <c r="H73" s="136"/>
      <c r="I73" s="137"/>
    </row>
    <row r="74" spans="6:9" ht="12.75">
      <c r="F74" s="135"/>
      <c r="G74" s="136"/>
      <c r="H74" s="136"/>
      <c r="I74" s="137"/>
    </row>
    <row r="75" spans="6:9" ht="12.75">
      <c r="F75" s="135"/>
      <c r="G75" s="136"/>
      <c r="H75" s="136"/>
      <c r="I75" s="137"/>
    </row>
    <row r="76" spans="6:9" ht="12.75">
      <c r="F76" s="135"/>
      <c r="G76" s="136"/>
      <c r="H76" s="136"/>
      <c r="I76" s="137"/>
    </row>
    <row r="77" spans="6:9" ht="12.75">
      <c r="F77" s="135"/>
      <c r="G77" s="136"/>
      <c r="H77" s="136"/>
      <c r="I77" s="137"/>
    </row>
    <row r="78" spans="6:9" ht="12.75">
      <c r="F78" s="135"/>
      <c r="G78" s="136"/>
      <c r="H78" s="136"/>
      <c r="I78" s="137"/>
    </row>
    <row r="79" spans="6:9" ht="12.75">
      <c r="F79" s="135"/>
      <c r="G79" s="136"/>
      <c r="H79" s="136"/>
      <c r="I79" s="137"/>
    </row>
    <row r="80" spans="6:9" ht="12.75">
      <c r="F80" s="135"/>
      <c r="G80" s="136"/>
      <c r="H80" s="136"/>
      <c r="I80" s="137"/>
    </row>
    <row r="81" spans="6:9" ht="12.75">
      <c r="F81" s="135"/>
      <c r="G81" s="136"/>
      <c r="H81" s="136"/>
      <c r="I81" s="137"/>
    </row>
    <row r="82" spans="6:9" ht="12.75">
      <c r="F82" s="135"/>
      <c r="G82" s="136"/>
      <c r="H82" s="136"/>
      <c r="I82" s="137"/>
    </row>
    <row r="83" spans="6:9" ht="12.75">
      <c r="F83" s="135"/>
      <c r="G83" s="136"/>
      <c r="H83" s="136"/>
      <c r="I83" s="137"/>
    </row>
    <row r="84" spans="6:9" ht="12.75">
      <c r="F84" s="135"/>
      <c r="G84" s="136"/>
      <c r="H84" s="136"/>
      <c r="I84" s="137"/>
    </row>
    <row r="85" spans="6:9" ht="12.75">
      <c r="F85" s="135"/>
      <c r="G85" s="136"/>
      <c r="H85" s="136"/>
      <c r="I85" s="137"/>
    </row>
    <row r="86" spans="6:9" ht="12.75">
      <c r="F86" s="135"/>
      <c r="G86" s="136"/>
      <c r="H86" s="136"/>
      <c r="I86" s="137"/>
    </row>
    <row r="87" spans="6:9" ht="12.75">
      <c r="F87" s="135"/>
      <c r="G87" s="136"/>
      <c r="H87" s="136"/>
      <c r="I87" s="137"/>
    </row>
    <row r="88" spans="6:9" ht="12.75">
      <c r="F88" s="135"/>
      <c r="G88" s="136"/>
      <c r="H88" s="136"/>
      <c r="I88" s="137"/>
    </row>
    <row r="89" spans="6:9" ht="12.75">
      <c r="F89" s="135"/>
      <c r="G89" s="136"/>
      <c r="H89" s="136"/>
      <c r="I89" s="137"/>
    </row>
    <row r="90" spans="6:9" ht="12.75">
      <c r="F90" s="135"/>
      <c r="G90" s="136"/>
      <c r="H90" s="136"/>
      <c r="I90" s="137"/>
    </row>
    <row r="91" spans="6:9" ht="12.75">
      <c r="F91" s="135"/>
      <c r="G91" s="136"/>
      <c r="H91" s="136"/>
      <c r="I91" s="137"/>
    </row>
    <row r="92" spans="6:9" ht="12.75">
      <c r="F92" s="135"/>
      <c r="G92" s="136"/>
      <c r="H92" s="136"/>
      <c r="I92" s="137"/>
    </row>
    <row r="93" spans="6:9" ht="12.75">
      <c r="F93" s="135"/>
      <c r="G93" s="136"/>
      <c r="H93" s="136"/>
      <c r="I93" s="137"/>
    </row>
    <row r="94" spans="6:9" ht="12.75">
      <c r="F94" s="135"/>
      <c r="G94" s="136"/>
      <c r="H94" s="136"/>
      <c r="I94" s="137"/>
    </row>
    <row r="95" spans="6:9" ht="12.75">
      <c r="F95" s="135"/>
      <c r="G95" s="136"/>
      <c r="H95" s="136"/>
      <c r="I95" s="137"/>
    </row>
    <row r="96" spans="6:9" ht="12.75">
      <c r="F96" s="135"/>
      <c r="G96" s="136"/>
      <c r="H96" s="136"/>
      <c r="I96" s="137"/>
    </row>
    <row r="97" spans="6:9" ht="12.75">
      <c r="F97" s="135"/>
      <c r="G97" s="136"/>
      <c r="H97" s="136"/>
      <c r="I97" s="137"/>
    </row>
  </sheetData>
  <sheetProtection selectLockedCells="1" selectUnlockedCells="1"/>
  <mergeCells count="6">
    <mergeCell ref="A1:B1"/>
    <mergeCell ref="A2:B2"/>
    <mergeCell ref="G2:I2"/>
    <mergeCell ref="A4:I4"/>
    <mergeCell ref="A35:I35"/>
    <mergeCell ref="H46:I46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521"/>
  <sheetViews>
    <sheetView showGridLines="0" showZeros="0" zoomScalePageLayoutView="0" workbookViewId="0" topLeftCell="A19">
      <selection activeCell="A2" sqref="A2"/>
    </sheetView>
  </sheetViews>
  <sheetFormatPr defaultColWidth="9.00390625" defaultRowHeight="12.75"/>
  <cols>
    <col min="1" max="1" width="4.375" style="138" customWidth="1"/>
    <col min="2" max="2" width="11.625" style="138" customWidth="1"/>
    <col min="3" max="3" width="40.375" style="138" customWidth="1"/>
    <col min="4" max="4" width="5.625" style="138" customWidth="1"/>
    <col min="5" max="5" width="8.625" style="139" customWidth="1"/>
    <col min="6" max="6" width="9.875" style="138" customWidth="1"/>
    <col min="7" max="7" width="13.875" style="138" customWidth="1"/>
    <col min="8" max="11" width="9.125" style="138" customWidth="1"/>
    <col min="12" max="12" width="75.375" style="138" customWidth="1"/>
    <col min="13" max="13" width="45.25390625" style="138" customWidth="1"/>
    <col min="14" max="16384" width="9.125" style="138" customWidth="1"/>
  </cols>
  <sheetData>
    <row r="1" spans="1:7" ht="15.75">
      <c r="A1" s="210" t="s">
        <v>79</v>
      </c>
      <c r="B1" s="210"/>
      <c r="C1" s="210"/>
      <c r="D1" s="210"/>
      <c r="E1" s="210"/>
      <c r="F1" s="210"/>
      <c r="G1" s="210"/>
    </row>
    <row r="2" spans="1:7" ht="14.25" customHeight="1">
      <c r="A2" s="140"/>
      <c r="B2" s="141"/>
      <c r="C2" s="142"/>
      <c r="D2" s="142"/>
      <c r="E2" s="143"/>
      <c r="F2" s="142"/>
      <c r="G2" s="142"/>
    </row>
    <row r="3" spans="1:7" ht="12.75">
      <c r="A3" s="204" t="s">
        <v>55</v>
      </c>
      <c r="B3" s="204"/>
      <c r="C3" s="90" t="str">
        <f>CONCATENATE(cislostavby," ",nazevstavby)</f>
        <v>17006 Kabiny fotbal Břilice</v>
      </c>
      <c r="D3" s="144"/>
      <c r="E3" s="145" t="s">
        <v>80</v>
      </c>
      <c r="F3" s="146" t="str">
        <f>Rekapitulace!H1</f>
        <v>1</v>
      </c>
      <c r="G3" s="147"/>
    </row>
    <row r="4" spans="1:7" ht="12.75">
      <c r="A4" s="211" t="s">
        <v>57</v>
      </c>
      <c r="B4" s="211"/>
      <c r="C4" s="96" t="str">
        <f>CONCATENATE(cisloobjektu," ",nazevobjektu)</f>
        <v>1 Stavební úpravy stávajícího objektu</v>
      </c>
      <c r="D4" s="148"/>
      <c r="E4" s="212" t="str">
        <f>Rekapitulace!G2</f>
        <v>Stavební úpravy stávajícího objektu</v>
      </c>
      <c r="F4" s="212"/>
      <c r="G4" s="212"/>
    </row>
    <row r="5" spans="1:7" ht="12.75">
      <c r="A5" s="149"/>
      <c r="B5" s="140"/>
      <c r="C5" s="140"/>
      <c r="D5" s="140"/>
      <c r="E5" s="150"/>
      <c r="F5" s="140"/>
      <c r="G5" s="151"/>
    </row>
    <row r="6" spans="1:7" ht="12.75">
      <c r="A6" s="152" t="s">
        <v>81</v>
      </c>
      <c r="B6" s="153" t="s">
        <v>82</v>
      </c>
      <c r="C6" s="153" t="s">
        <v>83</v>
      </c>
      <c r="D6" s="153" t="s">
        <v>84</v>
      </c>
      <c r="E6" s="154" t="s">
        <v>85</v>
      </c>
      <c r="F6" s="153" t="s">
        <v>86</v>
      </c>
      <c r="G6" s="155" t="s">
        <v>87</v>
      </c>
    </row>
    <row r="7" spans="1:15" ht="12.75">
      <c r="A7" s="156" t="s">
        <v>88</v>
      </c>
      <c r="B7" s="157" t="s">
        <v>6</v>
      </c>
      <c r="C7" s="158" t="s">
        <v>89</v>
      </c>
      <c r="D7" s="159"/>
      <c r="E7" s="160"/>
      <c r="F7" s="160"/>
      <c r="G7" s="161"/>
      <c r="H7" s="162"/>
      <c r="I7" s="162"/>
      <c r="O7" s="163">
        <v>1</v>
      </c>
    </row>
    <row r="8" spans="1:104" ht="12.75">
      <c r="A8" s="164">
        <v>1</v>
      </c>
      <c r="B8" s="165" t="s">
        <v>90</v>
      </c>
      <c r="C8" s="166" t="s">
        <v>91</v>
      </c>
      <c r="D8" s="167" t="s">
        <v>92</v>
      </c>
      <c r="E8" s="168">
        <v>3.12</v>
      </c>
      <c r="F8" s="168">
        <v>262</v>
      </c>
      <c r="G8" s="169">
        <f>E8*F8</f>
        <v>817.44</v>
      </c>
      <c r="O8" s="163">
        <v>2</v>
      </c>
      <c r="AA8" s="138">
        <v>1</v>
      </c>
      <c r="AB8" s="138">
        <v>1</v>
      </c>
      <c r="AC8" s="138">
        <v>1</v>
      </c>
      <c r="AZ8" s="138">
        <v>1</v>
      </c>
      <c r="BA8" s="138">
        <f>IF(AZ8=1,G8,0)</f>
        <v>817.44</v>
      </c>
      <c r="BB8" s="138">
        <f>IF(AZ8=2,G8,0)</f>
        <v>0</v>
      </c>
      <c r="BC8" s="138">
        <f>IF(AZ8=3,G8,0)</f>
        <v>0</v>
      </c>
      <c r="BD8" s="138">
        <f>IF(AZ8=4,G8,0)</f>
        <v>0</v>
      </c>
      <c r="BE8" s="138">
        <f>IF(AZ8=5,G8,0)</f>
        <v>0</v>
      </c>
      <c r="CA8" s="163">
        <v>1</v>
      </c>
      <c r="CB8" s="163">
        <v>1</v>
      </c>
      <c r="CZ8" s="138">
        <v>0</v>
      </c>
    </row>
    <row r="9" spans="1:15" ht="12.75" customHeight="1">
      <c r="A9" s="170"/>
      <c r="B9" s="171"/>
      <c r="C9" s="213" t="s">
        <v>93</v>
      </c>
      <c r="D9" s="213"/>
      <c r="E9" s="172">
        <v>3.12</v>
      </c>
      <c r="F9" s="173"/>
      <c r="G9" s="174"/>
      <c r="M9" s="175" t="s">
        <v>93</v>
      </c>
      <c r="O9" s="163"/>
    </row>
    <row r="10" spans="1:104" ht="12.75">
      <c r="A10" s="164">
        <v>2</v>
      </c>
      <c r="B10" s="165" t="s">
        <v>94</v>
      </c>
      <c r="C10" s="166" t="s">
        <v>95</v>
      </c>
      <c r="D10" s="167" t="s">
        <v>92</v>
      </c>
      <c r="E10" s="168">
        <v>1.56</v>
      </c>
      <c r="F10" s="168">
        <v>181</v>
      </c>
      <c r="G10" s="169">
        <f>E10*F10</f>
        <v>282.36</v>
      </c>
      <c r="O10" s="163">
        <v>2</v>
      </c>
      <c r="AA10" s="138">
        <v>1</v>
      </c>
      <c r="AB10" s="138">
        <v>1</v>
      </c>
      <c r="AC10" s="138">
        <v>1</v>
      </c>
      <c r="AZ10" s="138">
        <v>1</v>
      </c>
      <c r="BA10" s="138">
        <f>IF(AZ10=1,G10,0)</f>
        <v>282.36</v>
      </c>
      <c r="BB10" s="138">
        <f>IF(AZ10=2,G10,0)</f>
        <v>0</v>
      </c>
      <c r="BC10" s="138">
        <f>IF(AZ10=3,G10,0)</f>
        <v>0</v>
      </c>
      <c r="BD10" s="138">
        <f>IF(AZ10=4,G10,0)</f>
        <v>0</v>
      </c>
      <c r="BE10" s="138">
        <f>IF(AZ10=5,G10,0)</f>
        <v>0</v>
      </c>
      <c r="CA10" s="163">
        <v>1</v>
      </c>
      <c r="CB10" s="163">
        <v>1</v>
      </c>
      <c r="CZ10" s="138">
        <v>0</v>
      </c>
    </row>
    <row r="11" spans="1:104" ht="12.75">
      <c r="A11" s="164">
        <v>3</v>
      </c>
      <c r="B11" s="165" t="s">
        <v>96</v>
      </c>
      <c r="C11" s="166" t="s">
        <v>97</v>
      </c>
      <c r="D11" s="167" t="s">
        <v>92</v>
      </c>
      <c r="E11" s="168">
        <v>2.34</v>
      </c>
      <c r="F11" s="168">
        <v>259</v>
      </c>
      <c r="G11" s="169">
        <f>E11*F11</f>
        <v>606.06</v>
      </c>
      <c r="O11" s="163">
        <v>2</v>
      </c>
      <c r="AA11" s="138">
        <v>1</v>
      </c>
      <c r="AB11" s="138">
        <v>0</v>
      </c>
      <c r="AC11" s="138">
        <v>0</v>
      </c>
      <c r="AZ11" s="138">
        <v>1</v>
      </c>
      <c r="BA11" s="138">
        <f>IF(AZ11=1,G11,0)</f>
        <v>606.06</v>
      </c>
      <c r="BB11" s="138">
        <f>IF(AZ11=2,G11,0)</f>
        <v>0</v>
      </c>
      <c r="BC11" s="138">
        <f>IF(AZ11=3,G11,0)</f>
        <v>0</v>
      </c>
      <c r="BD11" s="138">
        <f>IF(AZ11=4,G11,0)</f>
        <v>0</v>
      </c>
      <c r="BE11" s="138">
        <f>IF(AZ11=5,G11,0)</f>
        <v>0</v>
      </c>
      <c r="CA11" s="163">
        <v>1</v>
      </c>
      <c r="CB11" s="163">
        <v>0</v>
      </c>
      <c r="CZ11" s="138">
        <v>0</v>
      </c>
    </row>
    <row r="12" spans="1:104" ht="12.75">
      <c r="A12" s="164">
        <v>4</v>
      </c>
      <c r="B12" s="165" t="s">
        <v>98</v>
      </c>
      <c r="C12" s="166" t="s">
        <v>99</v>
      </c>
      <c r="D12" s="167" t="s">
        <v>92</v>
      </c>
      <c r="E12" s="168">
        <v>2.34</v>
      </c>
      <c r="F12" s="168">
        <v>167</v>
      </c>
      <c r="G12" s="169">
        <f>E12*F12</f>
        <v>390.78</v>
      </c>
      <c r="O12" s="163">
        <v>2</v>
      </c>
      <c r="AA12" s="138">
        <v>1</v>
      </c>
      <c r="AB12" s="138">
        <v>1</v>
      </c>
      <c r="AC12" s="138">
        <v>1</v>
      </c>
      <c r="AZ12" s="138">
        <v>1</v>
      </c>
      <c r="BA12" s="138">
        <f>IF(AZ12=1,G12,0)</f>
        <v>390.78</v>
      </c>
      <c r="BB12" s="138">
        <f>IF(AZ12=2,G12,0)</f>
        <v>0</v>
      </c>
      <c r="BC12" s="138">
        <f>IF(AZ12=3,G12,0)</f>
        <v>0</v>
      </c>
      <c r="BD12" s="138">
        <f>IF(AZ12=4,G12,0)</f>
        <v>0</v>
      </c>
      <c r="BE12" s="138">
        <f>IF(AZ12=5,G12,0)</f>
        <v>0</v>
      </c>
      <c r="CA12" s="163">
        <v>1</v>
      </c>
      <c r="CB12" s="163">
        <v>1</v>
      </c>
      <c r="CZ12" s="138">
        <v>0</v>
      </c>
    </row>
    <row r="13" spans="1:104" ht="12.75">
      <c r="A13" s="164">
        <v>5</v>
      </c>
      <c r="B13" s="165" t="s">
        <v>100</v>
      </c>
      <c r="C13" s="166" t="s">
        <v>101</v>
      </c>
      <c r="D13" s="167" t="s">
        <v>92</v>
      </c>
      <c r="E13" s="168">
        <v>2.34</v>
      </c>
      <c r="F13" s="168">
        <v>15</v>
      </c>
      <c r="G13" s="169">
        <f>E13*F13</f>
        <v>35.099999999999994</v>
      </c>
      <c r="O13" s="163">
        <v>2</v>
      </c>
      <c r="AA13" s="138">
        <v>1</v>
      </c>
      <c r="AB13" s="138">
        <v>1</v>
      </c>
      <c r="AC13" s="138">
        <v>1</v>
      </c>
      <c r="AZ13" s="138">
        <v>1</v>
      </c>
      <c r="BA13" s="138">
        <f>IF(AZ13=1,G13,0)</f>
        <v>35.099999999999994</v>
      </c>
      <c r="BB13" s="138">
        <f>IF(AZ13=2,G13,0)</f>
        <v>0</v>
      </c>
      <c r="BC13" s="138">
        <f>IF(AZ13=3,G13,0)</f>
        <v>0</v>
      </c>
      <c r="BD13" s="138">
        <f>IF(AZ13=4,G13,0)</f>
        <v>0</v>
      </c>
      <c r="BE13" s="138">
        <f>IF(AZ13=5,G13,0)</f>
        <v>0</v>
      </c>
      <c r="CA13" s="163">
        <v>1</v>
      </c>
      <c r="CB13" s="163">
        <v>1</v>
      </c>
      <c r="CZ13" s="138">
        <v>0</v>
      </c>
    </row>
    <row r="14" spans="1:104" ht="12.75">
      <c r="A14" s="164">
        <v>6</v>
      </c>
      <c r="B14" s="165" t="s">
        <v>102</v>
      </c>
      <c r="C14" s="166" t="s">
        <v>103</v>
      </c>
      <c r="D14" s="167" t="s">
        <v>104</v>
      </c>
      <c r="E14" s="168">
        <v>4.68</v>
      </c>
      <c r="F14" s="168">
        <v>350</v>
      </c>
      <c r="G14" s="169">
        <f>E14*F14</f>
        <v>1638</v>
      </c>
      <c r="O14" s="163">
        <v>2</v>
      </c>
      <c r="AA14" s="138">
        <v>1</v>
      </c>
      <c r="AB14" s="138">
        <v>1</v>
      </c>
      <c r="AC14" s="138">
        <v>1</v>
      </c>
      <c r="AZ14" s="138">
        <v>1</v>
      </c>
      <c r="BA14" s="138">
        <f>IF(AZ14=1,G14,0)</f>
        <v>1638</v>
      </c>
      <c r="BB14" s="138">
        <f>IF(AZ14=2,G14,0)</f>
        <v>0</v>
      </c>
      <c r="BC14" s="138">
        <f>IF(AZ14=3,G14,0)</f>
        <v>0</v>
      </c>
      <c r="BD14" s="138">
        <f>IF(AZ14=4,G14,0)</f>
        <v>0</v>
      </c>
      <c r="BE14" s="138">
        <f>IF(AZ14=5,G14,0)</f>
        <v>0</v>
      </c>
      <c r="CA14" s="163">
        <v>1</v>
      </c>
      <c r="CB14" s="163">
        <v>1</v>
      </c>
      <c r="CZ14" s="138">
        <v>0</v>
      </c>
    </row>
    <row r="15" spans="1:15" ht="12.75" customHeight="1">
      <c r="A15" s="170"/>
      <c r="B15" s="171"/>
      <c r="C15" s="213" t="s">
        <v>105</v>
      </c>
      <c r="D15" s="213"/>
      <c r="E15" s="172">
        <v>4.68</v>
      </c>
      <c r="F15" s="173"/>
      <c r="G15" s="174"/>
      <c r="M15" s="175" t="s">
        <v>105</v>
      </c>
      <c r="O15" s="163"/>
    </row>
    <row r="16" spans="1:104" ht="12.75">
      <c r="A16" s="164">
        <v>7</v>
      </c>
      <c r="B16" s="165" t="s">
        <v>106</v>
      </c>
      <c r="C16" s="166" t="s">
        <v>107</v>
      </c>
      <c r="D16" s="167" t="s">
        <v>92</v>
      </c>
      <c r="E16" s="168">
        <v>0.78</v>
      </c>
      <c r="F16" s="168">
        <v>92</v>
      </c>
      <c r="G16" s="169">
        <f>E16*F16</f>
        <v>71.76</v>
      </c>
      <c r="O16" s="163">
        <v>2</v>
      </c>
      <c r="AA16" s="138">
        <v>1</v>
      </c>
      <c r="AB16" s="138">
        <v>1</v>
      </c>
      <c r="AC16" s="138">
        <v>1</v>
      </c>
      <c r="AZ16" s="138">
        <v>1</v>
      </c>
      <c r="BA16" s="138">
        <f>IF(AZ16=1,G16,0)</f>
        <v>71.76</v>
      </c>
      <c r="BB16" s="138">
        <f>IF(AZ16=2,G16,0)</f>
        <v>0</v>
      </c>
      <c r="BC16" s="138">
        <f>IF(AZ16=3,G16,0)</f>
        <v>0</v>
      </c>
      <c r="BD16" s="138">
        <f>IF(AZ16=4,G16,0)</f>
        <v>0</v>
      </c>
      <c r="BE16" s="138">
        <f>IF(AZ16=5,G16,0)</f>
        <v>0</v>
      </c>
      <c r="CA16" s="163">
        <v>1</v>
      </c>
      <c r="CB16" s="163">
        <v>1</v>
      </c>
      <c r="CZ16" s="138">
        <v>0</v>
      </c>
    </row>
    <row r="17" spans="1:15" ht="12.75" customHeight="1">
      <c r="A17" s="170"/>
      <c r="B17" s="171"/>
      <c r="C17" s="213" t="s">
        <v>108</v>
      </c>
      <c r="D17" s="213"/>
      <c r="E17" s="172">
        <v>0.78</v>
      </c>
      <c r="F17" s="173"/>
      <c r="G17" s="174"/>
      <c r="M17" s="175" t="s">
        <v>108</v>
      </c>
      <c r="O17" s="163"/>
    </row>
    <row r="18" spans="1:104" ht="12.75">
      <c r="A18" s="164">
        <v>8</v>
      </c>
      <c r="B18" s="165" t="s">
        <v>109</v>
      </c>
      <c r="C18" s="166" t="s">
        <v>110</v>
      </c>
      <c r="D18" s="167" t="s">
        <v>92</v>
      </c>
      <c r="E18" s="168">
        <v>1.17</v>
      </c>
      <c r="F18" s="168">
        <v>352</v>
      </c>
      <c r="G18" s="169">
        <f>E18*F18</f>
        <v>411.84</v>
      </c>
      <c r="O18" s="163">
        <v>2</v>
      </c>
      <c r="AA18" s="138">
        <v>1</v>
      </c>
      <c r="AB18" s="138">
        <v>1</v>
      </c>
      <c r="AC18" s="138">
        <v>1</v>
      </c>
      <c r="AZ18" s="138">
        <v>1</v>
      </c>
      <c r="BA18" s="138">
        <f>IF(AZ18=1,G18,0)</f>
        <v>411.84</v>
      </c>
      <c r="BB18" s="138">
        <f>IF(AZ18=2,G18,0)</f>
        <v>0</v>
      </c>
      <c r="BC18" s="138">
        <f>IF(AZ18=3,G18,0)</f>
        <v>0</v>
      </c>
      <c r="BD18" s="138">
        <f>IF(AZ18=4,G18,0)</f>
        <v>0</v>
      </c>
      <c r="BE18" s="138">
        <f>IF(AZ18=5,G18,0)</f>
        <v>0</v>
      </c>
      <c r="CA18" s="163">
        <v>1</v>
      </c>
      <c r="CB18" s="163">
        <v>1</v>
      </c>
      <c r="CZ18" s="138">
        <v>0</v>
      </c>
    </row>
    <row r="19" spans="1:15" ht="12.75" customHeight="1">
      <c r="A19" s="170"/>
      <c r="B19" s="171"/>
      <c r="C19" s="213" t="s">
        <v>111</v>
      </c>
      <c r="D19" s="213"/>
      <c r="E19" s="172">
        <v>1.17</v>
      </c>
      <c r="F19" s="173"/>
      <c r="G19" s="174"/>
      <c r="M19" s="175" t="s">
        <v>111</v>
      </c>
      <c r="O19" s="163"/>
    </row>
    <row r="20" spans="1:104" ht="12.75">
      <c r="A20" s="164">
        <v>9</v>
      </c>
      <c r="B20" s="165" t="s">
        <v>112</v>
      </c>
      <c r="C20" s="166" t="s">
        <v>113</v>
      </c>
      <c r="D20" s="167" t="s">
        <v>92</v>
      </c>
      <c r="E20" s="168">
        <v>1.17</v>
      </c>
      <c r="F20" s="168">
        <v>852</v>
      </c>
      <c r="G20" s="169">
        <f>E20*F20</f>
        <v>996.8399999999999</v>
      </c>
      <c r="O20" s="163">
        <v>2</v>
      </c>
      <c r="AA20" s="138">
        <v>1</v>
      </c>
      <c r="AB20" s="138">
        <v>1</v>
      </c>
      <c r="AC20" s="138">
        <v>1</v>
      </c>
      <c r="AZ20" s="138">
        <v>1</v>
      </c>
      <c r="BA20" s="138">
        <f>IF(AZ20=1,G20,0)</f>
        <v>996.8399999999999</v>
      </c>
      <c r="BB20" s="138">
        <f>IF(AZ20=2,G20,0)</f>
        <v>0</v>
      </c>
      <c r="BC20" s="138">
        <f>IF(AZ20=3,G20,0)</f>
        <v>0</v>
      </c>
      <c r="BD20" s="138">
        <f>IF(AZ20=4,G20,0)</f>
        <v>0</v>
      </c>
      <c r="BE20" s="138">
        <f>IF(AZ20=5,G20,0)</f>
        <v>0</v>
      </c>
      <c r="CA20" s="163">
        <v>1</v>
      </c>
      <c r="CB20" s="163">
        <v>1</v>
      </c>
      <c r="CZ20" s="138">
        <v>1.89077</v>
      </c>
    </row>
    <row r="21" spans="1:15" ht="12.75" customHeight="1">
      <c r="A21" s="170"/>
      <c r="B21" s="171"/>
      <c r="C21" s="213" t="s">
        <v>114</v>
      </c>
      <c r="D21" s="213"/>
      <c r="E21" s="172">
        <v>1.17</v>
      </c>
      <c r="F21" s="173"/>
      <c r="G21" s="174"/>
      <c r="M21" s="175" t="s">
        <v>114</v>
      </c>
      <c r="O21" s="163"/>
    </row>
    <row r="22" spans="1:104" ht="12.75">
      <c r="A22" s="164">
        <v>10</v>
      </c>
      <c r="B22" s="165" t="s">
        <v>115</v>
      </c>
      <c r="C22" s="166" t="s">
        <v>116</v>
      </c>
      <c r="D22" s="167" t="s">
        <v>117</v>
      </c>
      <c r="E22" s="168">
        <v>13.6</v>
      </c>
      <c r="F22" s="168">
        <v>136</v>
      </c>
      <c r="G22" s="169">
        <f>E22*F22</f>
        <v>1849.6</v>
      </c>
      <c r="O22" s="163">
        <v>2</v>
      </c>
      <c r="AA22" s="138">
        <v>1</v>
      </c>
      <c r="AB22" s="138">
        <v>1</v>
      </c>
      <c r="AC22" s="138">
        <v>1</v>
      </c>
      <c r="AZ22" s="138">
        <v>1</v>
      </c>
      <c r="BA22" s="138">
        <f>IF(AZ22=1,G22,0)</f>
        <v>1849.6</v>
      </c>
      <c r="BB22" s="138">
        <f>IF(AZ22=2,G22,0)</f>
        <v>0</v>
      </c>
      <c r="BC22" s="138">
        <f>IF(AZ22=3,G22,0)</f>
        <v>0</v>
      </c>
      <c r="BD22" s="138">
        <f>IF(AZ22=4,G22,0)</f>
        <v>0</v>
      </c>
      <c r="BE22" s="138">
        <f>IF(AZ22=5,G22,0)</f>
        <v>0</v>
      </c>
      <c r="CA22" s="163">
        <v>1</v>
      </c>
      <c r="CB22" s="163">
        <v>1</v>
      </c>
      <c r="CZ22" s="138">
        <v>3E-05</v>
      </c>
    </row>
    <row r="23" spans="1:15" ht="12.75" customHeight="1">
      <c r="A23" s="170"/>
      <c r="B23" s="171"/>
      <c r="C23" s="213" t="s">
        <v>118</v>
      </c>
      <c r="D23" s="213"/>
      <c r="E23" s="172">
        <v>13.6</v>
      </c>
      <c r="F23" s="173"/>
      <c r="G23" s="174"/>
      <c r="M23" s="175" t="s">
        <v>118</v>
      </c>
      <c r="O23" s="163"/>
    </row>
    <row r="24" spans="1:104" ht="12.75">
      <c r="A24" s="164">
        <v>11</v>
      </c>
      <c r="B24" s="165" t="s">
        <v>119</v>
      </c>
      <c r="C24" s="166" t="s">
        <v>120</v>
      </c>
      <c r="D24" s="167" t="s">
        <v>121</v>
      </c>
      <c r="E24" s="168">
        <v>2.34</v>
      </c>
      <c r="F24" s="168">
        <v>410</v>
      </c>
      <c r="G24" s="169">
        <f>E24*F24</f>
        <v>959.4</v>
      </c>
      <c r="O24" s="163">
        <v>2</v>
      </c>
      <c r="AA24" s="138">
        <v>3</v>
      </c>
      <c r="AB24" s="138">
        <v>1</v>
      </c>
      <c r="AC24" s="138">
        <v>583314007</v>
      </c>
      <c r="AZ24" s="138">
        <v>1</v>
      </c>
      <c r="BA24" s="138">
        <f>IF(AZ24=1,G24,0)</f>
        <v>959.4</v>
      </c>
      <c r="BB24" s="138">
        <f>IF(AZ24=2,G24,0)</f>
        <v>0</v>
      </c>
      <c r="BC24" s="138">
        <f>IF(AZ24=3,G24,0)</f>
        <v>0</v>
      </c>
      <c r="BD24" s="138">
        <f>IF(AZ24=4,G24,0)</f>
        <v>0</v>
      </c>
      <c r="BE24" s="138">
        <f>IF(AZ24=5,G24,0)</f>
        <v>0</v>
      </c>
      <c r="CA24" s="163">
        <v>3</v>
      </c>
      <c r="CB24" s="163">
        <v>1</v>
      </c>
      <c r="CZ24" s="138">
        <v>1</v>
      </c>
    </row>
    <row r="25" spans="1:15" ht="12.75" customHeight="1">
      <c r="A25" s="170"/>
      <c r="B25" s="171"/>
      <c r="C25" s="213" t="s">
        <v>122</v>
      </c>
      <c r="D25" s="213"/>
      <c r="E25" s="172">
        <v>2.34</v>
      </c>
      <c r="F25" s="173"/>
      <c r="G25" s="174"/>
      <c r="M25" s="175" t="s">
        <v>122</v>
      </c>
      <c r="O25" s="163"/>
    </row>
    <row r="26" spans="1:57" ht="12.75">
      <c r="A26" s="176"/>
      <c r="B26" s="177" t="s">
        <v>123</v>
      </c>
      <c r="C26" s="178" t="str">
        <f>CONCATENATE(B7," ",C7)</f>
        <v>1 Zemní práce</v>
      </c>
      <c r="D26" s="179"/>
      <c r="E26" s="180"/>
      <c r="F26" s="181"/>
      <c r="G26" s="182">
        <f>SUM(G7:G25)</f>
        <v>8059.18</v>
      </c>
      <c r="O26" s="163">
        <v>4</v>
      </c>
      <c r="BA26" s="183">
        <f>SUM(BA7:BA25)</f>
        <v>8059.18</v>
      </c>
      <c r="BB26" s="183">
        <f>SUM(BB7:BB25)</f>
        <v>0</v>
      </c>
      <c r="BC26" s="183">
        <f>SUM(BC7:BC25)</f>
        <v>0</v>
      </c>
      <c r="BD26" s="183">
        <f>SUM(BD7:BD25)</f>
        <v>0</v>
      </c>
      <c r="BE26" s="183">
        <f>SUM(BE7:BE25)</f>
        <v>0</v>
      </c>
    </row>
    <row r="27" spans="1:15" ht="12.75">
      <c r="A27" s="156" t="s">
        <v>88</v>
      </c>
      <c r="B27" s="157" t="s">
        <v>124</v>
      </c>
      <c r="C27" s="158" t="s">
        <v>125</v>
      </c>
      <c r="D27" s="159"/>
      <c r="E27" s="160"/>
      <c r="F27" s="160"/>
      <c r="G27" s="161"/>
      <c r="H27" s="162"/>
      <c r="I27" s="162"/>
      <c r="O27" s="163">
        <v>1</v>
      </c>
    </row>
    <row r="28" spans="1:104" ht="12.75">
      <c r="A28" s="164">
        <v>12</v>
      </c>
      <c r="B28" s="165" t="s">
        <v>126</v>
      </c>
      <c r="C28" s="166" t="s">
        <v>127</v>
      </c>
      <c r="D28" s="167" t="s">
        <v>92</v>
      </c>
      <c r="E28" s="168">
        <v>2.5087</v>
      </c>
      <c r="F28" s="168">
        <v>3830</v>
      </c>
      <c r="G28" s="169">
        <f>E28*F28</f>
        <v>9608.321</v>
      </c>
      <c r="O28" s="163">
        <v>2</v>
      </c>
      <c r="AA28" s="138">
        <v>1</v>
      </c>
      <c r="AB28" s="138">
        <v>1</v>
      </c>
      <c r="AC28" s="138">
        <v>1</v>
      </c>
      <c r="AZ28" s="138">
        <v>1</v>
      </c>
      <c r="BA28" s="138">
        <f>IF(AZ28=1,G28,0)</f>
        <v>9608.321</v>
      </c>
      <c r="BB28" s="138">
        <f>IF(AZ28=2,G28,0)</f>
        <v>0</v>
      </c>
      <c r="BC28" s="138">
        <f>IF(AZ28=3,G28,0)</f>
        <v>0</v>
      </c>
      <c r="BD28" s="138">
        <f>IF(AZ28=4,G28,0)</f>
        <v>0</v>
      </c>
      <c r="BE28" s="138">
        <f>IF(AZ28=5,G28,0)</f>
        <v>0</v>
      </c>
      <c r="CA28" s="163">
        <v>1</v>
      </c>
      <c r="CB28" s="163">
        <v>1</v>
      </c>
      <c r="CZ28" s="138">
        <v>1.95224</v>
      </c>
    </row>
    <row r="29" spans="1:15" ht="12.75" customHeight="1">
      <c r="A29" s="170"/>
      <c r="B29" s="171"/>
      <c r="C29" s="213" t="s">
        <v>128</v>
      </c>
      <c r="D29" s="213"/>
      <c r="E29" s="172">
        <v>0.5246</v>
      </c>
      <c r="F29" s="173"/>
      <c r="G29" s="174"/>
      <c r="M29" s="175" t="s">
        <v>128</v>
      </c>
      <c r="O29" s="163"/>
    </row>
    <row r="30" spans="1:15" ht="12.75" customHeight="1">
      <c r="A30" s="170"/>
      <c r="B30" s="171"/>
      <c r="C30" s="213" t="s">
        <v>129</v>
      </c>
      <c r="D30" s="213"/>
      <c r="E30" s="172">
        <v>0.4928</v>
      </c>
      <c r="F30" s="173"/>
      <c r="G30" s="174"/>
      <c r="M30" s="175" t="s">
        <v>129</v>
      </c>
      <c r="O30" s="163"/>
    </row>
    <row r="31" spans="1:15" ht="12.75" customHeight="1">
      <c r="A31" s="170"/>
      <c r="B31" s="171"/>
      <c r="C31" s="213" t="s">
        <v>130</v>
      </c>
      <c r="D31" s="213"/>
      <c r="E31" s="172">
        <v>0.3585</v>
      </c>
      <c r="F31" s="173"/>
      <c r="G31" s="174"/>
      <c r="M31" s="175" t="s">
        <v>130</v>
      </c>
      <c r="O31" s="163"/>
    </row>
    <row r="32" spans="1:15" ht="12.75" customHeight="1">
      <c r="A32" s="170"/>
      <c r="B32" s="171"/>
      <c r="C32" s="213" t="s">
        <v>131</v>
      </c>
      <c r="D32" s="213"/>
      <c r="E32" s="172">
        <v>1.1328</v>
      </c>
      <c r="F32" s="173"/>
      <c r="G32" s="174"/>
      <c r="M32" s="175" t="s">
        <v>131</v>
      </c>
      <c r="O32" s="163"/>
    </row>
    <row r="33" spans="1:104" ht="12.75">
      <c r="A33" s="164">
        <v>13</v>
      </c>
      <c r="B33" s="165" t="s">
        <v>132</v>
      </c>
      <c r="C33" s="166" t="s">
        <v>133</v>
      </c>
      <c r="D33" s="167" t="s">
        <v>134</v>
      </c>
      <c r="E33" s="168">
        <v>1</v>
      </c>
      <c r="F33" s="168">
        <v>321</v>
      </c>
      <c r="G33" s="169">
        <f>E33*F33</f>
        <v>321</v>
      </c>
      <c r="O33" s="163">
        <v>2</v>
      </c>
      <c r="AA33" s="138">
        <v>1</v>
      </c>
      <c r="AB33" s="138">
        <v>1</v>
      </c>
      <c r="AC33" s="138">
        <v>1</v>
      </c>
      <c r="AZ33" s="138">
        <v>1</v>
      </c>
      <c r="BA33" s="138">
        <f>IF(AZ33=1,G33,0)</f>
        <v>321</v>
      </c>
      <c r="BB33" s="138">
        <f>IF(AZ33=2,G33,0)</f>
        <v>0</v>
      </c>
      <c r="BC33" s="138">
        <f>IF(AZ33=3,G33,0)</f>
        <v>0</v>
      </c>
      <c r="BD33" s="138">
        <f>IF(AZ33=4,G33,0)</f>
        <v>0</v>
      </c>
      <c r="BE33" s="138">
        <f>IF(AZ33=5,G33,0)</f>
        <v>0</v>
      </c>
      <c r="CA33" s="163">
        <v>1</v>
      </c>
      <c r="CB33" s="163">
        <v>1</v>
      </c>
      <c r="CZ33" s="138">
        <v>0.03512</v>
      </c>
    </row>
    <row r="34" spans="1:104" ht="12.75">
      <c r="A34" s="164">
        <v>14</v>
      </c>
      <c r="B34" s="165" t="s">
        <v>135</v>
      </c>
      <c r="C34" s="166" t="s">
        <v>136</v>
      </c>
      <c r="D34" s="167" t="s">
        <v>92</v>
      </c>
      <c r="E34" s="168">
        <v>0.2358</v>
      </c>
      <c r="F34" s="168">
        <v>4766</v>
      </c>
      <c r="G34" s="169">
        <f>E34*F34</f>
        <v>1123.8228000000001</v>
      </c>
      <c r="O34" s="163">
        <v>2</v>
      </c>
      <c r="AA34" s="138">
        <v>1</v>
      </c>
      <c r="AB34" s="138">
        <v>1</v>
      </c>
      <c r="AC34" s="138">
        <v>1</v>
      </c>
      <c r="AZ34" s="138">
        <v>1</v>
      </c>
      <c r="BA34" s="138">
        <f>IF(AZ34=1,G34,0)</f>
        <v>1123.8228000000001</v>
      </c>
      <c r="BB34" s="138">
        <f>IF(AZ34=2,G34,0)</f>
        <v>0</v>
      </c>
      <c r="BC34" s="138">
        <f>IF(AZ34=3,G34,0)</f>
        <v>0</v>
      </c>
      <c r="BD34" s="138">
        <f>IF(AZ34=4,G34,0)</f>
        <v>0</v>
      </c>
      <c r="BE34" s="138">
        <f>IF(AZ34=5,G34,0)</f>
        <v>0</v>
      </c>
      <c r="CA34" s="163">
        <v>1</v>
      </c>
      <c r="CB34" s="163">
        <v>1</v>
      </c>
      <c r="CZ34" s="138">
        <v>1.9332</v>
      </c>
    </row>
    <row r="35" spans="1:15" ht="12.75" customHeight="1">
      <c r="A35" s="170"/>
      <c r="B35" s="171"/>
      <c r="C35" s="213" t="s">
        <v>137</v>
      </c>
      <c r="D35" s="213"/>
      <c r="E35" s="172">
        <v>0.2358</v>
      </c>
      <c r="F35" s="173"/>
      <c r="G35" s="174"/>
      <c r="M35" s="175" t="s">
        <v>137</v>
      </c>
      <c r="O35" s="163"/>
    </row>
    <row r="36" spans="1:104" ht="22.5">
      <c r="A36" s="164">
        <v>15</v>
      </c>
      <c r="B36" s="165" t="s">
        <v>138</v>
      </c>
      <c r="C36" s="166" t="s">
        <v>139</v>
      </c>
      <c r="D36" s="167" t="s">
        <v>104</v>
      </c>
      <c r="E36" s="168">
        <v>0.0655</v>
      </c>
      <c r="F36" s="168">
        <v>31500</v>
      </c>
      <c r="G36" s="169">
        <f>E36*F36</f>
        <v>2063.25</v>
      </c>
      <c r="O36" s="163">
        <v>2</v>
      </c>
      <c r="AA36" s="138">
        <v>1</v>
      </c>
      <c r="AB36" s="138">
        <v>1</v>
      </c>
      <c r="AC36" s="138">
        <v>1</v>
      </c>
      <c r="AZ36" s="138">
        <v>1</v>
      </c>
      <c r="BA36" s="138">
        <f>IF(AZ36=1,G36,0)</f>
        <v>2063.25</v>
      </c>
      <c r="BB36" s="138">
        <f>IF(AZ36=2,G36,0)</f>
        <v>0</v>
      </c>
      <c r="BC36" s="138">
        <f>IF(AZ36=3,G36,0)</f>
        <v>0</v>
      </c>
      <c r="BD36" s="138">
        <f>IF(AZ36=4,G36,0)</f>
        <v>0</v>
      </c>
      <c r="BE36" s="138">
        <f>IF(AZ36=5,G36,0)</f>
        <v>0</v>
      </c>
      <c r="CA36" s="163">
        <v>1</v>
      </c>
      <c r="CB36" s="163">
        <v>1</v>
      </c>
      <c r="CZ36" s="138">
        <v>1.09</v>
      </c>
    </row>
    <row r="37" spans="1:15" ht="12.75" customHeight="1">
      <c r="A37" s="170"/>
      <c r="B37" s="171"/>
      <c r="C37" s="213" t="s">
        <v>140</v>
      </c>
      <c r="D37" s="213"/>
      <c r="E37" s="172">
        <v>0.0406</v>
      </c>
      <c r="F37" s="173"/>
      <c r="G37" s="174"/>
      <c r="M37" s="175" t="s">
        <v>140</v>
      </c>
      <c r="O37" s="163"/>
    </row>
    <row r="38" spans="1:15" ht="12.75" customHeight="1">
      <c r="A38" s="170"/>
      <c r="B38" s="171"/>
      <c r="C38" s="213" t="s">
        <v>141</v>
      </c>
      <c r="D38" s="213"/>
      <c r="E38" s="172">
        <v>0.025</v>
      </c>
      <c r="F38" s="173"/>
      <c r="G38" s="174"/>
      <c r="M38" s="175" t="s">
        <v>141</v>
      </c>
      <c r="O38" s="163"/>
    </row>
    <row r="39" spans="1:104" ht="22.5">
      <c r="A39" s="164">
        <v>16</v>
      </c>
      <c r="B39" s="165" t="s">
        <v>142</v>
      </c>
      <c r="C39" s="166" t="s">
        <v>143</v>
      </c>
      <c r="D39" s="167" t="s">
        <v>104</v>
      </c>
      <c r="E39" s="168">
        <v>0.0583</v>
      </c>
      <c r="F39" s="168">
        <v>31500</v>
      </c>
      <c r="G39" s="169">
        <f>E39*F39</f>
        <v>1836.4499999999998</v>
      </c>
      <c r="O39" s="163">
        <v>2</v>
      </c>
      <c r="AA39" s="138">
        <v>1</v>
      </c>
      <c r="AB39" s="138">
        <v>1</v>
      </c>
      <c r="AC39" s="138">
        <v>1</v>
      </c>
      <c r="AZ39" s="138">
        <v>1</v>
      </c>
      <c r="BA39" s="138">
        <f>IF(AZ39=1,G39,0)</f>
        <v>1836.4499999999998</v>
      </c>
      <c r="BB39" s="138">
        <f>IF(AZ39=2,G39,0)</f>
        <v>0</v>
      </c>
      <c r="BC39" s="138">
        <f>IF(AZ39=3,G39,0)</f>
        <v>0</v>
      </c>
      <c r="BD39" s="138">
        <f>IF(AZ39=4,G39,0)</f>
        <v>0</v>
      </c>
      <c r="BE39" s="138">
        <f>IF(AZ39=5,G39,0)</f>
        <v>0</v>
      </c>
      <c r="CA39" s="163">
        <v>1</v>
      </c>
      <c r="CB39" s="163">
        <v>1</v>
      </c>
      <c r="CZ39" s="138">
        <v>1.09</v>
      </c>
    </row>
    <row r="40" spans="1:15" ht="12.75" customHeight="1">
      <c r="A40" s="170"/>
      <c r="B40" s="171"/>
      <c r="C40" s="213" t="s">
        <v>144</v>
      </c>
      <c r="D40" s="213"/>
      <c r="E40" s="172">
        <v>0.0583</v>
      </c>
      <c r="F40" s="173"/>
      <c r="G40" s="174"/>
      <c r="M40" s="175" t="s">
        <v>144</v>
      </c>
      <c r="O40" s="163"/>
    </row>
    <row r="41" spans="1:104" ht="22.5">
      <c r="A41" s="164">
        <v>17</v>
      </c>
      <c r="B41" s="165" t="s">
        <v>145</v>
      </c>
      <c r="C41" s="166" t="s">
        <v>146</v>
      </c>
      <c r="D41" s="167" t="s">
        <v>104</v>
      </c>
      <c r="E41" s="168">
        <v>0.0968</v>
      </c>
      <c r="F41" s="168">
        <v>31500</v>
      </c>
      <c r="G41" s="169">
        <f>E41*F41</f>
        <v>3049.2</v>
      </c>
      <c r="O41" s="163">
        <v>2</v>
      </c>
      <c r="AA41" s="138">
        <v>1</v>
      </c>
      <c r="AB41" s="138">
        <v>0</v>
      </c>
      <c r="AC41" s="138">
        <v>0</v>
      </c>
      <c r="AZ41" s="138">
        <v>1</v>
      </c>
      <c r="BA41" s="138">
        <f>IF(AZ41=1,G41,0)</f>
        <v>3049.2</v>
      </c>
      <c r="BB41" s="138">
        <f>IF(AZ41=2,G41,0)</f>
        <v>0</v>
      </c>
      <c r="BC41" s="138">
        <f>IF(AZ41=3,G41,0)</f>
        <v>0</v>
      </c>
      <c r="BD41" s="138">
        <f>IF(AZ41=4,G41,0)</f>
        <v>0</v>
      </c>
      <c r="BE41" s="138">
        <f>IF(AZ41=5,G41,0)</f>
        <v>0</v>
      </c>
      <c r="CA41" s="163">
        <v>1</v>
      </c>
      <c r="CB41" s="163">
        <v>0</v>
      </c>
      <c r="CZ41" s="138">
        <v>1.09</v>
      </c>
    </row>
    <row r="42" spans="1:15" ht="12.75" customHeight="1">
      <c r="A42" s="170"/>
      <c r="B42" s="171"/>
      <c r="C42" s="213" t="s">
        <v>147</v>
      </c>
      <c r="D42" s="213"/>
      <c r="E42" s="172">
        <v>0.0968</v>
      </c>
      <c r="F42" s="173"/>
      <c r="G42" s="174"/>
      <c r="M42" s="175" t="s">
        <v>147</v>
      </c>
      <c r="O42" s="163"/>
    </row>
    <row r="43" spans="1:104" ht="12.75">
      <c r="A43" s="164">
        <v>18</v>
      </c>
      <c r="B43" s="165" t="s">
        <v>148</v>
      </c>
      <c r="C43" s="166" t="s">
        <v>149</v>
      </c>
      <c r="D43" s="167" t="s">
        <v>150</v>
      </c>
      <c r="E43" s="168">
        <v>1.35</v>
      </c>
      <c r="F43" s="168">
        <v>148</v>
      </c>
      <c r="G43" s="169">
        <f>E43*F43</f>
        <v>199.8</v>
      </c>
      <c r="O43" s="163">
        <v>2</v>
      </c>
      <c r="AA43" s="138">
        <v>1</v>
      </c>
      <c r="AB43" s="138">
        <v>1</v>
      </c>
      <c r="AC43" s="138">
        <v>1</v>
      </c>
      <c r="AZ43" s="138">
        <v>1</v>
      </c>
      <c r="BA43" s="138">
        <f>IF(AZ43=1,G43,0)</f>
        <v>199.8</v>
      </c>
      <c r="BB43" s="138">
        <f>IF(AZ43=2,G43,0)</f>
        <v>0</v>
      </c>
      <c r="BC43" s="138">
        <f>IF(AZ43=3,G43,0)</f>
        <v>0</v>
      </c>
      <c r="BD43" s="138">
        <f>IF(AZ43=4,G43,0)</f>
        <v>0</v>
      </c>
      <c r="BE43" s="138">
        <f>IF(AZ43=5,G43,0)</f>
        <v>0</v>
      </c>
      <c r="CA43" s="163">
        <v>1</v>
      </c>
      <c r="CB43" s="163">
        <v>1</v>
      </c>
      <c r="CZ43" s="138">
        <v>0.03767</v>
      </c>
    </row>
    <row r="44" spans="1:15" ht="12.75" customHeight="1">
      <c r="A44" s="170"/>
      <c r="B44" s="171"/>
      <c r="C44" s="213" t="s">
        <v>151</v>
      </c>
      <c r="D44" s="213"/>
      <c r="E44" s="172">
        <v>1.35</v>
      </c>
      <c r="F44" s="173"/>
      <c r="G44" s="174"/>
      <c r="M44" s="175" t="s">
        <v>151</v>
      </c>
      <c r="O44" s="163"/>
    </row>
    <row r="45" spans="1:104" ht="12.75">
      <c r="A45" s="164">
        <v>19</v>
      </c>
      <c r="B45" s="165" t="s">
        <v>152</v>
      </c>
      <c r="C45" s="166" t="s">
        <v>153</v>
      </c>
      <c r="D45" s="167" t="s">
        <v>150</v>
      </c>
      <c r="E45" s="168">
        <v>0.704</v>
      </c>
      <c r="F45" s="168">
        <v>238</v>
      </c>
      <c r="G45" s="169">
        <f>E45*F45</f>
        <v>167.552</v>
      </c>
      <c r="O45" s="163">
        <v>2</v>
      </c>
      <c r="AA45" s="138">
        <v>1</v>
      </c>
      <c r="AB45" s="138">
        <v>1</v>
      </c>
      <c r="AC45" s="138">
        <v>1</v>
      </c>
      <c r="AZ45" s="138">
        <v>1</v>
      </c>
      <c r="BA45" s="138">
        <f>IF(AZ45=1,G45,0)</f>
        <v>167.552</v>
      </c>
      <c r="BB45" s="138">
        <f>IF(AZ45=2,G45,0)</f>
        <v>0</v>
      </c>
      <c r="BC45" s="138">
        <f>IF(AZ45=3,G45,0)</f>
        <v>0</v>
      </c>
      <c r="BD45" s="138">
        <f>IF(AZ45=4,G45,0)</f>
        <v>0</v>
      </c>
      <c r="BE45" s="138">
        <f>IF(AZ45=5,G45,0)</f>
        <v>0</v>
      </c>
      <c r="CA45" s="163">
        <v>1</v>
      </c>
      <c r="CB45" s="163">
        <v>1</v>
      </c>
      <c r="CZ45" s="138">
        <v>0.05306</v>
      </c>
    </row>
    <row r="46" spans="1:15" ht="12.75" customHeight="1">
      <c r="A46" s="170"/>
      <c r="B46" s="171"/>
      <c r="C46" s="213" t="s">
        <v>154</v>
      </c>
      <c r="D46" s="213"/>
      <c r="E46" s="172">
        <v>0.704</v>
      </c>
      <c r="F46" s="173"/>
      <c r="G46" s="174"/>
      <c r="M46" s="175" t="s">
        <v>154</v>
      </c>
      <c r="O46" s="163"/>
    </row>
    <row r="47" spans="1:104" ht="12.75">
      <c r="A47" s="164">
        <v>20</v>
      </c>
      <c r="B47" s="165" t="s">
        <v>155</v>
      </c>
      <c r="C47" s="166" t="s">
        <v>156</v>
      </c>
      <c r="D47" s="167" t="s">
        <v>150</v>
      </c>
      <c r="E47" s="168">
        <v>6.267</v>
      </c>
      <c r="F47" s="168">
        <v>463</v>
      </c>
      <c r="G47" s="169">
        <f>E47*F47</f>
        <v>2901.621</v>
      </c>
      <c r="O47" s="163">
        <v>2</v>
      </c>
      <c r="AA47" s="138">
        <v>1</v>
      </c>
      <c r="AB47" s="138">
        <v>1</v>
      </c>
      <c r="AC47" s="138">
        <v>1</v>
      </c>
      <c r="AZ47" s="138">
        <v>1</v>
      </c>
      <c r="BA47" s="138">
        <f>IF(AZ47=1,G47,0)</f>
        <v>2901.621</v>
      </c>
      <c r="BB47" s="138">
        <f>IF(AZ47=2,G47,0)</f>
        <v>0</v>
      </c>
      <c r="BC47" s="138">
        <f>IF(AZ47=3,G47,0)</f>
        <v>0</v>
      </c>
      <c r="BD47" s="138">
        <f>IF(AZ47=4,G47,0)</f>
        <v>0</v>
      </c>
      <c r="BE47" s="138">
        <f>IF(AZ47=5,G47,0)</f>
        <v>0</v>
      </c>
      <c r="CA47" s="163">
        <v>1</v>
      </c>
      <c r="CB47" s="163">
        <v>1</v>
      </c>
      <c r="CZ47" s="138">
        <v>0.0779</v>
      </c>
    </row>
    <row r="48" spans="1:15" ht="12.75" customHeight="1">
      <c r="A48" s="170"/>
      <c r="B48" s="171"/>
      <c r="C48" s="213" t="s">
        <v>157</v>
      </c>
      <c r="D48" s="213"/>
      <c r="E48" s="172">
        <v>6.267</v>
      </c>
      <c r="F48" s="173"/>
      <c r="G48" s="174"/>
      <c r="M48" s="175" t="s">
        <v>157</v>
      </c>
      <c r="O48" s="163"/>
    </row>
    <row r="49" spans="1:104" ht="12.75">
      <c r="A49" s="164">
        <v>21</v>
      </c>
      <c r="B49" s="165" t="s">
        <v>158</v>
      </c>
      <c r="C49" s="166" t="s">
        <v>159</v>
      </c>
      <c r="D49" s="167" t="s">
        <v>150</v>
      </c>
      <c r="E49" s="168">
        <v>5.15</v>
      </c>
      <c r="F49" s="168">
        <v>576</v>
      </c>
      <c r="G49" s="169">
        <f>E49*F49</f>
        <v>2966.4</v>
      </c>
      <c r="O49" s="163">
        <v>2</v>
      </c>
      <c r="AA49" s="138">
        <v>1</v>
      </c>
      <c r="AB49" s="138">
        <v>1</v>
      </c>
      <c r="AC49" s="138">
        <v>1</v>
      </c>
      <c r="AZ49" s="138">
        <v>1</v>
      </c>
      <c r="BA49" s="138">
        <f>IF(AZ49=1,G49,0)</f>
        <v>2966.4</v>
      </c>
      <c r="BB49" s="138">
        <f>IF(AZ49=2,G49,0)</f>
        <v>0</v>
      </c>
      <c r="BC49" s="138">
        <f>IF(AZ49=3,G49,0)</f>
        <v>0</v>
      </c>
      <c r="BD49" s="138">
        <f>IF(AZ49=4,G49,0)</f>
        <v>0</v>
      </c>
      <c r="BE49" s="138">
        <f>IF(AZ49=5,G49,0)</f>
        <v>0</v>
      </c>
      <c r="CA49" s="163">
        <v>1</v>
      </c>
      <c r="CB49" s="163">
        <v>1</v>
      </c>
      <c r="CZ49" s="138">
        <v>0.11648</v>
      </c>
    </row>
    <row r="50" spans="1:15" ht="12.75" customHeight="1">
      <c r="A50" s="170"/>
      <c r="B50" s="171"/>
      <c r="C50" s="213" t="s">
        <v>160</v>
      </c>
      <c r="D50" s="213"/>
      <c r="E50" s="172">
        <v>5.15</v>
      </c>
      <c r="F50" s="173"/>
      <c r="G50" s="174"/>
      <c r="M50" s="175" t="s">
        <v>160</v>
      </c>
      <c r="O50" s="163"/>
    </row>
    <row r="51" spans="1:104" ht="22.5">
      <c r="A51" s="164">
        <v>22</v>
      </c>
      <c r="B51" s="165" t="s">
        <v>161</v>
      </c>
      <c r="C51" s="166" t="s">
        <v>162</v>
      </c>
      <c r="D51" s="167" t="s">
        <v>150</v>
      </c>
      <c r="E51" s="168">
        <v>10.86</v>
      </c>
      <c r="F51" s="168">
        <v>498</v>
      </c>
      <c r="G51" s="169">
        <f>E51*F51</f>
        <v>5408.28</v>
      </c>
      <c r="O51" s="163">
        <v>2</v>
      </c>
      <c r="AA51" s="138">
        <v>1</v>
      </c>
      <c r="AB51" s="138">
        <v>1</v>
      </c>
      <c r="AC51" s="138">
        <v>1</v>
      </c>
      <c r="AZ51" s="138">
        <v>1</v>
      </c>
      <c r="BA51" s="138">
        <f>IF(AZ51=1,G51,0)</f>
        <v>5408.28</v>
      </c>
      <c r="BB51" s="138">
        <f>IF(AZ51=2,G51,0)</f>
        <v>0</v>
      </c>
      <c r="BC51" s="138">
        <f>IF(AZ51=3,G51,0)</f>
        <v>0</v>
      </c>
      <c r="BD51" s="138">
        <f>IF(AZ51=4,G51,0)</f>
        <v>0</v>
      </c>
      <c r="BE51" s="138">
        <f>IF(AZ51=5,G51,0)</f>
        <v>0</v>
      </c>
      <c r="CA51" s="163">
        <v>1</v>
      </c>
      <c r="CB51" s="163">
        <v>1</v>
      </c>
      <c r="CZ51" s="138">
        <v>0.0186</v>
      </c>
    </row>
    <row r="52" spans="1:15" ht="12.75" customHeight="1">
      <c r="A52" s="170"/>
      <c r="B52" s="171"/>
      <c r="C52" s="213" t="s">
        <v>163</v>
      </c>
      <c r="D52" s="213"/>
      <c r="E52" s="172">
        <v>10.86</v>
      </c>
      <c r="F52" s="173"/>
      <c r="G52" s="174"/>
      <c r="M52" s="175" t="s">
        <v>163</v>
      </c>
      <c r="O52" s="163"/>
    </row>
    <row r="53" spans="1:104" ht="22.5">
      <c r="A53" s="164">
        <v>23</v>
      </c>
      <c r="B53" s="165" t="s">
        <v>164</v>
      </c>
      <c r="C53" s="166" t="s">
        <v>165</v>
      </c>
      <c r="D53" s="167" t="s">
        <v>117</v>
      </c>
      <c r="E53" s="168">
        <v>2.9</v>
      </c>
      <c r="F53" s="168">
        <v>615</v>
      </c>
      <c r="G53" s="169">
        <f>E53*F53</f>
        <v>1783.5</v>
      </c>
      <c r="O53" s="163">
        <v>2</v>
      </c>
      <c r="AA53" s="138">
        <v>1</v>
      </c>
      <c r="AB53" s="138">
        <v>1</v>
      </c>
      <c r="AC53" s="138">
        <v>1</v>
      </c>
      <c r="AZ53" s="138">
        <v>1</v>
      </c>
      <c r="BA53" s="138">
        <f>IF(AZ53=1,G53,0)</f>
        <v>1783.5</v>
      </c>
      <c r="BB53" s="138">
        <f>IF(AZ53=2,G53,0)</f>
        <v>0</v>
      </c>
      <c r="BC53" s="138">
        <f>IF(AZ53=3,G53,0)</f>
        <v>0</v>
      </c>
      <c r="BD53" s="138">
        <f>IF(AZ53=4,G53,0)</f>
        <v>0</v>
      </c>
      <c r="BE53" s="138">
        <f>IF(AZ53=5,G53,0)</f>
        <v>0</v>
      </c>
      <c r="CA53" s="163">
        <v>1</v>
      </c>
      <c r="CB53" s="163">
        <v>1</v>
      </c>
      <c r="CZ53" s="138">
        <v>0.01156</v>
      </c>
    </row>
    <row r="54" spans="1:15" ht="12.75" customHeight="1">
      <c r="A54" s="170"/>
      <c r="B54" s="171"/>
      <c r="C54" s="213" t="s">
        <v>166</v>
      </c>
      <c r="D54" s="213"/>
      <c r="E54" s="172">
        <v>2.9</v>
      </c>
      <c r="F54" s="173"/>
      <c r="G54" s="174"/>
      <c r="M54" s="175" t="s">
        <v>166</v>
      </c>
      <c r="O54" s="163"/>
    </row>
    <row r="55" spans="1:104" ht="12.75">
      <c r="A55" s="164">
        <v>24</v>
      </c>
      <c r="B55" s="165" t="s">
        <v>167</v>
      </c>
      <c r="C55" s="166" t="s">
        <v>168</v>
      </c>
      <c r="D55" s="167" t="s">
        <v>150</v>
      </c>
      <c r="E55" s="168">
        <v>4.135</v>
      </c>
      <c r="F55" s="168">
        <v>616</v>
      </c>
      <c r="G55" s="169">
        <f>E55*F55</f>
        <v>2547.16</v>
      </c>
      <c r="O55" s="163">
        <v>2</v>
      </c>
      <c r="AA55" s="138">
        <v>1</v>
      </c>
      <c r="AB55" s="138">
        <v>1</v>
      </c>
      <c r="AC55" s="138">
        <v>1</v>
      </c>
      <c r="AZ55" s="138">
        <v>1</v>
      </c>
      <c r="BA55" s="138">
        <f>IF(AZ55=1,G55,0)</f>
        <v>2547.16</v>
      </c>
      <c r="BB55" s="138">
        <f>IF(AZ55=2,G55,0)</f>
        <v>0</v>
      </c>
      <c r="BC55" s="138">
        <f>IF(AZ55=3,G55,0)</f>
        <v>0</v>
      </c>
      <c r="BD55" s="138">
        <f>IF(AZ55=4,G55,0)</f>
        <v>0</v>
      </c>
      <c r="BE55" s="138">
        <f>IF(AZ55=5,G55,0)</f>
        <v>0</v>
      </c>
      <c r="CA55" s="163">
        <v>1</v>
      </c>
      <c r="CB55" s="163">
        <v>1</v>
      </c>
      <c r="CZ55" s="138">
        <v>0.18324</v>
      </c>
    </row>
    <row r="56" spans="1:15" ht="12.75" customHeight="1">
      <c r="A56" s="170"/>
      <c r="B56" s="171"/>
      <c r="C56" s="213" t="s">
        <v>169</v>
      </c>
      <c r="D56" s="213"/>
      <c r="E56" s="172">
        <v>0.702</v>
      </c>
      <c r="F56" s="173"/>
      <c r="G56" s="174"/>
      <c r="M56" s="175" t="s">
        <v>169</v>
      </c>
      <c r="O56" s="163"/>
    </row>
    <row r="57" spans="1:15" ht="12.75" customHeight="1">
      <c r="A57" s="170"/>
      <c r="B57" s="171"/>
      <c r="C57" s="213" t="s">
        <v>170</v>
      </c>
      <c r="D57" s="213"/>
      <c r="E57" s="172">
        <v>0.533</v>
      </c>
      <c r="F57" s="173"/>
      <c r="G57" s="174"/>
      <c r="M57" s="175" t="s">
        <v>170</v>
      </c>
      <c r="O57" s="163"/>
    </row>
    <row r="58" spans="1:15" ht="12.75" customHeight="1">
      <c r="A58" s="170"/>
      <c r="B58" s="171"/>
      <c r="C58" s="213" t="s">
        <v>171</v>
      </c>
      <c r="D58" s="213"/>
      <c r="E58" s="172">
        <v>2.9</v>
      </c>
      <c r="F58" s="173"/>
      <c r="G58" s="174"/>
      <c r="M58" s="175" t="s">
        <v>171</v>
      </c>
      <c r="O58" s="163"/>
    </row>
    <row r="59" spans="1:104" ht="12.75">
      <c r="A59" s="164">
        <v>25</v>
      </c>
      <c r="B59" s="165" t="s">
        <v>172</v>
      </c>
      <c r="C59" s="166" t="s">
        <v>173</v>
      </c>
      <c r="D59" s="167" t="s">
        <v>150</v>
      </c>
      <c r="E59" s="168">
        <v>2.08</v>
      </c>
      <c r="F59" s="168">
        <v>910</v>
      </c>
      <c r="G59" s="169">
        <f>E59*F59</f>
        <v>1892.8</v>
      </c>
      <c r="O59" s="163">
        <v>2</v>
      </c>
      <c r="AA59" s="138">
        <v>1</v>
      </c>
      <c r="AB59" s="138">
        <v>1</v>
      </c>
      <c r="AC59" s="138">
        <v>1</v>
      </c>
      <c r="AZ59" s="138">
        <v>1</v>
      </c>
      <c r="BA59" s="138">
        <f>IF(AZ59=1,G59,0)</f>
        <v>1892.8</v>
      </c>
      <c r="BB59" s="138">
        <f>IF(AZ59=2,G59,0)</f>
        <v>0</v>
      </c>
      <c r="BC59" s="138">
        <f>IF(AZ59=3,G59,0)</f>
        <v>0</v>
      </c>
      <c r="BD59" s="138">
        <f>IF(AZ59=4,G59,0)</f>
        <v>0</v>
      </c>
      <c r="BE59" s="138">
        <f>IF(AZ59=5,G59,0)</f>
        <v>0</v>
      </c>
      <c r="CA59" s="163">
        <v>1</v>
      </c>
      <c r="CB59" s="163">
        <v>1</v>
      </c>
      <c r="CZ59" s="138">
        <v>0.29836</v>
      </c>
    </row>
    <row r="60" spans="1:15" ht="12.75" customHeight="1">
      <c r="A60" s="170"/>
      <c r="B60" s="171"/>
      <c r="C60" s="213" t="s">
        <v>174</v>
      </c>
      <c r="D60" s="213"/>
      <c r="E60" s="172">
        <v>2.08</v>
      </c>
      <c r="F60" s="173"/>
      <c r="G60" s="174"/>
      <c r="M60" s="175" t="s">
        <v>174</v>
      </c>
      <c r="O60" s="163"/>
    </row>
    <row r="61" spans="1:57" ht="12.75">
      <c r="A61" s="176"/>
      <c r="B61" s="177" t="s">
        <v>123</v>
      </c>
      <c r="C61" s="178" t="str">
        <f>CONCATENATE(B27," ",C27)</f>
        <v>3 Svislé a kompletní konstrukce</v>
      </c>
      <c r="D61" s="179"/>
      <c r="E61" s="180"/>
      <c r="F61" s="181"/>
      <c r="G61" s="182">
        <f>SUM(G27:G60)</f>
        <v>35869.1568</v>
      </c>
      <c r="O61" s="163">
        <v>4</v>
      </c>
      <c r="BA61" s="183">
        <f>SUM(BA27:BA60)</f>
        <v>35869.1568</v>
      </c>
      <c r="BB61" s="183">
        <f>SUM(BB27:BB60)</f>
        <v>0</v>
      </c>
      <c r="BC61" s="183">
        <f>SUM(BC27:BC60)</f>
        <v>0</v>
      </c>
      <c r="BD61" s="183">
        <f>SUM(BD27:BD60)</f>
        <v>0</v>
      </c>
      <c r="BE61" s="183">
        <f>SUM(BE27:BE60)</f>
        <v>0</v>
      </c>
    </row>
    <row r="62" spans="1:15" ht="12.75">
      <c r="A62" s="156" t="s">
        <v>88</v>
      </c>
      <c r="B62" s="157" t="s">
        <v>175</v>
      </c>
      <c r="C62" s="158" t="s">
        <v>176</v>
      </c>
      <c r="D62" s="159"/>
      <c r="E62" s="160"/>
      <c r="F62" s="160"/>
      <c r="G62" s="161"/>
      <c r="H62" s="162"/>
      <c r="I62" s="162"/>
      <c r="O62" s="163">
        <v>1</v>
      </c>
    </row>
    <row r="63" spans="1:104" ht="12.75">
      <c r="A63" s="164">
        <v>26</v>
      </c>
      <c r="B63" s="165" t="s">
        <v>177</v>
      </c>
      <c r="C63" s="166" t="s">
        <v>178</v>
      </c>
      <c r="D63" s="167" t="s">
        <v>150</v>
      </c>
      <c r="E63" s="168">
        <v>4.922</v>
      </c>
      <c r="F63" s="168">
        <v>35</v>
      </c>
      <c r="G63" s="169">
        <f>E63*F63</f>
        <v>172.26999999999998</v>
      </c>
      <c r="O63" s="163">
        <v>2</v>
      </c>
      <c r="AA63" s="138">
        <v>1</v>
      </c>
      <c r="AB63" s="138">
        <v>1</v>
      </c>
      <c r="AC63" s="138">
        <v>1</v>
      </c>
      <c r="AZ63" s="138">
        <v>1</v>
      </c>
      <c r="BA63" s="138">
        <f>IF(AZ63=1,G63,0)</f>
        <v>172.26999999999998</v>
      </c>
      <c r="BB63" s="138">
        <f>IF(AZ63=2,G63,0)</f>
        <v>0</v>
      </c>
      <c r="BC63" s="138">
        <f>IF(AZ63=3,G63,0)</f>
        <v>0</v>
      </c>
      <c r="BD63" s="138">
        <f>IF(AZ63=4,G63,0)</f>
        <v>0</v>
      </c>
      <c r="BE63" s="138">
        <f>IF(AZ63=5,G63,0)</f>
        <v>0</v>
      </c>
      <c r="CA63" s="163">
        <v>1</v>
      </c>
      <c r="CB63" s="163">
        <v>1</v>
      </c>
      <c r="CZ63" s="138">
        <v>4E-05</v>
      </c>
    </row>
    <row r="64" spans="1:15" ht="12.75" customHeight="1">
      <c r="A64" s="170"/>
      <c r="B64" s="171"/>
      <c r="C64" s="213" t="s">
        <v>179</v>
      </c>
      <c r="D64" s="213"/>
      <c r="E64" s="172">
        <v>1.77</v>
      </c>
      <c r="F64" s="173"/>
      <c r="G64" s="174"/>
      <c r="M64" s="175" t="s">
        <v>179</v>
      </c>
      <c r="O64" s="163"/>
    </row>
    <row r="65" spans="1:15" ht="12.75" customHeight="1">
      <c r="A65" s="170"/>
      <c r="B65" s="171"/>
      <c r="C65" s="213" t="s">
        <v>180</v>
      </c>
      <c r="D65" s="213"/>
      <c r="E65" s="172">
        <v>3.152</v>
      </c>
      <c r="F65" s="173"/>
      <c r="G65" s="174"/>
      <c r="M65" s="175" t="s">
        <v>180</v>
      </c>
      <c r="O65" s="163"/>
    </row>
    <row r="66" spans="1:104" ht="12.75">
      <c r="A66" s="164">
        <v>27</v>
      </c>
      <c r="B66" s="165" t="s">
        <v>181</v>
      </c>
      <c r="C66" s="166" t="s">
        <v>182</v>
      </c>
      <c r="D66" s="167" t="s">
        <v>150</v>
      </c>
      <c r="E66" s="168">
        <v>12.585</v>
      </c>
      <c r="F66" s="168">
        <v>185</v>
      </c>
      <c r="G66" s="169">
        <f>E66*F66</f>
        <v>2328.2250000000004</v>
      </c>
      <c r="O66" s="163">
        <v>2</v>
      </c>
      <c r="AA66" s="138">
        <v>1</v>
      </c>
      <c r="AB66" s="138">
        <v>1</v>
      </c>
      <c r="AC66" s="138">
        <v>1</v>
      </c>
      <c r="AZ66" s="138">
        <v>1</v>
      </c>
      <c r="BA66" s="138">
        <f>IF(AZ66=1,G66,0)</f>
        <v>2328.2250000000004</v>
      </c>
      <c r="BB66" s="138">
        <f>IF(AZ66=2,G66,0)</f>
        <v>0</v>
      </c>
      <c r="BC66" s="138">
        <f>IF(AZ66=3,G66,0)</f>
        <v>0</v>
      </c>
      <c r="BD66" s="138">
        <f>IF(AZ66=4,G66,0)</f>
        <v>0</v>
      </c>
      <c r="BE66" s="138">
        <f>IF(AZ66=5,G66,0)</f>
        <v>0</v>
      </c>
      <c r="CA66" s="163">
        <v>1</v>
      </c>
      <c r="CB66" s="163">
        <v>1</v>
      </c>
      <c r="CZ66" s="138">
        <v>0.00109</v>
      </c>
    </row>
    <row r="67" spans="1:15" ht="12.75" customHeight="1">
      <c r="A67" s="170"/>
      <c r="B67" s="171"/>
      <c r="C67" s="213" t="s">
        <v>183</v>
      </c>
      <c r="D67" s="213"/>
      <c r="E67" s="172">
        <v>12.585</v>
      </c>
      <c r="F67" s="173"/>
      <c r="G67" s="174"/>
      <c r="M67" s="175" t="s">
        <v>183</v>
      </c>
      <c r="O67" s="163"/>
    </row>
    <row r="68" spans="1:104" ht="12.75">
      <c r="A68" s="164">
        <v>28</v>
      </c>
      <c r="B68" s="165" t="s">
        <v>184</v>
      </c>
      <c r="C68" s="166" t="s">
        <v>185</v>
      </c>
      <c r="D68" s="167" t="s">
        <v>150</v>
      </c>
      <c r="E68" s="168">
        <v>41.95</v>
      </c>
      <c r="F68" s="168">
        <v>157</v>
      </c>
      <c r="G68" s="169">
        <f>E68*F68</f>
        <v>6586.150000000001</v>
      </c>
      <c r="O68" s="163">
        <v>2</v>
      </c>
      <c r="AA68" s="138">
        <v>1</v>
      </c>
      <c r="AB68" s="138">
        <v>1</v>
      </c>
      <c r="AC68" s="138">
        <v>1</v>
      </c>
      <c r="AZ68" s="138">
        <v>1</v>
      </c>
      <c r="BA68" s="138">
        <f>IF(AZ68=1,G68,0)</f>
        <v>6586.150000000001</v>
      </c>
      <c r="BB68" s="138">
        <f>IF(AZ68=2,G68,0)</f>
        <v>0</v>
      </c>
      <c r="BC68" s="138">
        <f>IF(AZ68=3,G68,0)</f>
        <v>0</v>
      </c>
      <c r="BD68" s="138">
        <f>IF(AZ68=4,G68,0)</f>
        <v>0</v>
      </c>
      <c r="BE68" s="138">
        <f>IF(AZ68=5,G68,0)</f>
        <v>0</v>
      </c>
      <c r="CA68" s="163">
        <v>1</v>
      </c>
      <c r="CB68" s="163">
        <v>1</v>
      </c>
      <c r="CZ68" s="138">
        <v>0.01888</v>
      </c>
    </row>
    <row r="69" spans="1:15" ht="12.75" customHeight="1">
      <c r="A69" s="170"/>
      <c r="B69" s="171"/>
      <c r="C69" s="213" t="s">
        <v>186</v>
      </c>
      <c r="D69" s="213"/>
      <c r="E69" s="172">
        <v>41.95</v>
      </c>
      <c r="F69" s="173"/>
      <c r="G69" s="174"/>
      <c r="M69" s="175" t="s">
        <v>186</v>
      </c>
      <c r="O69" s="163"/>
    </row>
    <row r="70" spans="1:104" ht="12.75">
      <c r="A70" s="164">
        <v>29</v>
      </c>
      <c r="B70" s="165" t="s">
        <v>187</v>
      </c>
      <c r="C70" s="166" t="s">
        <v>188</v>
      </c>
      <c r="D70" s="167" t="s">
        <v>150</v>
      </c>
      <c r="E70" s="168">
        <v>1.827</v>
      </c>
      <c r="F70" s="168">
        <v>1135</v>
      </c>
      <c r="G70" s="169">
        <f>E70*F70</f>
        <v>2073.645</v>
      </c>
      <c r="O70" s="163">
        <v>2</v>
      </c>
      <c r="AA70" s="138">
        <v>1</v>
      </c>
      <c r="AB70" s="138">
        <v>1</v>
      </c>
      <c r="AC70" s="138">
        <v>1</v>
      </c>
      <c r="AZ70" s="138">
        <v>1</v>
      </c>
      <c r="BA70" s="138">
        <f>IF(AZ70=1,G70,0)</f>
        <v>2073.645</v>
      </c>
      <c r="BB70" s="138">
        <f>IF(AZ70=2,G70,0)</f>
        <v>0</v>
      </c>
      <c r="BC70" s="138">
        <f>IF(AZ70=3,G70,0)</f>
        <v>0</v>
      </c>
      <c r="BD70" s="138">
        <f>IF(AZ70=4,G70,0)</f>
        <v>0</v>
      </c>
      <c r="BE70" s="138">
        <f>IF(AZ70=5,G70,0)</f>
        <v>0</v>
      </c>
      <c r="CA70" s="163">
        <v>1</v>
      </c>
      <c r="CB70" s="163">
        <v>1</v>
      </c>
      <c r="CZ70" s="138">
        <v>0.06976</v>
      </c>
    </row>
    <row r="71" spans="1:15" ht="12.75" customHeight="1">
      <c r="A71" s="170"/>
      <c r="B71" s="171"/>
      <c r="C71" s="213" t="s">
        <v>189</v>
      </c>
      <c r="D71" s="213"/>
      <c r="E71" s="172">
        <v>0.39</v>
      </c>
      <c r="F71" s="173"/>
      <c r="G71" s="174"/>
      <c r="M71" s="175" t="s">
        <v>189</v>
      </c>
      <c r="O71" s="163"/>
    </row>
    <row r="72" spans="1:15" ht="12.75" customHeight="1">
      <c r="A72" s="170"/>
      <c r="B72" s="171"/>
      <c r="C72" s="213" t="s">
        <v>190</v>
      </c>
      <c r="D72" s="213"/>
      <c r="E72" s="172">
        <v>1.437</v>
      </c>
      <c r="F72" s="173"/>
      <c r="G72" s="174"/>
      <c r="M72" s="175" t="s">
        <v>190</v>
      </c>
      <c r="O72" s="163"/>
    </row>
    <row r="73" spans="1:104" ht="12.75">
      <c r="A73" s="164">
        <v>30</v>
      </c>
      <c r="B73" s="165" t="s">
        <v>191</v>
      </c>
      <c r="C73" s="166" t="s">
        <v>192</v>
      </c>
      <c r="D73" s="167" t="s">
        <v>150</v>
      </c>
      <c r="E73" s="168">
        <v>41.95</v>
      </c>
      <c r="F73" s="168">
        <v>160</v>
      </c>
      <c r="G73" s="169">
        <f>E73*F73</f>
        <v>6712</v>
      </c>
      <c r="O73" s="163">
        <v>2</v>
      </c>
      <c r="AA73" s="138">
        <v>1</v>
      </c>
      <c r="AB73" s="138">
        <v>1</v>
      </c>
      <c r="AC73" s="138">
        <v>1</v>
      </c>
      <c r="AZ73" s="138">
        <v>1</v>
      </c>
      <c r="BA73" s="138">
        <f>IF(AZ73=1,G73,0)</f>
        <v>6712</v>
      </c>
      <c r="BB73" s="138">
        <f>IF(AZ73=2,G73,0)</f>
        <v>0</v>
      </c>
      <c r="BC73" s="138">
        <f>IF(AZ73=3,G73,0)</f>
        <v>0</v>
      </c>
      <c r="BD73" s="138">
        <f>IF(AZ73=4,G73,0)</f>
        <v>0</v>
      </c>
      <c r="BE73" s="138">
        <f>IF(AZ73=5,G73,0)</f>
        <v>0</v>
      </c>
      <c r="CA73" s="163">
        <v>1</v>
      </c>
      <c r="CB73" s="163">
        <v>1</v>
      </c>
      <c r="CZ73" s="138">
        <v>0.00768</v>
      </c>
    </row>
    <row r="74" spans="1:104" ht="12.75">
      <c r="A74" s="164">
        <v>31</v>
      </c>
      <c r="B74" s="165" t="s">
        <v>193</v>
      </c>
      <c r="C74" s="166" t="s">
        <v>194</v>
      </c>
      <c r="D74" s="167" t="s">
        <v>150</v>
      </c>
      <c r="E74" s="168">
        <v>4.737</v>
      </c>
      <c r="F74" s="168">
        <v>195</v>
      </c>
      <c r="G74" s="169">
        <f>E74*F74</f>
        <v>923.715</v>
      </c>
      <c r="O74" s="163">
        <v>2</v>
      </c>
      <c r="AA74" s="138">
        <v>1</v>
      </c>
      <c r="AB74" s="138">
        <v>1</v>
      </c>
      <c r="AC74" s="138">
        <v>1</v>
      </c>
      <c r="AZ74" s="138">
        <v>1</v>
      </c>
      <c r="BA74" s="138">
        <f>IF(AZ74=1,G74,0)</f>
        <v>923.715</v>
      </c>
      <c r="BB74" s="138">
        <f>IF(AZ74=2,G74,0)</f>
        <v>0</v>
      </c>
      <c r="BC74" s="138">
        <f>IF(AZ74=3,G74,0)</f>
        <v>0</v>
      </c>
      <c r="BD74" s="138">
        <f>IF(AZ74=4,G74,0)</f>
        <v>0</v>
      </c>
      <c r="BE74" s="138">
        <f>IF(AZ74=5,G74,0)</f>
        <v>0</v>
      </c>
      <c r="CA74" s="163">
        <v>1</v>
      </c>
      <c r="CB74" s="163">
        <v>1</v>
      </c>
      <c r="CZ74" s="138">
        <v>0.0426</v>
      </c>
    </row>
    <row r="75" spans="1:15" ht="12.75" customHeight="1">
      <c r="A75" s="170"/>
      <c r="B75" s="171"/>
      <c r="C75" s="213" t="s">
        <v>195</v>
      </c>
      <c r="D75" s="213"/>
      <c r="E75" s="172">
        <v>0.831</v>
      </c>
      <c r="F75" s="173"/>
      <c r="G75" s="174"/>
      <c r="M75" s="175" t="s">
        <v>195</v>
      </c>
      <c r="O75" s="163"/>
    </row>
    <row r="76" spans="1:15" ht="12.75" customHeight="1">
      <c r="A76" s="170"/>
      <c r="B76" s="171"/>
      <c r="C76" s="213" t="s">
        <v>196</v>
      </c>
      <c r="D76" s="213"/>
      <c r="E76" s="172">
        <v>3.906</v>
      </c>
      <c r="F76" s="173"/>
      <c r="G76" s="174"/>
      <c r="M76" s="175" t="s">
        <v>196</v>
      </c>
      <c r="O76" s="163"/>
    </row>
    <row r="77" spans="1:104" ht="12.75">
      <c r="A77" s="164">
        <v>32</v>
      </c>
      <c r="B77" s="165" t="s">
        <v>197</v>
      </c>
      <c r="C77" s="166" t="s">
        <v>198</v>
      </c>
      <c r="D77" s="167" t="s">
        <v>150</v>
      </c>
      <c r="E77" s="168">
        <v>5.5836</v>
      </c>
      <c r="F77" s="168">
        <v>282</v>
      </c>
      <c r="G77" s="169">
        <f>E77*F77</f>
        <v>1574.5752</v>
      </c>
      <c r="O77" s="163">
        <v>2</v>
      </c>
      <c r="AA77" s="138">
        <v>1</v>
      </c>
      <c r="AB77" s="138">
        <v>1</v>
      </c>
      <c r="AC77" s="138">
        <v>1</v>
      </c>
      <c r="AZ77" s="138">
        <v>1</v>
      </c>
      <c r="BA77" s="138">
        <f>IF(AZ77=1,G77,0)</f>
        <v>1574.5752</v>
      </c>
      <c r="BB77" s="138">
        <f>IF(AZ77=2,G77,0)</f>
        <v>0</v>
      </c>
      <c r="BC77" s="138">
        <f>IF(AZ77=3,G77,0)</f>
        <v>0</v>
      </c>
      <c r="BD77" s="138">
        <f>IF(AZ77=4,G77,0)</f>
        <v>0</v>
      </c>
      <c r="BE77" s="138">
        <f>IF(AZ77=5,G77,0)</f>
        <v>0</v>
      </c>
      <c r="CA77" s="163">
        <v>1</v>
      </c>
      <c r="CB77" s="163">
        <v>1</v>
      </c>
      <c r="CZ77" s="138">
        <v>0.10712</v>
      </c>
    </row>
    <row r="78" spans="1:15" ht="12.75" customHeight="1">
      <c r="A78" s="170"/>
      <c r="B78" s="171"/>
      <c r="C78" s="213" t="s">
        <v>199</v>
      </c>
      <c r="D78" s="213"/>
      <c r="E78" s="172">
        <v>4.4236</v>
      </c>
      <c r="F78" s="173"/>
      <c r="G78" s="174"/>
      <c r="M78" s="175" t="s">
        <v>199</v>
      </c>
      <c r="O78" s="163"/>
    </row>
    <row r="79" spans="1:15" ht="12.75" customHeight="1">
      <c r="A79" s="170"/>
      <c r="B79" s="171"/>
      <c r="C79" s="213" t="s">
        <v>200</v>
      </c>
      <c r="D79" s="213"/>
      <c r="E79" s="172">
        <v>1.16</v>
      </c>
      <c r="F79" s="173"/>
      <c r="G79" s="174"/>
      <c r="M79" s="175" t="s">
        <v>200</v>
      </c>
      <c r="O79" s="163"/>
    </row>
    <row r="80" spans="1:104" ht="12.75">
      <c r="A80" s="164">
        <v>33</v>
      </c>
      <c r="B80" s="165" t="s">
        <v>201</v>
      </c>
      <c r="C80" s="166" t="s">
        <v>202</v>
      </c>
      <c r="D80" s="167" t="s">
        <v>117</v>
      </c>
      <c r="E80" s="168">
        <v>46.01</v>
      </c>
      <c r="F80" s="168">
        <v>56</v>
      </c>
      <c r="G80" s="169">
        <f>E80*F80</f>
        <v>2576.56</v>
      </c>
      <c r="O80" s="163">
        <v>2</v>
      </c>
      <c r="AA80" s="138">
        <v>1</v>
      </c>
      <c r="AB80" s="138">
        <v>1</v>
      </c>
      <c r="AC80" s="138">
        <v>1</v>
      </c>
      <c r="AZ80" s="138">
        <v>1</v>
      </c>
      <c r="BA80" s="138">
        <f>IF(AZ80=1,G80,0)</f>
        <v>2576.56</v>
      </c>
      <c r="BB80" s="138">
        <f>IF(AZ80=2,G80,0)</f>
        <v>0</v>
      </c>
      <c r="BC80" s="138">
        <f>IF(AZ80=3,G80,0)</f>
        <v>0</v>
      </c>
      <c r="BD80" s="138">
        <f>IF(AZ80=4,G80,0)</f>
        <v>0</v>
      </c>
      <c r="BE80" s="138">
        <f>IF(AZ80=5,G80,0)</f>
        <v>0</v>
      </c>
      <c r="CA80" s="163">
        <v>1</v>
      </c>
      <c r="CB80" s="163">
        <v>1</v>
      </c>
      <c r="CZ80" s="138">
        <v>0.00431</v>
      </c>
    </row>
    <row r="81" spans="1:15" ht="12.75" customHeight="1">
      <c r="A81" s="170"/>
      <c r="B81" s="171"/>
      <c r="C81" s="213" t="s">
        <v>203</v>
      </c>
      <c r="D81" s="213"/>
      <c r="E81" s="172">
        <v>39.21</v>
      </c>
      <c r="F81" s="173"/>
      <c r="G81" s="174"/>
      <c r="M81" s="175" t="s">
        <v>203</v>
      </c>
      <c r="O81" s="163"/>
    </row>
    <row r="82" spans="1:15" ht="12.75" customHeight="1">
      <c r="A82" s="170"/>
      <c r="B82" s="171"/>
      <c r="C82" s="213" t="s">
        <v>204</v>
      </c>
      <c r="D82" s="213"/>
      <c r="E82" s="172">
        <v>6.8</v>
      </c>
      <c r="F82" s="173"/>
      <c r="G82" s="174"/>
      <c r="M82" s="175" t="s">
        <v>204</v>
      </c>
      <c r="O82" s="163"/>
    </row>
    <row r="83" spans="1:104" ht="12.75">
      <c r="A83" s="164">
        <v>34</v>
      </c>
      <c r="B83" s="165" t="s">
        <v>205</v>
      </c>
      <c r="C83" s="166" t="s">
        <v>206</v>
      </c>
      <c r="D83" s="167" t="s">
        <v>150</v>
      </c>
      <c r="E83" s="168">
        <v>123.7895</v>
      </c>
      <c r="F83" s="168">
        <v>137</v>
      </c>
      <c r="G83" s="169">
        <f>E83*F83</f>
        <v>16959.161500000002</v>
      </c>
      <c r="O83" s="163">
        <v>2</v>
      </c>
      <c r="AA83" s="138">
        <v>1</v>
      </c>
      <c r="AB83" s="138">
        <v>1</v>
      </c>
      <c r="AC83" s="138">
        <v>1</v>
      </c>
      <c r="AZ83" s="138">
        <v>1</v>
      </c>
      <c r="BA83" s="138">
        <f>IF(AZ83=1,G83,0)</f>
        <v>16959.161500000002</v>
      </c>
      <c r="BB83" s="138">
        <f>IF(AZ83=2,G83,0)</f>
        <v>0</v>
      </c>
      <c r="BC83" s="138">
        <f>IF(AZ83=3,G83,0)</f>
        <v>0</v>
      </c>
      <c r="BD83" s="138">
        <f>IF(AZ83=4,G83,0)</f>
        <v>0</v>
      </c>
      <c r="BE83" s="138">
        <f>IF(AZ83=5,G83,0)</f>
        <v>0</v>
      </c>
      <c r="CA83" s="163">
        <v>1</v>
      </c>
      <c r="CB83" s="163">
        <v>1</v>
      </c>
      <c r="CZ83" s="138">
        <v>0.01694</v>
      </c>
    </row>
    <row r="84" spans="1:15" ht="12.75" customHeight="1">
      <c r="A84" s="170"/>
      <c r="B84" s="171"/>
      <c r="C84" s="213" t="s">
        <v>207</v>
      </c>
      <c r="D84" s="213"/>
      <c r="E84" s="172">
        <v>0</v>
      </c>
      <c r="F84" s="173"/>
      <c r="G84" s="174"/>
      <c r="M84" s="175" t="s">
        <v>207</v>
      </c>
      <c r="O84" s="163"/>
    </row>
    <row r="85" spans="1:15" ht="12.75" customHeight="1">
      <c r="A85" s="170"/>
      <c r="B85" s="171"/>
      <c r="C85" s="213" t="s">
        <v>208</v>
      </c>
      <c r="D85" s="213"/>
      <c r="E85" s="172">
        <v>9.6</v>
      </c>
      <c r="F85" s="173"/>
      <c r="G85" s="174"/>
      <c r="M85" s="175" t="s">
        <v>208</v>
      </c>
      <c r="O85" s="163"/>
    </row>
    <row r="86" spans="1:15" ht="12.75" customHeight="1">
      <c r="A86" s="170"/>
      <c r="B86" s="171"/>
      <c r="C86" s="213" t="s">
        <v>209</v>
      </c>
      <c r="D86" s="213"/>
      <c r="E86" s="172">
        <v>4.946</v>
      </c>
      <c r="F86" s="173"/>
      <c r="G86" s="174"/>
      <c r="M86" s="175" t="s">
        <v>209</v>
      </c>
      <c r="O86" s="163"/>
    </row>
    <row r="87" spans="1:15" ht="12.75" customHeight="1">
      <c r="A87" s="170"/>
      <c r="B87" s="171"/>
      <c r="C87" s="213" t="s">
        <v>210</v>
      </c>
      <c r="D87" s="213"/>
      <c r="E87" s="172">
        <v>2.3931</v>
      </c>
      <c r="F87" s="173"/>
      <c r="G87" s="174"/>
      <c r="M87" s="175" t="s">
        <v>210</v>
      </c>
      <c r="O87" s="163"/>
    </row>
    <row r="88" spans="1:15" ht="12.75" customHeight="1">
      <c r="A88" s="170"/>
      <c r="B88" s="171"/>
      <c r="C88" s="213" t="s">
        <v>211</v>
      </c>
      <c r="D88" s="213"/>
      <c r="E88" s="172">
        <v>8.8475</v>
      </c>
      <c r="F88" s="173"/>
      <c r="G88" s="174"/>
      <c r="M88" s="175" t="s">
        <v>211</v>
      </c>
      <c r="O88" s="163"/>
    </row>
    <row r="89" spans="1:15" ht="12.75" customHeight="1">
      <c r="A89" s="170"/>
      <c r="B89" s="171"/>
      <c r="C89" s="213" t="s">
        <v>212</v>
      </c>
      <c r="D89" s="213"/>
      <c r="E89" s="172">
        <v>18.8463</v>
      </c>
      <c r="F89" s="173"/>
      <c r="G89" s="174"/>
      <c r="M89" s="175" t="s">
        <v>212</v>
      </c>
      <c r="O89" s="163"/>
    </row>
    <row r="90" spans="1:15" ht="12.75" customHeight="1">
      <c r="A90" s="170"/>
      <c r="B90" s="171"/>
      <c r="C90" s="213" t="s">
        <v>213</v>
      </c>
      <c r="D90" s="213"/>
      <c r="E90" s="172">
        <v>19.249</v>
      </c>
      <c r="F90" s="173"/>
      <c r="G90" s="174"/>
      <c r="M90" s="175" t="s">
        <v>213</v>
      </c>
      <c r="O90" s="163"/>
    </row>
    <row r="91" spans="1:15" ht="12.75" customHeight="1">
      <c r="A91" s="170"/>
      <c r="B91" s="171"/>
      <c r="C91" s="213" t="s">
        <v>214</v>
      </c>
      <c r="D91" s="213"/>
      <c r="E91" s="172">
        <v>30.7505</v>
      </c>
      <c r="F91" s="173"/>
      <c r="G91" s="174"/>
      <c r="M91" s="175" t="s">
        <v>214</v>
      </c>
      <c r="O91" s="163"/>
    </row>
    <row r="92" spans="1:15" ht="12.75" customHeight="1">
      <c r="A92" s="170"/>
      <c r="B92" s="171"/>
      <c r="C92" s="213" t="s">
        <v>215</v>
      </c>
      <c r="D92" s="213"/>
      <c r="E92" s="172">
        <v>29.1571</v>
      </c>
      <c r="F92" s="173"/>
      <c r="G92" s="174"/>
      <c r="M92" s="175" t="s">
        <v>215</v>
      </c>
      <c r="O92" s="163"/>
    </row>
    <row r="93" spans="1:15" ht="12.75" customHeight="1">
      <c r="A93" s="170"/>
      <c r="B93" s="171"/>
      <c r="C93" s="214" t="s">
        <v>216</v>
      </c>
      <c r="D93" s="214"/>
      <c r="E93" s="184">
        <v>123.7895</v>
      </c>
      <c r="F93" s="173"/>
      <c r="G93" s="174"/>
      <c r="M93" s="175" t="s">
        <v>216</v>
      </c>
      <c r="O93" s="163"/>
    </row>
    <row r="94" spans="1:104" ht="12.75">
      <c r="A94" s="164">
        <v>35</v>
      </c>
      <c r="B94" s="165" t="s">
        <v>217</v>
      </c>
      <c r="C94" s="166" t="s">
        <v>218</v>
      </c>
      <c r="D94" s="167" t="s">
        <v>150</v>
      </c>
      <c r="E94" s="168">
        <v>169.0732</v>
      </c>
      <c r="F94" s="168">
        <v>23</v>
      </c>
      <c r="G94" s="169">
        <f>E94*F94</f>
        <v>3888.6836000000003</v>
      </c>
      <c r="O94" s="163">
        <v>2</v>
      </c>
      <c r="AA94" s="138">
        <v>1</v>
      </c>
      <c r="AB94" s="138">
        <v>0</v>
      </c>
      <c r="AC94" s="138">
        <v>0</v>
      </c>
      <c r="AZ94" s="138">
        <v>1</v>
      </c>
      <c r="BA94" s="138">
        <f>IF(AZ94=1,G94,0)</f>
        <v>3888.6836000000003</v>
      </c>
      <c r="BB94" s="138">
        <f>IF(AZ94=2,G94,0)</f>
        <v>0</v>
      </c>
      <c r="BC94" s="138">
        <f>IF(AZ94=3,G94,0)</f>
        <v>0</v>
      </c>
      <c r="BD94" s="138">
        <f>IF(AZ94=4,G94,0)</f>
        <v>0</v>
      </c>
      <c r="BE94" s="138">
        <f>IF(AZ94=5,G94,0)</f>
        <v>0</v>
      </c>
      <c r="CA94" s="163">
        <v>1</v>
      </c>
      <c r="CB94" s="163">
        <v>0</v>
      </c>
      <c r="CZ94" s="138">
        <v>0.01314</v>
      </c>
    </row>
    <row r="95" spans="1:15" ht="12.75" customHeight="1">
      <c r="A95" s="170"/>
      <c r="B95" s="171"/>
      <c r="C95" s="213" t="s">
        <v>219</v>
      </c>
      <c r="D95" s="213"/>
      <c r="E95" s="172">
        <v>0</v>
      </c>
      <c r="F95" s="173"/>
      <c r="G95" s="174"/>
      <c r="M95" s="175" t="s">
        <v>219</v>
      </c>
      <c r="O95" s="163"/>
    </row>
    <row r="96" spans="1:15" ht="12.75" customHeight="1">
      <c r="A96" s="170"/>
      <c r="B96" s="171"/>
      <c r="C96" s="213" t="s">
        <v>220</v>
      </c>
      <c r="D96" s="213"/>
      <c r="E96" s="172">
        <v>14.8</v>
      </c>
      <c r="F96" s="173"/>
      <c r="G96" s="174"/>
      <c r="M96" s="175" t="s">
        <v>220</v>
      </c>
      <c r="O96" s="163"/>
    </row>
    <row r="97" spans="1:15" ht="12.75" customHeight="1">
      <c r="A97" s="170"/>
      <c r="B97" s="171"/>
      <c r="C97" s="213" t="s">
        <v>221</v>
      </c>
      <c r="D97" s="213"/>
      <c r="E97" s="172">
        <v>21.024</v>
      </c>
      <c r="F97" s="173"/>
      <c r="G97" s="174"/>
      <c r="M97" s="175" t="s">
        <v>221</v>
      </c>
      <c r="O97" s="163"/>
    </row>
    <row r="98" spans="1:15" ht="12.75" customHeight="1">
      <c r="A98" s="170"/>
      <c r="B98" s="171"/>
      <c r="C98" s="213" t="s">
        <v>222</v>
      </c>
      <c r="D98" s="213"/>
      <c r="E98" s="172">
        <v>23.8675</v>
      </c>
      <c r="F98" s="173"/>
      <c r="G98" s="174"/>
      <c r="M98" s="175" t="s">
        <v>222</v>
      </c>
      <c r="O98" s="163"/>
    </row>
    <row r="99" spans="1:15" ht="12.75" customHeight="1">
      <c r="A99" s="170"/>
      <c r="B99" s="171"/>
      <c r="C99" s="213" t="s">
        <v>223</v>
      </c>
      <c r="D99" s="213"/>
      <c r="E99" s="172">
        <v>12.361</v>
      </c>
      <c r="F99" s="173"/>
      <c r="G99" s="174"/>
      <c r="M99" s="175" t="s">
        <v>223</v>
      </c>
      <c r="O99" s="163"/>
    </row>
    <row r="100" spans="1:15" ht="12.75" customHeight="1">
      <c r="A100" s="170"/>
      <c r="B100" s="171"/>
      <c r="C100" s="213" t="s">
        <v>224</v>
      </c>
      <c r="D100" s="213"/>
      <c r="E100" s="172">
        <v>21.483</v>
      </c>
      <c r="F100" s="173"/>
      <c r="G100" s="174"/>
      <c r="M100" s="175" t="s">
        <v>224</v>
      </c>
      <c r="O100" s="163"/>
    </row>
    <row r="101" spans="1:15" ht="12.75" customHeight="1">
      <c r="A101" s="170"/>
      <c r="B101" s="171"/>
      <c r="C101" s="213" t="s">
        <v>225</v>
      </c>
      <c r="D101" s="213"/>
      <c r="E101" s="172">
        <v>37.0211</v>
      </c>
      <c r="F101" s="173"/>
      <c r="G101" s="174"/>
      <c r="M101" s="175" t="s">
        <v>225</v>
      </c>
      <c r="O101" s="163"/>
    </row>
    <row r="102" spans="1:15" ht="12.75" customHeight="1">
      <c r="A102" s="170"/>
      <c r="B102" s="171"/>
      <c r="C102" s="213" t="s">
        <v>226</v>
      </c>
      <c r="D102" s="213"/>
      <c r="E102" s="172">
        <v>37.3566</v>
      </c>
      <c r="F102" s="173"/>
      <c r="G102" s="174"/>
      <c r="M102" s="175" t="s">
        <v>226</v>
      </c>
      <c r="O102" s="163"/>
    </row>
    <row r="103" spans="1:15" ht="12.75" customHeight="1">
      <c r="A103" s="170"/>
      <c r="B103" s="171"/>
      <c r="C103" s="213" t="s">
        <v>227</v>
      </c>
      <c r="D103" s="213"/>
      <c r="E103" s="172">
        <v>1.16</v>
      </c>
      <c r="F103" s="173"/>
      <c r="G103" s="174"/>
      <c r="M103" s="175" t="s">
        <v>227</v>
      </c>
      <c r="O103" s="163"/>
    </row>
    <row r="104" spans="1:15" ht="12.75" customHeight="1">
      <c r="A104" s="170"/>
      <c r="B104" s="171"/>
      <c r="C104" s="215" t="s">
        <v>228</v>
      </c>
      <c r="D104" s="215"/>
      <c r="E104" s="185">
        <v>0</v>
      </c>
      <c r="F104" s="173"/>
      <c r="G104" s="174"/>
      <c r="M104" s="175" t="s">
        <v>228</v>
      </c>
      <c r="O104" s="163"/>
    </row>
    <row r="105" spans="1:15" ht="12.75" customHeight="1">
      <c r="A105" s="170"/>
      <c r="B105" s="171"/>
      <c r="C105" s="215" t="s">
        <v>229</v>
      </c>
      <c r="D105" s="215"/>
      <c r="E105" s="185">
        <v>0</v>
      </c>
      <c r="F105" s="173"/>
      <c r="G105" s="174"/>
      <c r="M105" s="175" t="s">
        <v>229</v>
      </c>
      <c r="O105" s="163"/>
    </row>
    <row r="106" spans="1:15" ht="12.75" customHeight="1">
      <c r="A106" s="170"/>
      <c r="B106" s="171"/>
      <c r="C106" s="215" t="s">
        <v>230</v>
      </c>
      <c r="D106" s="215"/>
      <c r="E106" s="185">
        <v>13.517</v>
      </c>
      <c r="F106" s="173"/>
      <c r="G106" s="174"/>
      <c r="M106" s="175" t="s">
        <v>230</v>
      </c>
      <c r="O106" s="163"/>
    </row>
    <row r="107" spans="1:15" ht="12.75" customHeight="1">
      <c r="A107" s="170"/>
      <c r="B107" s="171"/>
      <c r="C107" s="215" t="s">
        <v>231</v>
      </c>
      <c r="D107" s="215"/>
      <c r="E107" s="185">
        <v>3.248</v>
      </c>
      <c r="F107" s="173"/>
      <c r="G107" s="174"/>
      <c r="M107" s="175" t="s">
        <v>231</v>
      </c>
      <c r="O107" s="163"/>
    </row>
    <row r="108" spans="1:15" ht="12.75" customHeight="1">
      <c r="A108" s="170"/>
      <c r="B108" s="171"/>
      <c r="C108" s="215" t="s">
        <v>232</v>
      </c>
      <c r="D108" s="215"/>
      <c r="E108" s="185">
        <v>5.04</v>
      </c>
      <c r="F108" s="173"/>
      <c r="G108" s="174"/>
      <c r="M108" s="175" t="s">
        <v>232</v>
      </c>
      <c r="O108" s="163"/>
    </row>
    <row r="109" spans="1:15" ht="12.75" customHeight="1">
      <c r="A109" s="170"/>
      <c r="B109" s="171"/>
      <c r="C109" s="215" t="s">
        <v>233</v>
      </c>
      <c r="D109" s="215"/>
      <c r="E109" s="185">
        <v>0</v>
      </c>
      <c r="F109" s="173"/>
      <c r="G109" s="174"/>
      <c r="M109" s="175">
        <v>0</v>
      </c>
      <c r="O109" s="163"/>
    </row>
    <row r="110" spans="1:15" ht="12.75" customHeight="1">
      <c r="A110" s="170"/>
      <c r="B110" s="171"/>
      <c r="C110" s="215" t="s">
        <v>234</v>
      </c>
      <c r="D110" s="215"/>
      <c r="E110" s="185">
        <v>21.805</v>
      </c>
      <c r="F110" s="173"/>
      <c r="G110" s="174"/>
      <c r="M110" s="175" t="s">
        <v>234</v>
      </c>
      <c r="O110" s="163"/>
    </row>
    <row r="111" spans="1:104" ht="22.5">
      <c r="A111" s="164">
        <v>36</v>
      </c>
      <c r="B111" s="165" t="s">
        <v>235</v>
      </c>
      <c r="C111" s="166" t="s">
        <v>236</v>
      </c>
      <c r="D111" s="167" t="s">
        <v>150</v>
      </c>
      <c r="E111" s="168">
        <v>95.6738</v>
      </c>
      <c r="F111" s="168">
        <v>107</v>
      </c>
      <c r="G111" s="169">
        <f>E111*F111</f>
        <v>10237.0966</v>
      </c>
      <c r="O111" s="163">
        <v>2</v>
      </c>
      <c r="AA111" s="138">
        <v>1</v>
      </c>
      <c r="AB111" s="138">
        <v>1</v>
      </c>
      <c r="AC111" s="138">
        <v>1</v>
      </c>
      <c r="AZ111" s="138">
        <v>1</v>
      </c>
      <c r="BA111" s="138">
        <f>IF(AZ111=1,G111,0)</f>
        <v>10237.0966</v>
      </c>
      <c r="BB111" s="138">
        <f>IF(AZ111=2,G111,0)</f>
        <v>0</v>
      </c>
      <c r="BC111" s="138">
        <f>IF(AZ111=3,G111,0)</f>
        <v>0</v>
      </c>
      <c r="BD111" s="138">
        <f>IF(AZ111=4,G111,0)</f>
        <v>0</v>
      </c>
      <c r="BE111" s="138">
        <f>IF(AZ111=5,G111,0)</f>
        <v>0</v>
      </c>
      <c r="CA111" s="163">
        <v>1</v>
      </c>
      <c r="CB111" s="163">
        <v>1</v>
      </c>
      <c r="CZ111" s="138">
        <v>0.00635</v>
      </c>
    </row>
    <row r="112" spans="1:15" ht="12.75" customHeight="1">
      <c r="A112" s="170"/>
      <c r="B112" s="171"/>
      <c r="C112" s="213" t="s">
        <v>207</v>
      </c>
      <c r="D112" s="213"/>
      <c r="E112" s="172">
        <v>0</v>
      </c>
      <c r="F112" s="173"/>
      <c r="G112" s="174"/>
      <c r="M112" s="175" t="s">
        <v>207</v>
      </c>
      <c r="O112" s="163"/>
    </row>
    <row r="113" spans="1:15" ht="12.75" customHeight="1">
      <c r="A113" s="170"/>
      <c r="B113" s="171"/>
      <c r="C113" s="213" t="s">
        <v>208</v>
      </c>
      <c r="D113" s="213"/>
      <c r="E113" s="172">
        <v>9.6</v>
      </c>
      <c r="F113" s="173"/>
      <c r="G113" s="174"/>
      <c r="M113" s="175" t="s">
        <v>208</v>
      </c>
      <c r="O113" s="163"/>
    </row>
    <row r="114" spans="1:15" ht="12.75" customHeight="1">
      <c r="A114" s="170"/>
      <c r="B114" s="171"/>
      <c r="C114" s="213" t="s">
        <v>237</v>
      </c>
      <c r="D114" s="213"/>
      <c r="E114" s="172">
        <v>4.5665</v>
      </c>
      <c r="F114" s="173"/>
      <c r="G114" s="174"/>
      <c r="M114" s="175" t="s">
        <v>237</v>
      </c>
      <c r="O114" s="163"/>
    </row>
    <row r="115" spans="1:15" ht="12.75" customHeight="1">
      <c r="A115" s="170"/>
      <c r="B115" s="171"/>
      <c r="C115" s="213" t="s">
        <v>238</v>
      </c>
      <c r="D115" s="213"/>
      <c r="E115" s="172">
        <v>2.1606</v>
      </c>
      <c r="F115" s="173"/>
      <c r="G115" s="174"/>
      <c r="M115" s="175" t="s">
        <v>238</v>
      </c>
      <c r="O115" s="163"/>
    </row>
    <row r="116" spans="1:15" ht="12.75" customHeight="1">
      <c r="A116" s="170"/>
      <c r="B116" s="171"/>
      <c r="C116" s="213" t="s">
        <v>239</v>
      </c>
      <c r="D116" s="213"/>
      <c r="E116" s="172">
        <v>8.2032</v>
      </c>
      <c r="F116" s="173"/>
      <c r="G116" s="174"/>
      <c r="M116" s="175" t="s">
        <v>239</v>
      </c>
      <c r="O116" s="163"/>
    </row>
    <row r="117" spans="1:15" ht="12.75" customHeight="1">
      <c r="A117" s="170"/>
      <c r="B117" s="171"/>
      <c r="C117" s="213" t="s">
        <v>240</v>
      </c>
      <c r="D117" s="213"/>
      <c r="E117" s="172">
        <v>17.6193</v>
      </c>
      <c r="F117" s="173"/>
      <c r="G117" s="174"/>
      <c r="M117" s="175" t="s">
        <v>240</v>
      </c>
      <c r="O117" s="163"/>
    </row>
    <row r="118" spans="1:15" ht="12.75" customHeight="1">
      <c r="A118" s="170"/>
      <c r="B118" s="171"/>
      <c r="C118" s="213" t="s">
        <v>213</v>
      </c>
      <c r="D118" s="213"/>
      <c r="E118" s="172">
        <v>19.249</v>
      </c>
      <c r="F118" s="173"/>
      <c r="G118" s="174"/>
      <c r="M118" s="175" t="s">
        <v>213</v>
      </c>
      <c r="O118" s="163"/>
    </row>
    <row r="119" spans="1:15" ht="12.75" customHeight="1">
      <c r="A119" s="170"/>
      <c r="B119" s="171"/>
      <c r="C119" s="213" t="s">
        <v>214</v>
      </c>
      <c r="D119" s="213"/>
      <c r="E119" s="172">
        <v>30.7505</v>
      </c>
      <c r="F119" s="173"/>
      <c r="G119" s="174"/>
      <c r="M119" s="175" t="s">
        <v>214</v>
      </c>
      <c r="O119" s="163"/>
    </row>
    <row r="120" spans="1:15" ht="12.75" customHeight="1">
      <c r="A120" s="170"/>
      <c r="B120" s="171"/>
      <c r="C120" s="213" t="s">
        <v>215</v>
      </c>
      <c r="D120" s="213"/>
      <c r="E120" s="172">
        <v>29.1571</v>
      </c>
      <c r="F120" s="173"/>
      <c r="G120" s="174"/>
      <c r="M120" s="175" t="s">
        <v>215</v>
      </c>
      <c r="O120" s="163"/>
    </row>
    <row r="121" spans="1:15" ht="12.75" customHeight="1">
      <c r="A121" s="170"/>
      <c r="B121" s="171"/>
      <c r="C121" s="213" t="s">
        <v>227</v>
      </c>
      <c r="D121" s="213"/>
      <c r="E121" s="172">
        <v>1.16</v>
      </c>
      <c r="F121" s="173"/>
      <c r="G121" s="174"/>
      <c r="M121" s="175" t="s">
        <v>227</v>
      </c>
      <c r="O121" s="163"/>
    </row>
    <row r="122" spans="1:15" ht="12.75" customHeight="1">
      <c r="A122" s="170"/>
      <c r="B122" s="171"/>
      <c r="C122" s="214" t="s">
        <v>216</v>
      </c>
      <c r="D122" s="214"/>
      <c r="E122" s="184">
        <v>122.46619999999999</v>
      </c>
      <c r="F122" s="173"/>
      <c r="G122" s="174"/>
      <c r="M122" s="175" t="s">
        <v>216</v>
      </c>
      <c r="O122" s="163"/>
    </row>
    <row r="123" spans="1:15" ht="12.75" customHeight="1">
      <c r="A123" s="170"/>
      <c r="B123" s="171"/>
      <c r="C123" s="213" t="s">
        <v>233</v>
      </c>
      <c r="D123" s="213"/>
      <c r="E123" s="172">
        <v>0</v>
      </c>
      <c r="F123" s="173"/>
      <c r="G123" s="174"/>
      <c r="M123" s="175">
        <v>0</v>
      </c>
      <c r="O123" s="163"/>
    </row>
    <row r="124" spans="1:15" ht="12.75" customHeight="1">
      <c r="A124" s="170"/>
      <c r="B124" s="171"/>
      <c r="C124" s="213" t="s">
        <v>241</v>
      </c>
      <c r="D124" s="213"/>
      <c r="E124" s="172">
        <v>0</v>
      </c>
      <c r="F124" s="173"/>
      <c r="G124" s="174"/>
      <c r="M124" s="175" t="s">
        <v>241</v>
      </c>
      <c r="O124" s="163"/>
    </row>
    <row r="125" spans="1:15" ht="12.75" customHeight="1">
      <c r="A125" s="170"/>
      <c r="B125" s="171"/>
      <c r="C125" s="213" t="s">
        <v>242</v>
      </c>
      <c r="D125" s="213"/>
      <c r="E125" s="172">
        <v>-3.255</v>
      </c>
      <c r="F125" s="173"/>
      <c r="G125" s="174"/>
      <c r="M125" s="175" t="s">
        <v>242</v>
      </c>
      <c r="O125" s="163"/>
    </row>
    <row r="126" spans="1:15" ht="12.75" customHeight="1">
      <c r="A126" s="170"/>
      <c r="B126" s="171"/>
      <c r="C126" s="213" t="s">
        <v>243</v>
      </c>
      <c r="D126" s="213"/>
      <c r="E126" s="172">
        <v>-3.6141</v>
      </c>
      <c r="F126" s="173"/>
      <c r="G126" s="174"/>
      <c r="M126" s="175" t="s">
        <v>243</v>
      </c>
      <c r="O126" s="163"/>
    </row>
    <row r="127" spans="1:15" ht="12.75" customHeight="1">
      <c r="A127" s="170"/>
      <c r="B127" s="171"/>
      <c r="C127" s="213" t="s">
        <v>244</v>
      </c>
      <c r="D127" s="213"/>
      <c r="E127" s="172">
        <v>-12.2451</v>
      </c>
      <c r="F127" s="173"/>
      <c r="G127" s="174"/>
      <c r="M127" s="175" t="s">
        <v>244</v>
      </c>
      <c r="O127" s="163"/>
    </row>
    <row r="128" spans="1:15" ht="12.75" customHeight="1">
      <c r="A128" s="170"/>
      <c r="B128" s="171"/>
      <c r="C128" s="213" t="s">
        <v>245</v>
      </c>
      <c r="D128" s="213"/>
      <c r="E128" s="172">
        <v>-7.6782</v>
      </c>
      <c r="F128" s="173"/>
      <c r="G128" s="174"/>
      <c r="M128" s="175" t="s">
        <v>245</v>
      </c>
      <c r="O128" s="163"/>
    </row>
    <row r="129" spans="1:15" ht="12.75" customHeight="1">
      <c r="A129" s="170"/>
      <c r="B129" s="171"/>
      <c r="C129" s="214" t="s">
        <v>216</v>
      </c>
      <c r="D129" s="214"/>
      <c r="E129" s="184">
        <v>-26.7924</v>
      </c>
      <c r="F129" s="173"/>
      <c r="G129" s="174"/>
      <c r="M129" s="175" t="s">
        <v>216</v>
      </c>
      <c r="O129" s="163"/>
    </row>
    <row r="130" spans="1:104" ht="22.5">
      <c r="A130" s="164">
        <v>37</v>
      </c>
      <c r="B130" s="165" t="s">
        <v>246</v>
      </c>
      <c r="C130" s="166" t="s">
        <v>247</v>
      </c>
      <c r="D130" s="167" t="s">
        <v>150</v>
      </c>
      <c r="E130" s="168">
        <v>105.9925</v>
      </c>
      <c r="F130" s="168">
        <v>187</v>
      </c>
      <c r="G130" s="169">
        <f>E130*F130</f>
        <v>19820.5975</v>
      </c>
      <c r="O130" s="163">
        <v>2</v>
      </c>
      <c r="AA130" s="138">
        <v>1</v>
      </c>
      <c r="AB130" s="138">
        <v>1</v>
      </c>
      <c r="AC130" s="138">
        <v>1</v>
      </c>
      <c r="AZ130" s="138">
        <v>1</v>
      </c>
      <c r="BA130" s="138">
        <f>IF(AZ130=1,G130,0)</f>
        <v>19820.5975</v>
      </c>
      <c r="BB130" s="138">
        <f>IF(AZ130=2,G130,0)</f>
        <v>0</v>
      </c>
      <c r="BC130" s="138">
        <f>IF(AZ130=3,G130,0)</f>
        <v>0</v>
      </c>
      <c r="BD130" s="138">
        <f>IF(AZ130=4,G130,0)</f>
        <v>0</v>
      </c>
      <c r="BE130" s="138">
        <f>IF(AZ130=5,G130,0)</f>
        <v>0</v>
      </c>
      <c r="CA130" s="163">
        <v>1</v>
      </c>
      <c r="CB130" s="163">
        <v>1</v>
      </c>
      <c r="CZ130" s="138">
        <v>0.02075</v>
      </c>
    </row>
    <row r="131" spans="1:15" ht="12.75" customHeight="1">
      <c r="A131" s="170"/>
      <c r="B131" s="171"/>
      <c r="C131" s="213" t="s">
        <v>248</v>
      </c>
      <c r="D131" s="213"/>
      <c r="E131" s="172">
        <v>0</v>
      </c>
      <c r="F131" s="173"/>
      <c r="G131" s="174"/>
      <c r="M131" s="175" t="s">
        <v>248</v>
      </c>
      <c r="O131" s="163"/>
    </row>
    <row r="132" spans="1:15" ht="12.75" customHeight="1">
      <c r="A132" s="170"/>
      <c r="B132" s="171"/>
      <c r="C132" s="213" t="s">
        <v>249</v>
      </c>
      <c r="D132" s="213"/>
      <c r="E132" s="172">
        <v>0</v>
      </c>
      <c r="F132" s="173"/>
      <c r="G132" s="174"/>
      <c r="M132" s="175" t="s">
        <v>249</v>
      </c>
      <c r="O132" s="163"/>
    </row>
    <row r="133" spans="1:15" ht="12.75" customHeight="1">
      <c r="A133" s="170"/>
      <c r="B133" s="171"/>
      <c r="C133" s="213" t="s">
        <v>250</v>
      </c>
      <c r="D133" s="213"/>
      <c r="E133" s="172">
        <v>9.2196</v>
      </c>
      <c r="F133" s="173"/>
      <c r="G133" s="174"/>
      <c r="M133" s="175" t="s">
        <v>250</v>
      </c>
      <c r="O133" s="163"/>
    </row>
    <row r="134" spans="1:15" ht="12.75" customHeight="1">
      <c r="A134" s="170"/>
      <c r="B134" s="171"/>
      <c r="C134" s="213" t="s">
        <v>251</v>
      </c>
      <c r="D134" s="213"/>
      <c r="E134" s="172">
        <v>3.0535</v>
      </c>
      <c r="F134" s="173"/>
      <c r="G134" s="174"/>
      <c r="M134" s="175" t="s">
        <v>251</v>
      </c>
      <c r="O134" s="163"/>
    </row>
    <row r="135" spans="1:15" ht="12.75" customHeight="1">
      <c r="A135" s="170"/>
      <c r="B135" s="171"/>
      <c r="C135" s="213" t="s">
        <v>252</v>
      </c>
      <c r="D135" s="213"/>
      <c r="E135" s="172">
        <v>1.6154</v>
      </c>
      <c r="F135" s="173"/>
      <c r="G135" s="174"/>
      <c r="M135" s="175" t="s">
        <v>252</v>
      </c>
      <c r="O135" s="163"/>
    </row>
    <row r="136" spans="1:15" ht="12.75" customHeight="1">
      <c r="A136" s="170"/>
      <c r="B136" s="171"/>
      <c r="C136" s="213" t="s">
        <v>253</v>
      </c>
      <c r="D136" s="213"/>
      <c r="E136" s="172">
        <v>24.628</v>
      </c>
      <c r="F136" s="173"/>
      <c r="G136" s="174"/>
      <c r="M136" s="175" t="s">
        <v>253</v>
      </c>
      <c r="O136" s="163"/>
    </row>
    <row r="137" spans="1:15" ht="12.75" customHeight="1">
      <c r="A137" s="170"/>
      <c r="B137" s="171"/>
      <c r="C137" s="214" t="s">
        <v>216</v>
      </c>
      <c r="D137" s="214"/>
      <c r="E137" s="184">
        <v>38.5165</v>
      </c>
      <c r="F137" s="173"/>
      <c r="G137" s="174"/>
      <c r="M137" s="175" t="s">
        <v>216</v>
      </c>
      <c r="O137" s="163"/>
    </row>
    <row r="138" spans="1:15" ht="12.75" customHeight="1">
      <c r="A138" s="170"/>
      <c r="B138" s="171"/>
      <c r="C138" s="213" t="s">
        <v>254</v>
      </c>
      <c r="D138" s="213"/>
      <c r="E138" s="172">
        <v>0</v>
      </c>
      <c r="F138" s="173"/>
      <c r="G138" s="174"/>
      <c r="M138" s="175" t="s">
        <v>254</v>
      </c>
      <c r="O138" s="163"/>
    </row>
    <row r="139" spans="1:15" ht="12.75" customHeight="1">
      <c r="A139" s="170"/>
      <c r="B139" s="171"/>
      <c r="C139" s="213" t="s">
        <v>255</v>
      </c>
      <c r="D139" s="213"/>
      <c r="E139" s="172">
        <v>29.9121</v>
      </c>
      <c r="F139" s="173"/>
      <c r="G139" s="174"/>
      <c r="M139" s="175" t="s">
        <v>255</v>
      </c>
      <c r="O139" s="163"/>
    </row>
    <row r="140" spans="1:15" ht="12.75" customHeight="1">
      <c r="A140" s="170"/>
      <c r="B140" s="171"/>
      <c r="C140" s="213" t="s">
        <v>256</v>
      </c>
      <c r="D140" s="213"/>
      <c r="E140" s="172">
        <v>31.1639</v>
      </c>
      <c r="F140" s="173"/>
      <c r="G140" s="174"/>
      <c r="M140" s="175" t="s">
        <v>256</v>
      </c>
      <c r="O140" s="163"/>
    </row>
    <row r="141" spans="1:15" ht="12.75" customHeight="1">
      <c r="A141" s="170"/>
      <c r="B141" s="171"/>
      <c r="C141" s="214" t="s">
        <v>216</v>
      </c>
      <c r="D141" s="214"/>
      <c r="E141" s="184">
        <v>61.076</v>
      </c>
      <c r="F141" s="173"/>
      <c r="G141" s="174"/>
      <c r="M141" s="175" t="s">
        <v>216</v>
      </c>
      <c r="O141" s="163"/>
    </row>
    <row r="142" spans="1:15" ht="12.75" customHeight="1">
      <c r="A142" s="170"/>
      <c r="B142" s="171"/>
      <c r="C142" s="213" t="s">
        <v>233</v>
      </c>
      <c r="D142" s="213"/>
      <c r="E142" s="172">
        <v>0</v>
      </c>
      <c r="F142" s="173"/>
      <c r="G142" s="174"/>
      <c r="M142" s="175">
        <v>0</v>
      </c>
      <c r="O142" s="163"/>
    </row>
    <row r="143" spans="1:15" ht="12.75" customHeight="1">
      <c r="A143" s="170"/>
      <c r="B143" s="171"/>
      <c r="C143" s="213" t="s">
        <v>257</v>
      </c>
      <c r="D143" s="213"/>
      <c r="E143" s="172">
        <v>6.4</v>
      </c>
      <c r="F143" s="173"/>
      <c r="G143" s="174"/>
      <c r="M143" s="175" t="s">
        <v>257</v>
      </c>
      <c r="O143" s="163"/>
    </row>
    <row r="144" spans="1:104" ht="12.75">
      <c r="A144" s="164">
        <v>38</v>
      </c>
      <c r="B144" s="165" t="s">
        <v>258</v>
      </c>
      <c r="C144" s="166" t="s">
        <v>259</v>
      </c>
      <c r="D144" s="167" t="s">
        <v>150</v>
      </c>
      <c r="E144" s="168">
        <v>42.2682</v>
      </c>
      <c r="F144" s="168">
        <v>298</v>
      </c>
      <c r="G144" s="169">
        <f>E144*F144</f>
        <v>12595.9236</v>
      </c>
      <c r="O144" s="163">
        <v>2</v>
      </c>
      <c r="AA144" s="138">
        <v>1</v>
      </c>
      <c r="AB144" s="138">
        <v>1</v>
      </c>
      <c r="AC144" s="138">
        <v>1</v>
      </c>
      <c r="AZ144" s="138">
        <v>1</v>
      </c>
      <c r="BA144" s="138">
        <f>IF(AZ144=1,G144,0)</f>
        <v>12595.9236</v>
      </c>
      <c r="BB144" s="138">
        <f>IF(AZ144=2,G144,0)</f>
        <v>0</v>
      </c>
      <c r="BC144" s="138">
        <f>IF(AZ144=3,G144,0)</f>
        <v>0</v>
      </c>
      <c r="BD144" s="138">
        <f>IF(AZ144=4,G144,0)</f>
        <v>0</v>
      </c>
      <c r="BE144" s="138">
        <f>IF(AZ144=5,G144,0)</f>
        <v>0</v>
      </c>
      <c r="CA144" s="163">
        <v>1</v>
      </c>
      <c r="CB144" s="163">
        <v>1</v>
      </c>
      <c r="CZ144" s="138">
        <v>0.02798</v>
      </c>
    </row>
    <row r="145" spans="1:15" ht="12.75" customHeight="1">
      <c r="A145" s="170"/>
      <c r="B145" s="171"/>
      <c r="C145" s="213" t="s">
        <v>260</v>
      </c>
      <c r="D145" s="213"/>
      <c r="E145" s="172">
        <v>0</v>
      </c>
      <c r="F145" s="173"/>
      <c r="G145" s="174"/>
      <c r="M145" s="175" t="s">
        <v>260</v>
      </c>
      <c r="O145" s="163"/>
    </row>
    <row r="146" spans="1:15" ht="12.75" customHeight="1">
      <c r="A146" s="170"/>
      <c r="B146" s="171"/>
      <c r="C146" s="213" t="s">
        <v>261</v>
      </c>
      <c r="D146" s="213"/>
      <c r="E146" s="172">
        <v>5.15</v>
      </c>
      <c r="F146" s="173"/>
      <c r="G146" s="174"/>
      <c r="M146" s="175" t="s">
        <v>261</v>
      </c>
      <c r="O146" s="163"/>
    </row>
    <row r="147" spans="1:15" ht="12.75" customHeight="1">
      <c r="A147" s="170"/>
      <c r="B147" s="171"/>
      <c r="C147" s="213" t="s">
        <v>262</v>
      </c>
      <c r="D147" s="213"/>
      <c r="E147" s="172">
        <v>15.2209</v>
      </c>
      <c r="F147" s="173"/>
      <c r="G147" s="174"/>
      <c r="M147" s="175" t="s">
        <v>262</v>
      </c>
      <c r="O147" s="163"/>
    </row>
    <row r="148" spans="1:15" ht="12.75" customHeight="1">
      <c r="A148" s="170"/>
      <c r="B148" s="171"/>
      <c r="C148" s="213" t="s">
        <v>263</v>
      </c>
      <c r="D148" s="213"/>
      <c r="E148" s="172">
        <v>3.352</v>
      </c>
      <c r="F148" s="173"/>
      <c r="G148" s="174"/>
      <c r="M148" s="175" t="s">
        <v>263</v>
      </c>
      <c r="O148" s="163"/>
    </row>
    <row r="149" spans="1:15" ht="12.75" customHeight="1">
      <c r="A149" s="170"/>
      <c r="B149" s="171"/>
      <c r="C149" s="213" t="s">
        <v>264</v>
      </c>
      <c r="D149" s="213"/>
      <c r="E149" s="172">
        <v>1.6037</v>
      </c>
      <c r="F149" s="173"/>
      <c r="G149" s="174"/>
      <c r="M149" s="175" t="s">
        <v>264</v>
      </c>
      <c r="O149" s="163"/>
    </row>
    <row r="150" spans="1:15" ht="12.75" customHeight="1">
      <c r="A150" s="170"/>
      <c r="B150" s="171"/>
      <c r="C150" s="213" t="s">
        <v>265</v>
      </c>
      <c r="D150" s="213"/>
      <c r="E150" s="172">
        <v>10.7129</v>
      </c>
      <c r="F150" s="173"/>
      <c r="G150" s="174"/>
      <c r="M150" s="175" t="s">
        <v>265</v>
      </c>
      <c r="O150" s="163"/>
    </row>
    <row r="151" spans="1:15" ht="12.75" customHeight="1">
      <c r="A151" s="170"/>
      <c r="B151" s="171"/>
      <c r="C151" s="213" t="s">
        <v>266</v>
      </c>
      <c r="D151" s="213"/>
      <c r="E151" s="172">
        <v>-1.576</v>
      </c>
      <c r="F151" s="173"/>
      <c r="G151" s="174"/>
      <c r="M151" s="175" t="s">
        <v>266</v>
      </c>
      <c r="O151" s="163"/>
    </row>
    <row r="152" spans="1:15" ht="12.75" customHeight="1">
      <c r="A152" s="170"/>
      <c r="B152" s="171"/>
      <c r="C152" s="213" t="s">
        <v>267</v>
      </c>
      <c r="D152" s="213"/>
      <c r="E152" s="172">
        <v>7.8047</v>
      </c>
      <c r="F152" s="173"/>
      <c r="G152" s="174"/>
      <c r="M152" s="175" t="s">
        <v>267</v>
      </c>
      <c r="O152" s="163"/>
    </row>
    <row r="153" spans="1:104" ht="12.75">
      <c r="A153" s="164">
        <v>39</v>
      </c>
      <c r="B153" s="165" t="s">
        <v>268</v>
      </c>
      <c r="C153" s="166" t="s">
        <v>269</v>
      </c>
      <c r="D153" s="167" t="s">
        <v>150</v>
      </c>
      <c r="E153" s="168">
        <v>42.2682</v>
      </c>
      <c r="F153" s="168">
        <v>19</v>
      </c>
      <c r="G153" s="169">
        <f>E153*F153</f>
        <v>803.0958</v>
      </c>
      <c r="O153" s="163">
        <v>2</v>
      </c>
      <c r="AA153" s="138">
        <v>1</v>
      </c>
      <c r="AB153" s="138">
        <v>1</v>
      </c>
      <c r="AC153" s="138">
        <v>1</v>
      </c>
      <c r="AZ153" s="138">
        <v>1</v>
      </c>
      <c r="BA153" s="138">
        <f>IF(AZ153=1,G153,0)</f>
        <v>803.0958</v>
      </c>
      <c r="BB153" s="138">
        <f>IF(AZ153=2,G153,0)</f>
        <v>0</v>
      </c>
      <c r="BC153" s="138">
        <f>IF(AZ153=3,G153,0)</f>
        <v>0</v>
      </c>
      <c r="BD153" s="138">
        <f>IF(AZ153=4,G153,0)</f>
        <v>0</v>
      </c>
      <c r="BE153" s="138">
        <f>IF(AZ153=5,G153,0)</f>
        <v>0</v>
      </c>
      <c r="CA153" s="163">
        <v>1</v>
      </c>
      <c r="CB153" s="163">
        <v>1</v>
      </c>
      <c r="CZ153" s="138">
        <v>8E-05</v>
      </c>
    </row>
    <row r="154" spans="1:104" ht="12.75">
      <c r="A154" s="164">
        <v>40</v>
      </c>
      <c r="B154" s="165" t="s">
        <v>270</v>
      </c>
      <c r="C154" s="166" t="s">
        <v>271</v>
      </c>
      <c r="D154" s="167" t="s">
        <v>117</v>
      </c>
      <c r="E154" s="168">
        <v>28.39</v>
      </c>
      <c r="F154" s="168">
        <v>61</v>
      </c>
      <c r="G154" s="169">
        <f>E154*F154</f>
        <v>1731.79</v>
      </c>
      <c r="O154" s="163">
        <v>2</v>
      </c>
      <c r="AA154" s="138">
        <v>1</v>
      </c>
      <c r="AB154" s="138">
        <v>1</v>
      </c>
      <c r="AC154" s="138">
        <v>1</v>
      </c>
      <c r="AZ154" s="138">
        <v>1</v>
      </c>
      <c r="BA154" s="138">
        <f>IF(AZ154=1,G154,0)</f>
        <v>1731.79</v>
      </c>
      <c r="BB154" s="138">
        <f>IF(AZ154=2,G154,0)</f>
        <v>0</v>
      </c>
      <c r="BC154" s="138">
        <f>IF(AZ154=3,G154,0)</f>
        <v>0</v>
      </c>
      <c r="BD154" s="138">
        <f>IF(AZ154=4,G154,0)</f>
        <v>0</v>
      </c>
      <c r="BE154" s="138">
        <f>IF(AZ154=5,G154,0)</f>
        <v>0</v>
      </c>
      <c r="CA154" s="163">
        <v>1</v>
      </c>
      <c r="CB154" s="163">
        <v>1</v>
      </c>
      <c r="CZ154" s="138">
        <v>0.00046</v>
      </c>
    </row>
    <row r="155" spans="1:15" ht="12.75" customHeight="1">
      <c r="A155" s="170"/>
      <c r="B155" s="171"/>
      <c r="C155" s="213" t="s">
        <v>272</v>
      </c>
      <c r="D155" s="213"/>
      <c r="E155" s="172">
        <v>5.2</v>
      </c>
      <c r="F155" s="173"/>
      <c r="G155" s="174"/>
      <c r="M155" s="175" t="s">
        <v>272</v>
      </c>
      <c r="O155" s="163"/>
    </row>
    <row r="156" spans="1:15" ht="12.75" customHeight="1">
      <c r="A156" s="170"/>
      <c r="B156" s="171"/>
      <c r="C156" s="213" t="s">
        <v>273</v>
      </c>
      <c r="D156" s="213"/>
      <c r="E156" s="172">
        <v>5.04</v>
      </c>
      <c r="F156" s="173"/>
      <c r="G156" s="174"/>
      <c r="M156" s="175" t="s">
        <v>273</v>
      </c>
      <c r="O156" s="163"/>
    </row>
    <row r="157" spans="1:15" ht="12.75" customHeight="1">
      <c r="A157" s="170"/>
      <c r="B157" s="171"/>
      <c r="C157" s="213" t="s">
        <v>274</v>
      </c>
      <c r="D157" s="213"/>
      <c r="E157" s="172">
        <v>12.89</v>
      </c>
      <c r="F157" s="173"/>
      <c r="G157" s="174"/>
      <c r="M157" s="175" t="s">
        <v>274</v>
      </c>
      <c r="O157" s="163"/>
    </row>
    <row r="158" spans="1:15" ht="12.75" customHeight="1">
      <c r="A158" s="170"/>
      <c r="B158" s="171"/>
      <c r="C158" s="213" t="s">
        <v>275</v>
      </c>
      <c r="D158" s="213"/>
      <c r="E158" s="172">
        <v>5.26</v>
      </c>
      <c r="F158" s="173"/>
      <c r="G158" s="174"/>
      <c r="M158" s="175" t="s">
        <v>275</v>
      </c>
      <c r="O158" s="163"/>
    </row>
    <row r="159" spans="1:104" ht="12.75">
      <c r="A159" s="164">
        <v>41</v>
      </c>
      <c r="B159" s="165" t="s">
        <v>276</v>
      </c>
      <c r="C159" s="166" t="s">
        <v>277</v>
      </c>
      <c r="D159" s="167" t="s">
        <v>150</v>
      </c>
      <c r="E159" s="168">
        <v>37.12</v>
      </c>
      <c r="F159" s="168">
        <v>20</v>
      </c>
      <c r="G159" s="169">
        <f>E159*F159</f>
        <v>742.4</v>
      </c>
      <c r="O159" s="163">
        <v>2</v>
      </c>
      <c r="AA159" s="138">
        <v>1</v>
      </c>
      <c r="AB159" s="138">
        <v>1</v>
      </c>
      <c r="AC159" s="138">
        <v>1</v>
      </c>
      <c r="AZ159" s="138">
        <v>1</v>
      </c>
      <c r="BA159" s="138">
        <f>IF(AZ159=1,G159,0)</f>
        <v>742.4</v>
      </c>
      <c r="BB159" s="138">
        <f>IF(AZ159=2,G159,0)</f>
        <v>0</v>
      </c>
      <c r="BC159" s="138">
        <f>IF(AZ159=3,G159,0)</f>
        <v>0</v>
      </c>
      <c r="BD159" s="138">
        <f>IF(AZ159=4,G159,0)</f>
        <v>0</v>
      </c>
      <c r="BE159" s="138">
        <f>IF(AZ159=5,G159,0)</f>
        <v>0</v>
      </c>
      <c r="CA159" s="163">
        <v>1</v>
      </c>
      <c r="CB159" s="163">
        <v>1</v>
      </c>
      <c r="CZ159" s="138">
        <v>0.06528</v>
      </c>
    </row>
    <row r="160" spans="1:15" ht="12.75" customHeight="1">
      <c r="A160" s="170"/>
      <c r="B160" s="171"/>
      <c r="C160" s="213" t="s">
        <v>278</v>
      </c>
      <c r="D160" s="213"/>
      <c r="E160" s="172">
        <v>37.12</v>
      </c>
      <c r="F160" s="173"/>
      <c r="G160" s="174"/>
      <c r="M160" s="175" t="s">
        <v>278</v>
      </c>
      <c r="O160" s="163"/>
    </row>
    <row r="161" spans="1:104" ht="12.75">
      <c r="A161" s="164">
        <v>42</v>
      </c>
      <c r="B161" s="165" t="s">
        <v>279</v>
      </c>
      <c r="C161" s="166" t="s">
        <v>280</v>
      </c>
      <c r="D161" s="167" t="s">
        <v>150</v>
      </c>
      <c r="E161" s="168">
        <v>37.14</v>
      </c>
      <c r="F161" s="168">
        <v>165</v>
      </c>
      <c r="G161" s="169">
        <f>E161*F161</f>
        <v>6128.1</v>
      </c>
      <c r="O161" s="163">
        <v>2</v>
      </c>
      <c r="AA161" s="138">
        <v>1</v>
      </c>
      <c r="AB161" s="138">
        <v>1</v>
      </c>
      <c r="AC161" s="138">
        <v>1</v>
      </c>
      <c r="AZ161" s="138">
        <v>1</v>
      </c>
      <c r="BA161" s="138">
        <f>IF(AZ161=1,G161,0)</f>
        <v>6128.1</v>
      </c>
      <c r="BB161" s="138">
        <f>IF(AZ161=2,G161,0)</f>
        <v>0</v>
      </c>
      <c r="BC161" s="138">
        <f>IF(AZ161=3,G161,0)</f>
        <v>0</v>
      </c>
      <c r="BD161" s="138">
        <f>IF(AZ161=4,G161,0)</f>
        <v>0</v>
      </c>
      <c r="BE161" s="138">
        <f>IF(AZ161=5,G161,0)</f>
        <v>0</v>
      </c>
      <c r="CA161" s="163">
        <v>1</v>
      </c>
      <c r="CB161" s="163">
        <v>1</v>
      </c>
      <c r="CZ161" s="138">
        <v>0.00034</v>
      </c>
    </row>
    <row r="162" spans="1:15" ht="12.75" customHeight="1">
      <c r="A162" s="170"/>
      <c r="B162" s="171"/>
      <c r="C162" s="213" t="s">
        <v>281</v>
      </c>
      <c r="D162" s="213"/>
      <c r="E162" s="172">
        <v>37.14</v>
      </c>
      <c r="F162" s="173"/>
      <c r="G162" s="174"/>
      <c r="M162" s="175" t="s">
        <v>281</v>
      </c>
      <c r="O162" s="163"/>
    </row>
    <row r="163" spans="1:104" ht="12.75">
      <c r="A163" s="164">
        <v>43</v>
      </c>
      <c r="B163" s="165" t="s">
        <v>282</v>
      </c>
      <c r="C163" s="166" t="s">
        <v>283</v>
      </c>
      <c r="D163" s="167" t="s">
        <v>150</v>
      </c>
      <c r="E163" s="168">
        <v>37.122</v>
      </c>
      <c r="F163" s="168">
        <v>150</v>
      </c>
      <c r="G163" s="169">
        <f>E163*F163</f>
        <v>5568.3</v>
      </c>
      <c r="O163" s="163">
        <v>2</v>
      </c>
      <c r="AA163" s="138">
        <v>1</v>
      </c>
      <c r="AB163" s="138">
        <v>1</v>
      </c>
      <c r="AC163" s="138">
        <v>1</v>
      </c>
      <c r="AZ163" s="138">
        <v>1</v>
      </c>
      <c r="BA163" s="138">
        <f>IF(AZ163=1,G163,0)</f>
        <v>5568.3</v>
      </c>
      <c r="BB163" s="138">
        <f>IF(AZ163=2,G163,0)</f>
        <v>0</v>
      </c>
      <c r="BC163" s="138">
        <f>IF(AZ163=3,G163,0)</f>
        <v>0</v>
      </c>
      <c r="BD163" s="138">
        <f>IF(AZ163=4,G163,0)</f>
        <v>0</v>
      </c>
      <c r="BE163" s="138">
        <f>IF(AZ163=5,G163,0)</f>
        <v>0</v>
      </c>
      <c r="CA163" s="163">
        <v>1</v>
      </c>
      <c r="CB163" s="163">
        <v>1</v>
      </c>
      <c r="CZ163" s="138">
        <v>0.0027</v>
      </c>
    </row>
    <row r="164" spans="1:15" ht="12.75" customHeight="1">
      <c r="A164" s="170"/>
      <c r="B164" s="171"/>
      <c r="C164" s="213" t="s">
        <v>284</v>
      </c>
      <c r="D164" s="213"/>
      <c r="E164" s="172">
        <v>37.122</v>
      </c>
      <c r="F164" s="173"/>
      <c r="G164" s="174"/>
      <c r="M164" s="175" t="s">
        <v>284</v>
      </c>
      <c r="O164" s="163"/>
    </row>
    <row r="165" spans="1:104" ht="12.75">
      <c r="A165" s="164">
        <v>44</v>
      </c>
      <c r="B165" s="165" t="s">
        <v>285</v>
      </c>
      <c r="C165" s="166" t="s">
        <v>286</v>
      </c>
      <c r="D165" s="167" t="s">
        <v>117</v>
      </c>
      <c r="E165" s="168">
        <v>5.54</v>
      </c>
      <c r="F165" s="168">
        <v>30</v>
      </c>
      <c r="G165" s="169">
        <f>E165*F165</f>
        <v>166.2</v>
      </c>
      <c r="O165" s="163">
        <v>2</v>
      </c>
      <c r="AA165" s="138">
        <v>1</v>
      </c>
      <c r="AB165" s="138">
        <v>1</v>
      </c>
      <c r="AC165" s="138">
        <v>1</v>
      </c>
      <c r="AZ165" s="138">
        <v>1</v>
      </c>
      <c r="BA165" s="138">
        <f>IF(AZ165=1,G165,0)</f>
        <v>166.2</v>
      </c>
      <c r="BB165" s="138">
        <f>IF(AZ165=2,G165,0)</f>
        <v>0</v>
      </c>
      <c r="BC165" s="138">
        <f>IF(AZ165=3,G165,0)</f>
        <v>0</v>
      </c>
      <c r="BD165" s="138">
        <f>IF(AZ165=4,G165,0)</f>
        <v>0</v>
      </c>
      <c r="BE165" s="138">
        <f>IF(AZ165=5,G165,0)</f>
        <v>0</v>
      </c>
      <c r="CA165" s="163">
        <v>1</v>
      </c>
      <c r="CB165" s="163">
        <v>1</v>
      </c>
      <c r="CZ165" s="138">
        <v>0.0003</v>
      </c>
    </row>
    <row r="166" spans="1:15" ht="12.75" customHeight="1">
      <c r="A166" s="170"/>
      <c r="B166" s="171"/>
      <c r="C166" s="213" t="s">
        <v>287</v>
      </c>
      <c r="D166" s="213"/>
      <c r="E166" s="172">
        <v>5.54</v>
      </c>
      <c r="F166" s="173"/>
      <c r="G166" s="174"/>
      <c r="M166" s="175" t="s">
        <v>287</v>
      </c>
      <c r="O166" s="163"/>
    </row>
    <row r="167" spans="1:57" ht="12.75">
      <c r="A167" s="176"/>
      <c r="B167" s="177" t="s">
        <v>123</v>
      </c>
      <c r="C167" s="178" t="str">
        <f>CONCATENATE(B62," ",C62)</f>
        <v>61 Upravy povrchů vnitřní</v>
      </c>
      <c r="D167" s="179"/>
      <c r="E167" s="180"/>
      <c r="F167" s="181"/>
      <c r="G167" s="182">
        <f>SUM(G62:G166)</f>
        <v>101588.48879999999</v>
      </c>
      <c r="O167" s="163">
        <v>4</v>
      </c>
      <c r="BA167" s="183">
        <f>SUM(BA62:BA166)</f>
        <v>101588.48879999999</v>
      </c>
      <c r="BB167" s="183">
        <f>SUM(BB62:BB166)</f>
        <v>0</v>
      </c>
      <c r="BC167" s="183">
        <f>SUM(BC62:BC166)</f>
        <v>0</v>
      </c>
      <c r="BD167" s="183">
        <f>SUM(BD62:BD166)</f>
        <v>0</v>
      </c>
      <c r="BE167" s="183">
        <f>SUM(BE62:BE166)</f>
        <v>0</v>
      </c>
    </row>
    <row r="168" spans="1:15" ht="12.75">
      <c r="A168" s="156" t="s">
        <v>88</v>
      </c>
      <c r="B168" s="157" t="s">
        <v>288</v>
      </c>
      <c r="C168" s="158" t="s">
        <v>289</v>
      </c>
      <c r="D168" s="159"/>
      <c r="E168" s="160"/>
      <c r="F168" s="160"/>
      <c r="G168" s="161"/>
      <c r="H168" s="162"/>
      <c r="I168" s="162"/>
      <c r="O168" s="163">
        <v>1</v>
      </c>
    </row>
    <row r="169" spans="1:104" ht="12.75">
      <c r="A169" s="164">
        <v>45</v>
      </c>
      <c r="B169" s="165" t="s">
        <v>290</v>
      </c>
      <c r="C169" s="166" t="s">
        <v>291</v>
      </c>
      <c r="D169" s="167" t="s">
        <v>150</v>
      </c>
      <c r="E169" s="168">
        <v>1.77</v>
      </c>
      <c r="F169" s="168">
        <v>35</v>
      </c>
      <c r="G169" s="169">
        <f>E169*F169</f>
        <v>61.95</v>
      </c>
      <c r="O169" s="163">
        <v>2</v>
      </c>
      <c r="AA169" s="138">
        <v>1</v>
      </c>
      <c r="AB169" s="138">
        <v>1</v>
      </c>
      <c r="AC169" s="138">
        <v>1</v>
      </c>
      <c r="AZ169" s="138">
        <v>1</v>
      </c>
      <c r="BA169" s="138">
        <f>IF(AZ169=1,G169,0)</f>
        <v>61.95</v>
      </c>
      <c r="BB169" s="138">
        <f>IF(AZ169=2,G169,0)</f>
        <v>0</v>
      </c>
      <c r="BC169" s="138">
        <f>IF(AZ169=3,G169,0)</f>
        <v>0</v>
      </c>
      <c r="BD169" s="138">
        <f>IF(AZ169=4,G169,0)</f>
        <v>0</v>
      </c>
      <c r="BE169" s="138">
        <f>IF(AZ169=5,G169,0)</f>
        <v>0</v>
      </c>
      <c r="CA169" s="163">
        <v>1</v>
      </c>
      <c r="CB169" s="163">
        <v>1</v>
      </c>
      <c r="CZ169" s="138">
        <v>4E-05</v>
      </c>
    </row>
    <row r="170" spans="1:15" ht="12.75" customHeight="1">
      <c r="A170" s="170"/>
      <c r="B170" s="171"/>
      <c r="C170" s="213" t="s">
        <v>179</v>
      </c>
      <c r="D170" s="213"/>
      <c r="E170" s="172">
        <v>1.77</v>
      </c>
      <c r="F170" s="173"/>
      <c r="G170" s="174"/>
      <c r="M170" s="175" t="s">
        <v>179</v>
      </c>
      <c r="O170" s="163"/>
    </row>
    <row r="171" spans="1:104" ht="12.75">
      <c r="A171" s="164">
        <v>46</v>
      </c>
      <c r="B171" s="165" t="s">
        <v>292</v>
      </c>
      <c r="C171" s="166" t="s">
        <v>293</v>
      </c>
      <c r="D171" s="167" t="s">
        <v>150</v>
      </c>
      <c r="E171" s="168">
        <v>6.052</v>
      </c>
      <c r="F171" s="168">
        <v>359</v>
      </c>
      <c r="G171" s="169">
        <f>E171*F171</f>
        <v>2172.6679999999997</v>
      </c>
      <c r="O171" s="163">
        <v>2</v>
      </c>
      <c r="AA171" s="138">
        <v>1</v>
      </c>
      <c r="AB171" s="138">
        <v>1</v>
      </c>
      <c r="AC171" s="138">
        <v>1</v>
      </c>
      <c r="AZ171" s="138">
        <v>1</v>
      </c>
      <c r="BA171" s="138">
        <f>IF(AZ171=1,G171,0)</f>
        <v>2172.6679999999997</v>
      </c>
      <c r="BB171" s="138">
        <f>IF(AZ171=2,G171,0)</f>
        <v>0</v>
      </c>
      <c r="BC171" s="138">
        <f>IF(AZ171=3,G171,0)</f>
        <v>0</v>
      </c>
      <c r="BD171" s="138">
        <f>IF(AZ171=4,G171,0)</f>
        <v>0</v>
      </c>
      <c r="BE171" s="138">
        <f>IF(AZ171=5,G171,0)</f>
        <v>0</v>
      </c>
      <c r="CA171" s="163">
        <v>1</v>
      </c>
      <c r="CB171" s="163">
        <v>1</v>
      </c>
      <c r="CZ171" s="138">
        <v>0.05258</v>
      </c>
    </row>
    <row r="172" spans="1:15" ht="12.75" customHeight="1">
      <c r="A172" s="170"/>
      <c r="B172" s="171"/>
      <c r="C172" s="213" t="s">
        <v>294</v>
      </c>
      <c r="D172" s="213"/>
      <c r="E172" s="172">
        <v>3.53</v>
      </c>
      <c r="F172" s="173"/>
      <c r="G172" s="174"/>
      <c r="M172" s="175" t="s">
        <v>294</v>
      </c>
      <c r="O172" s="163"/>
    </row>
    <row r="173" spans="1:15" ht="12.75" customHeight="1">
      <c r="A173" s="170"/>
      <c r="B173" s="171"/>
      <c r="C173" s="213" t="s">
        <v>295</v>
      </c>
      <c r="D173" s="213"/>
      <c r="E173" s="172">
        <v>2.522</v>
      </c>
      <c r="F173" s="173"/>
      <c r="G173" s="174"/>
      <c r="M173" s="175" t="s">
        <v>295</v>
      </c>
      <c r="O173" s="163"/>
    </row>
    <row r="174" spans="1:104" ht="12.75">
      <c r="A174" s="164">
        <v>47</v>
      </c>
      <c r="B174" s="165" t="s">
        <v>296</v>
      </c>
      <c r="C174" s="166" t="s">
        <v>297</v>
      </c>
      <c r="D174" s="167" t="s">
        <v>150</v>
      </c>
      <c r="E174" s="168">
        <v>3.45</v>
      </c>
      <c r="F174" s="168">
        <v>283</v>
      </c>
      <c r="G174" s="169">
        <f>E174*F174</f>
        <v>976.35</v>
      </c>
      <c r="O174" s="163">
        <v>2</v>
      </c>
      <c r="AA174" s="138">
        <v>1</v>
      </c>
      <c r="AB174" s="138">
        <v>0</v>
      </c>
      <c r="AC174" s="138">
        <v>0</v>
      </c>
      <c r="AZ174" s="138">
        <v>1</v>
      </c>
      <c r="BA174" s="138">
        <f>IF(AZ174=1,G174,0)</f>
        <v>976.35</v>
      </c>
      <c r="BB174" s="138">
        <f>IF(AZ174=2,G174,0)</f>
        <v>0</v>
      </c>
      <c r="BC174" s="138">
        <f>IF(AZ174=3,G174,0)</f>
        <v>0</v>
      </c>
      <c r="BD174" s="138">
        <f>IF(AZ174=4,G174,0)</f>
        <v>0</v>
      </c>
      <c r="BE174" s="138">
        <f>IF(AZ174=5,G174,0)</f>
        <v>0</v>
      </c>
      <c r="CA174" s="163">
        <v>1</v>
      </c>
      <c r="CB174" s="163">
        <v>0</v>
      </c>
      <c r="CZ174" s="138">
        <v>0.05351</v>
      </c>
    </row>
    <row r="175" spans="1:15" ht="12.75" customHeight="1">
      <c r="A175" s="170"/>
      <c r="B175" s="171"/>
      <c r="C175" s="213" t="s">
        <v>298</v>
      </c>
      <c r="D175" s="213"/>
      <c r="E175" s="172">
        <v>2.25</v>
      </c>
      <c r="F175" s="173"/>
      <c r="G175" s="174"/>
      <c r="M175" s="175" t="s">
        <v>298</v>
      </c>
      <c r="O175" s="163"/>
    </row>
    <row r="176" spans="1:15" ht="12.75" customHeight="1">
      <c r="A176" s="170"/>
      <c r="B176" s="171"/>
      <c r="C176" s="213" t="s">
        <v>299</v>
      </c>
      <c r="D176" s="213"/>
      <c r="E176" s="172">
        <v>1.2</v>
      </c>
      <c r="F176" s="173"/>
      <c r="G176" s="174"/>
      <c r="M176" s="175" t="s">
        <v>299</v>
      </c>
      <c r="O176" s="163"/>
    </row>
    <row r="177" spans="1:104" ht="12.75">
      <c r="A177" s="164">
        <v>48</v>
      </c>
      <c r="B177" s="165" t="s">
        <v>300</v>
      </c>
      <c r="C177" s="166" t="s">
        <v>301</v>
      </c>
      <c r="D177" s="167" t="s">
        <v>150</v>
      </c>
      <c r="E177" s="168">
        <v>1.513</v>
      </c>
      <c r="F177" s="168">
        <v>534</v>
      </c>
      <c r="G177" s="169">
        <f>E177*F177</f>
        <v>807.9419999999999</v>
      </c>
      <c r="O177" s="163">
        <v>2</v>
      </c>
      <c r="AA177" s="138">
        <v>1</v>
      </c>
      <c r="AB177" s="138">
        <v>1</v>
      </c>
      <c r="AC177" s="138">
        <v>1</v>
      </c>
      <c r="AZ177" s="138">
        <v>1</v>
      </c>
      <c r="BA177" s="138">
        <f>IF(AZ177=1,G177,0)</f>
        <v>807.9419999999999</v>
      </c>
      <c r="BB177" s="138">
        <f>IF(AZ177=2,G177,0)</f>
        <v>0</v>
      </c>
      <c r="BC177" s="138">
        <f>IF(AZ177=3,G177,0)</f>
        <v>0</v>
      </c>
      <c r="BD177" s="138">
        <f>IF(AZ177=4,G177,0)</f>
        <v>0</v>
      </c>
      <c r="BE177" s="138">
        <f>IF(AZ177=5,G177,0)</f>
        <v>0</v>
      </c>
      <c r="CA177" s="163">
        <v>1</v>
      </c>
      <c r="CB177" s="163">
        <v>1</v>
      </c>
      <c r="CZ177" s="138">
        <v>0.00618</v>
      </c>
    </row>
    <row r="178" spans="1:15" ht="12.75" customHeight="1">
      <c r="A178" s="170"/>
      <c r="B178" s="171"/>
      <c r="C178" s="213" t="s">
        <v>302</v>
      </c>
      <c r="D178" s="213"/>
      <c r="E178" s="172">
        <v>0.525</v>
      </c>
      <c r="F178" s="173"/>
      <c r="G178" s="174"/>
      <c r="M178" s="175" t="s">
        <v>302</v>
      </c>
      <c r="O178" s="163"/>
    </row>
    <row r="179" spans="1:15" ht="12.75" customHeight="1">
      <c r="A179" s="170"/>
      <c r="B179" s="171"/>
      <c r="C179" s="213" t="s">
        <v>303</v>
      </c>
      <c r="D179" s="213"/>
      <c r="E179" s="172">
        <v>0.988</v>
      </c>
      <c r="F179" s="173"/>
      <c r="G179" s="174"/>
      <c r="M179" s="175" t="s">
        <v>303</v>
      </c>
      <c r="O179" s="163"/>
    </row>
    <row r="180" spans="1:104" ht="22.5">
      <c r="A180" s="164">
        <v>49</v>
      </c>
      <c r="B180" s="165" t="s">
        <v>304</v>
      </c>
      <c r="C180" s="166" t="s">
        <v>305</v>
      </c>
      <c r="D180" s="167" t="s">
        <v>150</v>
      </c>
      <c r="E180" s="168">
        <v>10.331</v>
      </c>
      <c r="F180" s="168">
        <v>119</v>
      </c>
      <c r="G180" s="169">
        <f>E180*F180</f>
        <v>1229.389</v>
      </c>
      <c r="O180" s="163">
        <v>2</v>
      </c>
      <c r="AA180" s="138">
        <v>1</v>
      </c>
      <c r="AB180" s="138">
        <v>1</v>
      </c>
      <c r="AC180" s="138">
        <v>1</v>
      </c>
      <c r="AZ180" s="138">
        <v>1</v>
      </c>
      <c r="BA180" s="138">
        <f>IF(AZ180=1,G180,0)</f>
        <v>1229.389</v>
      </c>
      <c r="BB180" s="138">
        <f>IF(AZ180=2,G180,0)</f>
        <v>0</v>
      </c>
      <c r="BC180" s="138">
        <f>IF(AZ180=3,G180,0)</f>
        <v>0</v>
      </c>
      <c r="BD180" s="138">
        <f>IF(AZ180=4,G180,0)</f>
        <v>0</v>
      </c>
      <c r="BE180" s="138">
        <f>IF(AZ180=5,G180,0)</f>
        <v>0</v>
      </c>
      <c r="CA180" s="163">
        <v>1</v>
      </c>
      <c r="CB180" s="163">
        <v>1</v>
      </c>
      <c r="CZ180" s="138">
        <v>0.00047</v>
      </c>
    </row>
    <row r="181" spans="1:15" ht="12.75" customHeight="1">
      <c r="A181" s="170"/>
      <c r="B181" s="171"/>
      <c r="C181" s="213" t="s">
        <v>306</v>
      </c>
      <c r="D181" s="213"/>
      <c r="E181" s="172">
        <v>9.5</v>
      </c>
      <c r="F181" s="173"/>
      <c r="G181" s="174"/>
      <c r="M181" s="175" t="s">
        <v>306</v>
      </c>
      <c r="O181" s="163"/>
    </row>
    <row r="182" spans="1:15" ht="12.75" customHeight="1">
      <c r="A182" s="170"/>
      <c r="B182" s="171"/>
      <c r="C182" s="213" t="s">
        <v>307</v>
      </c>
      <c r="D182" s="213"/>
      <c r="E182" s="172">
        <v>0.831</v>
      </c>
      <c r="F182" s="173"/>
      <c r="G182" s="174"/>
      <c r="M182" s="175" t="s">
        <v>307</v>
      </c>
      <c r="O182" s="163"/>
    </row>
    <row r="183" spans="1:104" ht="12.75">
      <c r="A183" s="164">
        <v>50</v>
      </c>
      <c r="B183" s="165" t="s">
        <v>308</v>
      </c>
      <c r="C183" s="166" t="s">
        <v>309</v>
      </c>
      <c r="D183" s="167" t="s">
        <v>117</v>
      </c>
      <c r="E183" s="168">
        <v>5.54</v>
      </c>
      <c r="F183" s="168">
        <v>32</v>
      </c>
      <c r="G183" s="169">
        <f>E183*F183</f>
        <v>177.28</v>
      </c>
      <c r="O183" s="163">
        <v>2</v>
      </c>
      <c r="AA183" s="138">
        <v>1</v>
      </c>
      <c r="AB183" s="138">
        <v>1</v>
      </c>
      <c r="AC183" s="138">
        <v>1</v>
      </c>
      <c r="AZ183" s="138">
        <v>1</v>
      </c>
      <c r="BA183" s="138">
        <f>IF(AZ183=1,G183,0)</f>
        <v>177.28</v>
      </c>
      <c r="BB183" s="138">
        <f>IF(AZ183=2,G183,0)</f>
        <v>0</v>
      </c>
      <c r="BC183" s="138">
        <f>IF(AZ183=3,G183,0)</f>
        <v>0</v>
      </c>
      <c r="BD183" s="138">
        <f>IF(AZ183=4,G183,0)</f>
        <v>0</v>
      </c>
      <c r="BE183" s="138">
        <f>IF(AZ183=5,G183,0)</f>
        <v>0</v>
      </c>
      <c r="CA183" s="163">
        <v>1</v>
      </c>
      <c r="CB183" s="163">
        <v>1</v>
      </c>
      <c r="CZ183" s="138">
        <v>0.0003</v>
      </c>
    </row>
    <row r="184" spans="1:15" ht="12.75" customHeight="1">
      <c r="A184" s="170"/>
      <c r="B184" s="171"/>
      <c r="C184" s="213" t="s">
        <v>287</v>
      </c>
      <c r="D184" s="213"/>
      <c r="E184" s="172">
        <v>5.54</v>
      </c>
      <c r="F184" s="173"/>
      <c r="G184" s="174"/>
      <c r="M184" s="175" t="s">
        <v>287</v>
      </c>
      <c r="O184" s="163"/>
    </row>
    <row r="185" spans="1:57" ht="12.75">
      <c r="A185" s="176"/>
      <c r="B185" s="177" t="s">
        <v>123</v>
      </c>
      <c r="C185" s="178" t="str">
        <f>CONCATENATE(B168," ",C168)</f>
        <v>62 Úpravy povrchů vnější</v>
      </c>
      <c r="D185" s="179"/>
      <c r="E185" s="180"/>
      <c r="F185" s="181"/>
      <c r="G185" s="182">
        <f>SUM(G168:G184)</f>
        <v>5425.578999999999</v>
      </c>
      <c r="O185" s="163">
        <v>4</v>
      </c>
      <c r="BA185" s="183">
        <f>SUM(BA168:BA184)</f>
        <v>5425.578999999999</v>
      </c>
      <c r="BB185" s="183">
        <f>SUM(BB168:BB184)</f>
        <v>0</v>
      </c>
      <c r="BC185" s="183">
        <f>SUM(BC168:BC184)</f>
        <v>0</v>
      </c>
      <c r="BD185" s="183">
        <f>SUM(BD168:BD184)</f>
        <v>0</v>
      </c>
      <c r="BE185" s="183">
        <f>SUM(BE168:BE184)</f>
        <v>0</v>
      </c>
    </row>
    <row r="186" spans="1:15" ht="12.75">
      <c r="A186" s="156" t="s">
        <v>88</v>
      </c>
      <c r="B186" s="157" t="s">
        <v>310</v>
      </c>
      <c r="C186" s="158" t="s">
        <v>311</v>
      </c>
      <c r="D186" s="159"/>
      <c r="E186" s="160"/>
      <c r="F186" s="160"/>
      <c r="G186" s="161"/>
      <c r="H186" s="162"/>
      <c r="I186" s="162"/>
      <c r="O186" s="163">
        <v>1</v>
      </c>
    </row>
    <row r="187" spans="1:104" ht="12.75">
      <c r="A187" s="164">
        <v>51</v>
      </c>
      <c r="B187" s="165" t="s">
        <v>312</v>
      </c>
      <c r="C187" s="166" t="s">
        <v>313</v>
      </c>
      <c r="D187" s="167" t="s">
        <v>150</v>
      </c>
      <c r="E187" s="168">
        <v>52.81</v>
      </c>
      <c r="F187" s="168">
        <v>35</v>
      </c>
      <c r="G187" s="169">
        <f>E187*F187</f>
        <v>1848.3500000000001</v>
      </c>
      <c r="O187" s="163">
        <v>2</v>
      </c>
      <c r="AA187" s="138">
        <v>1</v>
      </c>
      <c r="AB187" s="138">
        <v>1</v>
      </c>
      <c r="AC187" s="138">
        <v>1</v>
      </c>
      <c r="AZ187" s="138">
        <v>1</v>
      </c>
      <c r="BA187" s="138">
        <f>IF(AZ187=1,G187,0)</f>
        <v>1848.3500000000001</v>
      </c>
      <c r="BB187" s="138">
        <f>IF(AZ187=2,G187,0)</f>
        <v>0</v>
      </c>
      <c r="BC187" s="138">
        <f>IF(AZ187=3,G187,0)</f>
        <v>0</v>
      </c>
      <c r="BD187" s="138">
        <f>IF(AZ187=4,G187,0)</f>
        <v>0</v>
      </c>
      <c r="BE187" s="138">
        <f>IF(AZ187=5,G187,0)</f>
        <v>0</v>
      </c>
      <c r="CA187" s="163">
        <v>1</v>
      </c>
      <c r="CB187" s="163">
        <v>1</v>
      </c>
      <c r="CZ187" s="138">
        <v>0</v>
      </c>
    </row>
    <row r="188" spans="1:15" ht="12.75" customHeight="1">
      <c r="A188" s="170"/>
      <c r="B188" s="171"/>
      <c r="C188" s="213" t="s">
        <v>314</v>
      </c>
      <c r="D188" s="213"/>
      <c r="E188" s="172">
        <v>52.81</v>
      </c>
      <c r="F188" s="173"/>
      <c r="G188" s="174"/>
      <c r="M188" s="175" t="s">
        <v>314</v>
      </c>
      <c r="O188" s="163"/>
    </row>
    <row r="189" spans="1:104" ht="22.5">
      <c r="A189" s="164">
        <v>52</v>
      </c>
      <c r="B189" s="165" t="s">
        <v>315</v>
      </c>
      <c r="C189" s="166" t="s">
        <v>316</v>
      </c>
      <c r="D189" s="167" t="s">
        <v>117</v>
      </c>
      <c r="E189" s="168">
        <v>71.235</v>
      </c>
      <c r="F189" s="168">
        <v>100</v>
      </c>
      <c r="G189" s="169">
        <f>E189*F189</f>
        <v>7123.5</v>
      </c>
      <c r="O189" s="163">
        <v>2</v>
      </c>
      <c r="AA189" s="138">
        <v>1</v>
      </c>
      <c r="AB189" s="138">
        <v>1</v>
      </c>
      <c r="AC189" s="138">
        <v>1</v>
      </c>
      <c r="AZ189" s="138">
        <v>1</v>
      </c>
      <c r="BA189" s="138">
        <f>IF(AZ189=1,G189,0)</f>
        <v>7123.5</v>
      </c>
      <c r="BB189" s="138">
        <f>IF(AZ189=2,G189,0)</f>
        <v>0</v>
      </c>
      <c r="BC189" s="138">
        <f>IF(AZ189=3,G189,0)</f>
        <v>0</v>
      </c>
      <c r="BD189" s="138">
        <f>IF(AZ189=4,G189,0)</f>
        <v>0</v>
      </c>
      <c r="BE189" s="138">
        <f>IF(AZ189=5,G189,0)</f>
        <v>0</v>
      </c>
      <c r="CA189" s="163">
        <v>1</v>
      </c>
      <c r="CB189" s="163">
        <v>1</v>
      </c>
      <c r="CZ189" s="138">
        <v>0</v>
      </c>
    </row>
    <row r="190" spans="1:15" ht="12.75" customHeight="1">
      <c r="A190" s="170"/>
      <c r="B190" s="171"/>
      <c r="C190" s="213" t="s">
        <v>317</v>
      </c>
      <c r="D190" s="213"/>
      <c r="E190" s="172">
        <v>6.74</v>
      </c>
      <c r="F190" s="173"/>
      <c r="G190" s="174"/>
      <c r="M190" s="175" t="s">
        <v>317</v>
      </c>
      <c r="O190" s="163"/>
    </row>
    <row r="191" spans="1:15" ht="12.75" customHeight="1">
      <c r="A191" s="170"/>
      <c r="B191" s="171"/>
      <c r="C191" s="213" t="s">
        <v>318</v>
      </c>
      <c r="D191" s="213"/>
      <c r="E191" s="172">
        <v>10.12</v>
      </c>
      <c r="F191" s="173"/>
      <c r="G191" s="174"/>
      <c r="M191" s="175" t="s">
        <v>318</v>
      </c>
      <c r="O191" s="163"/>
    </row>
    <row r="192" spans="1:15" ht="12.75" customHeight="1">
      <c r="A192" s="170"/>
      <c r="B192" s="171"/>
      <c r="C192" s="213" t="s">
        <v>319</v>
      </c>
      <c r="D192" s="213"/>
      <c r="E192" s="172">
        <v>7.675</v>
      </c>
      <c r="F192" s="173"/>
      <c r="G192" s="174"/>
      <c r="M192" s="175" t="s">
        <v>319</v>
      </c>
      <c r="O192" s="163"/>
    </row>
    <row r="193" spans="1:15" ht="12.75" customHeight="1">
      <c r="A193" s="170"/>
      <c r="B193" s="171"/>
      <c r="C193" s="213" t="s">
        <v>320</v>
      </c>
      <c r="D193" s="213"/>
      <c r="E193" s="172">
        <v>7.66</v>
      </c>
      <c r="F193" s="173"/>
      <c r="G193" s="174"/>
      <c r="M193" s="175" t="s">
        <v>320</v>
      </c>
      <c r="O193" s="163"/>
    </row>
    <row r="194" spans="1:15" ht="12.75" customHeight="1">
      <c r="A194" s="170"/>
      <c r="B194" s="171"/>
      <c r="C194" s="213" t="s">
        <v>321</v>
      </c>
      <c r="D194" s="213"/>
      <c r="E194" s="172">
        <v>8.33</v>
      </c>
      <c r="F194" s="173"/>
      <c r="G194" s="174"/>
      <c r="M194" s="175" t="s">
        <v>321</v>
      </c>
      <c r="O194" s="163"/>
    </row>
    <row r="195" spans="1:15" ht="12.75" customHeight="1">
      <c r="A195" s="170"/>
      <c r="B195" s="171"/>
      <c r="C195" s="213" t="s">
        <v>322</v>
      </c>
      <c r="D195" s="213"/>
      <c r="E195" s="172">
        <v>14.17</v>
      </c>
      <c r="F195" s="173"/>
      <c r="G195" s="174"/>
      <c r="M195" s="175" t="s">
        <v>322</v>
      </c>
      <c r="O195" s="163"/>
    </row>
    <row r="196" spans="1:15" ht="12.75" customHeight="1">
      <c r="A196" s="170"/>
      <c r="B196" s="171"/>
      <c r="C196" s="213" t="s">
        <v>323</v>
      </c>
      <c r="D196" s="213"/>
      <c r="E196" s="172">
        <v>16.54</v>
      </c>
      <c r="F196" s="173"/>
      <c r="G196" s="174"/>
      <c r="M196" s="175" t="s">
        <v>323</v>
      </c>
      <c r="O196" s="163"/>
    </row>
    <row r="197" spans="1:104" ht="12.75">
      <c r="A197" s="164">
        <v>53</v>
      </c>
      <c r="B197" s="165" t="s">
        <v>324</v>
      </c>
      <c r="C197" s="166" t="s">
        <v>325</v>
      </c>
      <c r="D197" s="167" t="s">
        <v>92</v>
      </c>
      <c r="E197" s="168">
        <v>0.374</v>
      </c>
      <c r="F197" s="168">
        <v>2905</v>
      </c>
      <c r="G197" s="169">
        <f>E197*F197</f>
        <v>1086.47</v>
      </c>
      <c r="O197" s="163">
        <v>2</v>
      </c>
      <c r="AA197" s="138">
        <v>1</v>
      </c>
      <c r="AB197" s="138">
        <v>1</v>
      </c>
      <c r="AC197" s="138">
        <v>1</v>
      </c>
      <c r="AZ197" s="138">
        <v>1</v>
      </c>
      <c r="BA197" s="138">
        <f>IF(AZ197=1,G197,0)</f>
        <v>1086.47</v>
      </c>
      <c r="BB197" s="138">
        <f>IF(AZ197=2,G197,0)</f>
        <v>0</v>
      </c>
      <c r="BC197" s="138">
        <f>IF(AZ197=3,G197,0)</f>
        <v>0</v>
      </c>
      <c r="BD197" s="138">
        <f>IF(AZ197=4,G197,0)</f>
        <v>0</v>
      </c>
      <c r="BE197" s="138">
        <f>IF(AZ197=5,G197,0)</f>
        <v>0</v>
      </c>
      <c r="CA197" s="163">
        <v>1</v>
      </c>
      <c r="CB197" s="163">
        <v>1</v>
      </c>
      <c r="CZ197" s="138">
        <v>2.261</v>
      </c>
    </row>
    <row r="198" spans="1:15" ht="35.25" customHeight="1">
      <c r="A198" s="170"/>
      <c r="B198" s="171"/>
      <c r="C198" s="213" t="s">
        <v>326</v>
      </c>
      <c r="D198" s="213"/>
      <c r="E198" s="172">
        <v>0.374</v>
      </c>
      <c r="F198" s="173"/>
      <c r="G198" s="174"/>
      <c r="M198" s="175" t="s">
        <v>326</v>
      </c>
      <c r="O198" s="163"/>
    </row>
    <row r="199" spans="1:104" ht="12.75">
      <c r="A199" s="164">
        <v>54</v>
      </c>
      <c r="B199" s="165" t="s">
        <v>327</v>
      </c>
      <c r="C199" s="166" t="s">
        <v>328</v>
      </c>
      <c r="D199" s="167" t="s">
        <v>92</v>
      </c>
      <c r="E199" s="168">
        <v>0.585</v>
      </c>
      <c r="F199" s="168">
        <v>2650</v>
      </c>
      <c r="G199" s="169">
        <f>E199*F199</f>
        <v>1550.25</v>
      </c>
      <c r="O199" s="163">
        <v>2</v>
      </c>
      <c r="AA199" s="138">
        <v>1</v>
      </c>
      <c r="AB199" s="138">
        <v>1</v>
      </c>
      <c r="AC199" s="138">
        <v>1</v>
      </c>
      <c r="AZ199" s="138">
        <v>1</v>
      </c>
      <c r="BA199" s="138">
        <f>IF(AZ199=1,G199,0)</f>
        <v>1550.25</v>
      </c>
      <c r="BB199" s="138">
        <f>IF(AZ199=2,G199,0)</f>
        <v>0</v>
      </c>
      <c r="BC199" s="138">
        <f>IF(AZ199=3,G199,0)</f>
        <v>0</v>
      </c>
      <c r="BD199" s="138">
        <f>IF(AZ199=4,G199,0)</f>
        <v>0</v>
      </c>
      <c r="BE199" s="138">
        <f>IF(AZ199=5,G199,0)</f>
        <v>0</v>
      </c>
      <c r="CA199" s="163">
        <v>1</v>
      </c>
      <c r="CB199" s="163">
        <v>1</v>
      </c>
      <c r="CZ199" s="138">
        <v>2.261</v>
      </c>
    </row>
    <row r="200" spans="1:15" ht="12.75" customHeight="1">
      <c r="A200" s="170"/>
      <c r="B200" s="171"/>
      <c r="C200" s="213" t="s">
        <v>329</v>
      </c>
      <c r="D200" s="213"/>
      <c r="E200" s="172">
        <v>0.585</v>
      </c>
      <c r="F200" s="173"/>
      <c r="G200" s="174"/>
      <c r="M200" s="175" t="s">
        <v>329</v>
      </c>
      <c r="O200" s="163"/>
    </row>
    <row r="201" spans="1:104" ht="12.75">
      <c r="A201" s="164">
        <v>55</v>
      </c>
      <c r="B201" s="165" t="s">
        <v>330</v>
      </c>
      <c r="C201" s="166" t="s">
        <v>331</v>
      </c>
      <c r="D201" s="167" t="s">
        <v>150</v>
      </c>
      <c r="E201" s="168">
        <v>1.062</v>
      </c>
      <c r="F201" s="168">
        <v>201</v>
      </c>
      <c r="G201" s="169">
        <f>E201*F201</f>
        <v>213.46200000000002</v>
      </c>
      <c r="O201" s="163">
        <v>2</v>
      </c>
      <c r="AA201" s="138">
        <v>1</v>
      </c>
      <c r="AB201" s="138">
        <v>1</v>
      </c>
      <c r="AC201" s="138">
        <v>1</v>
      </c>
      <c r="AZ201" s="138">
        <v>1</v>
      </c>
      <c r="BA201" s="138">
        <f>IF(AZ201=1,G201,0)</f>
        <v>213.46200000000002</v>
      </c>
      <c r="BB201" s="138">
        <f>IF(AZ201=2,G201,0)</f>
        <v>0</v>
      </c>
      <c r="BC201" s="138">
        <f>IF(AZ201=3,G201,0)</f>
        <v>0</v>
      </c>
      <c r="BD201" s="138">
        <f>IF(AZ201=4,G201,0)</f>
        <v>0</v>
      </c>
      <c r="BE201" s="138">
        <f>IF(AZ201=5,G201,0)</f>
        <v>0</v>
      </c>
      <c r="CA201" s="163">
        <v>1</v>
      </c>
      <c r="CB201" s="163">
        <v>1</v>
      </c>
      <c r="CZ201" s="138">
        <v>0.07426</v>
      </c>
    </row>
    <row r="202" spans="1:15" ht="12.75" customHeight="1">
      <c r="A202" s="170"/>
      <c r="B202" s="171"/>
      <c r="C202" s="213" t="s">
        <v>332</v>
      </c>
      <c r="D202" s="213"/>
      <c r="E202" s="172">
        <v>1.062</v>
      </c>
      <c r="F202" s="173"/>
      <c r="G202" s="174"/>
      <c r="M202" s="175" t="s">
        <v>332</v>
      </c>
      <c r="O202" s="163"/>
    </row>
    <row r="203" spans="1:104" ht="12.75">
      <c r="A203" s="164">
        <v>56</v>
      </c>
      <c r="B203" s="165" t="s">
        <v>333</v>
      </c>
      <c r="C203" s="166" t="s">
        <v>334</v>
      </c>
      <c r="D203" s="167" t="s">
        <v>150</v>
      </c>
      <c r="E203" s="168">
        <v>5.52</v>
      </c>
      <c r="F203" s="168">
        <v>168</v>
      </c>
      <c r="G203" s="169">
        <f>E203*F203</f>
        <v>927.3599999999999</v>
      </c>
      <c r="O203" s="163">
        <v>2</v>
      </c>
      <c r="AA203" s="138">
        <v>1</v>
      </c>
      <c r="AB203" s="138">
        <v>1</v>
      </c>
      <c r="AC203" s="138">
        <v>1</v>
      </c>
      <c r="AZ203" s="138">
        <v>1</v>
      </c>
      <c r="BA203" s="138">
        <f>IF(AZ203=1,G203,0)</f>
        <v>927.3599999999999</v>
      </c>
      <c r="BB203" s="138">
        <f>IF(AZ203=2,G203,0)</f>
        <v>0</v>
      </c>
      <c r="BC203" s="138">
        <f>IF(AZ203=3,G203,0)</f>
        <v>0</v>
      </c>
      <c r="BD203" s="138">
        <f>IF(AZ203=4,G203,0)</f>
        <v>0</v>
      </c>
      <c r="BE203" s="138">
        <f>IF(AZ203=5,G203,0)</f>
        <v>0</v>
      </c>
      <c r="CA203" s="163">
        <v>1</v>
      </c>
      <c r="CB203" s="163">
        <v>1</v>
      </c>
      <c r="CZ203" s="138">
        <v>0.04984</v>
      </c>
    </row>
    <row r="204" spans="1:15" ht="12.75" customHeight="1">
      <c r="A204" s="170"/>
      <c r="B204" s="171"/>
      <c r="C204" s="213" t="s">
        <v>335</v>
      </c>
      <c r="D204" s="213"/>
      <c r="E204" s="172">
        <v>5.52</v>
      </c>
      <c r="F204" s="173"/>
      <c r="G204" s="174"/>
      <c r="M204" s="175" t="s">
        <v>335</v>
      </c>
      <c r="O204" s="163"/>
    </row>
    <row r="205" spans="1:104" ht="12.75">
      <c r="A205" s="164">
        <v>57</v>
      </c>
      <c r="B205" s="165" t="s">
        <v>336</v>
      </c>
      <c r="C205" s="166" t="s">
        <v>337</v>
      </c>
      <c r="D205" s="167" t="s">
        <v>150</v>
      </c>
      <c r="E205" s="168">
        <v>5.52</v>
      </c>
      <c r="F205" s="168">
        <v>110</v>
      </c>
      <c r="G205" s="169">
        <f>E205*F205</f>
        <v>607.1999999999999</v>
      </c>
      <c r="O205" s="163">
        <v>2</v>
      </c>
      <c r="AA205" s="138">
        <v>1</v>
      </c>
      <c r="AB205" s="138">
        <v>1</v>
      </c>
      <c r="AC205" s="138">
        <v>1</v>
      </c>
      <c r="AZ205" s="138">
        <v>1</v>
      </c>
      <c r="BA205" s="138">
        <f>IF(AZ205=1,G205,0)</f>
        <v>607.1999999999999</v>
      </c>
      <c r="BB205" s="138">
        <f>IF(AZ205=2,G205,0)</f>
        <v>0</v>
      </c>
      <c r="BC205" s="138">
        <f>IF(AZ205=3,G205,0)</f>
        <v>0</v>
      </c>
      <c r="BD205" s="138">
        <f>IF(AZ205=4,G205,0)</f>
        <v>0</v>
      </c>
      <c r="BE205" s="138">
        <f>IF(AZ205=5,G205,0)</f>
        <v>0</v>
      </c>
      <c r="CA205" s="163">
        <v>1</v>
      </c>
      <c r="CB205" s="163">
        <v>1</v>
      </c>
      <c r="CZ205" s="138">
        <v>0</v>
      </c>
    </row>
    <row r="206" spans="1:15" ht="12.75" customHeight="1">
      <c r="A206" s="170"/>
      <c r="B206" s="171"/>
      <c r="C206" s="213" t="s">
        <v>335</v>
      </c>
      <c r="D206" s="213"/>
      <c r="E206" s="172">
        <v>5.52</v>
      </c>
      <c r="F206" s="173"/>
      <c r="G206" s="174"/>
      <c r="M206" s="175" t="s">
        <v>335</v>
      </c>
      <c r="O206" s="163"/>
    </row>
    <row r="207" spans="1:57" ht="12.75">
      <c r="A207" s="176"/>
      <c r="B207" s="177" t="s">
        <v>123</v>
      </c>
      <c r="C207" s="178" t="str">
        <f>CONCATENATE(B186," ",C186)</f>
        <v>63 Podlahy a podlahové konstrukce</v>
      </c>
      <c r="D207" s="179"/>
      <c r="E207" s="180"/>
      <c r="F207" s="181"/>
      <c r="G207" s="182">
        <f>SUM(G186:G206)</f>
        <v>13356.592</v>
      </c>
      <c r="O207" s="163">
        <v>4</v>
      </c>
      <c r="BA207" s="183">
        <f>SUM(BA186:BA206)</f>
        <v>13356.592</v>
      </c>
      <c r="BB207" s="183">
        <f>SUM(BB186:BB206)</f>
        <v>0</v>
      </c>
      <c r="BC207" s="183">
        <f>SUM(BC186:BC206)</f>
        <v>0</v>
      </c>
      <c r="BD207" s="183">
        <f>SUM(BD186:BD206)</f>
        <v>0</v>
      </c>
      <c r="BE207" s="183">
        <f>SUM(BE186:BE206)</f>
        <v>0</v>
      </c>
    </row>
    <row r="208" spans="1:15" ht="12.75">
      <c r="A208" s="156" t="s">
        <v>88</v>
      </c>
      <c r="B208" s="157" t="s">
        <v>338</v>
      </c>
      <c r="C208" s="158" t="s">
        <v>339</v>
      </c>
      <c r="D208" s="159"/>
      <c r="E208" s="160"/>
      <c r="F208" s="160"/>
      <c r="G208" s="161"/>
      <c r="H208" s="162"/>
      <c r="I208" s="162"/>
      <c r="O208" s="163">
        <v>1</v>
      </c>
    </row>
    <row r="209" spans="1:104" ht="22.5">
      <c r="A209" s="164">
        <v>58</v>
      </c>
      <c r="B209" s="165" t="s">
        <v>340</v>
      </c>
      <c r="C209" s="166" t="s">
        <v>341</v>
      </c>
      <c r="D209" s="167" t="s">
        <v>134</v>
      </c>
      <c r="E209" s="168">
        <v>3</v>
      </c>
      <c r="F209" s="168">
        <v>1422</v>
      </c>
      <c r="G209" s="169">
        <f>E209*F209</f>
        <v>4266</v>
      </c>
      <c r="O209" s="163">
        <v>2</v>
      </c>
      <c r="AA209" s="138">
        <v>1</v>
      </c>
      <c r="AB209" s="138">
        <v>1</v>
      </c>
      <c r="AC209" s="138">
        <v>1</v>
      </c>
      <c r="AZ209" s="138">
        <v>1</v>
      </c>
      <c r="BA209" s="138">
        <f>IF(AZ209=1,G209,0)</f>
        <v>4266</v>
      </c>
      <c r="BB209" s="138">
        <f>IF(AZ209=2,G209,0)</f>
        <v>0</v>
      </c>
      <c r="BC209" s="138">
        <f>IF(AZ209=3,G209,0)</f>
        <v>0</v>
      </c>
      <c r="BD209" s="138">
        <f>IF(AZ209=4,G209,0)</f>
        <v>0</v>
      </c>
      <c r="BE209" s="138">
        <f>IF(AZ209=5,G209,0)</f>
        <v>0</v>
      </c>
      <c r="CA209" s="163">
        <v>1</v>
      </c>
      <c r="CB209" s="163">
        <v>1</v>
      </c>
      <c r="CZ209" s="138">
        <v>0.03049</v>
      </c>
    </row>
    <row r="210" spans="1:104" ht="22.5">
      <c r="A210" s="164">
        <v>59</v>
      </c>
      <c r="B210" s="165" t="s">
        <v>342</v>
      </c>
      <c r="C210" s="166" t="s">
        <v>343</v>
      </c>
      <c r="D210" s="167" t="s">
        <v>134</v>
      </c>
      <c r="E210" s="168">
        <v>1</v>
      </c>
      <c r="F210" s="168">
        <v>1435</v>
      </c>
      <c r="G210" s="169">
        <f>E210*F210</f>
        <v>1435</v>
      </c>
      <c r="O210" s="163">
        <v>2</v>
      </c>
      <c r="AA210" s="138">
        <v>1</v>
      </c>
      <c r="AB210" s="138">
        <v>1</v>
      </c>
      <c r="AC210" s="138">
        <v>1</v>
      </c>
      <c r="AZ210" s="138">
        <v>1</v>
      </c>
      <c r="BA210" s="138">
        <f>IF(AZ210=1,G210,0)</f>
        <v>1435</v>
      </c>
      <c r="BB210" s="138">
        <f>IF(AZ210=2,G210,0)</f>
        <v>0</v>
      </c>
      <c r="BC210" s="138">
        <f>IF(AZ210=3,G210,0)</f>
        <v>0</v>
      </c>
      <c r="BD210" s="138">
        <f>IF(AZ210=4,G210,0)</f>
        <v>0</v>
      </c>
      <c r="BE210" s="138">
        <f>IF(AZ210=5,G210,0)</f>
        <v>0</v>
      </c>
      <c r="CA210" s="163">
        <v>1</v>
      </c>
      <c r="CB210" s="163">
        <v>1</v>
      </c>
      <c r="CZ210" s="138">
        <v>0.03077</v>
      </c>
    </row>
    <row r="211" spans="1:57" ht="12.75">
      <c r="A211" s="176"/>
      <c r="B211" s="177" t="s">
        <v>123</v>
      </c>
      <c r="C211" s="178" t="str">
        <f>CONCATENATE(B208," ",C208)</f>
        <v>64 Výplně otvorů</v>
      </c>
      <c r="D211" s="179"/>
      <c r="E211" s="180"/>
      <c r="F211" s="181"/>
      <c r="G211" s="182">
        <f>SUM(G208:G210)</f>
        <v>5701</v>
      </c>
      <c r="O211" s="163">
        <v>4</v>
      </c>
      <c r="BA211" s="183">
        <f>SUM(BA208:BA210)</f>
        <v>5701</v>
      </c>
      <c r="BB211" s="183">
        <f>SUM(BB208:BB210)</f>
        <v>0</v>
      </c>
      <c r="BC211" s="183">
        <f>SUM(BC208:BC210)</f>
        <v>0</v>
      </c>
      <c r="BD211" s="183">
        <f>SUM(BD208:BD210)</f>
        <v>0</v>
      </c>
      <c r="BE211" s="183">
        <f>SUM(BE208:BE210)</f>
        <v>0</v>
      </c>
    </row>
    <row r="212" spans="1:15" ht="12.75">
      <c r="A212" s="156" t="s">
        <v>88</v>
      </c>
      <c r="B212" s="157" t="s">
        <v>344</v>
      </c>
      <c r="C212" s="158" t="s">
        <v>345</v>
      </c>
      <c r="D212" s="159"/>
      <c r="E212" s="160"/>
      <c r="F212" s="160"/>
      <c r="G212" s="161"/>
      <c r="H212" s="162"/>
      <c r="I212" s="162"/>
      <c r="O212" s="163">
        <v>1</v>
      </c>
    </row>
    <row r="213" spans="1:104" ht="22.5">
      <c r="A213" s="164">
        <v>60</v>
      </c>
      <c r="B213" s="165" t="s">
        <v>344</v>
      </c>
      <c r="C213" s="166" t="s">
        <v>346</v>
      </c>
      <c r="D213" s="167" t="s">
        <v>134</v>
      </c>
      <c r="E213" s="168">
        <v>1</v>
      </c>
      <c r="F213" s="168">
        <v>1500</v>
      </c>
      <c r="G213" s="169">
        <f>E213*F213</f>
        <v>1500</v>
      </c>
      <c r="O213" s="163">
        <v>2</v>
      </c>
      <c r="AA213" s="138">
        <v>1</v>
      </c>
      <c r="AB213" s="138">
        <v>0</v>
      </c>
      <c r="AC213" s="138">
        <v>0</v>
      </c>
      <c r="AZ213" s="138">
        <v>1</v>
      </c>
      <c r="BA213" s="138">
        <f>IF(AZ213=1,G213,0)</f>
        <v>1500</v>
      </c>
      <c r="BB213" s="138">
        <f>IF(AZ213=2,G213,0)</f>
        <v>0</v>
      </c>
      <c r="BC213" s="138">
        <f>IF(AZ213=3,G213,0)</f>
        <v>0</v>
      </c>
      <c r="BD213" s="138">
        <f>IF(AZ213=4,G213,0)</f>
        <v>0</v>
      </c>
      <c r="BE213" s="138">
        <f>IF(AZ213=5,G213,0)</f>
        <v>0</v>
      </c>
      <c r="CA213" s="163">
        <v>1</v>
      </c>
      <c r="CB213" s="163">
        <v>0</v>
      </c>
      <c r="CZ213" s="138">
        <v>0</v>
      </c>
    </row>
    <row r="214" spans="1:57" ht="12.75">
      <c r="A214" s="176"/>
      <c r="B214" s="177" t="s">
        <v>123</v>
      </c>
      <c r="C214" s="178" t="str">
        <f>CONCATENATE(B212," ",C212)</f>
        <v>8 Trubní vedení</v>
      </c>
      <c r="D214" s="179"/>
      <c r="E214" s="180"/>
      <c r="F214" s="181"/>
      <c r="G214" s="182">
        <f>SUM(G212:G213)</f>
        <v>1500</v>
      </c>
      <c r="O214" s="163">
        <v>4</v>
      </c>
      <c r="BA214" s="183">
        <f>SUM(BA212:BA213)</f>
        <v>1500</v>
      </c>
      <c r="BB214" s="183">
        <f>SUM(BB212:BB213)</f>
        <v>0</v>
      </c>
      <c r="BC214" s="183">
        <f>SUM(BC212:BC213)</f>
        <v>0</v>
      </c>
      <c r="BD214" s="183">
        <f>SUM(BD212:BD213)</f>
        <v>0</v>
      </c>
      <c r="BE214" s="183">
        <f>SUM(BE212:BE213)</f>
        <v>0</v>
      </c>
    </row>
    <row r="215" spans="1:15" ht="12.75">
      <c r="A215" s="156" t="s">
        <v>88</v>
      </c>
      <c r="B215" s="157" t="s">
        <v>347</v>
      </c>
      <c r="C215" s="158" t="s">
        <v>348</v>
      </c>
      <c r="D215" s="159"/>
      <c r="E215" s="160"/>
      <c r="F215" s="160"/>
      <c r="G215" s="161"/>
      <c r="H215" s="162"/>
      <c r="I215" s="162"/>
      <c r="O215" s="163">
        <v>1</v>
      </c>
    </row>
    <row r="216" spans="1:104" ht="12.75">
      <c r="A216" s="164">
        <v>61</v>
      </c>
      <c r="B216" s="165" t="s">
        <v>344</v>
      </c>
      <c r="C216" s="166" t="s">
        <v>349</v>
      </c>
      <c r="D216" s="167" t="s">
        <v>350</v>
      </c>
      <c r="E216" s="168">
        <v>1</v>
      </c>
      <c r="F216" s="168">
        <v>8150</v>
      </c>
      <c r="G216" s="169">
        <f>E216*F216</f>
        <v>8150</v>
      </c>
      <c r="O216" s="163">
        <v>2</v>
      </c>
      <c r="AA216" s="138">
        <v>1</v>
      </c>
      <c r="AB216" s="138">
        <v>1</v>
      </c>
      <c r="AC216" s="138">
        <v>1</v>
      </c>
      <c r="AZ216" s="138">
        <v>1</v>
      </c>
      <c r="BA216" s="138">
        <f>IF(AZ216=1,G216,0)</f>
        <v>8150</v>
      </c>
      <c r="BB216" s="138">
        <f>IF(AZ216=2,G216,0)</f>
        <v>0</v>
      </c>
      <c r="BC216" s="138">
        <f>IF(AZ216=3,G216,0)</f>
        <v>0</v>
      </c>
      <c r="BD216" s="138">
        <f>IF(AZ216=4,G216,0)</f>
        <v>0</v>
      </c>
      <c r="BE216" s="138">
        <f>IF(AZ216=5,G216,0)</f>
        <v>0</v>
      </c>
      <c r="CA216" s="163">
        <v>1</v>
      </c>
      <c r="CB216" s="163">
        <v>1</v>
      </c>
      <c r="CZ216" s="138">
        <v>0</v>
      </c>
    </row>
    <row r="217" spans="1:104" ht="12.75">
      <c r="A217" s="164">
        <v>62</v>
      </c>
      <c r="B217" s="165" t="s">
        <v>351</v>
      </c>
      <c r="C217" s="166" t="s">
        <v>352</v>
      </c>
      <c r="D217" s="167" t="s">
        <v>350</v>
      </c>
      <c r="E217" s="168">
        <v>1</v>
      </c>
      <c r="F217" s="168">
        <v>21285</v>
      </c>
      <c r="G217" s="169">
        <f>E217*F217</f>
        <v>21285</v>
      </c>
      <c r="O217" s="163">
        <v>2</v>
      </c>
      <c r="AA217" s="138">
        <v>1</v>
      </c>
      <c r="AB217" s="138">
        <v>1</v>
      </c>
      <c r="AC217" s="138">
        <v>1</v>
      </c>
      <c r="AZ217" s="138">
        <v>1</v>
      </c>
      <c r="BA217" s="138">
        <f>IF(AZ217=1,G217,0)</f>
        <v>21285</v>
      </c>
      <c r="BB217" s="138">
        <f>IF(AZ217=2,G217,0)</f>
        <v>0</v>
      </c>
      <c r="BC217" s="138">
        <f>IF(AZ217=3,G217,0)</f>
        <v>0</v>
      </c>
      <c r="BD217" s="138">
        <f>IF(AZ217=4,G217,0)</f>
        <v>0</v>
      </c>
      <c r="BE217" s="138">
        <f>IF(AZ217=5,G217,0)</f>
        <v>0</v>
      </c>
      <c r="CA217" s="163">
        <v>1</v>
      </c>
      <c r="CB217" s="163">
        <v>1</v>
      </c>
      <c r="CZ217" s="138">
        <v>0</v>
      </c>
    </row>
    <row r="218" spans="1:57" ht="12.75">
      <c r="A218" s="176"/>
      <c r="B218" s="177" t="s">
        <v>123</v>
      </c>
      <c r="C218" s="178" t="str">
        <f>CONCATENATE(B215," ",C215)</f>
        <v>84 Plynovod</v>
      </c>
      <c r="D218" s="179"/>
      <c r="E218" s="180"/>
      <c r="F218" s="181"/>
      <c r="G218" s="182">
        <f>SUM(G215:G217)</f>
        <v>29435</v>
      </c>
      <c r="O218" s="163">
        <v>4</v>
      </c>
      <c r="BA218" s="183">
        <f>SUM(BA215:BA217)</f>
        <v>29435</v>
      </c>
      <c r="BB218" s="183">
        <f>SUM(BB215:BB217)</f>
        <v>0</v>
      </c>
      <c r="BC218" s="183">
        <f>SUM(BC215:BC217)</f>
        <v>0</v>
      </c>
      <c r="BD218" s="183">
        <f>SUM(BD215:BD217)</f>
        <v>0</v>
      </c>
      <c r="BE218" s="183">
        <f>SUM(BE215:BE217)</f>
        <v>0</v>
      </c>
    </row>
    <row r="219" spans="1:15" ht="12.75">
      <c r="A219" s="156" t="s">
        <v>88</v>
      </c>
      <c r="B219" s="157" t="s">
        <v>353</v>
      </c>
      <c r="C219" s="158" t="s">
        <v>354</v>
      </c>
      <c r="D219" s="159"/>
      <c r="E219" s="160"/>
      <c r="F219" s="160"/>
      <c r="G219" s="161"/>
      <c r="H219" s="162"/>
      <c r="I219" s="162"/>
      <c r="O219" s="163">
        <v>1</v>
      </c>
    </row>
    <row r="220" spans="1:104" ht="12.75">
      <c r="A220" s="164">
        <v>63</v>
      </c>
      <c r="B220" s="165" t="s">
        <v>355</v>
      </c>
      <c r="C220" s="166" t="s">
        <v>356</v>
      </c>
      <c r="D220" s="167" t="s">
        <v>134</v>
      </c>
      <c r="E220" s="168">
        <v>1</v>
      </c>
      <c r="F220" s="168">
        <v>850</v>
      </c>
      <c r="G220" s="169">
        <f>E220*F220</f>
        <v>850</v>
      </c>
      <c r="O220" s="163">
        <v>2</v>
      </c>
      <c r="AA220" s="138">
        <v>1</v>
      </c>
      <c r="AB220" s="138">
        <v>1</v>
      </c>
      <c r="AC220" s="138">
        <v>1</v>
      </c>
      <c r="AZ220" s="138">
        <v>1</v>
      </c>
      <c r="BA220" s="138">
        <f>IF(AZ220=1,G220,0)</f>
        <v>850</v>
      </c>
      <c r="BB220" s="138">
        <f>IF(AZ220=2,G220,0)</f>
        <v>0</v>
      </c>
      <c r="BC220" s="138">
        <f>IF(AZ220=3,G220,0)</f>
        <v>0</v>
      </c>
      <c r="BD220" s="138">
        <f>IF(AZ220=4,G220,0)</f>
        <v>0</v>
      </c>
      <c r="BE220" s="138">
        <f>IF(AZ220=5,G220,0)</f>
        <v>0</v>
      </c>
      <c r="CA220" s="163">
        <v>1</v>
      </c>
      <c r="CB220" s="163">
        <v>1</v>
      </c>
      <c r="CZ220" s="138">
        <v>0</v>
      </c>
    </row>
    <row r="221" spans="1:104" ht="12.75">
      <c r="A221" s="164">
        <v>64</v>
      </c>
      <c r="B221" s="165" t="s">
        <v>357</v>
      </c>
      <c r="C221" s="166" t="s">
        <v>358</v>
      </c>
      <c r="D221" s="167" t="s">
        <v>117</v>
      </c>
      <c r="E221" s="168">
        <v>6.5</v>
      </c>
      <c r="F221" s="168">
        <v>240</v>
      </c>
      <c r="G221" s="169">
        <f>E221*F221</f>
        <v>1560</v>
      </c>
      <c r="O221" s="163">
        <v>2</v>
      </c>
      <c r="AA221" s="138">
        <v>1</v>
      </c>
      <c r="AB221" s="138">
        <v>1</v>
      </c>
      <c r="AC221" s="138">
        <v>1</v>
      </c>
      <c r="AZ221" s="138">
        <v>1</v>
      </c>
      <c r="BA221" s="138">
        <f>IF(AZ221=1,G221,0)</f>
        <v>1560</v>
      </c>
      <c r="BB221" s="138">
        <f>IF(AZ221=2,G221,0)</f>
        <v>0</v>
      </c>
      <c r="BC221" s="138">
        <f>IF(AZ221=3,G221,0)</f>
        <v>0</v>
      </c>
      <c r="BD221" s="138">
        <f>IF(AZ221=4,G221,0)</f>
        <v>0</v>
      </c>
      <c r="BE221" s="138">
        <f>IF(AZ221=5,G221,0)</f>
        <v>0</v>
      </c>
      <c r="CA221" s="163">
        <v>1</v>
      </c>
      <c r="CB221" s="163">
        <v>1</v>
      </c>
      <c r="CZ221" s="138">
        <v>0</v>
      </c>
    </row>
    <row r="222" spans="1:15" ht="12.75" customHeight="1">
      <c r="A222" s="170"/>
      <c r="B222" s="171"/>
      <c r="C222" s="213" t="s">
        <v>359</v>
      </c>
      <c r="D222" s="213"/>
      <c r="E222" s="172">
        <v>6.5</v>
      </c>
      <c r="F222" s="173"/>
      <c r="G222" s="174"/>
      <c r="M222" s="175" t="s">
        <v>359</v>
      </c>
      <c r="O222" s="163"/>
    </row>
    <row r="223" spans="1:104" ht="12.75">
      <c r="A223" s="164">
        <v>65</v>
      </c>
      <c r="B223" s="165" t="s">
        <v>360</v>
      </c>
      <c r="C223" s="166" t="s">
        <v>361</v>
      </c>
      <c r="D223" s="167" t="s">
        <v>117</v>
      </c>
      <c r="E223" s="168">
        <v>7.15</v>
      </c>
      <c r="F223" s="168">
        <v>380</v>
      </c>
      <c r="G223" s="169">
        <f>E223*F223</f>
        <v>2717</v>
      </c>
      <c r="O223" s="163">
        <v>2</v>
      </c>
      <c r="AA223" s="138">
        <v>3</v>
      </c>
      <c r="AB223" s="138">
        <v>1</v>
      </c>
      <c r="AC223" s="138" t="s">
        <v>360</v>
      </c>
      <c r="AZ223" s="138">
        <v>1</v>
      </c>
      <c r="BA223" s="138">
        <f>IF(AZ223=1,G223,0)</f>
        <v>2717</v>
      </c>
      <c r="BB223" s="138">
        <f>IF(AZ223=2,G223,0)</f>
        <v>0</v>
      </c>
      <c r="BC223" s="138">
        <f>IF(AZ223=3,G223,0)</f>
        <v>0</v>
      </c>
      <c r="BD223" s="138">
        <f>IF(AZ223=4,G223,0)</f>
        <v>0</v>
      </c>
      <c r="BE223" s="138">
        <f>IF(AZ223=5,G223,0)</f>
        <v>0</v>
      </c>
      <c r="CA223" s="163">
        <v>3</v>
      </c>
      <c r="CB223" s="163">
        <v>1</v>
      </c>
      <c r="CZ223" s="138">
        <v>0.0026</v>
      </c>
    </row>
    <row r="224" spans="1:15" ht="12.75" customHeight="1">
      <c r="A224" s="170"/>
      <c r="B224" s="171"/>
      <c r="C224" s="213" t="s">
        <v>362</v>
      </c>
      <c r="D224" s="213"/>
      <c r="E224" s="172">
        <v>7.15</v>
      </c>
      <c r="F224" s="173"/>
      <c r="G224" s="174"/>
      <c r="M224" s="175" t="s">
        <v>362</v>
      </c>
      <c r="O224" s="163"/>
    </row>
    <row r="225" spans="1:57" ht="12.75">
      <c r="A225" s="176"/>
      <c r="B225" s="177" t="s">
        <v>123</v>
      </c>
      <c r="C225" s="178" t="str">
        <f>CONCATENATE(B219," ",C219)</f>
        <v>87 Potrubí z trub z plastických hmot</v>
      </c>
      <c r="D225" s="179"/>
      <c r="E225" s="180"/>
      <c r="F225" s="181"/>
      <c r="G225" s="182">
        <f>SUM(G219:G224)</f>
        <v>5127</v>
      </c>
      <c r="O225" s="163">
        <v>4</v>
      </c>
      <c r="BA225" s="183">
        <f>SUM(BA219:BA224)</f>
        <v>5127</v>
      </c>
      <c r="BB225" s="183">
        <f>SUM(BB219:BB224)</f>
        <v>0</v>
      </c>
      <c r="BC225" s="183">
        <f>SUM(BC219:BC224)</f>
        <v>0</v>
      </c>
      <c r="BD225" s="183">
        <f>SUM(BD219:BD224)</f>
        <v>0</v>
      </c>
      <c r="BE225" s="183">
        <f>SUM(BE219:BE224)</f>
        <v>0</v>
      </c>
    </row>
    <row r="226" spans="1:15" ht="12.75">
      <c r="A226" s="156" t="s">
        <v>88</v>
      </c>
      <c r="B226" s="157" t="s">
        <v>363</v>
      </c>
      <c r="C226" s="158" t="s">
        <v>364</v>
      </c>
      <c r="D226" s="159"/>
      <c r="E226" s="160"/>
      <c r="F226" s="160"/>
      <c r="G226" s="161"/>
      <c r="H226" s="162"/>
      <c r="I226" s="162"/>
      <c r="O226" s="163">
        <v>1</v>
      </c>
    </row>
    <row r="227" spans="1:104" ht="12.75">
      <c r="A227" s="164">
        <v>66</v>
      </c>
      <c r="B227" s="165" t="s">
        <v>365</v>
      </c>
      <c r="C227" s="166" t="s">
        <v>366</v>
      </c>
      <c r="D227" s="167" t="s">
        <v>150</v>
      </c>
      <c r="E227" s="168">
        <v>58.42</v>
      </c>
      <c r="F227" s="168">
        <v>97</v>
      </c>
      <c r="G227" s="169">
        <f>E227*F227</f>
        <v>5666.74</v>
      </c>
      <c r="O227" s="163">
        <v>2</v>
      </c>
      <c r="AA227" s="138">
        <v>1</v>
      </c>
      <c r="AB227" s="138">
        <v>1</v>
      </c>
      <c r="AC227" s="138">
        <v>1</v>
      </c>
      <c r="AZ227" s="138">
        <v>1</v>
      </c>
      <c r="BA227" s="138">
        <f>IF(AZ227=1,G227,0)</f>
        <v>5666.74</v>
      </c>
      <c r="BB227" s="138">
        <f>IF(AZ227=2,G227,0)</f>
        <v>0</v>
      </c>
      <c r="BC227" s="138">
        <f>IF(AZ227=3,G227,0)</f>
        <v>0</v>
      </c>
      <c r="BD227" s="138">
        <f>IF(AZ227=4,G227,0)</f>
        <v>0</v>
      </c>
      <c r="BE227" s="138">
        <f>IF(AZ227=5,G227,0)</f>
        <v>0</v>
      </c>
      <c r="CA227" s="163">
        <v>1</v>
      </c>
      <c r="CB227" s="163">
        <v>1</v>
      </c>
      <c r="CZ227" s="138">
        <v>0.00158</v>
      </c>
    </row>
    <row r="228" spans="1:15" ht="12.75" customHeight="1">
      <c r="A228" s="170"/>
      <c r="B228" s="171"/>
      <c r="C228" s="213" t="s">
        <v>367</v>
      </c>
      <c r="D228" s="213"/>
      <c r="E228" s="172">
        <v>58.42</v>
      </c>
      <c r="F228" s="173"/>
      <c r="G228" s="174"/>
      <c r="M228" s="175" t="s">
        <v>367</v>
      </c>
      <c r="O228" s="163"/>
    </row>
    <row r="229" spans="1:57" ht="12.75">
      <c r="A229" s="176"/>
      <c r="B229" s="177" t="s">
        <v>123</v>
      </c>
      <c r="C229" s="178" t="str">
        <f>CONCATENATE(B226," ",C226)</f>
        <v>94 Lešení a stavební výtahy</v>
      </c>
      <c r="D229" s="179"/>
      <c r="E229" s="180"/>
      <c r="F229" s="181"/>
      <c r="G229" s="182">
        <f>SUM(G226:G228)</f>
        <v>5666.74</v>
      </c>
      <c r="O229" s="163">
        <v>4</v>
      </c>
      <c r="BA229" s="183">
        <f>SUM(BA226:BA228)</f>
        <v>5666.74</v>
      </c>
      <c r="BB229" s="183">
        <f>SUM(BB226:BB228)</f>
        <v>0</v>
      </c>
      <c r="BC229" s="183">
        <f>SUM(BC226:BC228)</f>
        <v>0</v>
      </c>
      <c r="BD229" s="183">
        <f>SUM(BD226:BD228)</f>
        <v>0</v>
      </c>
      <c r="BE229" s="183">
        <f>SUM(BE226:BE228)</f>
        <v>0</v>
      </c>
    </row>
    <row r="230" spans="1:15" ht="12.75">
      <c r="A230" s="156" t="s">
        <v>88</v>
      </c>
      <c r="B230" s="157" t="s">
        <v>368</v>
      </c>
      <c r="C230" s="158" t="s">
        <v>369</v>
      </c>
      <c r="D230" s="159"/>
      <c r="E230" s="160"/>
      <c r="F230" s="160"/>
      <c r="G230" s="161"/>
      <c r="H230" s="162"/>
      <c r="I230" s="162"/>
      <c r="O230" s="163">
        <v>1</v>
      </c>
    </row>
    <row r="231" spans="1:104" ht="12.75">
      <c r="A231" s="164">
        <v>67</v>
      </c>
      <c r="B231" s="165" t="s">
        <v>370</v>
      </c>
      <c r="C231" s="166" t="s">
        <v>371</v>
      </c>
      <c r="D231" s="167" t="s">
        <v>134</v>
      </c>
      <c r="E231" s="168">
        <v>2</v>
      </c>
      <c r="F231" s="168">
        <v>860</v>
      </c>
      <c r="G231" s="169">
        <f>E231*F231</f>
        <v>1720</v>
      </c>
      <c r="O231" s="163">
        <v>2</v>
      </c>
      <c r="AA231" s="138">
        <v>1</v>
      </c>
      <c r="AB231" s="138">
        <v>1</v>
      </c>
      <c r="AC231" s="138">
        <v>1</v>
      </c>
      <c r="AZ231" s="138">
        <v>1</v>
      </c>
      <c r="BA231" s="138">
        <f>IF(AZ231=1,G231,0)</f>
        <v>1720</v>
      </c>
      <c r="BB231" s="138">
        <f>IF(AZ231=2,G231,0)</f>
        <v>0</v>
      </c>
      <c r="BC231" s="138">
        <f>IF(AZ231=3,G231,0)</f>
        <v>0</v>
      </c>
      <c r="BD231" s="138">
        <f>IF(AZ231=4,G231,0)</f>
        <v>0</v>
      </c>
      <c r="BE231" s="138">
        <f>IF(AZ231=5,G231,0)</f>
        <v>0</v>
      </c>
      <c r="CA231" s="163">
        <v>1</v>
      </c>
      <c r="CB231" s="163">
        <v>1</v>
      </c>
      <c r="CZ231" s="138">
        <v>0</v>
      </c>
    </row>
    <row r="232" spans="1:104" ht="12.75">
      <c r="A232" s="164">
        <v>68</v>
      </c>
      <c r="B232" s="165" t="s">
        <v>372</v>
      </c>
      <c r="C232" s="166" t="s">
        <v>373</v>
      </c>
      <c r="D232" s="167" t="s">
        <v>374</v>
      </c>
      <c r="E232" s="168">
        <v>35</v>
      </c>
      <c r="F232" s="168">
        <v>200</v>
      </c>
      <c r="G232" s="169">
        <f>E232*F232</f>
        <v>7000</v>
      </c>
      <c r="O232" s="163">
        <v>2</v>
      </c>
      <c r="AA232" s="138">
        <v>1</v>
      </c>
      <c r="AB232" s="138">
        <v>1</v>
      </c>
      <c r="AC232" s="138">
        <v>1</v>
      </c>
      <c r="AZ232" s="138">
        <v>1</v>
      </c>
      <c r="BA232" s="138">
        <f>IF(AZ232=1,G232,0)</f>
        <v>7000</v>
      </c>
      <c r="BB232" s="138">
        <f>IF(AZ232=2,G232,0)</f>
        <v>0</v>
      </c>
      <c r="BC232" s="138">
        <f>IF(AZ232=3,G232,0)</f>
        <v>0</v>
      </c>
      <c r="BD232" s="138">
        <f>IF(AZ232=4,G232,0)</f>
        <v>0</v>
      </c>
      <c r="BE232" s="138">
        <f>IF(AZ232=5,G232,0)</f>
        <v>0</v>
      </c>
      <c r="CA232" s="163">
        <v>1</v>
      </c>
      <c r="CB232" s="163">
        <v>1</v>
      </c>
      <c r="CZ232" s="138">
        <v>0</v>
      </c>
    </row>
    <row r="233" spans="1:104" ht="12.75">
      <c r="A233" s="164">
        <v>69</v>
      </c>
      <c r="B233" s="165" t="s">
        <v>375</v>
      </c>
      <c r="C233" s="166" t="s">
        <v>376</v>
      </c>
      <c r="D233" s="167" t="s">
        <v>150</v>
      </c>
      <c r="E233" s="168">
        <v>58.42</v>
      </c>
      <c r="F233" s="168">
        <v>68</v>
      </c>
      <c r="G233" s="169">
        <f>E233*F233</f>
        <v>3972.56</v>
      </c>
      <c r="O233" s="163">
        <v>2</v>
      </c>
      <c r="AA233" s="138">
        <v>1</v>
      </c>
      <c r="AB233" s="138">
        <v>1</v>
      </c>
      <c r="AC233" s="138">
        <v>1</v>
      </c>
      <c r="AZ233" s="138">
        <v>1</v>
      </c>
      <c r="BA233" s="138">
        <f>IF(AZ233=1,G233,0)</f>
        <v>3972.56</v>
      </c>
      <c r="BB233" s="138">
        <f>IF(AZ233=2,G233,0)</f>
        <v>0</v>
      </c>
      <c r="BC233" s="138">
        <f>IF(AZ233=3,G233,0)</f>
        <v>0</v>
      </c>
      <c r="BD233" s="138">
        <f>IF(AZ233=4,G233,0)</f>
        <v>0</v>
      </c>
      <c r="BE233" s="138">
        <f>IF(AZ233=5,G233,0)</f>
        <v>0</v>
      </c>
      <c r="CA233" s="163">
        <v>1</v>
      </c>
      <c r="CB233" s="163">
        <v>1</v>
      </c>
      <c r="CZ233" s="138">
        <v>4E-05</v>
      </c>
    </row>
    <row r="234" spans="1:15" ht="12.75" customHeight="1">
      <c r="A234" s="170"/>
      <c r="B234" s="171"/>
      <c r="C234" s="213" t="s">
        <v>367</v>
      </c>
      <c r="D234" s="213"/>
      <c r="E234" s="172">
        <v>58.42</v>
      </c>
      <c r="F234" s="173"/>
      <c r="G234" s="174"/>
      <c r="M234" s="175" t="s">
        <v>367</v>
      </c>
      <c r="O234" s="163"/>
    </row>
    <row r="235" spans="1:104" ht="12.75">
      <c r="A235" s="164">
        <v>70</v>
      </c>
      <c r="B235" s="165" t="s">
        <v>377</v>
      </c>
      <c r="C235" s="166" t="s">
        <v>378</v>
      </c>
      <c r="D235" s="167" t="s">
        <v>134</v>
      </c>
      <c r="E235" s="168">
        <v>4</v>
      </c>
      <c r="F235" s="168">
        <v>560</v>
      </c>
      <c r="G235" s="169">
        <f>E235*F235</f>
        <v>2240</v>
      </c>
      <c r="O235" s="163">
        <v>2</v>
      </c>
      <c r="AA235" s="138">
        <v>1</v>
      </c>
      <c r="AB235" s="138">
        <v>1</v>
      </c>
      <c r="AC235" s="138">
        <v>1</v>
      </c>
      <c r="AZ235" s="138">
        <v>1</v>
      </c>
      <c r="BA235" s="138">
        <f>IF(AZ235=1,G235,0)</f>
        <v>2240</v>
      </c>
      <c r="BB235" s="138">
        <f>IF(AZ235=2,G235,0)</f>
        <v>0</v>
      </c>
      <c r="BC235" s="138">
        <f>IF(AZ235=3,G235,0)</f>
        <v>0</v>
      </c>
      <c r="BD235" s="138">
        <f>IF(AZ235=4,G235,0)</f>
        <v>0</v>
      </c>
      <c r="BE235" s="138">
        <f>IF(AZ235=5,G235,0)</f>
        <v>0</v>
      </c>
      <c r="CA235" s="163">
        <v>1</v>
      </c>
      <c r="CB235" s="163">
        <v>1</v>
      </c>
      <c r="CZ235" s="138">
        <v>0.04914</v>
      </c>
    </row>
    <row r="236" spans="1:104" ht="12.75">
      <c r="A236" s="164">
        <v>71</v>
      </c>
      <c r="B236" s="165" t="s">
        <v>379</v>
      </c>
      <c r="C236" s="166" t="s">
        <v>380</v>
      </c>
      <c r="D236" s="167" t="s">
        <v>134</v>
      </c>
      <c r="E236" s="168">
        <v>27</v>
      </c>
      <c r="F236" s="168">
        <v>126</v>
      </c>
      <c r="G236" s="169">
        <f>E236*F236</f>
        <v>3402</v>
      </c>
      <c r="O236" s="163">
        <v>2</v>
      </c>
      <c r="AA236" s="138">
        <v>1</v>
      </c>
      <c r="AB236" s="138">
        <v>1</v>
      </c>
      <c r="AC236" s="138">
        <v>1</v>
      </c>
      <c r="AZ236" s="138">
        <v>1</v>
      </c>
      <c r="BA236" s="138">
        <f>IF(AZ236=1,G236,0)</f>
        <v>3402</v>
      </c>
      <c r="BB236" s="138">
        <f>IF(AZ236=2,G236,0)</f>
        <v>0</v>
      </c>
      <c r="BC236" s="138">
        <f>IF(AZ236=3,G236,0)</f>
        <v>0</v>
      </c>
      <c r="BD236" s="138">
        <f>IF(AZ236=4,G236,0)</f>
        <v>0</v>
      </c>
      <c r="BE236" s="138">
        <f>IF(AZ236=5,G236,0)</f>
        <v>0</v>
      </c>
      <c r="CA236" s="163">
        <v>1</v>
      </c>
      <c r="CB236" s="163">
        <v>1</v>
      </c>
      <c r="CZ236" s="138">
        <v>0.01638</v>
      </c>
    </row>
    <row r="237" spans="1:15" ht="12.75" customHeight="1">
      <c r="A237" s="170"/>
      <c r="B237" s="171"/>
      <c r="C237" s="213" t="s">
        <v>381</v>
      </c>
      <c r="D237" s="213"/>
      <c r="E237" s="172">
        <v>27</v>
      </c>
      <c r="F237" s="173"/>
      <c r="G237" s="174"/>
      <c r="M237" s="175" t="s">
        <v>381</v>
      </c>
      <c r="O237" s="163"/>
    </row>
    <row r="238" spans="1:104" ht="12.75">
      <c r="A238" s="164">
        <v>72</v>
      </c>
      <c r="B238" s="165" t="s">
        <v>382</v>
      </c>
      <c r="C238" s="166" t="s">
        <v>383</v>
      </c>
      <c r="D238" s="167" t="s">
        <v>134</v>
      </c>
      <c r="E238" s="168">
        <v>1</v>
      </c>
      <c r="F238" s="168">
        <v>1500</v>
      </c>
      <c r="G238" s="169">
        <f aca="true" t="shared" si="0" ref="G238:G251">E238*F238</f>
        <v>1500</v>
      </c>
      <c r="O238" s="163">
        <v>2</v>
      </c>
      <c r="AA238" s="138">
        <v>3</v>
      </c>
      <c r="AB238" s="138">
        <v>1</v>
      </c>
      <c r="AC238" s="138" t="s">
        <v>382</v>
      </c>
      <c r="AZ238" s="138">
        <v>1</v>
      </c>
      <c r="BA238" s="138">
        <f aca="true" t="shared" si="1" ref="BA238:BA251">IF(AZ238=1,G238,0)</f>
        <v>1500</v>
      </c>
      <c r="BB238" s="138">
        <f aca="true" t="shared" si="2" ref="BB238:BB251">IF(AZ238=2,G238,0)</f>
        <v>0</v>
      </c>
      <c r="BC238" s="138">
        <f aca="true" t="shared" si="3" ref="BC238:BC251">IF(AZ238=3,G238,0)</f>
        <v>0</v>
      </c>
      <c r="BD238" s="138">
        <f aca="true" t="shared" si="4" ref="BD238:BD251">IF(AZ238=4,G238,0)</f>
        <v>0</v>
      </c>
      <c r="BE238" s="138">
        <f aca="true" t="shared" si="5" ref="BE238:BE251">IF(AZ238=5,G238,0)</f>
        <v>0</v>
      </c>
      <c r="CA238" s="163">
        <v>3</v>
      </c>
      <c r="CB238" s="163">
        <v>1</v>
      </c>
      <c r="CZ238" s="138">
        <v>0</v>
      </c>
    </row>
    <row r="239" spans="1:104" ht="12.75">
      <c r="A239" s="164">
        <v>73</v>
      </c>
      <c r="B239" s="165" t="s">
        <v>384</v>
      </c>
      <c r="C239" s="166" t="s">
        <v>385</v>
      </c>
      <c r="D239" s="167" t="s">
        <v>134</v>
      </c>
      <c r="E239" s="168">
        <v>1</v>
      </c>
      <c r="F239" s="168">
        <v>1200</v>
      </c>
      <c r="G239" s="169">
        <f t="shared" si="0"/>
        <v>1200</v>
      </c>
      <c r="O239" s="163">
        <v>2</v>
      </c>
      <c r="AA239" s="138">
        <v>3</v>
      </c>
      <c r="AB239" s="138">
        <v>1</v>
      </c>
      <c r="AC239" s="138" t="s">
        <v>384</v>
      </c>
      <c r="AZ239" s="138">
        <v>1</v>
      </c>
      <c r="BA239" s="138">
        <f t="shared" si="1"/>
        <v>1200</v>
      </c>
      <c r="BB239" s="138">
        <f t="shared" si="2"/>
        <v>0</v>
      </c>
      <c r="BC239" s="138">
        <f t="shared" si="3"/>
        <v>0</v>
      </c>
      <c r="BD239" s="138">
        <f t="shared" si="4"/>
        <v>0</v>
      </c>
      <c r="BE239" s="138">
        <f t="shared" si="5"/>
        <v>0</v>
      </c>
      <c r="CA239" s="163">
        <v>3</v>
      </c>
      <c r="CB239" s="163">
        <v>1</v>
      </c>
      <c r="CZ239" s="138">
        <v>0</v>
      </c>
    </row>
    <row r="240" spans="1:104" ht="12.75">
      <c r="A240" s="164">
        <v>74</v>
      </c>
      <c r="B240" s="165" t="s">
        <v>386</v>
      </c>
      <c r="C240" s="166" t="s">
        <v>387</v>
      </c>
      <c r="D240" s="167" t="s">
        <v>134</v>
      </c>
      <c r="E240" s="168">
        <v>2</v>
      </c>
      <c r="F240" s="168">
        <v>1800</v>
      </c>
      <c r="G240" s="169">
        <f t="shared" si="0"/>
        <v>3600</v>
      </c>
      <c r="O240" s="163">
        <v>2</v>
      </c>
      <c r="AA240" s="138">
        <v>3</v>
      </c>
      <c r="AB240" s="138">
        <v>1</v>
      </c>
      <c r="AC240" s="138" t="s">
        <v>386</v>
      </c>
      <c r="AZ240" s="138">
        <v>1</v>
      </c>
      <c r="BA240" s="138">
        <f t="shared" si="1"/>
        <v>3600</v>
      </c>
      <c r="BB240" s="138">
        <f t="shared" si="2"/>
        <v>0</v>
      </c>
      <c r="BC240" s="138">
        <f t="shared" si="3"/>
        <v>0</v>
      </c>
      <c r="BD240" s="138">
        <f t="shared" si="4"/>
        <v>0</v>
      </c>
      <c r="BE240" s="138">
        <f t="shared" si="5"/>
        <v>0</v>
      </c>
      <c r="CA240" s="163">
        <v>3</v>
      </c>
      <c r="CB240" s="163">
        <v>1</v>
      </c>
      <c r="CZ240" s="138">
        <v>0</v>
      </c>
    </row>
    <row r="241" spans="1:104" ht="12.75">
      <c r="A241" s="164">
        <v>75</v>
      </c>
      <c r="B241" s="165" t="s">
        <v>388</v>
      </c>
      <c r="C241" s="166" t="s">
        <v>389</v>
      </c>
      <c r="D241" s="167" t="s">
        <v>134</v>
      </c>
      <c r="E241" s="168">
        <v>2</v>
      </c>
      <c r="F241" s="168">
        <v>730</v>
      </c>
      <c r="G241" s="169">
        <f t="shared" si="0"/>
        <v>1460</v>
      </c>
      <c r="O241" s="163">
        <v>2</v>
      </c>
      <c r="AA241" s="138">
        <v>3</v>
      </c>
      <c r="AB241" s="138">
        <v>1</v>
      </c>
      <c r="AC241" s="138" t="s">
        <v>388</v>
      </c>
      <c r="AZ241" s="138">
        <v>1</v>
      </c>
      <c r="BA241" s="138">
        <f t="shared" si="1"/>
        <v>1460</v>
      </c>
      <c r="BB241" s="138">
        <f t="shared" si="2"/>
        <v>0</v>
      </c>
      <c r="BC241" s="138">
        <f t="shared" si="3"/>
        <v>0</v>
      </c>
      <c r="BD241" s="138">
        <f t="shared" si="4"/>
        <v>0</v>
      </c>
      <c r="BE241" s="138">
        <f t="shared" si="5"/>
        <v>0</v>
      </c>
      <c r="CA241" s="163">
        <v>3</v>
      </c>
      <c r="CB241" s="163">
        <v>1</v>
      </c>
      <c r="CZ241" s="138">
        <v>0</v>
      </c>
    </row>
    <row r="242" spans="1:104" ht="12.75">
      <c r="A242" s="164">
        <v>76</v>
      </c>
      <c r="B242" s="165" t="s">
        <v>390</v>
      </c>
      <c r="C242" s="166" t="s">
        <v>391</v>
      </c>
      <c r="D242" s="167" t="s">
        <v>134</v>
      </c>
      <c r="E242" s="168">
        <v>2</v>
      </c>
      <c r="F242" s="168">
        <v>720</v>
      </c>
      <c r="G242" s="169">
        <f t="shared" si="0"/>
        <v>1440</v>
      </c>
      <c r="O242" s="163">
        <v>2</v>
      </c>
      <c r="AA242" s="138">
        <v>3</v>
      </c>
      <c r="AB242" s="138">
        <v>1</v>
      </c>
      <c r="AC242" s="138" t="s">
        <v>390</v>
      </c>
      <c r="AZ242" s="138">
        <v>1</v>
      </c>
      <c r="BA242" s="138">
        <f t="shared" si="1"/>
        <v>1440</v>
      </c>
      <c r="BB242" s="138">
        <f t="shared" si="2"/>
        <v>0</v>
      </c>
      <c r="BC242" s="138">
        <f t="shared" si="3"/>
        <v>0</v>
      </c>
      <c r="BD242" s="138">
        <f t="shared" si="4"/>
        <v>0</v>
      </c>
      <c r="BE242" s="138">
        <f t="shared" si="5"/>
        <v>0</v>
      </c>
      <c r="CA242" s="163">
        <v>3</v>
      </c>
      <c r="CB242" s="163">
        <v>1</v>
      </c>
      <c r="CZ242" s="138">
        <v>0</v>
      </c>
    </row>
    <row r="243" spans="1:104" ht="12.75">
      <c r="A243" s="164">
        <v>77</v>
      </c>
      <c r="B243" s="165" t="s">
        <v>392</v>
      </c>
      <c r="C243" s="166" t="s">
        <v>393</v>
      </c>
      <c r="D243" s="167" t="s">
        <v>134</v>
      </c>
      <c r="E243" s="168">
        <v>2</v>
      </c>
      <c r="F243" s="168">
        <v>380</v>
      </c>
      <c r="G243" s="169">
        <f t="shared" si="0"/>
        <v>760</v>
      </c>
      <c r="O243" s="163">
        <v>2</v>
      </c>
      <c r="AA243" s="138">
        <v>3</v>
      </c>
      <c r="AB243" s="138">
        <v>1</v>
      </c>
      <c r="AC243" s="138" t="s">
        <v>392</v>
      </c>
      <c r="AZ243" s="138">
        <v>1</v>
      </c>
      <c r="BA243" s="138">
        <f t="shared" si="1"/>
        <v>760</v>
      </c>
      <c r="BB243" s="138">
        <f t="shared" si="2"/>
        <v>0</v>
      </c>
      <c r="BC243" s="138">
        <f t="shared" si="3"/>
        <v>0</v>
      </c>
      <c r="BD243" s="138">
        <f t="shared" si="4"/>
        <v>0</v>
      </c>
      <c r="BE243" s="138">
        <f t="shared" si="5"/>
        <v>0</v>
      </c>
      <c r="CA243" s="163">
        <v>3</v>
      </c>
      <c r="CB243" s="163">
        <v>1</v>
      </c>
      <c r="CZ243" s="138">
        <v>0</v>
      </c>
    </row>
    <row r="244" spans="1:104" ht="12.75">
      <c r="A244" s="164">
        <v>78</v>
      </c>
      <c r="B244" s="165" t="s">
        <v>394</v>
      </c>
      <c r="C244" s="166" t="s">
        <v>395</v>
      </c>
      <c r="D244" s="167" t="s">
        <v>134</v>
      </c>
      <c r="E244" s="168">
        <v>6</v>
      </c>
      <c r="F244" s="168">
        <v>100</v>
      </c>
      <c r="G244" s="169">
        <f t="shared" si="0"/>
        <v>600</v>
      </c>
      <c r="O244" s="163">
        <v>2</v>
      </c>
      <c r="AA244" s="138">
        <v>3</v>
      </c>
      <c r="AB244" s="138">
        <v>1</v>
      </c>
      <c r="AC244" s="138" t="s">
        <v>394</v>
      </c>
      <c r="AZ244" s="138">
        <v>1</v>
      </c>
      <c r="BA244" s="138">
        <f t="shared" si="1"/>
        <v>600</v>
      </c>
      <c r="BB244" s="138">
        <f t="shared" si="2"/>
        <v>0</v>
      </c>
      <c r="BC244" s="138">
        <f t="shared" si="3"/>
        <v>0</v>
      </c>
      <c r="BD244" s="138">
        <f t="shared" si="4"/>
        <v>0</v>
      </c>
      <c r="BE244" s="138">
        <f t="shared" si="5"/>
        <v>0</v>
      </c>
      <c r="CA244" s="163">
        <v>3</v>
      </c>
      <c r="CB244" s="163">
        <v>1</v>
      </c>
      <c r="CZ244" s="138">
        <v>0</v>
      </c>
    </row>
    <row r="245" spans="1:104" ht="12.75">
      <c r="A245" s="164">
        <v>79</v>
      </c>
      <c r="B245" s="165" t="s">
        <v>396</v>
      </c>
      <c r="C245" s="166" t="s">
        <v>397</v>
      </c>
      <c r="D245" s="167" t="s">
        <v>134</v>
      </c>
      <c r="E245" s="168">
        <v>2</v>
      </c>
      <c r="F245" s="168">
        <v>650</v>
      </c>
      <c r="G245" s="169">
        <f t="shared" si="0"/>
        <v>1300</v>
      </c>
      <c r="O245" s="163">
        <v>2</v>
      </c>
      <c r="AA245" s="138">
        <v>3</v>
      </c>
      <c r="AB245" s="138">
        <v>1</v>
      </c>
      <c r="AC245" s="138" t="s">
        <v>396</v>
      </c>
      <c r="AZ245" s="138">
        <v>1</v>
      </c>
      <c r="BA245" s="138">
        <f t="shared" si="1"/>
        <v>1300</v>
      </c>
      <c r="BB245" s="138">
        <f t="shared" si="2"/>
        <v>0</v>
      </c>
      <c r="BC245" s="138">
        <f t="shared" si="3"/>
        <v>0</v>
      </c>
      <c r="BD245" s="138">
        <f t="shared" si="4"/>
        <v>0</v>
      </c>
      <c r="BE245" s="138">
        <f t="shared" si="5"/>
        <v>0</v>
      </c>
      <c r="CA245" s="163">
        <v>3</v>
      </c>
      <c r="CB245" s="163">
        <v>1</v>
      </c>
      <c r="CZ245" s="138">
        <v>0</v>
      </c>
    </row>
    <row r="246" spans="1:104" ht="22.5">
      <c r="A246" s="164">
        <v>80</v>
      </c>
      <c r="B246" s="165" t="s">
        <v>398</v>
      </c>
      <c r="C246" s="166" t="s">
        <v>399</v>
      </c>
      <c r="D246" s="167" t="s">
        <v>134</v>
      </c>
      <c r="E246" s="168">
        <v>6</v>
      </c>
      <c r="F246" s="168">
        <v>750</v>
      </c>
      <c r="G246" s="169">
        <f t="shared" si="0"/>
        <v>4500</v>
      </c>
      <c r="O246" s="163">
        <v>2</v>
      </c>
      <c r="AA246" s="138">
        <v>3</v>
      </c>
      <c r="AB246" s="138">
        <v>1</v>
      </c>
      <c r="AC246" s="138" t="s">
        <v>398</v>
      </c>
      <c r="AZ246" s="138">
        <v>1</v>
      </c>
      <c r="BA246" s="138">
        <f t="shared" si="1"/>
        <v>4500</v>
      </c>
      <c r="BB246" s="138">
        <f t="shared" si="2"/>
        <v>0</v>
      </c>
      <c r="BC246" s="138">
        <f t="shared" si="3"/>
        <v>0</v>
      </c>
      <c r="BD246" s="138">
        <f t="shared" si="4"/>
        <v>0</v>
      </c>
      <c r="BE246" s="138">
        <f t="shared" si="5"/>
        <v>0</v>
      </c>
      <c r="CA246" s="163">
        <v>3</v>
      </c>
      <c r="CB246" s="163">
        <v>1</v>
      </c>
      <c r="CZ246" s="138">
        <v>0</v>
      </c>
    </row>
    <row r="247" spans="1:104" ht="12.75">
      <c r="A247" s="164">
        <v>81</v>
      </c>
      <c r="B247" s="165" t="s">
        <v>400</v>
      </c>
      <c r="C247" s="166" t="s">
        <v>401</v>
      </c>
      <c r="D247" s="167" t="s">
        <v>134</v>
      </c>
      <c r="E247" s="168">
        <v>16</v>
      </c>
      <c r="F247" s="168">
        <v>200</v>
      </c>
      <c r="G247" s="169">
        <f t="shared" si="0"/>
        <v>3200</v>
      </c>
      <c r="O247" s="163">
        <v>2</v>
      </c>
      <c r="AA247" s="138">
        <v>3</v>
      </c>
      <c r="AB247" s="138">
        <v>1</v>
      </c>
      <c r="AC247" s="138" t="s">
        <v>400</v>
      </c>
      <c r="AZ247" s="138">
        <v>1</v>
      </c>
      <c r="BA247" s="138">
        <f t="shared" si="1"/>
        <v>3200</v>
      </c>
      <c r="BB247" s="138">
        <f t="shared" si="2"/>
        <v>0</v>
      </c>
      <c r="BC247" s="138">
        <f t="shared" si="3"/>
        <v>0</v>
      </c>
      <c r="BD247" s="138">
        <f t="shared" si="4"/>
        <v>0</v>
      </c>
      <c r="BE247" s="138">
        <f t="shared" si="5"/>
        <v>0</v>
      </c>
      <c r="CA247" s="163">
        <v>3</v>
      </c>
      <c r="CB247" s="163">
        <v>1</v>
      </c>
      <c r="CZ247" s="138">
        <v>0</v>
      </c>
    </row>
    <row r="248" spans="1:104" ht="12.75">
      <c r="A248" s="164">
        <v>82</v>
      </c>
      <c r="B248" s="165" t="s">
        <v>402</v>
      </c>
      <c r="C248" s="166" t="s">
        <v>403</v>
      </c>
      <c r="D248" s="167" t="s">
        <v>134</v>
      </c>
      <c r="E248" s="168">
        <v>3</v>
      </c>
      <c r="F248" s="168">
        <v>300</v>
      </c>
      <c r="G248" s="169">
        <f t="shared" si="0"/>
        <v>900</v>
      </c>
      <c r="O248" s="163">
        <v>2</v>
      </c>
      <c r="AA248" s="138">
        <v>3</v>
      </c>
      <c r="AB248" s="138">
        <v>1</v>
      </c>
      <c r="AC248" s="138" t="s">
        <v>402</v>
      </c>
      <c r="AZ248" s="138">
        <v>1</v>
      </c>
      <c r="BA248" s="138">
        <f t="shared" si="1"/>
        <v>900</v>
      </c>
      <c r="BB248" s="138">
        <f t="shared" si="2"/>
        <v>0</v>
      </c>
      <c r="BC248" s="138">
        <f t="shared" si="3"/>
        <v>0</v>
      </c>
      <c r="BD248" s="138">
        <f t="shared" si="4"/>
        <v>0</v>
      </c>
      <c r="BE248" s="138">
        <f t="shared" si="5"/>
        <v>0</v>
      </c>
      <c r="CA248" s="163">
        <v>3</v>
      </c>
      <c r="CB248" s="163">
        <v>1</v>
      </c>
      <c r="CZ248" s="138">
        <v>0</v>
      </c>
    </row>
    <row r="249" spans="1:104" ht="12.75">
      <c r="A249" s="164">
        <v>83</v>
      </c>
      <c r="B249" s="165" t="s">
        <v>404</v>
      </c>
      <c r="C249" s="166" t="s">
        <v>405</v>
      </c>
      <c r="D249" s="167" t="s">
        <v>134</v>
      </c>
      <c r="E249" s="168">
        <v>7</v>
      </c>
      <c r="F249" s="168">
        <v>300</v>
      </c>
      <c r="G249" s="169">
        <f t="shared" si="0"/>
        <v>2100</v>
      </c>
      <c r="O249" s="163">
        <v>2</v>
      </c>
      <c r="AA249" s="138">
        <v>3</v>
      </c>
      <c r="AB249" s="138">
        <v>1</v>
      </c>
      <c r="AC249" s="138" t="s">
        <v>404</v>
      </c>
      <c r="AZ249" s="138">
        <v>1</v>
      </c>
      <c r="BA249" s="138">
        <f t="shared" si="1"/>
        <v>2100</v>
      </c>
      <c r="BB249" s="138">
        <f t="shared" si="2"/>
        <v>0</v>
      </c>
      <c r="BC249" s="138">
        <f t="shared" si="3"/>
        <v>0</v>
      </c>
      <c r="BD249" s="138">
        <f t="shared" si="4"/>
        <v>0</v>
      </c>
      <c r="BE249" s="138">
        <f t="shared" si="5"/>
        <v>0</v>
      </c>
      <c r="CA249" s="163">
        <v>3</v>
      </c>
      <c r="CB249" s="163">
        <v>1</v>
      </c>
      <c r="CZ249" s="138">
        <v>0</v>
      </c>
    </row>
    <row r="250" spans="1:104" ht="22.5">
      <c r="A250" s="164">
        <v>84</v>
      </c>
      <c r="B250" s="165" t="s">
        <v>406</v>
      </c>
      <c r="C250" s="166" t="s">
        <v>407</v>
      </c>
      <c r="D250" s="167" t="s">
        <v>134</v>
      </c>
      <c r="E250" s="168">
        <v>2</v>
      </c>
      <c r="F250" s="168">
        <v>4950</v>
      </c>
      <c r="G250" s="169">
        <f t="shared" si="0"/>
        <v>9900</v>
      </c>
      <c r="O250" s="163">
        <v>2</v>
      </c>
      <c r="AA250" s="138">
        <v>3</v>
      </c>
      <c r="AB250" s="138">
        <v>1</v>
      </c>
      <c r="AC250" s="138" t="s">
        <v>406</v>
      </c>
      <c r="AZ250" s="138">
        <v>1</v>
      </c>
      <c r="BA250" s="138">
        <f t="shared" si="1"/>
        <v>9900</v>
      </c>
      <c r="BB250" s="138">
        <f t="shared" si="2"/>
        <v>0</v>
      </c>
      <c r="BC250" s="138">
        <f t="shared" si="3"/>
        <v>0</v>
      </c>
      <c r="BD250" s="138">
        <f t="shared" si="4"/>
        <v>0</v>
      </c>
      <c r="BE250" s="138">
        <f t="shared" si="5"/>
        <v>0</v>
      </c>
      <c r="CA250" s="163">
        <v>3</v>
      </c>
      <c r="CB250" s="163">
        <v>1</v>
      </c>
      <c r="CZ250" s="138">
        <v>0</v>
      </c>
    </row>
    <row r="251" spans="1:104" ht="12.75">
      <c r="A251" s="164">
        <v>85</v>
      </c>
      <c r="B251" s="165" t="s">
        <v>408</v>
      </c>
      <c r="C251" s="166" t="s">
        <v>409</v>
      </c>
      <c r="D251" s="167" t="s">
        <v>134</v>
      </c>
      <c r="E251" s="168">
        <v>2</v>
      </c>
      <c r="F251" s="168">
        <v>850</v>
      </c>
      <c r="G251" s="169">
        <f t="shared" si="0"/>
        <v>1700</v>
      </c>
      <c r="O251" s="163">
        <v>2</v>
      </c>
      <c r="AA251" s="138">
        <v>3</v>
      </c>
      <c r="AB251" s="138">
        <v>1</v>
      </c>
      <c r="AC251" s="138" t="s">
        <v>408</v>
      </c>
      <c r="AZ251" s="138">
        <v>1</v>
      </c>
      <c r="BA251" s="138">
        <f t="shared" si="1"/>
        <v>1700</v>
      </c>
      <c r="BB251" s="138">
        <f t="shared" si="2"/>
        <v>0</v>
      </c>
      <c r="BC251" s="138">
        <f t="shared" si="3"/>
        <v>0</v>
      </c>
      <c r="BD251" s="138">
        <f t="shared" si="4"/>
        <v>0</v>
      </c>
      <c r="BE251" s="138">
        <f t="shared" si="5"/>
        <v>0</v>
      </c>
      <c r="CA251" s="163">
        <v>3</v>
      </c>
      <c r="CB251" s="163">
        <v>1</v>
      </c>
      <c r="CZ251" s="138">
        <v>0</v>
      </c>
    </row>
    <row r="252" spans="1:57" ht="12.75">
      <c r="A252" s="176"/>
      <c r="B252" s="177" t="s">
        <v>123</v>
      </c>
      <c r="C252" s="178" t="str">
        <f>CONCATENATE(B230," ",C230)</f>
        <v>95 Dokončovací konstrukce na pozemních stavbách</v>
      </c>
      <c r="D252" s="179"/>
      <c r="E252" s="180"/>
      <c r="F252" s="181"/>
      <c r="G252" s="182">
        <f>SUM(G230:G251)</f>
        <v>52494.56</v>
      </c>
      <c r="O252" s="163">
        <v>4</v>
      </c>
      <c r="BA252" s="183">
        <f>SUM(BA230:BA251)</f>
        <v>52494.56</v>
      </c>
      <c r="BB252" s="183">
        <f>SUM(BB230:BB251)</f>
        <v>0</v>
      </c>
      <c r="BC252" s="183">
        <f>SUM(BC230:BC251)</f>
        <v>0</v>
      </c>
      <c r="BD252" s="183">
        <f>SUM(BD230:BD251)</f>
        <v>0</v>
      </c>
      <c r="BE252" s="183">
        <f>SUM(BE230:BE251)</f>
        <v>0</v>
      </c>
    </row>
    <row r="253" spans="1:15" ht="12.75">
      <c r="A253" s="156" t="s">
        <v>88</v>
      </c>
      <c r="B253" s="157" t="s">
        <v>410</v>
      </c>
      <c r="C253" s="158" t="s">
        <v>411</v>
      </c>
      <c r="D253" s="159"/>
      <c r="E253" s="160"/>
      <c r="F253" s="160"/>
      <c r="G253" s="161"/>
      <c r="H253" s="162"/>
      <c r="I253" s="162"/>
      <c r="O253" s="163">
        <v>1</v>
      </c>
    </row>
    <row r="254" spans="1:104" ht="12.75">
      <c r="A254" s="164">
        <v>86</v>
      </c>
      <c r="B254" s="165" t="s">
        <v>412</v>
      </c>
      <c r="C254" s="166" t="s">
        <v>413</v>
      </c>
      <c r="D254" s="167" t="s">
        <v>150</v>
      </c>
      <c r="E254" s="168">
        <v>6.4062</v>
      </c>
      <c r="F254" s="168">
        <v>83</v>
      </c>
      <c r="G254" s="169">
        <f>E254*F254</f>
        <v>531.7146</v>
      </c>
      <c r="O254" s="163">
        <v>2</v>
      </c>
      <c r="AA254" s="138">
        <v>1</v>
      </c>
      <c r="AB254" s="138">
        <v>1</v>
      </c>
      <c r="AC254" s="138">
        <v>1</v>
      </c>
      <c r="AZ254" s="138">
        <v>1</v>
      </c>
      <c r="BA254" s="138">
        <f>IF(AZ254=1,G254,0)</f>
        <v>531.7146</v>
      </c>
      <c r="BB254" s="138">
        <f>IF(AZ254=2,G254,0)</f>
        <v>0</v>
      </c>
      <c r="BC254" s="138">
        <f>IF(AZ254=3,G254,0)</f>
        <v>0</v>
      </c>
      <c r="BD254" s="138">
        <f>IF(AZ254=4,G254,0)</f>
        <v>0</v>
      </c>
      <c r="BE254" s="138">
        <f>IF(AZ254=5,G254,0)</f>
        <v>0</v>
      </c>
      <c r="CA254" s="163">
        <v>1</v>
      </c>
      <c r="CB254" s="163">
        <v>1</v>
      </c>
      <c r="CZ254" s="138">
        <v>0.00067</v>
      </c>
    </row>
    <row r="255" spans="1:15" ht="12.75" customHeight="1">
      <c r="A255" s="170"/>
      <c r="B255" s="171"/>
      <c r="C255" s="213" t="s">
        <v>414</v>
      </c>
      <c r="D255" s="213"/>
      <c r="E255" s="172">
        <v>6.4062</v>
      </c>
      <c r="F255" s="173"/>
      <c r="G255" s="174"/>
      <c r="M255" s="175" t="s">
        <v>414</v>
      </c>
      <c r="O255" s="163"/>
    </row>
    <row r="256" spans="1:104" ht="12.75">
      <c r="A256" s="164">
        <v>87</v>
      </c>
      <c r="B256" s="165" t="s">
        <v>415</v>
      </c>
      <c r="C256" s="166" t="s">
        <v>416</v>
      </c>
      <c r="D256" s="167" t="s">
        <v>92</v>
      </c>
      <c r="E256" s="168">
        <v>3.345</v>
      </c>
      <c r="F256" s="168">
        <v>587</v>
      </c>
      <c r="G256" s="169">
        <f>E256*F256</f>
        <v>1963.515</v>
      </c>
      <c r="O256" s="163">
        <v>2</v>
      </c>
      <c r="AA256" s="138">
        <v>1</v>
      </c>
      <c r="AB256" s="138">
        <v>1</v>
      </c>
      <c r="AC256" s="138">
        <v>1</v>
      </c>
      <c r="AZ256" s="138">
        <v>1</v>
      </c>
      <c r="BA256" s="138">
        <f>IF(AZ256=1,G256,0)</f>
        <v>1963.515</v>
      </c>
      <c r="BB256" s="138">
        <f>IF(AZ256=2,G256,0)</f>
        <v>0</v>
      </c>
      <c r="BC256" s="138">
        <f>IF(AZ256=3,G256,0)</f>
        <v>0</v>
      </c>
      <c r="BD256" s="138">
        <f>IF(AZ256=4,G256,0)</f>
        <v>0</v>
      </c>
      <c r="BE256" s="138">
        <f>IF(AZ256=5,G256,0)</f>
        <v>0</v>
      </c>
      <c r="CA256" s="163">
        <v>1</v>
      </c>
      <c r="CB256" s="163">
        <v>1</v>
      </c>
      <c r="CZ256" s="138">
        <v>0.00128</v>
      </c>
    </row>
    <row r="257" spans="1:15" ht="12.75" customHeight="1">
      <c r="A257" s="170"/>
      <c r="B257" s="171"/>
      <c r="C257" s="213" t="s">
        <v>417</v>
      </c>
      <c r="D257" s="213"/>
      <c r="E257" s="172">
        <v>3.345</v>
      </c>
      <c r="F257" s="173"/>
      <c r="G257" s="174"/>
      <c r="M257" s="175" t="s">
        <v>417</v>
      </c>
      <c r="O257" s="163"/>
    </row>
    <row r="258" spans="1:104" ht="12.75">
      <c r="A258" s="164">
        <v>88</v>
      </c>
      <c r="B258" s="165" t="s">
        <v>418</v>
      </c>
      <c r="C258" s="166" t="s">
        <v>419</v>
      </c>
      <c r="D258" s="167" t="s">
        <v>92</v>
      </c>
      <c r="E258" s="168">
        <v>1.215</v>
      </c>
      <c r="F258" s="168">
        <v>642</v>
      </c>
      <c r="G258" s="169">
        <f>E258*F258</f>
        <v>780.0300000000001</v>
      </c>
      <c r="O258" s="163">
        <v>2</v>
      </c>
      <c r="AA258" s="138">
        <v>1</v>
      </c>
      <c r="AB258" s="138">
        <v>1</v>
      </c>
      <c r="AC258" s="138">
        <v>1</v>
      </c>
      <c r="AZ258" s="138">
        <v>1</v>
      </c>
      <c r="BA258" s="138">
        <f>IF(AZ258=1,G258,0)</f>
        <v>780.0300000000001</v>
      </c>
      <c r="BB258" s="138">
        <f>IF(AZ258=2,G258,0)</f>
        <v>0</v>
      </c>
      <c r="BC258" s="138">
        <f>IF(AZ258=3,G258,0)</f>
        <v>0</v>
      </c>
      <c r="BD258" s="138">
        <f>IF(AZ258=4,G258,0)</f>
        <v>0</v>
      </c>
      <c r="BE258" s="138">
        <f>IF(AZ258=5,G258,0)</f>
        <v>0</v>
      </c>
      <c r="CA258" s="163">
        <v>1</v>
      </c>
      <c r="CB258" s="163">
        <v>1</v>
      </c>
      <c r="CZ258" s="138">
        <v>0</v>
      </c>
    </row>
    <row r="259" spans="1:15" ht="12.75" customHeight="1">
      <c r="A259" s="170"/>
      <c r="B259" s="171"/>
      <c r="C259" s="213" t="s">
        <v>420</v>
      </c>
      <c r="D259" s="213"/>
      <c r="E259" s="172">
        <v>1.215</v>
      </c>
      <c r="F259" s="173"/>
      <c r="G259" s="174"/>
      <c r="M259" s="175" t="s">
        <v>420</v>
      </c>
      <c r="O259" s="163"/>
    </row>
    <row r="260" spans="1:104" ht="12.75">
      <c r="A260" s="164">
        <v>89</v>
      </c>
      <c r="B260" s="165" t="s">
        <v>421</v>
      </c>
      <c r="C260" s="166" t="s">
        <v>422</v>
      </c>
      <c r="D260" s="167" t="s">
        <v>92</v>
      </c>
      <c r="E260" s="168">
        <v>0.1239</v>
      </c>
      <c r="F260" s="168">
        <v>2351</v>
      </c>
      <c r="G260" s="169">
        <f>E260*F260</f>
        <v>291.2889</v>
      </c>
      <c r="O260" s="163">
        <v>2</v>
      </c>
      <c r="AA260" s="138">
        <v>1</v>
      </c>
      <c r="AB260" s="138">
        <v>1</v>
      </c>
      <c r="AC260" s="138">
        <v>1</v>
      </c>
      <c r="AZ260" s="138">
        <v>1</v>
      </c>
      <c r="BA260" s="138">
        <f>IF(AZ260=1,G260,0)</f>
        <v>291.2889</v>
      </c>
      <c r="BB260" s="138">
        <f>IF(AZ260=2,G260,0)</f>
        <v>0</v>
      </c>
      <c r="BC260" s="138">
        <f>IF(AZ260=3,G260,0)</f>
        <v>0</v>
      </c>
      <c r="BD260" s="138">
        <f>IF(AZ260=4,G260,0)</f>
        <v>0</v>
      </c>
      <c r="BE260" s="138">
        <f>IF(AZ260=5,G260,0)</f>
        <v>0</v>
      </c>
      <c r="CA260" s="163">
        <v>1</v>
      </c>
      <c r="CB260" s="163">
        <v>1</v>
      </c>
      <c r="CZ260" s="138">
        <v>0</v>
      </c>
    </row>
    <row r="261" spans="1:15" ht="12.75" customHeight="1">
      <c r="A261" s="170"/>
      <c r="B261" s="171"/>
      <c r="C261" s="213" t="s">
        <v>423</v>
      </c>
      <c r="D261" s="213"/>
      <c r="E261" s="172">
        <v>0.0989</v>
      </c>
      <c r="F261" s="173"/>
      <c r="G261" s="174"/>
      <c r="M261" s="175" t="s">
        <v>423</v>
      </c>
      <c r="O261" s="163"/>
    </row>
    <row r="262" spans="1:15" ht="12.75" customHeight="1">
      <c r="A262" s="170"/>
      <c r="B262" s="171"/>
      <c r="C262" s="213" t="s">
        <v>424</v>
      </c>
      <c r="D262" s="213"/>
      <c r="E262" s="172">
        <v>0.025</v>
      </c>
      <c r="F262" s="173"/>
      <c r="G262" s="174"/>
      <c r="M262" s="175" t="s">
        <v>424</v>
      </c>
      <c r="O262" s="163"/>
    </row>
    <row r="263" spans="1:104" ht="12.75">
      <c r="A263" s="164">
        <v>90</v>
      </c>
      <c r="B263" s="165" t="s">
        <v>425</v>
      </c>
      <c r="C263" s="166" t="s">
        <v>426</v>
      </c>
      <c r="D263" s="167" t="s">
        <v>92</v>
      </c>
      <c r="E263" s="168">
        <v>0.531</v>
      </c>
      <c r="F263" s="168">
        <v>1650</v>
      </c>
      <c r="G263" s="169">
        <f>E263*F263</f>
        <v>876.1500000000001</v>
      </c>
      <c r="O263" s="163">
        <v>2</v>
      </c>
      <c r="AA263" s="138">
        <v>1</v>
      </c>
      <c r="AB263" s="138">
        <v>1</v>
      </c>
      <c r="AC263" s="138">
        <v>1</v>
      </c>
      <c r="AZ263" s="138">
        <v>1</v>
      </c>
      <c r="BA263" s="138">
        <f>IF(AZ263=1,G263,0)</f>
        <v>876.1500000000001</v>
      </c>
      <c r="BB263" s="138">
        <f>IF(AZ263=2,G263,0)</f>
        <v>0</v>
      </c>
      <c r="BC263" s="138">
        <f>IF(AZ263=3,G263,0)</f>
        <v>0</v>
      </c>
      <c r="BD263" s="138">
        <f>IF(AZ263=4,G263,0)</f>
        <v>0</v>
      </c>
      <c r="BE263" s="138">
        <f>IF(AZ263=5,G263,0)</f>
        <v>0</v>
      </c>
      <c r="CA263" s="163">
        <v>1</v>
      </c>
      <c r="CB263" s="163">
        <v>1</v>
      </c>
      <c r="CZ263" s="138">
        <v>0</v>
      </c>
    </row>
    <row r="264" spans="1:15" ht="12.75" customHeight="1">
      <c r="A264" s="170"/>
      <c r="B264" s="171"/>
      <c r="C264" s="213" t="s">
        <v>427</v>
      </c>
      <c r="D264" s="213"/>
      <c r="E264" s="172">
        <v>0.3</v>
      </c>
      <c r="F264" s="173"/>
      <c r="G264" s="174"/>
      <c r="M264" s="175" t="s">
        <v>427</v>
      </c>
      <c r="O264" s="163"/>
    </row>
    <row r="265" spans="1:15" ht="12.75" customHeight="1">
      <c r="A265" s="170"/>
      <c r="B265" s="171"/>
      <c r="C265" s="213" t="s">
        <v>428</v>
      </c>
      <c r="D265" s="213"/>
      <c r="E265" s="172">
        <v>0.231</v>
      </c>
      <c r="F265" s="173"/>
      <c r="G265" s="174"/>
      <c r="M265" s="175" t="s">
        <v>428</v>
      </c>
      <c r="O265" s="163"/>
    </row>
    <row r="266" spans="1:104" ht="12.75">
      <c r="A266" s="164">
        <v>91</v>
      </c>
      <c r="B266" s="165" t="s">
        <v>429</v>
      </c>
      <c r="C266" s="166" t="s">
        <v>430</v>
      </c>
      <c r="D266" s="167" t="s">
        <v>150</v>
      </c>
      <c r="E266" s="168">
        <v>15.59</v>
      </c>
      <c r="F266" s="168">
        <v>43</v>
      </c>
      <c r="G266" s="169">
        <f>E266*F266</f>
        <v>670.37</v>
      </c>
      <c r="O266" s="163">
        <v>2</v>
      </c>
      <c r="AA266" s="138">
        <v>1</v>
      </c>
      <c r="AB266" s="138">
        <v>1</v>
      </c>
      <c r="AC266" s="138">
        <v>1</v>
      </c>
      <c r="AZ266" s="138">
        <v>1</v>
      </c>
      <c r="BA266" s="138">
        <f>IF(AZ266=1,G266,0)</f>
        <v>670.37</v>
      </c>
      <c r="BB266" s="138">
        <f>IF(AZ266=2,G266,0)</f>
        <v>0</v>
      </c>
      <c r="BC266" s="138">
        <f>IF(AZ266=3,G266,0)</f>
        <v>0</v>
      </c>
      <c r="BD266" s="138">
        <f>IF(AZ266=4,G266,0)</f>
        <v>0</v>
      </c>
      <c r="BE266" s="138">
        <f>IF(AZ266=5,G266,0)</f>
        <v>0</v>
      </c>
      <c r="CA266" s="163">
        <v>1</v>
      </c>
      <c r="CB266" s="163">
        <v>1</v>
      </c>
      <c r="CZ266" s="138">
        <v>0</v>
      </c>
    </row>
    <row r="267" spans="1:15" ht="12.75" customHeight="1">
      <c r="A267" s="170"/>
      <c r="B267" s="171"/>
      <c r="C267" s="213" t="s">
        <v>431</v>
      </c>
      <c r="D267" s="213"/>
      <c r="E267" s="172">
        <v>15.59</v>
      </c>
      <c r="F267" s="173"/>
      <c r="G267" s="174"/>
      <c r="M267" s="175" t="s">
        <v>431</v>
      </c>
      <c r="O267" s="163"/>
    </row>
    <row r="268" spans="1:104" ht="12.75">
      <c r="A268" s="164">
        <v>92</v>
      </c>
      <c r="B268" s="165" t="s">
        <v>432</v>
      </c>
      <c r="C268" s="166" t="s">
        <v>433</v>
      </c>
      <c r="D268" s="167" t="s">
        <v>134</v>
      </c>
      <c r="E268" s="168">
        <v>4</v>
      </c>
      <c r="F268" s="168">
        <v>20</v>
      </c>
      <c r="G268" s="169">
        <f>E268*F268</f>
        <v>80</v>
      </c>
      <c r="O268" s="163">
        <v>2</v>
      </c>
      <c r="AA268" s="138">
        <v>1</v>
      </c>
      <c r="AB268" s="138">
        <v>1</v>
      </c>
      <c r="AC268" s="138">
        <v>1</v>
      </c>
      <c r="AZ268" s="138">
        <v>1</v>
      </c>
      <c r="BA268" s="138">
        <f>IF(AZ268=1,G268,0)</f>
        <v>80</v>
      </c>
      <c r="BB268" s="138">
        <f>IF(AZ268=2,G268,0)</f>
        <v>0</v>
      </c>
      <c r="BC268" s="138">
        <f>IF(AZ268=3,G268,0)</f>
        <v>0</v>
      </c>
      <c r="BD268" s="138">
        <f>IF(AZ268=4,G268,0)</f>
        <v>0</v>
      </c>
      <c r="BE268" s="138">
        <f>IF(AZ268=5,G268,0)</f>
        <v>0</v>
      </c>
      <c r="CA268" s="163">
        <v>1</v>
      </c>
      <c r="CB268" s="163">
        <v>1</v>
      </c>
      <c r="CZ268" s="138">
        <v>0</v>
      </c>
    </row>
    <row r="269" spans="1:104" ht="12.75">
      <c r="A269" s="164">
        <v>93</v>
      </c>
      <c r="B269" s="165" t="s">
        <v>434</v>
      </c>
      <c r="C269" s="166" t="s">
        <v>435</v>
      </c>
      <c r="D269" s="167" t="s">
        <v>150</v>
      </c>
      <c r="E269" s="168">
        <v>5.1684</v>
      </c>
      <c r="F269" s="168">
        <v>134</v>
      </c>
      <c r="G269" s="169">
        <f>E269*F269</f>
        <v>692.5656</v>
      </c>
      <c r="O269" s="163">
        <v>2</v>
      </c>
      <c r="AA269" s="138">
        <v>1</v>
      </c>
      <c r="AB269" s="138">
        <v>1</v>
      </c>
      <c r="AC269" s="138">
        <v>1</v>
      </c>
      <c r="AZ269" s="138">
        <v>1</v>
      </c>
      <c r="BA269" s="138">
        <f>IF(AZ269=1,G269,0)</f>
        <v>692.5656</v>
      </c>
      <c r="BB269" s="138">
        <f>IF(AZ269=2,G269,0)</f>
        <v>0</v>
      </c>
      <c r="BC269" s="138">
        <f>IF(AZ269=3,G269,0)</f>
        <v>0</v>
      </c>
      <c r="BD269" s="138">
        <f>IF(AZ269=4,G269,0)</f>
        <v>0</v>
      </c>
      <c r="BE269" s="138">
        <f>IF(AZ269=5,G269,0)</f>
        <v>0</v>
      </c>
      <c r="CA269" s="163">
        <v>1</v>
      </c>
      <c r="CB269" s="163">
        <v>1</v>
      </c>
      <c r="CZ269" s="138">
        <v>0.00092</v>
      </c>
    </row>
    <row r="270" spans="1:15" ht="12.75" customHeight="1">
      <c r="A270" s="170"/>
      <c r="B270" s="171"/>
      <c r="C270" s="213" t="s">
        <v>436</v>
      </c>
      <c r="D270" s="213"/>
      <c r="E270" s="172">
        <v>5.1684</v>
      </c>
      <c r="F270" s="173"/>
      <c r="G270" s="174"/>
      <c r="M270" s="175" t="s">
        <v>436</v>
      </c>
      <c r="O270" s="163"/>
    </row>
    <row r="271" spans="1:104" ht="12.75">
      <c r="A271" s="164">
        <v>94</v>
      </c>
      <c r="B271" s="165" t="s">
        <v>437</v>
      </c>
      <c r="C271" s="166" t="s">
        <v>438</v>
      </c>
      <c r="D271" s="167" t="s">
        <v>150</v>
      </c>
      <c r="E271" s="168">
        <v>7.3179</v>
      </c>
      <c r="F271" s="168">
        <v>252</v>
      </c>
      <c r="G271" s="169">
        <f>E271*F271</f>
        <v>1844.1108</v>
      </c>
      <c r="O271" s="163">
        <v>2</v>
      </c>
      <c r="AA271" s="138">
        <v>1</v>
      </c>
      <c r="AB271" s="138">
        <v>1</v>
      </c>
      <c r="AC271" s="138">
        <v>1</v>
      </c>
      <c r="AZ271" s="138">
        <v>1</v>
      </c>
      <c r="BA271" s="138">
        <f>IF(AZ271=1,G271,0)</f>
        <v>1844.1108</v>
      </c>
      <c r="BB271" s="138">
        <f>IF(AZ271=2,G271,0)</f>
        <v>0</v>
      </c>
      <c r="BC271" s="138">
        <f>IF(AZ271=3,G271,0)</f>
        <v>0</v>
      </c>
      <c r="BD271" s="138">
        <f>IF(AZ271=4,G271,0)</f>
        <v>0</v>
      </c>
      <c r="BE271" s="138">
        <f>IF(AZ271=5,G271,0)</f>
        <v>0</v>
      </c>
      <c r="CA271" s="163">
        <v>1</v>
      </c>
      <c r="CB271" s="163">
        <v>1</v>
      </c>
      <c r="CZ271" s="138">
        <v>0.00117</v>
      </c>
    </row>
    <row r="272" spans="1:15" ht="12.75" customHeight="1">
      <c r="A272" s="170"/>
      <c r="B272" s="171"/>
      <c r="C272" s="213" t="s">
        <v>439</v>
      </c>
      <c r="D272" s="213"/>
      <c r="E272" s="172">
        <v>7.3179</v>
      </c>
      <c r="F272" s="173"/>
      <c r="G272" s="174"/>
      <c r="M272" s="175" t="s">
        <v>439</v>
      </c>
      <c r="O272" s="163"/>
    </row>
    <row r="273" spans="1:104" ht="12.75">
      <c r="A273" s="164">
        <v>95</v>
      </c>
      <c r="B273" s="165" t="s">
        <v>440</v>
      </c>
      <c r="C273" s="166" t="s">
        <v>441</v>
      </c>
      <c r="D273" s="167" t="s">
        <v>117</v>
      </c>
      <c r="E273" s="168">
        <v>5</v>
      </c>
      <c r="F273" s="168">
        <v>56</v>
      </c>
      <c r="G273" s="169">
        <f>E273*F273</f>
        <v>280</v>
      </c>
      <c r="O273" s="163">
        <v>2</v>
      </c>
      <c r="AA273" s="138">
        <v>1</v>
      </c>
      <c r="AB273" s="138">
        <v>1</v>
      </c>
      <c r="AC273" s="138">
        <v>1</v>
      </c>
      <c r="AZ273" s="138">
        <v>1</v>
      </c>
      <c r="BA273" s="138">
        <f>IF(AZ273=1,G273,0)</f>
        <v>280</v>
      </c>
      <c r="BB273" s="138">
        <f>IF(AZ273=2,G273,0)</f>
        <v>0</v>
      </c>
      <c r="BC273" s="138">
        <f>IF(AZ273=3,G273,0)</f>
        <v>0</v>
      </c>
      <c r="BD273" s="138">
        <f>IF(AZ273=4,G273,0)</f>
        <v>0</v>
      </c>
      <c r="BE273" s="138">
        <f>IF(AZ273=5,G273,0)</f>
        <v>0</v>
      </c>
      <c r="CA273" s="163">
        <v>1</v>
      </c>
      <c r="CB273" s="163">
        <v>1</v>
      </c>
      <c r="CZ273" s="138">
        <v>0</v>
      </c>
    </row>
    <row r="274" spans="1:15" ht="12.75" customHeight="1">
      <c r="A274" s="170"/>
      <c r="B274" s="171"/>
      <c r="C274" s="213" t="s">
        <v>442</v>
      </c>
      <c r="D274" s="213"/>
      <c r="E274" s="172">
        <v>5</v>
      </c>
      <c r="F274" s="173"/>
      <c r="G274" s="174"/>
      <c r="M274" s="175" t="s">
        <v>442</v>
      </c>
      <c r="O274" s="163"/>
    </row>
    <row r="275" spans="1:104" ht="12.75">
      <c r="A275" s="164">
        <v>96</v>
      </c>
      <c r="B275" s="165" t="s">
        <v>443</v>
      </c>
      <c r="C275" s="166" t="s">
        <v>444</v>
      </c>
      <c r="D275" s="167" t="s">
        <v>117</v>
      </c>
      <c r="E275" s="168">
        <v>3.54</v>
      </c>
      <c r="F275" s="168">
        <v>110</v>
      </c>
      <c r="G275" s="169">
        <f>E275*F275</f>
        <v>389.4</v>
      </c>
      <c r="O275" s="163">
        <v>2</v>
      </c>
      <c r="AA275" s="138">
        <v>1</v>
      </c>
      <c r="AB275" s="138">
        <v>1</v>
      </c>
      <c r="AC275" s="138">
        <v>1</v>
      </c>
      <c r="AZ275" s="138">
        <v>1</v>
      </c>
      <c r="BA275" s="138">
        <f>IF(AZ275=1,G275,0)</f>
        <v>389.4</v>
      </c>
      <c r="BB275" s="138">
        <f>IF(AZ275=2,G275,0)</f>
        <v>0</v>
      </c>
      <c r="BC275" s="138">
        <f>IF(AZ275=3,G275,0)</f>
        <v>0</v>
      </c>
      <c r="BD275" s="138">
        <f>IF(AZ275=4,G275,0)</f>
        <v>0</v>
      </c>
      <c r="BE275" s="138">
        <f>IF(AZ275=5,G275,0)</f>
        <v>0</v>
      </c>
      <c r="CA275" s="163">
        <v>1</v>
      </c>
      <c r="CB275" s="163">
        <v>1</v>
      </c>
      <c r="CZ275" s="138">
        <v>0</v>
      </c>
    </row>
    <row r="276" spans="1:15" ht="12.75" customHeight="1">
      <c r="A276" s="170"/>
      <c r="B276" s="171"/>
      <c r="C276" s="213" t="s">
        <v>445</v>
      </c>
      <c r="D276" s="213"/>
      <c r="E276" s="172">
        <v>3.54</v>
      </c>
      <c r="F276" s="173"/>
      <c r="G276" s="174"/>
      <c r="M276" s="175" t="s">
        <v>445</v>
      </c>
      <c r="O276" s="163"/>
    </row>
    <row r="277" spans="1:104" ht="12.75">
      <c r="A277" s="164">
        <v>97</v>
      </c>
      <c r="B277" s="165" t="s">
        <v>446</v>
      </c>
      <c r="C277" s="166" t="s">
        <v>447</v>
      </c>
      <c r="D277" s="167" t="s">
        <v>150</v>
      </c>
      <c r="E277" s="168">
        <v>61.88</v>
      </c>
      <c r="F277" s="168">
        <v>48</v>
      </c>
      <c r="G277" s="169">
        <f>E277*F277</f>
        <v>2970.2400000000002</v>
      </c>
      <c r="O277" s="163">
        <v>2</v>
      </c>
      <c r="AA277" s="138">
        <v>1</v>
      </c>
      <c r="AB277" s="138">
        <v>1</v>
      </c>
      <c r="AC277" s="138">
        <v>1</v>
      </c>
      <c r="AZ277" s="138">
        <v>1</v>
      </c>
      <c r="BA277" s="138">
        <f>IF(AZ277=1,G277,0)</f>
        <v>2970.2400000000002</v>
      </c>
      <c r="BB277" s="138">
        <f>IF(AZ277=2,G277,0)</f>
        <v>0</v>
      </c>
      <c r="BC277" s="138">
        <f>IF(AZ277=3,G277,0)</f>
        <v>0</v>
      </c>
      <c r="BD277" s="138">
        <f>IF(AZ277=4,G277,0)</f>
        <v>0</v>
      </c>
      <c r="BE277" s="138">
        <f>IF(AZ277=5,G277,0)</f>
        <v>0</v>
      </c>
      <c r="CA277" s="163">
        <v>1</v>
      </c>
      <c r="CB277" s="163">
        <v>1</v>
      </c>
      <c r="CZ277" s="138">
        <v>0</v>
      </c>
    </row>
    <row r="278" spans="1:15" ht="12.75" customHeight="1">
      <c r="A278" s="170"/>
      <c r="B278" s="171"/>
      <c r="C278" s="213" t="s">
        <v>448</v>
      </c>
      <c r="D278" s="213"/>
      <c r="E278" s="172">
        <v>61.88</v>
      </c>
      <c r="F278" s="173"/>
      <c r="G278" s="174"/>
      <c r="M278" s="175" t="s">
        <v>448</v>
      </c>
      <c r="O278" s="163"/>
    </row>
    <row r="279" spans="1:104" ht="12.75">
      <c r="A279" s="164">
        <v>98</v>
      </c>
      <c r="B279" s="165" t="s">
        <v>449</v>
      </c>
      <c r="C279" s="166" t="s">
        <v>450</v>
      </c>
      <c r="D279" s="167" t="s">
        <v>150</v>
      </c>
      <c r="E279" s="168">
        <v>38.2651</v>
      </c>
      <c r="F279" s="168">
        <v>71</v>
      </c>
      <c r="G279" s="169">
        <f>E279*F279</f>
        <v>2716.8221</v>
      </c>
      <c r="O279" s="163">
        <v>2</v>
      </c>
      <c r="AA279" s="138">
        <v>1</v>
      </c>
      <c r="AB279" s="138">
        <v>1</v>
      </c>
      <c r="AC279" s="138">
        <v>1</v>
      </c>
      <c r="AZ279" s="138">
        <v>1</v>
      </c>
      <c r="BA279" s="138">
        <f>IF(AZ279=1,G279,0)</f>
        <v>2716.8221</v>
      </c>
      <c r="BB279" s="138">
        <f>IF(AZ279=2,G279,0)</f>
        <v>0</v>
      </c>
      <c r="BC279" s="138">
        <f>IF(AZ279=3,G279,0)</f>
        <v>0</v>
      </c>
      <c r="BD279" s="138">
        <f>IF(AZ279=4,G279,0)</f>
        <v>0</v>
      </c>
      <c r="BE279" s="138">
        <f>IF(AZ279=5,G279,0)</f>
        <v>0</v>
      </c>
      <c r="CA279" s="163">
        <v>1</v>
      </c>
      <c r="CB279" s="163">
        <v>1</v>
      </c>
      <c r="CZ279" s="138">
        <v>0</v>
      </c>
    </row>
    <row r="280" spans="1:15" ht="12.75" customHeight="1">
      <c r="A280" s="170"/>
      <c r="B280" s="171"/>
      <c r="C280" s="213" t="s">
        <v>451</v>
      </c>
      <c r="D280" s="213"/>
      <c r="E280" s="172">
        <v>21.0593</v>
      </c>
      <c r="F280" s="173"/>
      <c r="G280" s="174"/>
      <c r="M280" s="175" t="s">
        <v>451</v>
      </c>
      <c r="O280" s="163"/>
    </row>
    <row r="281" spans="1:15" ht="12.75" customHeight="1">
      <c r="A281" s="170"/>
      <c r="B281" s="171"/>
      <c r="C281" s="213" t="s">
        <v>452</v>
      </c>
      <c r="D281" s="213"/>
      <c r="E281" s="172">
        <v>14.8538</v>
      </c>
      <c r="F281" s="173"/>
      <c r="G281" s="174"/>
      <c r="M281" s="175" t="s">
        <v>452</v>
      </c>
      <c r="O281" s="163"/>
    </row>
    <row r="282" spans="1:15" ht="12.75" customHeight="1">
      <c r="A282" s="170"/>
      <c r="B282" s="171"/>
      <c r="C282" s="213" t="s">
        <v>453</v>
      </c>
      <c r="D282" s="213"/>
      <c r="E282" s="172">
        <v>2.352</v>
      </c>
      <c r="F282" s="173"/>
      <c r="G282" s="174"/>
      <c r="M282" s="175" t="s">
        <v>453</v>
      </c>
      <c r="O282" s="163"/>
    </row>
    <row r="283" spans="1:57" ht="12.75">
      <c r="A283" s="176"/>
      <c r="B283" s="177" t="s">
        <v>123</v>
      </c>
      <c r="C283" s="178" t="str">
        <f>CONCATENATE(B253," ",C253)</f>
        <v>96 Bourání konstrukcí</v>
      </c>
      <c r="D283" s="179"/>
      <c r="E283" s="180"/>
      <c r="F283" s="181"/>
      <c r="G283" s="182">
        <f>SUM(G253:G282)</f>
        <v>14086.206999999999</v>
      </c>
      <c r="O283" s="163">
        <v>4</v>
      </c>
      <c r="BA283" s="183">
        <f>SUM(BA253:BA282)</f>
        <v>14086.206999999999</v>
      </c>
      <c r="BB283" s="183">
        <f>SUM(BB253:BB282)</f>
        <v>0</v>
      </c>
      <c r="BC283" s="183">
        <f>SUM(BC253:BC282)</f>
        <v>0</v>
      </c>
      <c r="BD283" s="183">
        <f>SUM(BD253:BD282)</f>
        <v>0</v>
      </c>
      <c r="BE283" s="183">
        <f>SUM(BE253:BE282)</f>
        <v>0</v>
      </c>
    </row>
    <row r="284" spans="1:15" ht="12.75">
      <c r="A284" s="156" t="s">
        <v>88</v>
      </c>
      <c r="B284" s="157" t="s">
        <v>454</v>
      </c>
      <c r="C284" s="158" t="s">
        <v>455</v>
      </c>
      <c r="D284" s="159"/>
      <c r="E284" s="160"/>
      <c r="F284" s="160"/>
      <c r="G284" s="161"/>
      <c r="H284" s="162"/>
      <c r="I284" s="162"/>
      <c r="O284" s="163">
        <v>1</v>
      </c>
    </row>
    <row r="285" spans="1:104" ht="12.75">
      <c r="A285" s="164">
        <v>99</v>
      </c>
      <c r="B285" s="165" t="s">
        <v>456</v>
      </c>
      <c r="C285" s="166" t="s">
        <v>457</v>
      </c>
      <c r="D285" s="167" t="s">
        <v>92</v>
      </c>
      <c r="E285" s="168">
        <v>1.0872</v>
      </c>
      <c r="F285" s="168">
        <v>799</v>
      </c>
      <c r="G285" s="169">
        <f>E285*F285</f>
        <v>868.6727999999999</v>
      </c>
      <c r="O285" s="163">
        <v>2</v>
      </c>
      <c r="AA285" s="138">
        <v>1</v>
      </c>
      <c r="AB285" s="138">
        <v>1</v>
      </c>
      <c r="AC285" s="138">
        <v>1</v>
      </c>
      <c r="AZ285" s="138">
        <v>1</v>
      </c>
      <c r="BA285" s="138">
        <f>IF(AZ285=1,G285,0)</f>
        <v>868.6727999999999</v>
      </c>
      <c r="BB285" s="138">
        <f>IF(AZ285=2,G285,0)</f>
        <v>0</v>
      </c>
      <c r="BC285" s="138">
        <f>IF(AZ285=3,G285,0)</f>
        <v>0</v>
      </c>
      <c r="BD285" s="138">
        <f>IF(AZ285=4,G285,0)</f>
        <v>0</v>
      </c>
      <c r="BE285" s="138">
        <f>IF(AZ285=5,G285,0)</f>
        <v>0</v>
      </c>
      <c r="CA285" s="163">
        <v>1</v>
      </c>
      <c r="CB285" s="163">
        <v>1</v>
      </c>
      <c r="CZ285" s="138">
        <v>0.00182</v>
      </c>
    </row>
    <row r="286" spans="1:15" ht="12.75" customHeight="1">
      <c r="A286" s="170"/>
      <c r="B286" s="171"/>
      <c r="C286" s="213" t="s">
        <v>458</v>
      </c>
      <c r="D286" s="213"/>
      <c r="E286" s="172">
        <v>0.72</v>
      </c>
      <c r="F286" s="173"/>
      <c r="G286" s="174"/>
      <c r="M286" s="175" t="s">
        <v>458</v>
      </c>
      <c r="O286" s="163"/>
    </row>
    <row r="287" spans="1:15" ht="12.75" customHeight="1">
      <c r="A287" s="170"/>
      <c r="B287" s="171"/>
      <c r="C287" s="213" t="s">
        <v>459</v>
      </c>
      <c r="D287" s="213"/>
      <c r="E287" s="172">
        <v>0.3672</v>
      </c>
      <c r="F287" s="173"/>
      <c r="G287" s="174"/>
      <c r="M287" s="175" t="s">
        <v>459</v>
      </c>
      <c r="O287" s="163"/>
    </row>
    <row r="288" spans="1:104" ht="12.75">
      <c r="A288" s="164">
        <v>100</v>
      </c>
      <c r="B288" s="165" t="s">
        <v>460</v>
      </c>
      <c r="C288" s="166" t="s">
        <v>461</v>
      </c>
      <c r="D288" s="167" t="s">
        <v>117</v>
      </c>
      <c r="E288" s="168">
        <v>5</v>
      </c>
      <c r="F288" s="168">
        <v>91</v>
      </c>
      <c r="G288" s="169">
        <f>E288*F288</f>
        <v>455</v>
      </c>
      <c r="O288" s="163">
        <v>2</v>
      </c>
      <c r="AA288" s="138">
        <v>1</v>
      </c>
      <c r="AB288" s="138">
        <v>1</v>
      </c>
      <c r="AC288" s="138">
        <v>1</v>
      </c>
      <c r="AZ288" s="138">
        <v>1</v>
      </c>
      <c r="BA288" s="138">
        <f>IF(AZ288=1,G288,0)</f>
        <v>455</v>
      </c>
      <c r="BB288" s="138">
        <f>IF(AZ288=2,G288,0)</f>
        <v>0</v>
      </c>
      <c r="BC288" s="138">
        <f>IF(AZ288=3,G288,0)</f>
        <v>0</v>
      </c>
      <c r="BD288" s="138">
        <f>IF(AZ288=4,G288,0)</f>
        <v>0</v>
      </c>
      <c r="BE288" s="138">
        <f>IF(AZ288=5,G288,0)</f>
        <v>0</v>
      </c>
      <c r="CA288" s="163">
        <v>1</v>
      </c>
      <c r="CB288" s="163">
        <v>1</v>
      </c>
      <c r="CZ288" s="138">
        <v>0</v>
      </c>
    </row>
    <row r="289" spans="1:15" ht="12.75" customHeight="1">
      <c r="A289" s="170"/>
      <c r="B289" s="171"/>
      <c r="C289" s="213" t="s">
        <v>442</v>
      </c>
      <c r="D289" s="213"/>
      <c r="E289" s="172">
        <v>5</v>
      </c>
      <c r="F289" s="173"/>
      <c r="G289" s="174"/>
      <c r="M289" s="175" t="s">
        <v>442</v>
      </c>
      <c r="O289" s="163"/>
    </row>
    <row r="290" spans="1:104" ht="12.75">
      <c r="A290" s="164">
        <v>101</v>
      </c>
      <c r="B290" s="165" t="s">
        <v>462</v>
      </c>
      <c r="C290" s="166" t="s">
        <v>463</v>
      </c>
      <c r="D290" s="167" t="s">
        <v>117</v>
      </c>
      <c r="E290" s="168">
        <v>2.52</v>
      </c>
      <c r="F290" s="168">
        <v>132</v>
      </c>
      <c r="G290" s="169">
        <f>E290*F290</f>
        <v>332.64</v>
      </c>
      <c r="O290" s="163">
        <v>2</v>
      </c>
      <c r="AA290" s="138">
        <v>1</v>
      </c>
      <c r="AB290" s="138">
        <v>1</v>
      </c>
      <c r="AC290" s="138">
        <v>1</v>
      </c>
      <c r="AZ290" s="138">
        <v>1</v>
      </c>
      <c r="BA290" s="138">
        <f>IF(AZ290=1,G290,0)</f>
        <v>332.64</v>
      </c>
      <c r="BB290" s="138">
        <f>IF(AZ290=2,G290,0)</f>
        <v>0</v>
      </c>
      <c r="BC290" s="138">
        <f>IF(AZ290=3,G290,0)</f>
        <v>0</v>
      </c>
      <c r="BD290" s="138">
        <f>IF(AZ290=4,G290,0)</f>
        <v>0</v>
      </c>
      <c r="BE290" s="138">
        <f>IF(AZ290=5,G290,0)</f>
        <v>0</v>
      </c>
      <c r="CA290" s="163">
        <v>1</v>
      </c>
      <c r="CB290" s="163">
        <v>1</v>
      </c>
      <c r="CZ290" s="138">
        <v>0</v>
      </c>
    </row>
    <row r="291" spans="1:104" ht="12.75">
      <c r="A291" s="164">
        <v>102</v>
      </c>
      <c r="B291" s="165" t="s">
        <v>464</v>
      </c>
      <c r="C291" s="166" t="s">
        <v>465</v>
      </c>
      <c r="D291" s="167" t="s">
        <v>117</v>
      </c>
      <c r="E291" s="168">
        <v>3.9</v>
      </c>
      <c r="F291" s="168">
        <v>201</v>
      </c>
      <c r="G291" s="169">
        <f>E291*F291</f>
        <v>783.9</v>
      </c>
      <c r="O291" s="163">
        <v>2</v>
      </c>
      <c r="AA291" s="138">
        <v>1</v>
      </c>
      <c r="AB291" s="138">
        <v>1</v>
      </c>
      <c r="AC291" s="138">
        <v>1</v>
      </c>
      <c r="AZ291" s="138">
        <v>1</v>
      </c>
      <c r="BA291" s="138">
        <f>IF(AZ291=1,G291,0)</f>
        <v>783.9</v>
      </c>
      <c r="BB291" s="138">
        <f>IF(AZ291=2,G291,0)</f>
        <v>0</v>
      </c>
      <c r="BC291" s="138">
        <f>IF(AZ291=3,G291,0)</f>
        <v>0</v>
      </c>
      <c r="BD291" s="138">
        <f>IF(AZ291=4,G291,0)</f>
        <v>0</v>
      </c>
      <c r="BE291" s="138">
        <f>IF(AZ291=5,G291,0)</f>
        <v>0</v>
      </c>
      <c r="CA291" s="163">
        <v>1</v>
      </c>
      <c r="CB291" s="163">
        <v>1</v>
      </c>
      <c r="CZ291" s="138">
        <v>0</v>
      </c>
    </row>
    <row r="292" spans="1:15" ht="12.75" customHeight="1">
      <c r="A292" s="170"/>
      <c r="B292" s="171"/>
      <c r="C292" s="213" t="s">
        <v>466</v>
      </c>
      <c r="D292" s="213"/>
      <c r="E292" s="172">
        <v>3.9</v>
      </c>
      <c r="F292" s="173"/>
      <c r="G292" s="174"/>
      <c r="M292" s="175" t="s">
        <v>466</v>
      </c>
      <c r="O292" s="163"/>
    </row>
    <row r="293" spans="1:104" ht="12.75">
      <c r="A293" s="164">
        <v>103</v>
      </c>
      <c r="B293" s="165" t="s">
        <v>467</v>
      </c>
      <c r="C293" s="166" t="s">
        <v>468</v>
      </c>
      <c r="D293" s="167" t="s">
        <v>117</v>
      </c>
      <c r="E293" s="168">
        <v>11.12</v>
      </c>
      <c r="F293" s="168">
        <v>325</v>
      </c>
      <c r="G293" s="169">
        <f>E293*F293</f>
        <v>3613.9999999999995</v>
      </c>
      <c r="O293" s="163">
        <v>2</v>
      </c>
      <c r="AA293" s="138">
        <v>1</v>
      </c>
      <c r="AB293" s="138">
        <v>1</v>
      </c>
      <c r="AC293" s="138">
        <v>1</v>
      </c>
      <c r="AZ293" s="138">
        <v>1</v>
      </c>
      <c r="BA293" s="138">
        <f>IF(AZ293=1,G293,0)</f>
        <v>3613.9999999999995</v>
      </c>
      <c r="BB293" s="138">
        <f>IF(AZ293=2,G293,0)</f>
        <v>0</v>
      </c>
      <c r="BC293" s="138">
        <f>IF(AZ293=3,G293,0)</f>
        <v>0</v>
      </c>
      <c r="BD293" s="138">
        <f>IF(AZ293=4,G293,0)</f>
        <v>0</v>
      </c>
      <c r="BE293" s="138">
        <f>IF(AZ293=5,G293,0)</f>
        <v>0</v>
      </c>
      <c r="CA293" s="163">
        <v>1</v>
      </c>
      <c r="CB293" s="163">
        <v>1</v>
      </c>
      <c r="CZ293" s="138">
        <v>0.01808</v>
      </c>
    </row>
    <row r="294" spans="1:15" ht="12.75" customHeight="1">
      <c r="A294" s="170"/>
      <c r="B294" s="171"/>
      <c r="C294" s="213" t="s">
        <v>469</v>
      </c>
      <c r="D294" s="213"/>
      <c r="E294" s="172">
        <v>11.12</v>
      </c>
      <c r="F294" s="173"/>
      <c r="G294" s="174"/>
      <c r="M294" s="175" t="s">
        <v>469</v>
      </c>
      <c r="O294" s="163"/>
    </row>
    <row r="295" spans="1:104" ht="12.75">
      <c r="A295" s="164">
        <v>104</v>
      </c>
      <c r="B295" s="165" t="s">
        <v>470</v>
      </c>
      <c r="C295" s="166" t="s">
        <v>471</v>
      </c>
      <c r="D295" s="167" t="s">
        <v>150</v>
      </c>
      <c r="E295" s="168">
        <v>53.2315</v>
      </c>
      <c r="F295" s="168">
        <v>22</v>
      </c>
      <c r="G295" s="169">
        <f>E295*F295</f>
        <v>1171.0929999999998</v>
      </c>
      <c r="O295" s="163">
        <v>2</v>
      </c>
      <c r="AA295" s="138">
        <v>1</v>
      </c>
      <c r="AB295" s="138">
        <v>1</v>
      </c>
      <c r="AC295" s="138">
        <v>1</v>
      </c>
      <c r="AZ295" s="138">
        <v>1</v>
      </c>
      <c r="BA295" s="138">
        <f>IF(AZ295=1,G295,0)</f>
        <v>1171.0929999999998</v>
      </c>
      <c r="BB295" s="138">
        <f>IF(AZ295=2,G295,0)</f>
        <v>0</v>
      </c>
      <c r="BC295" s="138">
        <f>IF(AZ295=3,G295,0)</f>
        <v>0</v>
      </c>
      <c r="BD295" s="138">
        <f>IF(AZ295=4,G295,0)</f>
        <v>0</v>
      </c>
      <c r="BE295" s="138">
        <f>IF(AZ295=5,G295,0)</f>
        <v>0</v>
      </c>
      <c r="CA295" s="163">
        <v>1</v>
      </c>
      <c r="CB295" s="163">
        <v>1</v>
      </c>
      <c r="CZ295" s="138">
        <v>0</v>
      </c>
    </row>
    <row r="296" spans="1:15" ht="12.75" customHeight="1">
      <c r="A296" s="170"/>
      <c r="B296" s="171"/>
      <c r="C296" s="213" t="s">
        <v>472</v>
      </c>
      <c r="D296" s="213"/>
      <c r="E296" s="172">
        <v>53.2315</v>
      </c>
      <c r="F296" s="173"/>
      <c r="G296" s="174"/>
      <c r="M296" s="175" t="s">
        <v>472</v>
      </c>
      <c r="O296" s="163"/>
    </row>
    <row r="297" spans="1:104" ht="22.5">
      <c r="A297" s="164">
        <v>105</v>
      </c>
      <c r="B297" s="165" t="s">
        <v>473</v>
      </c>
      <c r="C297" s="166" t="s">
        <v>474</v>
      </c>
      <c r="D297" s="167" t="s">
        <v>150</v>
      </c>
      <c r="E297" s="168">
        <v>40.4415</v>
      </c>
      <c r="F297" s="168">
        <v>72</v>
      </c>
      <c r="G297" s="169">
        <f>E297*F297</f>
        <v>2911.788</v>
      </c>
      <c r="O297" s="163">
        <v>2</v>
      </c>
      <c r="AA297" s="138">
        <v>1</v>
      </c>
      <c r="AB297" s="138">
        <v>1</v>
      </c>
      <c r="AC297" s="138">
        <v>1</v>
      </c>
      <c r="AZ297" s="138">
        <v>1</v>
      </c>
      <c r="BA297" s="138">
        <f>IF(AZ297=1,G297,0)</f>
        <v>2911.788</v>
      </c>
      <c r="BB297" s="138">
        <f>IF(AZ297=2,G297,0)</f>
        <v>0</v>
      </c>
      <c r="BC297" s="138">
        <f>IF(AZ297=3,G297,0)</f>
        <v>0</v>
      </c>
      <c r="BD297" s="138">
        <f>IF(AZ297=4,G297,0)</f>
        <v>0</v>
      </c>
      <c r="BE297" s="138">
        <f>IF(AZ297=5,G297,0)</f>
        <v>0</v>
      </c>
      <c r="CA297" s="163">
        <v>1</v>
      </c>
      <c r="CB297" s="163">
        <v>1</v>
      </c>
      <c r="CZ297" s="138">
        <v>0</v>
      </c>
    </row>
    <row r="298" spans="1:15" ht="12.75" customHeight="1">
      <c r="A298" s="170"/>
      <c r="B298" s="171"/>
      <c r="C298" s="213" t="s">
        <v>475</v>
      </c>
      <c r="D298" s="213"/>
      <c r="E298" s="172">
        <v>40.4415</v>
      </c>
      <c r="F298" s="173"/>
      <c r="G298" s="174"/>
      <c r="M298" s="175" t="s">
        <v>475</v>
      </c>
      <c r="O298" s="163"/>
    </row>
    <row r="299" spans="1:104" ht="12.75">
      <c r="A299" s="164">
        <v>106</v>
      </c>
      <c r="B299" s="165" t="s">
        <v>476</v>
      </c>
      <c r="C299" s="166" t="s">
        <v>477</v>
      </c>
      <c r="D299" s="167" t="s">
        <v>150</v>
      </c>
      <c r="E299" s="168">
        <v>123.79</v>
      </c>
      <c r="F299" s="168">
        <v>18</v>
      </c>
      <c r="G299" s="169">
        <f>E299*F299</f>
        <v>2228.2200000000003</v>
      </c>
      <c r="O299" s="163">
        <v>2</v>
      </c>
      <c r="AA299" s="138">
        <v>1</v>
      </c>
      <c r="AB299" s="138">
        <v>1</v>
      </c>
      <c r="AC299" s="138">
        <v>1</v>
      </c>
      <c r="AZ299" s="138">
        <v>1</v>
      </c>
      <c r="BA299" s="138">
        <f>IF(AZ299=1,G299,0)</f>
        <v>2228.2200000000003</v>
      </c>
      <c r="BB299" s="138">
        <f>IF(AZ299=2,G299,0)</f>
        <v>0</v>
      </c>
      <c r="BC299" s="138">
        <f>IF(AZ299=3,G299,0)</f>
        <v>0</v>
      </c>
      <c r="BD299" s="138">
        <f>IF(AZ299=4,G299,0)</f>
        <v>0</v>
      </c>
      <c r="BE299" s="138">
        <f>IF(AZ299=5,G299,0)</f>
        <v>0</v>
      </c>
      <c r="CA299" s="163">
        <v>1</v>
      </c>
      <c r="CB299" s="163">
        <v>1</v>
      </c>
      <c r="CZ299" s="138">
        <v>0</v>
      </c>
    </row>
    <row r="300" spans="1:104" ht="22.5">
      <c r="A300" s="164">
        <v>107</v>
      </c>
      <c r="B300" s="165" t="s">
        <v>478</v>
      </c>
      <c r="C300" s="166" t="s">
        <v>479</v>
      </c>
      <c r="D300" s="167" t="s">
        <v>150</v>
      </c>
      <c r="E300" s="168">
        <v>95.66</v>
      </c>
      <c r="F300" s="168">
        <v>57</v>
      </c>
      <c r="G300" s="169">
        <f>E300*F300</f>
        <v>5452.62</v>
      </c>
      <c r="O300" s="163">
        <v>2</v>
      </c>
      <c r="AA300" s="138">
        <v>1</v>
      </c>
      <c r="AB300" s="138">
        <v>1</v>
      </c>
      <c r="AC300" s="138">
        <v>1</v>
      </c>
      <c r="AZ300" s="138">
        <v>1</v>
      </c>
      <c r="BA300" s="138">
        <f>IF(AZ300=1,G300,0)</f>
        <v>5452.62</v>
      </c>
      <c r="BB300" s="138">
        <f>IF(AZ300=2,G300,0)</f>
        <v>0</v>
      </c>
      <c r="BC300" s="138">
        <f>IF(AZ300=3,G300,0)</f>
        <v>0</v>
      </c>
      <c r="BD300" s="138">
        <f>IF(AZ300=4,G300,0)</f>
        <v>0</v>
      </c>
      <c r="BE300" s="138">
        <f>IF(AZ300=5,G300,0)</f>
        <v>0</v>
      </c>
      <c r="CA300" s="163">
        <v>1</v>
      </c>
      <c r="CB300" s="163">
        <v>1</v>
      </c>
      <c r="CZ300" s="138">
        <v>0</v>
      </c>
    </row>
    <row r="301" spans="1:15" ht="12.75" customHeight="1">
      <c r="A301" s="170"/>
      <c r="B301" s="171"/>
      <c r="C301" s="213" t="s">
        <v>480</v>
      </c>
      <c r="D301" s="213"/>
      <c r="E301" s="172">
        <v>95.66</v>
      </c>
      <c r="F301" s="173"/>
      <c r="G301" s="174"/>
      <c r="M301" s="175" t="s">
        <v>480</v>
      </c>
      <c r="O301" s="163"/>
    </row>
    <row r="302" spans="1:104" ht="12.75">
      <c r="A302" s="164">
        <v>108</v>
      </c>
      <c r="B302" s="165" t="s">
        <v>481</v>
      </c>
      <c r="C302" s="166" t="s">
        <v>482</v>
      </c>
      <c r="D302" s="167" t="s">
        <v>150</v>
      </c>
      <c r="E302" s="168">
        <v>2.352</v>
      </c>
      <c r="F302" s="168">
        <v>44</v>
      </c>
      <c r="G302" s="169">
        <f>E302*F302</f>
        <v>103.488</v>
      </c>
      <c r="O302" s="163">
        <v>2</v>
      </c>
      <c r="AA302" s="138">
        <v>1</v>
      </c>
      <c r="AB302" s="138">
        <v>1</v>
      </c>
      <c r="AC302" s="138">
        <v>1</v>
      </c>
      <c r="AZ302" s="138">
        <v>1</v>
      </c>
      <c r="BA302" s="138">
        <f>IF(AZ302=1,G302,0)</f>
        <v>103.488</v>
      </c>
      <c r="BB302" s="138">
        <f>IF(AZ302=2,G302,0)</f>
        <v>0</v>
      </c>
      <c r="BC302" s="138">
        <f>IF(AZ302=3,G302,0)</f>
        <v>0</v>
      </c>
      <c r="BD302" s="138">
        <f>IF(AZ302=4,G302,0)</f>
        <v>0</v>
      </c>
      <c r="BE302" s="138">
        <f>IF(AZ302=5,G302,0)</f>
        <v>0</v>
      </c>
      <c r="CA302" s="163">
        <v>1</v>
      </c>
      <c r="CB302" s="163">
        <v>1</v>
      </c>
      <c r="CZ302" s="138">
        <v>0</v>
      </c>
    </row>
    <row r="303" spans="1:15" ht="12.75" customHeight="1">
      <c r="A303" s="170"/>
      <c r="B303" s="171"/>
      <c r="C303" s="213" t="s">
        <v>483</v>
      </c>
      <c r="D303" s="213"/>
      <c r="E303" s="172">
        <v>2.352</v>
      </c>
      <c r="F303" s="173"/>
      <c r="G303" s="174"/>
      <c r="M303" s="175" t="s">
        <v>483</v>
      </c>
      <c r="O303" s="163"/>
    </row>
    <row r="304" spans="1:104" ht="12.75">
      <c r="A304" s="164">
        <v>109</v>
      </c>
      <c r="B304" s="165" t="s">
        <v>449</v>
      </c>
      <c r="C304" s="166" t="s">
        <v>450</v>
      </c>
      <c r="D304" s="167" t="s">
        <v>150</v>
      </c>
      <c r="E304" s="168">
        <v>47.3441</v>
      </c>
      <c r="F304" s="168">
        <v>71</v>
      </c>
      <c r="G304" s="169">
        <f>E304*F304</f>
        <v>3361.4311</v>
      </c>
      <c r="O304" s="163">
        <v>2</v>
      </c>
      <c r="AA304" s="138">
        <v>1</v>
      </c>
      <c r="AB304" s="138">
        <v>1</v>
      </c>
      <c r="AC304" s="138">
        <v>1</v>
      </c>
      <c r="AZ304" s="138">
        <v>1</v>
      </c>
      <c r="BA304" s="138">
        <f>IF(AZ304=1,G304,0)</f>
        <v>3361.4311</v>
      </c>
      <c r="BB304" s="138">
        <f>IF(AZ304=2,G304,0)</f>
        <v>0</v>
      </c>
      <c r="BC304" s="138">
        <f>IF(AZ304=3,G304,0)</f>
        <v>0</v>
      </c>
      <c r="BD304" s="138">
        <f>IF(AZ304=4,G304,0)</f>
        <v>0</v>
      </c>
      <c r="BE304" s="138">
        <f>IF(AZ304=5,G304,0)</f>
        <v>0</v>
      </c>
      <c r="CA304" s="163">
        <v>1</v>
      </c>
      <c r="CB304" s="163">
        <v>1</v>
      </c>
      <c r="CZ304" s="138">
        <v>0</v>
      </c>
    </row>
    <row r="305" spans="1:15" ht="12.75" customHeight="1">
      <c r="A305" s="170"/>
      <c r="B305" s="171"/>
      <c r="C305" s="213" t="s">
        <v>484</v>
      </c>
      <c r="D305" s="213"/>
      <c r="E305" s="172">
        <v>23.3423</v>
      </c>
      <c r="F305" s="173"/>
      <c r="G305" s="174"/>
      <c r="M305" s="175" t="s">
        <v>484</v>
      </c>
      <c r="O305" s="163"/>
    </row>
    <row r="306" spans="1:15" ht="12.75" customHeight="1">
      <c r="A306" s="170"/>
      <c r="B306" s="171"/>
      <c r="C306" s="213" t="s">
        <v>452</v>
      </c>
      <c r="D306" s="213"/>
      <c r="E306" s="172">
        <v>14.8538</v>
      </c>
      <c r="F306" s="173"/>
      <c r="G306" s="174"/>
      <c r="M306" s="175" t="s">
        <v>452</v>
      </c>
      <c r="O306" s="163"/>
    </row>
    <row r="307" spans="1:15" ht="12.75" customHeight="1">
      <c r="A307" s="170"/>
      <c r="B307" s="171"/>
      <c r="C307" s="213" t="s">
        <v>485</v>
      </c>
      <c r="D307" s="213"/>
      <c r="E307" s="172">
        <v>9.148</v>
      </c>
      <c r="F307" s="173"/>
      <c r="G307" s="174"/>
      <c r="M307" s="175" t="s">
        <v>485</v>
      </c>
      <c r="O307" s="163"/>
    </row>
    <row r="308" spans="1:57" ht="12.75">
      <c r="A308" s="176"/>
      <c r="B308" s="177" t="s">
        <v>123</v>
      </c>
      <c r="C308" s="178" t="str">
        <f>CONCATENATE(B284," ",C284)</f>
        <v>97 Prorážení otvorů</v>
      </c>
      <c r="D308" s="179"/>
      <c r="E308" s="180"/>
      <c r="F308" s="181"/>
      <c r="G308" s="182">
        <f>SUM(G284:G307)</f>
        <v>21282.852899999998</v>
      </c>
      <c r="O308" s="163">
        <v>4</v>
      </c>
      <c r="BA308" s="183">
        <f>SUM(BA284:BA307)</f>
        <v>21282.852899999998</v>
      </c>
      <c r="BB308" s="183">
        <f>SUM(BB284:BB307)</f>
        <v>0</v>
      </c>
      <c r="BC308" s="183">
        <f>SUM(BC284:BC307)</f>
        <v>0</v>
      </c>
      <c r="BD308" s="183">
        <f>SUM(BD284:BD307)</f>
        <v>0</v>
      </c>
      <c r="BE308" s="183">
        <f>SUM(BE284:BE307)</f>
        <v>0</v>
      </c>
    </row>
    <row r="309" spans="1:15" ht="12.75">
      <c r="A309" s="156" t="s">
        <v>88</v>
      </c>
      <c r="B309" s="157" t="s">
        <v>486</v>
      </c>
      <c r="C309" s="158" t="s">
        <v>487</v>
      </c>
      <c r="D309" s="159"/>
      <c r="E309" s="160"/>
      <c r="F309" s="160"/>
      <c r="G309" s="161"/>
      <c r="H309" s="162"/>
      <c r="I309" s="162"/>
      <c r="O309" s="163">
        <v>1</v>
      </c>
    </row>
    <row r="310" spans="1:104" ht="12.75">
      <c r="A310" s="164">
        <v>110</v>
      </c>
      <c r="B310" s="165" t="s">
        <v>488</v>
      </c>
      <c r="C310" s="166" t="s">
        <v>489</v>
      </c>
      <c r="D310" s="167" t="s">
        <v>150</v>
      </c>
      <c r="E310" s="168">
        <v>25.0207</v>
      </c>
      <c r="F310" s="168">
        <v>395</v>
      </c>
      <c r="G310" s="169">
        <f>E310*F310</f>
        <v>9883.176500000001</v>
      </c>
      <c r="O310" s="163">
        <v>2</v>
      </c>
      <c r="AA310" s="138">
        <v>1</v>
      </c>
      <c r="AB310" s="138">
        <v>0</v>
      </c>
      <c r="AC310" s="138">
        <v>0</v>
      </c>
      <c r="AZ310" s="138">
        <v>2</v>
      </c>
      <c r="BA310" s="138">
        <f>IF(AZ310=1,G310,0)</f>
        <v>0</v>
      </c>
      <c r="BB310" s="138">
        <f>IF(AZ310=2,G310,0)</f>
        <v>9883.176500000001</v>
      </c>
      <c r="BC310" s="138">
        <f>IF(AZ310=3,G310,0)</f>
        <v>0</v>
      </c>
      <c r="BD310" s="138">
        <f>IF(AZ310=4,G310,0)</f>
        <v>0</v>
      </c>
      <c r="BE310" s="138">
        <f>IF(AZ310=5,G310,0)</f>
        <v>0</v>
      </c>
      <c r="CA310" s="163">
        <v>1</v>
      </c>
      <c r="CB310" s="163">
        <v>0</v>
      </c>
      <c r="CZ310" s="138">
        <v>0.001</v>
      </c>
    </row>
    <row r="311" spans="1:15" ht="12.75" customHeight="1">
      <c r="A311" s="170"/>
      <c r="B311" s="171"/>
      <c r="C311" s="213" t="s">
        <v>490</v>
      </c>
      <c r="D311" s="213"/>
      <c r="E311" s="172">
        <v>10.86</v>
      </c>
      <c r="F311" s="173"/>
      <c r="G311" s="174"/>
      <c r="M311" s="175" t="s">
        <v>490</v>
      </c>
      <c r="O311" s="163"/>
    </row>
    <row r="312" spans="1:15" ht="12.75" customHeight="1">
      <c r="A312" s="170"/>
      <c r="B312" s="171"/>
      <c r="C312" s="213" t="s">
        <v>491</v>
      </c>
      <c r="D312" s="213"/>
      <c r="E312" s="172">
        <v>0</v>
      </c>
      <c r="F312" s="173"/>
      <c r="G312" s="174"/>
      <c r="M312" s="175" t="s">
        <v>491</v>
      </c>
      <c r="O312" s="163"/>
    </row>
    <row r="313" spans="1:15" ht="12.75" customHeight="1">
      <c r="A313" s="170"/>
      <c r="B313" s="171"/>
      <c r="C313" s="213" t="s">
        <v>492</v>
      </c>
      <c r="D313" s="213"/>
      <c r="E313" s="172">
        <v>0.059</v>
      </c>
      <c r="F313" s="173"/>
      <c r="G313" s="174"/>
      <c r="M313" s="175" t="s">
        <v>492</v>
      </c>
      <c r="O313" s="163"/>
    </row>
    <row r="314" spans="1:15" ht="12.75" customHeight="1">
      <c r="A314" s="170"/>
      <c r="B314" s="171"/>
      <c r="C314" s="213" t="s">
        <v>493</v>
      </c>
      <c r="D314" s="213"/>
      <c r="E314" s="172">
        <v>0.059</v>
      </c>
      <c r="F314" s="173"/>
      <c r="G314" s="174"/>
      <c r="M314" s="175" t="s">
        <v>493</v>
      </c>
      <c r="O314" s="163"/>
    </row>
    <row r="315" spans="1:15" ht="23.25" customHeight="1">
      <c r="A315" s="170"/>
      <c r="B315" s="171"/>
      <c r="C315" s="213" t="s">
        <v>494</v>
      </c>
      <c r="D315" s="213"/>
      <c r="E315" s="172">
        <v>1.1227</v>
      </c>
      <c r="F315" s="173"/>
      <c r="G315" s="174"/>
      <c r="M315" s="175" t="s">
        <v>494</v>
      </c>
      <c r="O315" s="163"/>
    </row>
    <row r="316" spans="1:15" ht="12.75" customHeight="1">
      <c r="A316" s="170"/>
      <c r="B316" s="171"/>
      <c r="C316" s="213" t="s">
        <v>495</v>
      </c>
      <c r="D316" s="213"/>
      <c r="E316" s="172">
        <v>12.92</v>
      </c>
      <c r="F316" s="173"/>
      <c r="G316" s="174"/>
      <c r="M316" s="175" t="s">
        <v>495</v>
      </c>
      <c r="O316" s="163"/>
    </row>
    <row r="317" spans="1:104" ht="12.75">
      <c r="A317" s="164">
        <v>111</v>
      </c>
      <c r="B317" s="165" t="s">
        <v>496</v>
      </c>
      <c r="C317" s="166" t="s">
        <v>497</v>
      </c>
      <c r="D317" s="167" t="s">
        <v>68</v>
      </c>
      <c r="E317" s="168">
        <f>SUM(G310)</f>
        <v>9883.176500000001</v>
      </c>
      <c r="F317" s="168">
        <v>0.05</v>
      </c>
      <c r="G317" s="169">
        <f>E317*F317</f>
        <v>494.1588250000001</v>
      </c>
      <c r="O317" s="163">
        <v>2</v>
      </c>
      <c r="AA317" s="138">
        <v>7</v>
      </c>
      <c r="AB317" s="138">
        <v>1002</v>
      </c>
      <c r="AC317" s="138">
        <v>5</v>
      </c>
      <c r="AZ317" s="138">
        <v>2</v>
      </c>
      <c r="BA317" s="138">
        <f>IF(AZ317=1,G317,0)</f>
        <v>0</v>
      </c>
      <c r="BB317" s="138">
        <f>IF(AZ317=2,G317,0)</f>
        <v>494.1588250000001</v>
      </c>
      <c r="BC317" s="138">
        <f>IF(AZ317=3,G317,0)</f>
        <v>0</v>
      </c>
      <c r="BD317" s="138">
        <f>IF(AZ317=4,G317,0)</f>
        <v>0</v>
      </c>
      <c r="BE317" s="138">
        <f>IF(AZ317=5,G317,0)</f>
        <v>0</v>
      </c>
      <c r="CA317" s="163">
        <v>7</v>
      </c>
      <c r="CB317" s="163">
        <v>1002</v>
      </c>
      <c r="CZ317" s="138">
        <v>0</v>
      </c>
    </row>
    <row r="318" spans="1:57" ht="12.75">
      <c r="A318" s="176"/>
      <c r="B318" s="177" t="s">
        <v>123</v>
      </c>
      <c r="C318" s="178" t="str">
        <f>CONCATENATE(B309," ",C309)</f>
        <v>711 Izolace proti vodě</v>
      </c>
      <c r="D318" s="179"/>
      <c r="E318" s="180"/>
      <c r="F318" s="181"/>
      <c r="G318" s="182">
        <f>SUM(G309:G317)</f>
        <v>10377.335325000002</v>
      </c>
      <c r="O318" s="163">
        <v>4</v>
      </c>
      <c r="BA318" s="183">
        <f>SUM(BA309:BA317)</f>
        <v>0</v>
      </c>
      <c r="BB318" s="183">
        <f>SUM(BB309:BB317)</f>
        <v>10377.335325000002</v>
      </c>
      <c r="BC318" s="183">
        <f>SUM(BC309:BC317)</f>
        <v>0</v>
      </c>
      <c r="BD318" s="183">
        <f>SUM(BD309:BD317)</f>
        <v>0</v>
      </c>
      <c r="BE318" s="183">
        <f>SUM(BE309:BE317)</f>
        <v>0</v>
      </c>
    </row>
    <row r="319" spans="1:15" ht="12.75">
      <c r="A319" s="156" t="s">
        <v>88</v>
      </c>
      <c r="B319" s="157" t="s">
        <v>498</v>
      </c>
      <c r="C319" s="158" t="s">
        <v>499</v>
      </c>
      <c r="D319" s="159"/>
      <c r="E319" s="160"/>
      <c r="F319" s="160"/>
      <c r="G319" s="161"/>
      <c r="H319" s="162"/>
      <c r="I319" s="162"/>
      <c r="O319" s="163">
        <v>1</v>
      </c>
    </row>
    <row r="320" spans="1:104" ht="12.75">
      <c r="A320" s="164">
        <v>112</v>
      </c>
      <c r="B320" s="165" t="s">
        <v>498</v>
      </c>
      <c r="C320" s="166" t="s">
        <v>500</v>
      </c>
      <c r="D320" s="167" t="s">
        <v>350</v>
      </c>
      <c r="E320" s="168">
        <v>1</v>
      </c>
      <c r="F320" s="168">
        <v>63860.45</v>
      </c>
      <c r="G320" s="169">
        <f>E320*F320</f>
        <v>63860.45</v>
      </c>
      <c r="O320" s="163">
        <v>2</v>
      </c>
      <c r="AA320" s="138">
        <v>1</v>
      </c>
      <c r="AB320" s="138">
        <v>7</v>
      </c>
      <c r="AC320" s="138">
        <v>7</v>
      </c>
      <c r="AZ320" s="138">
        <v>2</v>
      </c>
      <c r="BA320" s="138">
        <f>IF(AZ320=1,G320,0)</f>
        <v>0</v>
      </c>
      <c r="BB320" s="138">
        <f>IF(AZ320=2,G320,0)</f>
        <v>63860.45</v>
      </c>
      <c r="BC320" s="138">
        <f>IF(AZ320=3,G320,0)</f>
        <v>0</v>
      </c>
      <c r="BD320" s="138">
        <f>IF(AZ320=4,G320,0)</f>
        <v>0</v>
      </c>
      <c r="BE320" s="138">
        <f>IF(AZ320=5,G320,0)</f>
        <v>0</v>
      </c>
      <c r="CA320" s="163">
        <v>1</v>
      </c>
      <c r="CB320" s="163">
        <v>7</v>
      </c>
      <c r="CZ320" s="138">
        <v>0</v>
      </c>
    </row>
    <row r="321" spans="1:104" ht="12.75">
      <c r="A321" s="164">
        <v>113</v>
      </c>
      <c r="B321" s="165" t="s">
        <v>501</v>
      </c>
      <c r="C321" s="166" t="s">
        <v>502</v>
      </c>
      <c r="D321" s="167" t="s">
        <v>350</v>
      </c>
      <c r="E321" s="168">
        <v>1</v>
      </c>
      <c r="F321" s="168">
        <v>12437.68</v>
      </c>
      <c r="G321" s="169">
        <f>E321*F321</f>
        <v>12437.68</v>
      </c>
      <c r="O321" s="163">
        <v>2</v>
      </c>
      <c r="AA321" s="138">
        <v>1</v>
      </c>
      <c r="AB321" s="138">
        <v>7</v>
      </c>
      <c r="AC321" s="138">
        <v>7</v>
      </c>
      <c r="AZ321" s="138">
        <v>2</v>
      </c>
      <c r="BA321" s="138">
        <f>IF(AZ321=1,G321,0)</f>
        <v>0</v>
      </c>
      <c r="BB321" s="138">
        <f>IF(AZ321=2,G321,0)</f>
        <v>12437.68</v>
      </c>
      <c r="BC321" s="138">
        <f>IF(AZ321=3,G321,0)</f>
        <v>0</v>
      </c>
      <c r="BD321" s="138">
        <f>IF(AZ321=4,G321,0)</f>
        <v>0</v>
      </c>
      <c r="BE321" s="138">
        <f>IF(AZ321=5,G321,0)</f>
        <v>0</v>
      </c>
      <c r="CA321" s="163">
        <v>1</v>
      </c>
      <c r="CB321" s="163">
        <v>7</v>
      </c>
      <c r="CZ321" s="138">
        <v>0</v>
      </c>
    </row>
    <row r="322" spans="1:57" ht="12.75">
      <c r="A322" s="176"/>
      <c r="B322" s="177" t="s">
        <v>123</v>
      </c>
      <c r="C322" s="178" t="str">
        <f>CONCATENATE(B319," ",C319)</f>
        <v>720 Zdravotechnická instalace</v>
      </c>
      <c r="D322" s="179"/>
      <c r="E322" s="180"/>
      <c r="F322" s="181"/>
      <c r="G322" s="182">
        <f>SUM(G319:G321)</f>
        <v>76298.13</v>
      </c>
      <c r="O322" s="163">
        <v>4</v>
      </c>
      <c r="BA322" s="183">
        <f>SUM(BA319:BA321)</f>
        <v>0</v>
      </c>
      <c r="BB322" s="183">
        <f>SUM(BB319:BB321)</f>
        <v>76298.13</v>
      </c>
      <c r="BC322" s="183">
        <f>SUM(BC319:BC321)</f>
        <v>0</v>
      </c>
      <c r="BD322" s="183">
        <f>SUM(BD319:BD321)</f>
        <v>0</v>
      </c>
      <c r="BE322" s="183">
        <f>SUM(BE319:BE321)</f>
        <v>0</v>
      </c>
    </row>
    <row r="323" spans="1:15" ht="12.75">
      <c r="A323" s="156" t="s">
        <v>88</v>
      </c>
      <c r="B323" s="157" t="s">
        <v>503</v>
      </c>
      <c r="C323" s="158" t="s">
        <v>504</v>
      </c>
      <c r="D323" s="159"/>
      <c r="E323" s="160"/>
      <c r="F323" s="160"/>
      <c r="G323" s="161"/>
      <c r="H323" s="162"/>
      <c r="I323" s="162"/>
      <c r="O323" s="163">
        <v>1</v>
      </c>
    </row>
    <row r="324" spans="1:104" ht="12.75">
      <c r="A324" s="164">
        <v>114</v>
      </c>
      <c r="B324" s="165" t="s">
        <v>503</v>
      </c>
      <c r="C324" s="166" t="s">
        <v>505</v>
      </c>
      <c r="D324" s="167" t="s">
        <v>350</v>
      </c>
      <c r="E324" s="168">
        <v>1</v>
      </c>
      <c r="F324" s="168">
        <v>47912.52</v>
      </c>
      <c r="G324" s="169">
        <f>E324*F324</f>
        <v>47912.52</v>
      </c>
      <c r="O324" s="163">
        <v>2</v>
      </c>
      <c r="AA324" s="138">
        <v>1</v>
      </c>
      <c r="AB324" s="138">
        <v>0</v>
      </c>
      <c r="AC324" s="138">
        <v>0</v>
      </c>
      <c r="AZ324" s="138">
        <v>2</v>
      </c>
      <c r="BA324" s="138">
        <f>IF(AZ324=1,G324,0)</f>
        <v>0</v>
      </c>
      <c r="BB324" s="138">
        <f>IF(AZ324=2,G324,0)</f>
        <v>47912.52</v>
      </c>
      <c r="BC324" s="138">
        <f>IF(AZ324=3,G324,0)</f>
        <v>0</v>
      </c>
      <c r="BD324" s="138">
        <f>IF(AZ324=4,G324,0)</f>
        <v>0</v>
      </c>
      <c r="BE324" s="138">
        <f>IF(AZ324=5,G324,0)</f>
        <v>0</v>
      </c>
      <c r="CA324" s="163">
        <v>1</v>
      </c>
      <c r="CB324" s="163">
        <v>0</v>
      </c>
      <c r="CZ324" s="138">
        <v>0</v>
      </c>
    </row>
    <row r="325" spans="1:57" ht="12.75">
      <c r="A325" s="176"/>
      <c r="B325" s="177" t="s">
        <v>123</v>
      </c>
      <c r="C325" s="178" t="str">
        <f>CONCATENATE(B323," ",C323)</f>
        <v>730 Ústřední vytápění</v>
      </c>
      <c r="D325" s="179"/>
      <c r="E325" s="180"/>
      <c r="F325" s="181"/>
      <c r="G325" s="182">
        <f>SUM(G323:G324)</f>
        <v>47912.52</v>
      </c>
      <c r="O325" s="163">
        <v>4</v>
      </c>
      <c r="BA325" s="183">
        <f>SUM(BA323:BA324)</f>
        <v>0</v>
      </c>
      <c r="BB325" s="183">
        <f>SUM(BB323:BB324)</f>
        <v>47912.52</v>
      </c>
      <c r="BC325" s="183">
        <f>SUM(BC323:BC324)</f>
        <v>0</v>
      </c>
      <c r="BD325" s="183">
        <f>SUM(BD323:BD324)</f>
        <v>0</v>
      </c>
      <c r="BE325" s="183">
        <f>SUM(BE323:BE324)</f>
        <v>0</v>
      </c>
    </row>
    <row r="326" spans="1:15" ht="12.75">
      <c r="A326" s="156" t="s">
        <v>88</v>
      </c>
      <c r="B326" s="157" t="s">
        <v>506</v>
      </c>
      <c r="C326" s="158" t="s">
        <v>507</v>
      </c>
      <c r="D326" s="159"/>
      <c r="E326" s="160"/>
      <c r="F326" s="160"/>
      <c r="G326" s="161"/>
      <c r="H326" s="162"/>
      <c r="I326" s="162"/>
      <c r="O326" s="163">
        <v>1</v>
      </c>
    </row>
    <row r="327" spans="1:104" ht="22.5">
      <c r="A327" s="164">
        <v>115</v>
      </c>
      <c r="B327" s="165" t="s">
        <v>508</v>
      </c>
      <c r="C327" s="166" t="s">
        <v>509</v>
      </c>
      <c r="D327" s="167" t="s">
        <v>117</v>
      </c>
      <c r="E327" s="168">
        <v>3.62</v>
      </c>
      <c r="F327" s="168">
        <v>389</v>
      </c>
      <c r="G327" s="169">
        <f>E327*F327</f>
        <v>1408.18</v>
      </c>
      <c r="O327" s="163">
        <v>2</v>
      </c>
      <c r="AA327" s="138">
        <v>1</v>
      </c>
      <c r="AB327" s="138">
        <v>7</v>
      </c>
      <c r="AC327" s="138">
        <v>7</v>
      </c>
      <c r="AZ327" s="138">
        <v>2</v>
      </c>
      <c r="BA327" s="138">
        <f>IF(AZ327=1,G327,0)</f>
        <v>0</v>
      </c>
      <c r="BB327" s="138">
        <f>IF(AZ327=2,G327,0)</f>
        <v>1408.18</v>
      </c>
      <c r="BC327" s="138">
        <f>IF(AZ327=3,G327,0)</f>
        <v>0</v>
      </c>
      <c r="BD327" s="138">
        <f>IF(AZ327=4,G327,0)</f>
        <v>0</v>
      </c>
      <c r="BE327" s="138">
        <f>IF(AZ327=5,G327,0)</f>
        <v>0</v>
      </c>
      <c r="CA327" s="163">
        <v>1</v>
      </c>
      <c r="CB327" s="163">
        <v>7</v>
      </c>
      <c r="CZ327" s="138">
        <v>0.00196</v>
      </c>
    </row>
    <row r="328" spans="1:15" ht="12.75" customHeight="1">
      <c r="A328" s="170"/>
      <c r="B328" s="171"/>
      <c r="C328" s="213" t="s">
        <v>510</v>
      </c>
      <c r="D328" s="213"/>
      <c r="E328" s="172">
        <v>3.62</v>
      </c>
      <c r="F328" s="173"/>
      <c r="G328" s="174"/>
      <c r="M328" s="175" t="s">
        <v>510</v>
      </c>
      <c r="O328" s="163"/>
    </row>
    <row r="329" spans="1:104" ht="12.75">
      <c r="A329" s="164">
        <v>116</v>
      </c>
      <c r="B329" s="165" t="s">
        <v>511</v>
      </c>
      <c r="C329" s="166" t="s">
        <v>512</v>
      </c>
      <c r="D329" s="167" t="s">
        <v>68</v>
      </c>
      <c r="E329" s="168">
        <f>SUM(G327)</f>
        <v>1408.18</v>
      </c>
      <c r="F329" s="168">
        <v>0.05</v>
      </c>
      <c r="G329" s="169">
        <f>E329*F329</f>
        <v>70.409</v>
      </c>
      <c r="O329" s="163">
        <v>2</v>
      </c>
      <c r="AA329" s="138">
        <v>7</v>
      </c>
      <c r="AB329" s="138">
        <v>1002</v>
      </c>
      <c r="AC329" s="138">
        <v>5</v>
      </c>
      <c r="AZ329" s="138">
        <v>2</v>
      </c>
      <c r="BA329" s="138">
        <f>IF(AZ329=1,G329,0)</f>
        <v>0</v>
      </c>
      <c r="BB329" s="138">
        <f>IF(AZ329=2,G329,0)</f>
        <v>70.409</v>
      </c>
      <c r="BC329" s="138">
        <f>IF(AZ329=3,G329,0)</f>
        <v>0</v>
      </c>
      <c r="BD329" s="138">
        <f>IF(AZ329=4,G329,0)</f>
        <v>0</v>
      </c>
      <c r="BE329" s="138">
        <f>IF(AZ329=5,G329,0)</f>
        <v>0</v>
      </c>
      <c r="CA329" s="163">
        <v>7</v>
      </c>
      <c r="CB329" s="163">
        <v>1002</v>
      </c>
      <c r="CZ329" s="138">
        <v>0</v>
      </c>
    </row>
    <row r="330" spans="1:57" ht="12.75">
      <c r="A330" s="176"/>
      <c r="B330" s="177" t="s">
        <v>123</v>
      </c>
      <c r="C330" s="178" t="str">
        <f>CONCATENATE(B326," ",C326)</f>
        <v>764 Konstrukce klempířské</v>
      </c>
      <c r="D330" s="179"/>
      <c r="E330" s="180"/>
      <c r="F330" s="181"/>
      <c r="G330" s="182">
        <f>SUM(G326:G329)</f>
        <v>1478.5890000000002</v>
      </c>
      <c r="O330" s="163">
        <v>4</v>
      </c>
      <c r="BA330" s="183">
        <f>SUM(BA326:BA329)</f>
        <v>0</v>
      </c>
      <c r="BB330" s="183">
        <f>SUM(BB326:BB329)</f>
        <v>1478.5890000000002</v>
      </c>
      <c r="BC330" s="183">
        <f>SUM(BC326:BC329)</f>
        <v>0</v>
      </c>
      <c r="BD330" s="183">
        <f>SUM(BD326:BD329)</f>
        <v>0</v>
      </c>
      <c r="BE330" s="183">
        <f>SUM(BE326:BE329)</f>
        <v>0</v>
      </c>
    </row>
    <row r="331" spans="1:15" ht="12.75">
      <c r="A331" s="156" t="s">
        <v>88</v>
      </c>
      <c r="B331" s="157" t="s">
        <v>513</v>
      </c>
      <c r="C331" s="158" t="s">
        <v>514</v>
      </c>
      <c r="D331" s="159"/>
      <c r="E331" s="160"/>
      <c r="F331" s="160"/>
      <c r="G331" s="161"/>
      <c r="H331" s="162"/>
      <c r="I331" s="162"/>
      <c r="O331" s="163">
        <v>1</v>
      </c>
    </row>
    <row r="332" spans="1:104" ht="12.75">
      <c r="A332" s="164">
        <v>117</v>
      </c>
      <c r="B332" s="165" t="s">
        <v>515</v>
      </c>
      <c r="C332" s="166" t="s">
        <v>516</v>
      </c>
      <c r="D332" s="167" t="s">
        <v>150</v>
      </c>
      <c r="E332" s="168">
        <v>3</v>
      </c>
      <c r="F332" s="168">
        <v>1500</v>
      </c>
      <c r="G332" s="169">
        <f>E332*F332</f>
        <v>4500</v>
      </c>
      <c r="O332" s="163">
        <v>2</v>
      </c>
      <c r="AA332" s="138">
        <v>1</v>
      </c>
      <c r="AB332" s="138">
        <v>0</v>
      </c>
      <c r="AC332" s="138">
        <v>0</v>
      </c>
      <c r="AZ332" s="138">
        <v>2</v>
      </c>
      <c r="BA332" s="138">
        <f>IF(AZ332=1,G332,0)</f>
        <v>0</v>
      </c>
      <c r="BB332" s="138">
        <f>IF(AZ332=2,G332,0)</f>
        <v>4500</v>
      </c>
      <c r="BC332" s="138">
        <f>IF(AZ332=3,G332,0)</f>
        <v>0</v>
      </c>
      <c r="BD332" s="138">
        <f>IF(AZ332=4,G332,0)</f>
        <v>0</v>
      </c>
      <c r="BE332" s="138">
        <f>IF(AZ332=5,G332,0)</f>
        <v>0</v>
      </c>
      <c r="CA332" s="163">
        <v>1</v>
      </c>
      <c r="CB332" s="163">
        <v>0</v>
      </c>
      <c r="CZ332" s="138">
        <v>0.0002</v>
      </c>
    </row>
    <row r="333" spans="1:15" ht="12.75" customHeight="1">
      <c r="A333" s="170"/>
      <c r="B333" s="171"/>
      <c r="C333" s="213" t="s">
        <v>517</v>
      </c>
      <c r="D333" s="213"/>
      <c r="E333" s="172">
        <v>3</v>
      </c>
      <c r="F333" s="173"/>
      <c r="G333" s="174"/>
      <c r="M333" s="175" t="s">
        <v>517</v>
      </c>
      <c r="O333" s="163"/>
    </row>
    <row r="334" spans="1:104" ht="12.75">
      <c r="A334" s="164">
        <v>118</v>
      </c>
      <c r="B334" s="165" t="s">
        <v>518</v>
      </c>
      <c r="C334" s="166" t="s">
        <v>519</v>
      </c>
      <c r="D334" s="167" t="s">
        <v>150</v>
      </c>
      <c r="E334" s="168">
        <v>59.3792</v>
      </c>
      <c r="F334" s="168">
        <v>62</v>
      </c>
      <c r="G334" s="169">
        <f>E334*F334</f>
        <v>3681.5103999999997</v>
      </c>
      <c r="O334" s="163">
        <v>2</v>
      </c>
      <c r="AA334" s="138">
        <v>1</v>
      </c>
      <c r="AB334" s="138">
        <v>0</v>
      </c>
      <c r="AC334" s="138">
        <v>0</v>
      </c>
      <c r="AZ334" s="138">
        <v>2</v>
      </c>
      <c r="BA334" s="138">
        <f>IF(AZ334=1,G334,0)</f>
        <v>0</v>
      </c>
      <c r="BB334" s="138">
        <f>IF(AZ334=2,G334,0)</f>
        <v>3681.5103999999997</v>
      </c>
      <c r="BC334" s="138">
        <f>IF(AZ334=3,G334,0)</f>
        <v>0</v>
      </c>
      <c r="BD334" s="138">
        <f>IF(AZ334=4,G334,0)</f>
        <v>0</v>
      </c>
      <c r="BE334" s="138">
        <f>IF(AZ334=5,G334,0)</f>
        <v>0</v>
      </c>
      <c r="CA334" s="163">
        <v>1</v>
      </c>
      <c r="CB334" s="163">
        <v>0</v>
      </c>
      <c r="CZ334" s="138">
        <v>0</v>
      </c>
    </row>
    <row r="335" spans="1:15" ht="12.75" customHeight="1">
      <c r="A335" s="170"/>
      <c r="B335" s="171"/>
      <c r="C335" s="213" t="s">
        <v>520</v>
      </c>
      <c r="D335" s="213"/>
      <c r="E335" s="172">
        <v>29.9121</v>
      </c>
      <c r="F335" s="173"/>
      <c r="G335" s="174"/>
      <c r="M335" s="175" t="s">
        <v>520</v>
      </c>
      <c r="O335" s="163"/>
    </row>
    <row r="336" spans="1:15" ht="12.75" customHeight="1">
      <c r="A336" s="170"/>
      <c r="B336" s="171"/>
      <c r="C336" s="213" t="s">
        <v>521</v>
      </c>
      <c r="D336" s="213"/>
      <c r="E336" s="172">
        <v>29.4671</v>
      </c>
      <c r="F336" s="173"/>
      <c r="G336" s="174"/>
      <c r="M336" s="175" t="s">
        <v>521</v>
      </c>
      <c r="O336" s="163"/>
    </row>
    <row r="337" spans="1:104" ht="12.75">
      <c r="A337" s="164">
        <v>119</v>
      </c>
      <c r="B337" s="165" t="s">
        <v>522</v>
      </c>
      <c r="C337" s="166" t="s">
        <v>523</v>
      </c>
      <c r="D337" s="167" t="s">
        <v>150</v>
      </c>
      <c r="E337" s="168">
        <v>58.6592</v>
      </c>
      <c r="F337" s="168">
        <v>21</v>
      </c>
      <c r="G337" s="169">
        <f>E337*F337</f>
        <v>1231.8432</v>
      </c>
      <c r="O337" s="163">
        <v>2</v>
      </c>
      <c r="AA337" s="138">
        <v>1</v>
      </c>
      <c r="AB337" s="138">
        <v>7</v>
      </c>
      <c r="AC337" s="138">
        <v>7</v>
      </c>
      <c r="AZ337" s="138">
        <v>2</v>
      </c>
      <c r="BA337" s="138">
        <f>IF(AZ337=1,G337,0)</f>
        <v>0</v>
      </c>
      <c r="BB337" s="138">
        <f>IF(AZ337=2,G337,0)</f>
        <v>1231.8432</v>
      </c>
      <c r="BC337" s="138">
        <f>IF(AZ337=3,G337,0)</f>
        <v>0</v>
      </c>
      <c r="BD337" s="138">
        <f>IF(AZ337=4,G337,0)</f>
        <v>0</v>
      </c>
      <c r="BE337" s="138">
        <f>IF(AZ337=5,G337,0)</f>
        <v>0</v>
      </c>
      <c r="CA337" s="163">
        <v>1</v>
      </c>
      <c r="CB337" s="163">
        <v>7</v>
      </c>
      <c r="CZ337" s="138">
        <v>0</v>
      </c>
    </row>
    <row r="338" spans="1:15" ht="12.75" customHeight="1">
      <c r="A338" s="170"/>
      <c r="B338" s="171"/>
      <c r="C338" s="213" t="s">
        <v>524</v>
      </c>
      <c r="D338" s="213"/>
      <c r="E338" s="172">
        <v>29.5521</v>
      </c>
      <c r="F338" s="173"/>
      <c r="G338" s="174"/>
      <c r="M338" s="175" t="s">
        <v>524</v>
      </c>
      <c r="O338" s="163"/>
    </row>
    <row r="339" spans="1:15" ht="12.75" customHeight="1">
      <c r="A339" s="170"/>
      <c r="B339" s="171"/>
      <c r="C339" s="213" t="s">
        <v>525</v>
      </c>
      <c r="D339" s="213"/>
      <c r="E339" s="172">
        <v>29.1071</v>
      </c>
      <c r="F339" s="173"/>
      <c r="G339" s="174"/>
      <c r="M339" s="175" t="s">
        <v>525</v>
      </c>
      <c r="O339" s="163"/>
    </row>
    <row r="340" spans="1:104" ht="12.75">
      <c r="A340" s="164">
        <v>120</v>
      </c>
      <c r="B340" s="165" t="s">
        <v>526</v>
      </c>
      <c r="C340" s="166" t="s">
        <v>527</v>
      </c>
      <c r="D340" s="167" t="s">
        <v>117</v>
      </c>
      <c r="E340" s="168">
        <v>12.24</v>
      </c>
      <c r="F340" s="168">
        <v>137</v>
      </c>
      <c r="G340" s="169">
        <f>E340*F340</f>
        <v>1676.88</v>
      </c>
      <c r="O340" s="163">
        <v>2</v>
      </c>
      <c r="AA340" s="138">
        <v>1</v>
      </c>
      <c r="AB340" s="138">
        <v>7</v>
      </c>
      <c r="AC340" s="138">
        <v>7</v>
      </c>
      <c r="AZ340" s="138">
        <v>2</v>
      </c>
      <c r="BA340" s="138">
        <f>IF(AZ340=1,G340,0)</f>
        <v>0</v>
      </c>
      <c r="BB340" s="138">
        <f>IF(AZ340=2,G340,0)</f>
        <v>1676.88</v>
      </c>
      <c r="BC340" s="138">
        <f>IF(AZ340=3,G340,0)</f>
        <v>0</v>
      </c>
      <c r="BD340" s="138">
        <f>IF(AZ340=4,G340,0)</f>
        <v>0</v>
      </c>
      <c r="BE340" s="138">
        <f>IF(AZ340=5,G340,0)</f>
        <v>0</v>
      </c>
      <c r="CA340" s="163">
        <v>1</v>
      </c>
      <c r="CB340" s="163">
        <v>7</v>
      </c>
      <c r="CZ340" s="138">
        <v>4E-05</v>
      </c>
    </row>
    <row r="341" spans="1:15" ht="12.75" customHeight="1">
      <c r="A341" s="170"/>
      <c r="B341" s="171"/>
      <c r="C341" s="213" t="s">
        <v>528</v>
      </c>
      <c r="D341" s="213"/>
      <c r="E341" s="172">
        <v>12.24</v>
      </c>
      <c r="F341" s="173"/>
      <c r="G341" s="174"/>
      <c r="M341" s="175" t="s">
        <v>528</v>
      </c>
      <c r="O341" s="163"/>
    </row>
    <row r="342" spans="1:104" ht="12.75">
      <c r="A342" s="164">
        <v>121</v>
      </c>
      <c r="B342" s="165" t="s">
        <v>529</v>
      </c>
      <c r="C342" s="166" t="s">
        <v>530</v>
      </c>
      <c r="D342" s="167" t="s">
        <v>117</v>
      </c>
      <c r="E342" s="168">
        <v>3.52</v>
      </c>
      <c r="F342" s="168">
        <v>364</v>
      </c>
      <c r="G342" s="169">
        <f>E342*F342</f>
        <v>1281.28</v>
      </c>
      <c r="O342" s="163">
        <v>2</v>
      </c>
      <c r="AA342" s="138">
        <v>1</v>
      </c>
      <c r="AB342" s="138">
        <v>7</v>
      </c>
      <c r="AC342" s="138">
        <v>7</v>
      </c>
      <c r="AZ342" s="138">
        <v>2</v>
      </c>
      <c r="BA342" s="138">
        <f>IF(AZ342=1,G342,0)</f>
        <v>0</v>
      </c>
      <c r="BB342" s="138">
        <f>IF(AZ342=2,G342,0)</f>
        <v>1281.28</v>
      </c>
      <c r="BC342" s="138">
        <f>IF(AZ342=3,G342,0)</f>
        <v>0</v>
      </c>
      <c r="BD342" s="138">
        <f>IF(AZ342=4,G342,0)</f>
        <v>0</v>
      </c>
      <c r="BE342" s="138">
        <f>IF(AZ342=5,G342,0)</f>
        <v>0</v>
      </c>
      <c r="CA342" s="163">
        <v>1</v>
      </c>
      <c r="CB342" s="163">
        <v>7</v>
      </c>
      <c r="CZ342" s="138">
        <v>0.00016</v>
      </c>
    </row>
    <row r="343" spans="1:15" ht="12.75" customHeight="1">
      <c r="A343" s="170"/>
      <c r="B343" s="171"/>
      <c r="C343" s="213" t="s">
        <v>531</v>
      </c>
      <c r="D343" s="213"/>
      <c r="E343" s="172">
        <v>3.52</v>
      </c>
      <c r="F343" s="173"/>
      <c r="G343" s="174"/>
      <c r="M343" s="175" t="s">
        <v>531</v>
      </c>
      <c r="O343" s="163"/>
    </row>
    <row r="344" spans="1:104" ht="12.75">
      <c r="A344" s="164">
        <v>122</v>
      </c>
      <c r="B344" s="165" t="s">
        <v>532</v>
      </c>
      <c r="C344" s="166" t="s">
        <v>533</v>
      </c>
      <c r="D344" s="167" t="s">
        <v>134</v>
      </c>
      <c r="E344" s="168">
        <v>2</v>
      </c>
      <c r="F344" s="168">
        <v>789</v>
      </c>
      <c r="G344" s="169">
        <f>E344*F344</f>
        <v>1578</v>
      </c>
      <c r="O344" s="163">
        <v>2</v>
      </c>
      <c r="AA344" s="138">
        <v>1</v>
      </c>
      <c r="AB344" s="138">
        <v>7</v>
      </c>
      <c r="AC344" s="138">
        <v>7</v>
      </c>
      <c r="AZ344" s="138">
        <v>2</v>
      </c>
      <c r="BA344" s="138">
        <f>IF(AZ344=1,G344,0)</f>
        <v>0</v>
      </c>
      <c r="BB344" s="138">
        <f>IF(AZ344=2,G344,0)</f>
        <v>1578</v>
      </c>
      <c r="BC344" s="138">
        <f>IF(AZ344=3,G344,0)</f>
        <v>0</v>
      </c>
      <c r="BD344" s="138">
        <f>IF(AZ344=4,G344,0)</f>
        <v>0</v>
      </c>
      <c r="BE344" s="138">
        <f>IF(AZ344=5,G344,0)</f>
        <v>0</v>
      </c>
      <c r="CA344" s="163">
        <v>1</v>
      </c>
      <c r="CB344" s="163">
        <v>7</v>
      </c>
      <c r="CZ344" s="138">
        <v>0.0009</v>
      </c>
    </row>
    <row r="345" spans="1:104" ht="12.75">
      <c r="A345" s="164">
        <v>123</v>
      </c>
      <c r="B345" s="165" t="s">
        <v>534</v>
      </c>
      <c r="C345" s="166" t="s">
        <v>535</v>
      </c>
      <c r="D345" s="167" t="s">
        <v>134</v>
      </c>
      <c r="E345" s="168">
        <v>16</v>
      </c>
      <c r="F345" s="168">
        <v>150</v>
      </c>
      <c r="G345" s="169">
        <f>E345*F345</f>
        <v>2400</v>
      </c>
      <c r="O345" s="163">
        <v>2</v>
      </c>
      <c r="AA345" s="138">
        <v>1</v>
      </c>
      <c r="AB345" s="138">
        <v>7</v>
      </c>
      <c r="AC345" s="138">
        <v>7</v>
      </c>
      <c r="AZ345" s="138">
        <v>2</v>
      </c>
      <c r="BA345" s="138">
        <f>IF(AZ345=1,G345,0)</f>
        <v>0</v>
      </c>
      <c r="BB345" s="138">
        <f>IF(AZ345=2,G345,0)</f>
        <v>2400</v>
      </c>
      <c r="BC345" s="138">
        <f>IF(AZ345=3,G345,0)</f>
        <v>0</v>
      </c>
      <c r="BD345" s="138">
        <f>IF(AZ345=4,G345,0)</f>
        <v>0</v>
      </c>
      <c r="BE345" s="138">
        <f>IF(AZ345=5,G345,0)</f>
        <v>0</v>
      </c>
      <c r="CA345" s="163">
        <v>1</v>
      </c>
      <c r="CB345" s="163">
        <v>7</v>
      </c>
      <c r="CZ345" s="138">
        <v>0</v>
      </c>
    </row>
    <row r="346" spans="1:15" ht="12.75" customHeight="1">
      <c r="A346" s="170"/>
      <c r="B346" s="171"/>
      <c r="C346" s="213" t="s">
        <v>536</v>
      </c>
      <c r="D346" s="213"/>
      <c r="E346" s="172">
        <v>16</v>
      </c>
      <c r="F346" s="173"/>
      <c r="G346" s="174"/>
      <c r="M346" s="175" t="s">
        <v>536</v>
      </c>
      <c r="O346" s="163"/>
    </row>
    <row r="347" spans="1:104" ht="12.75">
      <c r="A347" s="164">
        <v>124</v>
      </c>
      <c r="B347" s="165" t="s">
        <v>537</v>
      </c>
      <c r="C347" s="166" t="s">
        <v>538</v>
      </c>
      <c r="D347" s="167" t="s">
        <v>134</v>
      </c>
      <c r="E347" s="168">
        <v>4</v>
      </c>
      <c r="F347" s="168">
        <v>250</v>
      </c>
      <c r="G347" s="169">
        <f>E347*F347</f>
        <v>1000</v>
      </c>
      <c r="O347" s="163">
        <v>2</v>
      </c>
      <c r="AA347" s="138">
        <v>1</v>
      </c>
      <c r="AB347" s="138">
        <v>7</v>
      </c>
      <c r="AC347" s="138">
        <v>7</v>
      </c>
      <c r="AZ347" s="138">
        <v>2</v>
      </c>
      <c r="BA347" s="138">
        <f>IF(AZ347=1,G347,0)</f>
        <v>0</v>
      </c>
      <c r="BB347" s="138">
        <f>IF(AZ347=2,G347,0)</f>
        <v>1000</v>
      </c>
      <c r="BC347" s="138">
        <f>IF(AZ347=3,G347,0)</f>
        <v>0</v>
      </c>
      <c r="BD347" s="138">
        <f>IF(AZ347=4,G347,0)</f>
        <v>0</v>
      </c>
      <c r="BE347" s="138">
        <f>IF(AZ347=5,G347,0)</f>
        <v>0</v>
      </c>
      <c r="CA347" s="163">
        <v>1</v>
      </c>
      <c r="CB347" s="163">
        <v>7</v>
      </c>
      <c r="CZ347" s="138">
        <v>0</v>
      </c>
    </row>
    <row r="348" spans="1:104" ht="12.75">
      <c r="A348" s="164">
        <v>125</v>
      </c>
      <c r="B348" s="165" t="s">
        <v>539</v>
      </c>
      <c r="C348" s="166" t="s">
        <v>540</v>
      </c>
      <c r="D348" s="167" t="s">
        <v>134</v>
      </c>
      <c r="E348" s="168">
        <v>2</v>
      </c>
      <c r="F348" s="168">
        <v>0</v>
      </c>
      <c r="G348" s="169">
        <f>E348*F348</f>
        <v>0</v>
      </c>
      <c r="O348" s="163">
        <v>2</v>
      </c>
      <c r="AA348" s="138">
        <v>1</v>
      </c>
      <c r="AB348" s="138">
        <v>7</v>
      </c>
      <c r="AC348" s="138">
        <v>7</v>
      </c>
      <c r="AZ348" s="138">
        <v>2</v>
      </c>
      <c r="BA348" s="138">
        <f>IF(AZ348=1,G348,0)</f>
        <v>0</v>
      </c>
      <c r="BB348" s="138">
        <f>IF(AZ348=2,G348,0)</f>
        <v>0</v>
      </c>
      <c r="BC348" s="138">
        <f>IF(AZ348=3,G348,0)</f>
        <v>0</v>
      </c>
      <c r="BD348" s="138">
        <f>IF(AZ348=4,G348,0)</f>
        <v>0</v>
      </c>
      <c r="BE348" s="138">
        <f>IF(AZ348=5,G348,0)</f>
        <v>0</v>
      </c>
      <c r="CA348" s="163">
        <v>1</v>
      </c>
      <c r="CB348" s="163">
        <v>7</v>
      </c>
      <c r="CZ348" s="138">
        <v>2E-05</v>
      </c>
    </row>
    <row r="349" spans="1:104" ht="12.75">
      <c r="A349" s="164">
        <v>126</v>
      </c>
      <c r="B349" s="165" t="s">
        <v>541</v>
      </c>
      <c r="C349" s="166" t="s">
        <v>542</v>
      </c>
      <c r="D349" s="167" t="s">
        <v>117</v>
      </c>
      <c r="E349" s="168">
        <v>17</v>
      </c>
      <c r="F349" s="168">
        <v>50</v>
      </c>
      <c r="G349" s="169">
        <f>E349*F349</f>
        <v>850</v>
      </c>
      <c r="O349" s="163">
        <v>2</v>
      </c>
      <c r="AA349" s="138">
        <v>1</v>
      </c>
      <c r="AB349" s="138">
        <v>7</v>
      </c>
      <c r="AC349" s="138">
        <v>7</v>
      </c>
      <c r="AZ349" s="138">
        <v>2</v>
      </c>
      <c r="BA349" s="138">
        <f>IF(AZ349=1,G349,0)</f>
        <v>0</v>
      </c>
      <c r="BB349" s="138">
        <f>IF(AZ349=2,G349,0)</f>
        <v>850</v>
      </c>
      <c r="BC349" s="138">
        <f>IF(AZ349=3,G349,0)</f>
        <v>0</v>
      </c>
      <c r="BD349" s="138">
        <f>IF(AZ349=4,G349,0)</f>
        <v>0</v>
      </c>
      <c r="BE349" s="138">
        <f>IF(AZ349=5,G349,0)</f>
        <v>0</v>
      </c>
      <c r="CA349" s="163">
        <v>1</v>
      </c>
      <c r="CB349" s="163">
        <v>7</v>
      </c>
      <c r="CZ349" s="138">
        <v>1E-05</v>
      </c>
    </row>
    <row r="350" spans="1:15" ht="12.75" customHeight="1">
      <c r="A350" s="170"/>
      <c r="B350" s="171"/>
      <c r="C350" s="213" t="s">
        <v>543</v>
      </c>
      <c r="D350" s="213"/>
      <c r="E350" s="172">
        <v>17</v>
      </c>
      <c r="F350" s="173"/>
      <c r="G350" s="174"/>
      <c r="M350" s="175" t="s">
        <v>543</v>
      </c>
      <c r="O350" s="163"/>
    </row>
    <row r="351" spans="1:104" ht="12.75">
      <c r="A351" s="164">
        <v>127</v>
      </c>
      <c r="B351" s="165" t="s">
        <v>544</v>
      </c>
      <c r="C351" s="166" t="s">
        <v>545</v>
      </c>
      <c r="D351" s="167" t="s">
        <v>134</v>
      </c>
      <c r="E351" s="168">
        <v>3</v>
      </c>
      <c r="F351" s="168">
        <v>200</v>
      </c>
      <c r="G351" s="169">
        <f aca="true" t="shared" si="6" ref="G351:G357">E351*F351</f>
        <v>600</v>
      </c>
      <c r="O351" s="163">
        <v>2</v>
      </c>
      <c r="AA351" s="138">
        <v>2</v>
      </c>
      <c r="AB351" s="138">
        <v>7</v>
      </c>
      <c r="AC351" s="138">
        <v>7</v>
      </c>
      <c r="AZ351" s="138">
        <v>2</v>
      </c>
      <c r="BA351" s="138">
        <f aca="true" t="shared" si="7" ref="BA351:BA357">IF(AZ351=1,G351,0)</f>
        <v>0</v>
      </c>
      <c r="BB351" s="138">
        <f aca="true" t="shared" si="8" ref="BB351:BB357">IF(AZ351=2,G351,0)</f>
        <v>600</v>
      </c>
      <c r="BC351" s="138">
        <f aca="true" t="shared" si="9" ref="BC351:BC357">IF(AZ351=3,G351,0)</f>
        <v>0</v>
      </c>
      <c r="BD351" s="138">
        <f aca="true" t="shared" si="10" ref="BD351:BD357">IF(AZ351=4,G351,0)</f>
        <v>0</v>
      </c>
      <c r="BE351" s="138">
        <f aca="true" t="shared" si="11" ref="BE351:BE357">IF(AZ351=5,G351,0)</f>
        <v>0</v>
      </c>
      <c r="CA351" s="163">
        <v>2</v>
      </c>
      <c r="CB351" s="163">
        <v>7</v>
      </c>
      <c r="CZ351" s="138">
        <v>0.00142</v>
      </c>
    </row>
    <row r="352" spans="1:104" ht="12.75">
      <c r="A352" s="164">
        <v>128</v>
      </c>
      <c r="B352" s="165" t="s">
        <v>546</v>
      </c>
      <c r="C352" s="166" t="s">
        <v>547</v>
      </c>
      <c r="D352" s="167" t="s">
        <v>134</v>
      </c>
      <c r="E352" s="168">
        <v>1</v>
      </c>
      <c r="F352" s="168">
        <v>200</v>
      </c>
      <c r="G352" s="169">
        <f t="shared" si="6"/>
        <v>200</v>
      </c>
      <c r="O352" s="163">
        <v>2</v>
      </c>
      <c r="AA352" s="138">
        <v>2</v>
      </c>
      <c r="AB352" s="138">
        <v>7</v>
      </c>
      <c r="AC352" s="138">
        <v>7</v>
      </c>
      <c r="AZ352" s="138">
        <v>2</v>
      </c>
      <c r="BA352" s="138">
        <f t="shared" si="7"/>
        <v>0</v>
      </c>
      <c r="BB352" s="138">
        <f t="shared" si="8"/>
        <v>200</v>
      </c>
      <c r="BC352" s="138">
        <f t="shared" si="9"/>
        <v>0</v>
      </c>
      <c r="BD352" s="138">
        <f t="shared" si="10"/>
        <v>0</v>
      </c>
      <c r="BE352" s="138">
        <f t="shared" si="11"/>
        <v>0</v>
      </c>
      <c r="CA352" s="163">
        <v>2</v>
      </c>
      <c r="CB352" s="163">
        <v>7</v>
      </c>
      <c r="CZ352" s="138">
        <v>0.00162</v>
      </c>
    </row>
    <row r="353" spans="1:104" ht="22.5">
      <c r="A353" s="164">
        <v>129</v>
      </c>
      <c r="B353" s="165" t="s">
        <v>548</v>
      </c>
      <c r="C353" s="166" t="s">
        <v>549</v>
      </c>
      <c r="D353" s="167" t="s">
        <v>134</v>
      </c>
      <c r="E353" s="168">
        <v>2</v>
      </c>
      <c r="F353" s="168">
        <v>0</v>
      </c>
      <c r="G353" s="169">
        <f t="shared" si="6"/>
        <v>0</v>
      </c>
      <c r="O353" s="163">
        <v>2</v>
      </c>
      <c r="AA353" s="138">
        <v>2</v>
      </c>
      <c r="AB353" s="138">
        <v>7</v>
      </c>
      <c r="AC353" s="138">
        <v>7</v>
      </c>
      <c r="AZ353" s="138">
        <v>2</v>
      </c>
      <c r="BA353" s="138">
        <f t="shared" si="7"/>
        <v>0</v>
      </c>
      <c r="BB353" s="138">
        <f t="shared" si="8"/>
        <v>0</v>
      </c>
      <c r="BC353" s="138">
        <f t="shared" si="9"/>
        <v>0</v>
      </c>
      <c r="BD353" s="138">
        <f t="shared" si="10"/>
        <v>0</v>
      </c>
      <c r="BE353" s="138">
        <f t="shared" si="11"/>
        <v>0</v>
      </c>
      <c r="CA353" s="163">
        <v>2</v>
      </c>
      <c r="CB353" s="163">
        <v>7</v>
      </c>
      <c r="CZ353" s="138">
        <v>0.00162</v>
      </c>
    </row>
    <row r="354" spans="1:104" ht="12.75">
      <c r="A354" s="164">
        <v>130</v>
      </c>
      <c r="B354" s="165" t="s">
        <v>550</v>
      </c>
      <c r="C354" s="166" t="s">
        <v>551</v>
      </c>
      <c r="D354" s="167" t="s">
        <v>134</v>
      </c>
      <c r="E354" s="168">
        <v>1</v>
      </c>
      <c r="F354" s="168">
        <v>4000</v>
      </c>
      <c r="G354" s="169">
        <f t="shared" si="6"/>
        <v>4000</v>
      </c>
      <c r="O354" s="163">
        <v>2</v>
      </c>
      <c r="AA354" s="138">
        <v>2</v>
      </c>
      <c r="AB354" s="138">
        <v>7</v>
      </c>
      <c r="AC354" s="138">
        <v>7</v>
      </c>
      <c r="AZ354" s="138">
        <v>2</v>
      </c>
      <c r="BA354" s="138">
        <f t="shared" si="7"/>
        <v>0</v>
      </c>
      <c r="BB354" s="138">
        <f t="shared" si="8"/>
        <v>4000</v>
      </c>
      <c r="BC354" s="138">
        <f t="shared" si="9"/>
        <v>0</v>
      </c>
      <c r="BD354" s="138">
        <f t="shared" si="10"/>
        <v>0</v>
      </c>
      <c r="BE354" s="138">
        <f t="shared" si="11"/>
        <v>0</v>
      </c>
      <c r="CA354" s="163">
        <v>2</v>
      </c>
      <c r="CB354" s="163">
        <v>7</v>
      </c>
      <c r="CZ354" s="138">
        <v>0.00304</v>
      </c>
    </row>
    <row r="355" spans="1:104" ht="12.75">
      <c r="A355" s="164">
        <v>131</v>
      </c>
      <c r="B355" s="165" t="s">
        <v>552</v>
      </c>
      <c r="C355" s="166" t="s">
        <v>553</v>
      </c>
      <c r="D355" s="167" t="s">
        <v>134</v>
      </c>
      <c r="E355" s="168">
        <v>1</v>
      </c>
      <c r="F355" s="168">
        <v>13208</v>
      </c>
      <c r="G355" s="169">
        <f t="shared" si="6"/>
        <v>13208</v>
      </c>
      <c r="O355" s="163">
        <v>2</v>
      </c>
      <c r="AA355" s="138">
        <v>3</v>
      </c>
      <c r="AB355" s="138">
        <v>7</v>
      </c>
      <c r="AC355" s="138">
        <v>553353522</v>
      </c>
      <c r="AZ355" s="138">
        <v>2</v>
      </c>
      <c r="BA355" s="138">
        <f t="shared" si="7"/>
        <v>0</v>
      </c>
      <c r="BB355" s="138">
        <f t="shared" si="8"/>
        <v>13208</v>
      </c>
      <c r="BC355" s="138">
        <f t="shared" si="9"/>
        <v>0</v>
      </c>
      <c r="BD355" s="138">
        <f t="shared" si="10"/>
        <v>0</v>
      </c>
      <c r="BE355" s="138">
        <f t="shared" si="11"/>
        <v>0</v>
      </c>
      <c r="CA355" s="163">
        <v>3</v>
      </c>
      <c r="CB355" s="163">
        <v>7</v>
      </c>
      <c r="CZ355" s="138">
        <v>0.067</v>
      </c>
    </row>
    <row r="356" spans="1:104" ht="12.75">
      <c r="A356" s="164">
        <v>132</v>
      </c>
      <c r="B356" s="165" t="s">
        <v>554</v>
      </c>
      <c r="C356" s="166" t="s">
        <v>555</v>
      </c>
      <c r="D356" s="167" t="s">
        <v>134</v>
      </c>
      <c r="E356" s="168">
        <v>1</v>
      </c>
      <c r="F356" s="168">
        <v>4150</v>
      </c>
      <c r="G356" s="169">
        <f t="shared" si="6"/>
        <v>4150</v>
      </c>
      <c r="O356" s="163">
        <v>2</v>
      </c>
      <c r="AA356" s="138">
        <v>3</v>
      </c>
      <c r="AB356" s="138">
        <v>1</v>
      </c>
      <c r="AC356" s="138" t="s">
        <v>554</v>
      </c>
      <c r="AZ356" s="138">
        <v>2</v>
      </c>
      <c r="BA356" s="138">
        <f t="shared" si="7"/>
        <v>0</v>
      </c>
      <c r="BB356" s="138">
        <f t="shared" si="8"/>
        <v>4150</v>
      </c>
      <c r="BC356" s="138">
        <f t="shared" si="9"/>
        <v>0</v>
      </c>
      <c r="BD356" s="138">
        <f t="shared" si="10"/>
        <v>0</v>
      </c>
      <c r="BE356" s="138">
        <f t="shared" si="11"/>
        <v>0</v>
      </c>
      <c r="CA356" s="163">
        <v>3</v>
      </c>
      <c r="CB356" s="163">
        <v>1</v>
      </c>
      <c r="CZ356" s="138">
        <v>0.02</v>
      </c>
    </row>
    <row r="357" spans="1:104" ht="12.75">
      <c r="A357" s="164">
        <v>133</v>
      </c>
      <c r="B357" s="165" t="s">
        <v>556</v>
      </c>
      <c r="C357" s="166" t="s">
        <v>557</v>
      </c>
      <c r="D357" s="167" t="s">
        <v>150</v>
      </c>
      <c r="E357" s="168">
        <v>1.76</v>
      </c>
      <c r="F357" s="168">
        <v>4147</v>
      </c>
      <c r="G357" s="169">
        <f t="shared" si="6"/>
        <v>7298.72</v>
      </c>
      <c r="O357" s="163">
        <v>2</v>
      </c>
      <c r="AA357" s="138">
        <v>3</v>
      </c>
      <c r="AB357" s="138">
        <v>7</v>
      </c>
      <c r="AC357" s="138" t="s">
        <v>556</v>
      </c>
      <c r="AZ357" s="138">
        <v>2</v>
      </c>
      <c r="BA357" s="138">
        <f t="shared" si="7"/>
        <v>0</v>
      </c>
      <c r="BB357" s="138">
        <f t="shared" si="8"/>
        <v>7298.72</v>
      </c>
      <c r="BC357" s="138">
        <f t="shared" si="9"/>
        <v>0</v>
      </c>
      <c r="BD357" s="138">
        <f t="shared" si="10"/>
        <v>0</v>
      </c>
      <c r="BE357" s="138">
        <f t="shared" si="11"/>
        <v>0</v>
      </c>
      <c r="CA357" s="163">
        <v>3</v>
      </c>
      <c r="CB357" s="163">
        <v>7</v>
      </c>
      <c r="CZ357" s="138">
        <v>0</v>
      </c>
    </row>
    <row r="358" spans="1:15" ht="12.75" customHeight="1">
      <c r="A358" s="170"/>
      <c r="B358" s="171"/>
      <c r="C358" s="213" t="s">
        <v>558</v>
      </c>
      <c r="D358" s="213"/>
      <c r="E358" s="172">
        <v>1.76</v>
      </c>
      <c r="F358" s="173"/>
      <c r="G358" s="174"/>
      <c r="M358" s="175" t="s">
        <v>558</v>
      </c>
      <c r="O358" s="163"/>
    </row>
    <row r="359" spans="1:104" ht="22.5">
      <c r="A359" s="164">
        <v>134</v>
      </c>
      <c r="B359" s="165" t="s">
        <v>559</v>
      </c>
      <c r="C359" s="166" t="s">
        <v>560</v>
      </c>
      <c r="D359" s="167" t="s">
        <v>134</v>
      </c>
      <c r="E359" s="168">
        <v>2</v>
      </c>
      <c r="F359" s="168">
        <v>21649</v>
      </c>
      <c r="G359" s="169">
        <f>E359*F359</f>
        <v>43298</v>
      </c>
      <c r="O359" s="163">
        <v>2</v>
      </c>
      <c r="AA359" s="138">
        <v>3</v>
      </c>
      <c r="AB359" s="138">
        <v>7</v>
      </c>
      <c r="AC359" s="138" t="s">
        <v>559</v>
      </c>
      <c r="AZ359" s="138">
        <v>2</v>
      </c>
      <c r="BA359" s="138">
        <f>IF(AZ359=1,G359,0)</f>
        <v>0</v>
      </c>
      <c r="BB359" s="138">
        <f>IF(AZ359=2,G359,0)</f>
        <v>43298</v>
      </c>
      <c r="BC359" s="138">
        <f>IF(AZ359=3,G359,0)</f>
        <v>0</v>
      </c>
      <c r="BD359" s="138">
        <f>IF(AZ359=4,G359,0)</f>
        <v>0</v>
      </c>
      <c r="BE359" s="138">
        <f>IF(AZ359=5,G359,0)</f>
        <v>0</v>
      </c>
      <c r="CA359" s="163">
        <v>3</v>
      </c>
      <c r="CB359" s="163">
        <v>7</v>
      </c>
      <c r="CZ359" s="138">
        <v>0</v>
      </c>
    </row>
    <row r="360" spans="1:104" ht="12.75">
      <c r="A360" s="164">
        <v>135</v>
      </c>
      <c r="B360" s="165" t="s">
        <v>561</v>
      </c>
      <c r="C360" s="166" t="s">
        <v>562</v>
      </c>
      <c r="D360" s="167" t="s">
        <v>117</v>
      </c>
      <c r="E360" s="168">
        <v>3.62</v>
      </c>
      <c r="F360" s="168">
        <v>176</v>
      </c>
      <c r="G360" s="169">
        <f>E360*F360</f>
        <v>637.12</v>
      </c>
      <c r="O360" s="163">
        <v>2</v>
      </c>
      <c r="AA360" s="138">
        <v>3</v>
      </c>
      <c r="AB360" s="138">
        <v>7</v>
      </c>
      <c r="AC360" s="138" t="s">
        <v>561</v>
      </c>
      <c r="AZ360" s="138">
        <v>2</v>
      </c>
      <c r="BA360" s="138">
        <f>IF(AZ360=1,G360,0)</f>
        <v>0</v>
      </c>
      <c r="BB360" s="138">
        <f>IF(AZ360=2,G360,0)</f>
        <v>637.12</v>
      </c>
      <c r="BC360" s="138">
        <f>IF(AZ360=3,G360,0)</f>
        <v>0</v>
      </c>
      <c r="BD360" s="138">
        <f>IF(AZ360=4,G360,0)</f>
        <v>0</v>
      </c>
      <c r="BE360" s="138">
        <f>IF(AZ360=5,G360,0)</f>
        <v>0</v>
      </c>
      <c r="CA360" s="163">
        <v>3</v>
      </c>
      <c r="CB360" s="163">
        <v>7</v>
      </c>
      <c r="CZ360" s="138">
        <v>0.0033</v>
      </c>
    </row>
    <row r="361" spans="1:15" ht="12.75" customHeight="1">
      <c r="A361" s="170"/>
      <c r="B361" s="171"/>
      <c r="C361" s="213" t="s">
        <v>563</v>
      </c>
      <c r="D361" s="213"/>
      <c r="E361" s="172">
        <v>3.62</v>
      </c>
      <c r="F361" s="173"/>
      <c r="G361" s="174"/>
      <c r="M361" s="175" t="s">
        <v>563</v>
      </c>
      <c r="O361" s="163"/>
    </row>
    <row r="362" spans="1:104" ht="22.5">
      <c r="A362" s="164">
        <v>136</v>
      </c>
      <c r="B362" s="165" t="s">
        <v>564</v>
      </c>
      <c r="C362" s="166" t="s">
        <v>565</v>
      </c>
      <c r="D362" s="167" t="s">
        <v>134</v>
      </c>
      <c r="E362" s="168">
        <v>3</v>
      </c>
      <c r="F362" s="168">
        <v>4920</v>
      </c>
      <c r="G362" s="169">
        <f>E362*F362</f>
        <v>14760</v>
      </c>
      <c r="O362" s="163">
        <v>2</v>
      </c>
      <c r="AA362" s="138">
        <v>3</v>
      </c>
      <c r="AB362" s="138">
        <v>1</v>
      </c>
      <c r="AC362" s="138" t="s">
        <v>564</v>
      </c>
      <c r="AZ362" s="138">
        <v>2</v>
      </c>
      <c r="BA362" s="138">
        <f>IF(AZ362=1,G362,0)</f>
        <v>0</v>
      </c>
      <c r="BB362" s="138">
        <f>IF(AZ362=2,G362,0)</f>
        <v>14760</v>
      </c>
      <c r="BC362" s="138">
        <f>IF(AZ362=3,G362,0)</f>
        <v>0</v>
      </c>
      <c r="BD362" s="138">
        <f>IF(AZ362=4,G362,0)</f>
        <v>0</v>
      </c>
      <c r="BE362" s="138">
        <f>IF(AZ362=5,G362,0)</f>
        <v>0</v>
      </c>
      <c r="CA362" s="163">
        <v>3</v>
      </c>
      <c r="CB362" s="163">
        <v>1</v>
      </c>
      <c r="CZ362" s="138">
        <v>0.0175</v>
      </c>
    </row>
    <row r="363" spans="1:104" ht="12.75">
      <c r="A363" s="164">
        <v>137</v>
      </c>
      <c r="B363" s="165" t="s">
        <v>566</v>
      </c>
      <c r="C363" s="166" t="s">
        <v>567</v>
      </c>
      <c r="D363" s="167" t="s">
        <v>134</v>
      </c>
      <c r="E363" s="168">
        <v>0</v>
      </c>
      <c r="F363" s="168">
        <v>4850</v>
      </c>
      <c r="G363" s="169">
        <f>E363*F363</f>
        <v>0</v>
      </c>
      <c r="O363" s="163">
        <v>2</v>
      </c>
      <c r="AA363" s="138">
        <v>3</v>
      </c>
      <c r="AB363" s="138">
        <v>7</v>
      </c>
      <c r="AC363" s="138" t="s">
        <v>566</v>
      </c>
      <c r="AZ363" s="138">
        <v>2</v>
      </c>
      <c r="BA363" s="138">
        <f>IF(AZ363=1,G363,0)</f>
        <v>0</v>
      </c>
      <c r="BB363" s="138">
        <f>IF(AZ363=2,G363,0)</f>
        <v>0</v>
      </c>
      <c r="BC363" s="138">
        <f>IF(AZ363=3,G363,0)</f>
        <v>0</v>
      </c>
      <c r="BD363" s="138">
        <f>IF(AZ363=4,G363,0)</f>
        <v>0</v>
      </c>
      <c r="BE363" s="138">
        <f>IF(AZ363=5,G363,0)</f>
        <v>0</v>
      </c>
      <c r="CA363" s="163">
        <v>3</v>
      </c>
      <c r="CB363" s="163">
        <v>7</v>
      </c>
      <c r="CZ363" s="138">
        <v>0</v>
      </c>
    </row>
    <row r="364" spans="1:104" ht="22.5">
      <c r="A364" s="164">
        <v>138</v>
      </c>
      <c r="B364" s="165" t="s">
        <v>568</v>
      </c>
      <c r="C364" s="166" t="s">
        <v>569</v>
      </c>
      <c r="D364" s="167" t="s">
        <v>134</v>
      </c>
      <c r="E364" s="168">
        <v>1</v>
      </c>
      <c r="F364" s="168">
        <v>6740</v>
      </c>
      <c r="G364" s="169">
        <f>E364*F364</f>
        <v>6740</v>
      </c>
      <c r="O364" s="163">
        <v>2</v>
      </c>
      <c r="AA364" s="138">
        <v>3</v>
      </c>
      <c r="AB364" s="138">
        <v>1</v>
      </c>
      <c r="AC364" s="138" t="s">
        <v>568</v>
      </c>
      <c r="AZ364" s="138">
        <v>2</v>
      </c>
      <c r="BA364" s="138">
        <f>IF(AZ364=1,G364,0)</f>
        <v>0</v>
      </c>
      <c r="BB364" s="138">
        <f>IF(AZ364=2,G364,0)</f>
        <v>6740</v>
      </c>
      <c r="BC364" s="138">
        <f>IF(AZ364=3,G364,0)</f>
        <v>0</v>
      </c>
      <c r="BD364" s="138">
        <f>IF(AZ364=4,G364,0)</f>
        <v>0</v>
      </c>
      <c r="BE364" s="138">
        <f>IF(AZ364=5,G364,0)</f>
        <v>0</v>
      </c>
      <c r="CA364" s="163">
        <v>3</v>
      </c>
      <c r="CB364" s="163">
        <v>1</v>
      </c>
      <c r="CZ364" s="138">
        <v>0.0175</v>
      </c>
    </row>
    <row r="365" spans="1:104" ht="22.5">
      <c r="A365" s="164">
        <v>139</v>
      </c>
      <c r="B365" s="165" t="s">
        <v>570</v>
      </c>
      <c r="C365" s="166" t="s">
        <v>571</v>
      </c>
      <c r="D365" s="167" t="s">
        <v>134</v>
      </c>
      <c r="E365" s="168">
        <v>1</v>
      </c>
      <c r="F365" s="168">
        <v>4950</v>
      </c>
      <c r="G365" s="169">
        <f>E365*F365</f>
        <v>4950</v>
      </c>
      <c r="O365" s="163">
        <v>2</v>
      </c>
      <c r="AA365" s="138">
        <v>3</v>
      </c>
      <c r="AB365" s="138">
        <v>1</v>
      </c>
      <c r="AC365" s="138" t="s">
        <v>570</v>
      </c>
      <c r="AZ365" s="138">
        <v>2</v>
      </c>
      <c r="BA365" s="138">
        <f>IF(AZ365=1,G365,0)</f>
        <v>0</v>
      </c>
      <c r="BB365" s="138">
        <f>IF(AZ365=2,G365,0)</f>
        <v>4950</v>
      </c>
      <c r="BC365" s="138">
        <f>IF(AZ365=3,G365,0)</f>
        <v>0</v>
      </c>
      <c r="BD365" s="138">
        <f>IF(AZ365=4,G365,0)</f>
        <v>0</v>
      </c>
      <c r="BE365" s="138">
        <f>IF(AZ365=5,G365,0)</f>
        <v>0</v>
      </c>
      <c r="CA365" s="163">
        <v>3</v>
      </c>
      <c r="CB365" s="163">
        <v>1</v>
      </c>
      <c r="CZ365" s="138">
        <v>0.0175</v>
      </c>
    </row>
    <row r="366" spans="1:104" ht="12.75">
      <c r="A366" s="164">
        <v>140</v>
      </c>
      <c r="B366" s="165" t="s">
        <v>572</v>
      </c>
      <c r="C366" s="166" t="s">
        <v>573</v>
      </c>
      <c r="D366" s="167" t="s">
        <v>68</v>
      </c>
      <c r="E366" s="168">
        <f>SUM(G332+G334+G337+G340+G342+G344+G347+G348+G349+G351+G352+G353+G354+G355+G356+G357+G359+G360+G362+G363+G364+G365)</f>
        <v>115641.3536</v>
      </c>
      <c r="F366" s="168">
        <v>0.005</v>
      </c>
      <c r="G366" s="169">
        <f>E366*F366</f>
        <v>578.206768</v>
      </c>
      <c r="O366" s="163">
        <v>2</v>
      </c>
      <c r="AA366" s="138">
        <v>7</v>
      </c>
      <c r="AB366" s="138">
        <v>1002</v>
      </c>
      <c r="AC366" s="138">
        <v>5</v>
      </c>
      <c r="AZ366" s="138">
        <v>2</v>
      </c>
      <c r="BA366" s="138">
        <f>IF(AZ366=1,G366,0)</f>
        <v>0</v>
      </c>
      <c r="BB366" s="138">
        <f>IF(AZ366=2,G366,0)</f>
        <v>578.206768</v>
      </c>
      <c r="BC366" s="138">
        <f>IF(AZ366=3,G366,0)</f>
        <v>0</v>
      </c>
      <c r="BD366" s="138">
        <f>IF(AZ366=4,G366,0)</f>
        <v>0</v>
      </c>
      <c r="BE366" s="138">
        <f>IF(AZ366=5,G366,0)</f>
        <v>0</v>
      </c>
      <c r="CA366" s="163">
        <v>7</v>
      </c>
      <c r="CB366" s="163">
        <v>1002</v>
      </c>
      <c r="CZ366" s="138">
        <v>0</v>
      </c>
    </row>
    <row r="367" spans="1:57" ht="12.75">
      <c r="A367" s="176"/>
      <c r="B367" s="177" t="s">
        <v>123</v>
      </c>
      <c r="C367" s="178" t="str">
        <f>CONCATENATE(B331," ",C331)</f>
        <v>766 Konstrukce truhlářské</v>
      </c>
      <c r="D367" s="179"/>
      <c r="E367" s="180"/>
      <c r="F367" s="181"/>
      <c r="G367" s="182">
        <f>SUM(G331:G366)</f>
        <v>118619.560368</v>
      </c>
      <c r="O367" s="163">
        <v>4</v>
      </c>
      <c r="BA367" s="183">
        <f>SUM(BA331:BA366)</f>
        <v>0</v>
      </c>
      <c r="BB367" s="183">
        <f>SUM(BB331:BB366)</f>
        <v>118619.560368</v>
      </c>
      <c r="BC367" s="183">
        <f>SUM(BC331:BC366)</f>
        <v>0</v>
      </c>
      <c r="BD367" s="183">
        <f>SUM(BD331:BD366)</f>
        <v>0</v>
      </c>
      <c r="BE367" s="183">
        <f>SUM(BE331:BE366)</f>
        <v>0</v>
      </c>
    </row>
    <row r="368" spans="1:15" ht="12.75">
      <c r="A368" s="156" t="s">
        <v>88</v>
      </c>
      <c r="B368" s="157" t="s">
        <v>574</v>
      </c>
      <c r="C368" s="158" t="s">
        <v>575</v>
      </c>
      <c r="D368" s="159"/>
      <c r="E368" s="160"/>
      <c r="F368" s="160"/>
      <c r="G368" s="161"/>
      <c r="H368" s="162"/>
      <c r="I368" s="162"/>
      <c r="O368" s="163">
        <v>1</v>
      </c>
    </row>
    <row r="369" spans="1:104" ht="22.5">
      <c r="A369" s="164">
        <v>141</v>
      </c>
      <c r="B369" s="165" t="s">
        <v>576</v>
      </c>
      <c r="C369" s="166" t="s">
        <v>577</v>
      </c>
      <c r="D369" s="167" t="s">
        <v>578</v>
      </c>
      <c r="E369" s="168">
        <v>150.57</v>
      </c>
      <c r="F369" s="168">
        <v>38</v>
      </c>
      <c r="G369" s="169">
        <f>E369*F369</f>
        <v>5721.66</v>
      </c>
      <c r="O369" s="163">
        <v>2</v>
      </c>
      <c r="AA369" s="138">
        <v>1</v>
      </c>
      <c r="AB369" s="138">
        <v>7</v>
      </c>
      <c r="AC369" s="138">
        <v>7</v>
      </c>
      <c r="AZ369" s="138">
        <v>2</v>
      </c>
      <c r="BA369" s="138">
        <f>IF(AZ369=1,G369,0)</f>
        <v>0</v>
      </c>
      <c r="BB369" s="138">
        <f>IF(AZ369=2,G369,0)</f>
        <v>5721.66</v>
      </c>
      <c r="BC369" s="138">
        <f>IF(AZ369=3,G369,0)</f>
        <v>0</v>
      </c>
      <c r="BD369" s="138">
        <f>IF(AZ369=4,G369,0)</f>
        <v>0</v>
      </c>
      <c r="BE369" s="138">
        <f>IF(AZ369=5,G369,0)</f>
        <v>0</v>
      </c>
      <c r="CA369" s="163">
        <v>1</v>
      </c>
      <c r="CB369" s="163">
        <v>7</v>
      </c>
      <c r="CZ369" s="138">
        <v>5E-05</v>
      </c>
    </row>
    <row r="370" spans="1:15" ht="12.75" customHeight="1">
      <c r="A370" s="170"/>
      <c r="B370" s="171"/>
      <c r="C370" s="213" t="s">
        <v>579</v>
      </c>
      <c r="D370" s="213"/>
      <c r="E370" s="172">
        <v>0</v>
      </c>
      <c r="F370" s="173"/>
      <c r="G370" s="174"/>
      <c r="M370" s="175" t="s">
        <v>579</v>
      </c>
      <c r="O370" s="163"/>
    </row>
    <row r="371" spans="1:15" ht="12.75" customHeight="1">
      <c r="A371" s="170"/>
      <c r="B371" s="171"/>
      <c r="C371" s="213" t="s">
        <v>580</v>
      </c>
      <c r="D371" s="213"/>
      <c r="E371" s="172">
        <v>52.65</v>
      </c>
      <c r="F371" s="173"/>
      <c r="G371" s="174"/>
      <c r="M371" s="175" t="s">
        <v>580</v>
      </c>
      <c r="O371" s="163"/>
    </row>
    <row r="372" spans="1:15" ht="12.75" customHeight="1">
      <c r="A372" s="170"/>
      <c r="B372" s="171"/>
      <c r="C372" s="213" t="s">
        <v>581</v>
      </c>
      <c r="D372" s="213"/>
      <c r="E372" s="172">
        <v>81.54</v>
      </c>
      <c r="F372" s="173"/>
      <c r="G372" s="174"/>
      <c r="M372" s="175" t="s">
        <v>581</v>
      </c>
      <c r="O372" s="163"/>
    </row>
    <row r="373" spans="1:15" ht="12.75" customHeight="1">
      <c r="A373" s="170"/>
      <c r="B373" s="171"/>
      <c r="C373" s="213" t="s">
        <v>582</v>
      </c>
      <c r="D373" s="213"/>
      <c r="E373" s="172">
        <v>15.12</v>
      </c>
      <c r="F373" s="173"/>
      <c r="G373" s="174"/>
      <c r="M373" s="175" t="s">
        <v>582</v>
      </c>
      <c r="O373" s="163"/>
    </row>
    <row r="374" spans="1:15" ht="12.75" customHeight="1">
      <c r="A374" s="170"/>
      <c r="B374" s="171"/>
      <c r="C374" s="213" t="s">
        <v>583</v>
      </c>
      <c r="D374" s="213"/>
      <c r="E374" s="172">
        <v>1.26</v>
      </c>
      <c r="F374" s="173"/>
      <c r="G374" s="174"/>
      <c r="M374" s="175" t="s">
        <v>583</v>
      </c>
      <c r="O374" s="163"/>
    </row>
    <row r="375" spans="1:104" ht="12.75">
      <c r="A375" s="164">
        <v>142</v>
      </c>
      <c r="B375" s="165" t="s">
        <v>584</v>
      </c>
      <c r="C375" s="166" t="s">
        <v>585</v>
      </c>
      <c r="D375" s="167" t="s">
        <v>134</v>
      </c>
      <c r="E375" s="168">
        <v>2</v>
      </c>
      <c r="F375" s="168">
        <v>1500</v>
      </c>
      <c r="G375" s="169">
        <f>E375*F375</f>
        <v>3000</v>
      </c>
      <c r="O375" s="163">
        <v>2</v>
      </c>
      <c r="AA375" s="138">
        <v>1</v>
      </c>
      <c r="AB375" s="138">
        <v>7</v>
      </c>
      <c r="AC375" s="138">
        <v>7</v>
      </c>
      <c r="AZ375" s="138">
        <v>2</v>
      </c>
      <c r="BA375" s="138">
        <f>IF(AZ375=1,G375,0)</f>
        <v>0</v>
      </c>
      <c r="BB375" s="138">
        <f>IF(AZ375=2,G375,0)</f>
        <v>3000</v>
      </c>
      <c r="BC375" s="138">
        <f>IF(AZ375=3,G375,0)</f>
        <v>0</v>
      </c>
      <c r="BD375" s="138">
        <f>IF(AZ375=4,G375,0)</f>
        <v>0</v>
      </c>
      <c r="BE375" s="138">
        <f>IF(AZ375=5,G375,0)</f>
        <v>0</v>
      </c>
      <c r="CA375" s="163">
        <v>1</v>
      </c>
      <c r="CB375" s="163">
        <v>7</v>
      </c>
      <c r="CZ375" s="138">
        <v>0</v>
      </c>
    </row>
    <row r="376" spans="1:104" ht="12.75">
      <c r="A376" s="164">
        <v>143</v>
      </c>
      <c r="B376" s="165" t="s">
        <v>586</v>
      </c>
      <c r="C376" s="166" t="s">
        <v>587</v>
      </c>
      <c r="D376" s="167" t="s">
        <v>68</v>
      </c>
      <c r="E376" s="168">
        <f>SUM(G369+G375)</f>
        <v>8721.66</v>
      </c>
      <c r="F376" s="168">
        <v>0.05</v>
      </c>
      <c r="G376" s="169">
        <f>E376*F376</f>
        <v>436.083</v>
      </c>
      <c r="O376" s="163">
        <v>2</v>
      </c>
      <c r="AA376" s="138">
        <v>7</v>
      </c>
      <c r="AB376" s="138">
        <v>1002</v>
      </c>
      <c r="AC376" s="138">
        <v>5</v>
      </c>
      <c r="AZ376" s="138">
        <v>2</v>
      </c>
      <c r="BA376" s="138">
        <f>IF(AZ376=1,G376,0)</f>
        <v>0</v>
      </c>
      <c r="BB376" s="138">
        <f>IF(AZ376=2,G376,0)</f>
        <v>436.083</v>
      </c>
      <c r="BC376" s="138">
        <f>IF(AZ376=3,G376,0)</f>
        <v>0</v>
      </c>
      <c r="BD376" s="138">
        <f>IF(AZ376=4,G376,0)</f>
        <v>0</v>
      </c>
      <c r="BE376" s="138">
        <f>IF(AZ376=5,G376,0)</f>
        <v>0</v>
      </c>
      <c r="CA376" s="163">
        <v>7</v>
      </c>
      <c r="CB376" s="163">
        <v>1002</v>
      </c>
      <c r="CZ376" s="138">
        <v>0</v>
      </c>
    </row>
    <row r="377" spans="1:57" ht="12.75">
      <c r="A377" s="176"/>
      <c r="B377" s="177" t="s">
        <v>123</v>
      </c>
      <c r="C377" s="178" t="str">
        <f>CONCATENATE(B368," ",C368)</f>
        <v>767 Konstrukce zámečnické</v>
      </c>
      <c r="D377" s="179"/>
      <c r="E377" s="180"/>
      <c r="F377" s="181"/>
      <c r="G377" s="182">
        <f>SUM(G368:G376)</f>
        <v>9157.743</v>
      </c>
      <c r="O377" s="163">
        <v>4</v>
      </c>
      <c r="BA377" s="183">
        <f>SUM(BA368:BA376)</f>
        <v>0</v>
      </c>
      <c r="BB377" s="183">
        <f>SUM(BB368:BB376)</f>
        <v>9157.743</v>
      </c>
      <c r="BC377" s="183">
        <f>SUM(BC368:BC376)</f>
        <v>0</v>
      </c>
      <c r="BD377" s="183">
        <f>SUM(BD368:BD376)</f>
        <v>0</v>
      </c>
      <c r="BE377" s="183">
        <f>SUM(BE368:BE376)</f>
        <v>0</v>
      </c>
    </row>
    <row r="378" spans="1:15" ht="12.75">
      <c r="A378" s="156" t="s">
        <v>88</v>
      </c>
      <c r="B378" s="157" t="s">
        <v>588</v>
      </c>
      <c r="C378" s="158" t="s">
        <v>589</v>
      </c>
      <c r="D378" s="159"/>
      <c r="E378" s="160"/>
      <c r="F378" s="160"/>
      <c r="G378" s="161"/>
      <c r="H378" s="162"/>
      <c r="I378" s="162"/>
      <c r="O378" s="163">
        <v>1</v>
      </c>
    </row>
    <row r="379" spans="1:104" ht="12.75">
      <c r="A379" s="164">
        <v>144</v>
      </c>
      <c r="B379" s="165" t="s">
        <v>590</v>
      </c>
      <c r="C379" s="166" t="s">
        <v>591</v>
      </c>
      <c r="D379" s="167" t="s">
        <v>117</v>
      </c>
      <c r="E379" s="168">
        <v>29.06</v>
      </c>
      <c r="F379" s="168">
        <v>85</v>
      </c>
      <c r="G379" s="169">
        <f>E379*F379</f>
        <v>2470.1</v>
      </c>
      <c r="O379" s="163">
        <v>2</v>
      </c>
      <c r="AA379" s="138">
        <v>1</v>
      </c>
      <c r="AB379" s="138">
        <v>0</v>
      </c>
      <c r="AC379" s="138">
        <v>0</v>
      </c>
      <c r="AZ379" s="138">
        <v>2</v>
      </c>
      <c r="BA379" s="138">
        <f>IF(AZ379=1,G379,0)</f>
        <v>0</v>
      </c>
      <c r="BB379" s="138">
        <f>IF(AZ379=2,G379,0)</f>
        <v>2470.1</v>
      </c>
      <c r="BC379" s="138">
        <f>IF(AZ379=3,G379,0)</f>
        <v>0</v>
      </c>
      <c r="BD379" s="138">
        <f>IF(AZ379=4,G379,0)</f>
        <v>0</v>
      </c>
      <c r="BE379" s="138">
        <f>IF(AZ379=5,G379,0)</f>
        <v>0</v>
      </c>
      <c r="CA379" s="163">
        <v>1</v>
      </c>
      <c r="CB379" s="163">
        <v>0</v>
      </c>
      <c r="CZ379" s="138">
        <v>0.00028</v>
      </c>
    </row>
    <row r="380" spans="1:15" ht="12.75" customHeight="1">
      <c r="A380" s="170"/>
      <c r="B380" s="171"/>
      <c r="C380" s="213" t="s">
        <v>592</v>
      </c>
      <c r="D380" s="213"/>
      <c r="E380" s="172">
        <v>5.94</v>
      </c>
      <c r="F380" s="173"/>
      <c r="G380" s="174"/>
      <c r="M380" s="175" t="s">
        <v>592</v>
      </c>
      <c r="O380" s="163"/>
    </row>
    <row r="381" spans="1:15" ht="12.75" customHeight="1">
      <c r="A381" s="170"/>
      <c r="B381" s="171"/>
      <c r="C381" s="213" t="s">
        <v>593</v>
      </c>
      <c r="D381" s="213"/>
      <c r="E381" s="172">
        <v>15.08</v>
      </c>
      <c r="F381" s="173"/>
      <c r="G381" s="174"/>
      <c r="M381" s="175" t="s">
        <v>593</v>
      </c>
      <c r="O381" s="163"/>
    </row>
    <row r="382" spans="1:15" ht="12.75" customHeight="1">
      <c r="A382" s="170"/>
      <c r="B382" s="171"/>
      <c r="C382" s="213" t="s">
        <v>594</v>
      </c>
      <c r="D382" s="213"/>
      <c r="E382" s="172">
        <v>8.04</v>
      </c>
      <c r="F382" s="173"/>
      <c r="G382" s="174"/>
      <c r="M382" s="175" t="s">
        <v>594</v>
      </c>
      <c r="O382" s="163"/>
    </row>
    <row r="383" spans="1:104" ht="12.75">
      <c r="A383" s="164">
        <v>145</v>
      </c>
      <c r="B383" s="165" t="s">
        <v>595</v>
      </c>
      <c r="C383" s="166" t="s">
        <v>596</v>
      </c>
      <c r="D383" s="167" t="s">
        <v>150</v>
      </c>
      <c r="E383" s="168">
        <v>47.59</v>
      </c>
      <c r="F383" s="168">
        <v>373</v>
      </c>
      <c r="G383" s="169">
        <f>E383*F383</f>
        <v>17751.07</v>
      </c>
      <c r="O383" s="163">
        <v>2</v>
      </c>
      <c r="AA383" s="138">
        <v>1</v>
      </c>
      <c r="AB383" s="138">
        <v>7</v>
      </c>
      <c r="AC383" s="138">
        <v>7</v>
      </c>
      <c r="AZ383" s="138">
        <v>2</v>
      </c>
      <c r="BA383" s="138">
        <f>IF(AZ383=1,G383,0)</f>
        <v>0</v>
      </c>
      <c r="BB383" s="138">
        <f>IF(AZ383=2,G383,0)</f>
        <v>17751.07</v>
      </c>
      <c r="BC383" s="138">
        <f>IF(AZ383=3,G383,0)</f>
        <v>0</v>
      </c>
      <c r="BD383" s="138">
        <f>IF(AZ383=4,G383,0)</f>
        <v>0</v>
      </c>
      <c r="BE383" s="138">
        <f>IF(AZ383=5,G383,0)</f>
        <v>0</v>
      </c>
      <c r="CA383" s="163">
        <v>1</v>
      </c>
      <c r="CB383" s="163">
        <v>7</v>
      </c>
      <c r="CZ383" s="138">
        <v>0.00475</v>
      </c>
    </row>
    <row r="384" spans="1:15" ht="12.75" customHeight="1">
      <c r="A384" s="170"/>
      <c r="B384" s="171"/>
      <c r="C384" s="213" t="s">
        <v>597</v>
      </c>
      <c r="D384" s="213"/>
      <c r="E384" s="172">
        <v>47.59</v>
      </c>
      <c r="F384" s="173"/>
      <c r="G384" s="174"/>
      <c r="M384" s="175" t="s">
        <v>597</v>
      </c>
      <c r="O384" s="163"/>
    </row>
    <row r="385" spans="1:104" ht="12.75">
      <c r="A385" s="164">
        <v>146</v>
      </c>
      <c r="B385" s="165" t="s">
        <v>598</v>
      </c>
      <c r="C385" s="166" t="s">
        <v>599</v>
      </c>
      <c r="D385" s="167" t="s">
        <v>150</v>
      </c>
      <c r="E385" s="168">
        <v>8.12</v>
      </c>
      <c r="F385" s="168">
        <v>10</v>
      </c>
      <c r="G385" s="169">
        <f>E385*F385</f>
        <v>81.19999999999999</v>
      </c>
      <c r="O385" s="163">
        <v>2</v>
      </c>
      <c r="AA385" s="138">
        <v>1</v>
      </c>
      <c r="AB385" s="138">
        <v>7</v>
      </c>
      <c r="AC385" s="138">
        <v>7</v>
      </c>
      <c r="AZ385" s="138">
        <v>2</v>
      </c>
      <c r="BA385" s="138">
        <f>IF(AZ385=1,G385,0)</f>
        <v>0</v>
      </c>
      <c r="BB385" s="138">
        <f>IF(AZ385=2,G385,0)</f>
        <v>81.19999999999999</v>
      </c>
      <c r="BC385" s="138">
        <f>IF(AZ385=3,G385,0)</f>
        <v>0</v>
      </c>
      <c r="BD385" s="138">
        <f>IF(AZ385=4,G385,0)</f>
        <v>0</v>
      </c>
      <c r="BE385" s="138">
        <f>IF(AZ385=5,G385,0)</f>
        <v>0</v>
      </c>
      <c r="CA385" s="163">
        <v>1</v>
      </c>
      <c r="CB385" s="163">
        <v>7</v>
      </c>
      <c r="CZ385" s="138">
        <v>0</v>
      </c>
    </row>
    <row r="386" spans="1:15" ht="12.75" customHeight="1">
      <c r="A386" s="170"/>
      <c r="B386" s="171"/>
      <c r="C386" s="213" t="s">
        <v>600</v>
      </c>
      <c r="D386" s="213"/>
      <c r="E386" s="172">
        <v>8.12</v>
      </c>
      <c r="F386" s="173"/>
      <c r="G386" s="174"/>
      <c r="M386" s="175" t="s">
        <v>600</v>
      </c>
      <c r="O386" s="163"/>
    </row>
    <row r="387" spans="1:104" ht="12.75">
      <c r="A387" s="164">
        <v>147</v>
      </c>
      <c r="B387" s="165" t="s">
        <v>601</v>
      </c>
      <c r="C387" s="166" t="s">
        <v>602</v>
      </c>
      <c r="D387" s="167" t="s">
        <v>150</v>
      </c>
      <c r="E387" s="168">
        <v>50.5</v>
      </c>
      <c r="F387" s="168">
        <v>10</v>
      </c>
      <c r="G387" s="169">
        <f>E387*F387</f>
        <v>505</v>
      </c>
      <c r="O387" s="163">
        <v>2</v>
      </c>
      <c r="AA387" s="138">
        <v>1</v>
      </c>
      <c r="AB387" s="138">
        <v>7</v>
      </c>
      <c r="AC387" s="138">
        <v>7</v>
      </c>
      <c r="AZ387" s="138">
        <v>2</v>
      </c>
      <c r="BA387" s="138">
        <f>IF(AZ387=1,G387,0)</f>
        <v>0</v>
      </c>
      <c r="BB387" s="138">
        <f>IF(AZ387=2,G387,0)</f>
        <v>505</v>
      </c>
      <c r="BC387" s="138">
        <f>IF(AZ387=3,G387,0)</f>
        <v>0</v>
      </c>
      <c r="BD387" s="138">
        <f>IF(AZ387=4,G387,0)</f>
        <v>0</v>
      </c>
      <c r="BE387" s="138">
        <f>IF(AZ387=5,G387,0)</f>
        <v>0</v>
      </c>
      <c r="CA387" s="163">
        <v>1</v>
      </c>
      <c r="CB387" s="163">
        <v>7</v>
      </c>
      <c r="CZ387" s="138">
        <v>0.0012</v>
      </c>
    </row>
    <row r="388" spans="1:15" ht="12.75" customHeight="1">
      <c r="A388" s="170"/>
      <c r="B388" s="171"/>
      <c r="C388" s="213" t="s">
        <v>603</v>
      </c>
      <c r="D388" s="213"/>
      <c r="E388" s="172">
        <v>50.5</v>
      </c>
      <c r="F388" s="173"/>
      <c r="G388" s="174"/>
      <c r="M388" s="175" t="s">
        <v>603</v>
      </c>
      <c r="O388" s="163"/>
    </row>
    <row r="389" spans="1:104" ht="12.75">
      <c r="A389" s="164">
        <v>148</v>
      </c>
      <c r="B389" s="165" t="s">
        <v>604</v>
      </c>
      <c r="C389" s="166" t="s">
        <v>605</v>
      </c>
      <c r="D389" s="167" t="s">
        <v>150</v>
      </c>
      <c r="E389" s="168">
        <v>53.1766</v>
      </c>
      <c r="F389" s="168">
        <v>220</v>
      </c>
      <c r="G389" s="169">
        <f>E389*F389</f>
        <v>11698.852</v>
      </c>
      <c r="O389" s="163">
        <v>2</v>
      </c>
      <c r="AA389" s="138">
        <v>3</v>
      </c>
      <c r="AB389" s="138">
        <v>7</v>
      </c>
      <c r="AC389" s="138">
        <v>59764203</v>
      </c>
      <c r="AZ389" s="138">
        <v>2</v>
      </c>
      <c r="BA389" s="138">
        <f>IF(AZ389=1,G389,0)</f>
        <v>0</v>
      </c>
      <c r="BB389" s="138">
        <f>IF(AZ389=2,G389,0)</f>
        <v>11698.852</v>
      </c>
      <c r="BC389" s="138">
        <f>IF(AZ389=3,G389,0)</f>
        <v>0</v>
      </c>
      <c r="BD389" s="138">
        <f>IF(AZ389=4,G389,0)</f>
        <v>0</v>
      </c>
      <c r="BE389" s="138">
        <f>IF(AZ389=5,G389,0)</f>
        <v>0</v>
      </c>
      <c r="CA389" s="163">
        <v>3</v>
      </c>
      <c r="CB389" s="163">
        <v>7</v>
      </c>
      <c r="CZ389" s="138">
        <v>0.0192</v>
      </c>
    </row>
    <row r="390" spans="1:15" ht="12.75" customHeight="1">
      <c r="A390" s="170"/>
      <c r="B390" s="171"/>
      <c r="C390" s="213" t="s">
        <v>606</v>
      </c>
      <c r="D390" s="213"/>
      <c r="E390" s="172">
        <v>49.98</v>
      </c>
      <c r="F390" s="173"/>
      <c r="G390" s="174"/>
      <c r="M390" s="175" t="s">
        <v>606</v>
      </c>
      <c r="O390" s="163"/>
    </row>
    <row r="391" spans="1:15" ht="12.75" customHeight="1">
      <c r="A391" s="170"/>
      <c r="B391" s="171"/>
      <c r="C391" s="213" t="s">
        <v>607</v>
      </c>
      <c r="D391" s="213"/>
      <c r="E391" s="172">
        <v>3.1966</v>
      </c>
      <c r="F391" s="173"/>
      <c r="G391" s="174"/>
      <c r="M391" s="175" t="s">
        <v>607</v>
      </c>
      <c r="O391" s="163"/>
    </row>
    <row r="392" spans="1:104" ht="12.75">
      <c r="A392" s="164">
        <v>149</v>
      </c>
      <c r="B392" s="165" t="s">
        <v>608</v>
      </c>
      <c r="C392" s="166" t="s">
        <v>609</v>
      </c>
      <c r="D392" s="167" t="s">
        <v>68</v>
      </c>
      <c r="E392" s="168">
        <f>SUM(G379+G383+G385+G387+G389)</f>
        <v>32506.222</v>
      </c>
      <c r="F392" s="168">
        <v>0.03</v>
      </c>
      <c r="G392" s="169">
        <f>E392*F392</f>
        <v>975.18666</v>
      </c>
      <c r="O392" s="163">
        <v>2</v>
      </c>
      <c r="AA392" s="138">
        <v>7</v>
      </c>
      <c r="AB392" s="138">
        <v>1002</v>
      </c>
      <c r="AC392" s="138">
        <v>5</v>
      </c>
      <c r="AZ392" s="138">
        <v>2</v>
      </c>
      <c r="BA392" s="138">
        <f>IF(AZ392=1,G392,0)</f>
        <v>0</v>
      </c>
      <c r="BB392" s="138">
        <f>IF(AZ392=2,G392,0)</f>
        <v>975.18666</v>
      </c>
      <c r="BC392" s="138">
        <f>IF(AZ392=3,G392,0)</f>
        <v>0</v>
      </c>
      <c r="BD392" s="138">
        <f>IF(AZ392=4,G392,0)</f>
        <v>0</v>
      </c>
      <c r="BE392" s="138">
        <f>IF(AZ392=5,G392,0)</f>
        <v>0</v>
      </c>
      <c r="CA392" s="163">
        <v>7</v>
      </c>
      <c r="CB392" s="163">
        <v>1002</v>
      </c>
      <c r="CZ392" s="138">
        <v>0</v>
      </c>
    </row>
    <row r="393" spans="1:57" ht="12.75">
      <c r="A393" s="176"/>
      <c r="B393" s="177" t="s">
        <v>123</v>
      </c>
      <c r="C393" s="178" t="str">
        <f>CONCATENATE(B378," ",C378)</f>
        <v>771 Podlahy z dlaždic a obklady</v>
      </c>
      <c r="D393" s="179"/>
      <c r="E393" s="180"/>
      <c r="F393" s="181"/>
      <c r="G393" s="182">
        <f>SUM(G378:G392)</f>
        <v>33481.40866</v>
      </c>
      <c r="O393" s="163">
        <v>4</v>
      </c>
      <c r="BA393" s="183">
        <f>SUM(BA378:BA392)</f>
        <v>0</v>
      </c>
      <c r="BB393" s="183">
        <f>SUM(BB378:BB392)</f>
        <v>33481.40866</v>
      </c>
      <c r="BC393" s="183">
        <f>SUM(BC378:BC392)</f>
        <v>0</v>
      </c>
      <c r="BD393" s="183">
        <f>SUM(BD378:BD392)</f>
        <v>0</v>
      </c>
      <c r="BE393" s="183">
        <f>SUM(BE378:BE392)</f>
        <v>0</v>
      </c>
    </row>
    <row r="394" spans="1:15" ht="12.75">
      <c r="A394" s="156" t="s">
        <v>88</v>
      </c>
      <c r="B394" s="157" t="s">
        <v>610</v>
      </c>
      <c r="C394" s="158" t="s">
        <v>611</v>
      </c>
      <c r="D394" s="159"/>
      <c r="E394" s="160"/>
      <c r="F394" s="160"/>
      <c r="G394" s="161"/>
      <c r="H394" s="162"/>
      <c r="I394" s="162"/>
      <c r="O394" s="163">
        <v>1</v>
      </c>
    </row>
    <row r="395" spans="1:104" ht="12.75">
      <c r="A395" s="164">
        <v>150</v>
      </c>
      <c r="B395" s="165" t="s">
        <v>612</v>
      </c>
      <c r="C395" s="166" t="s">
        <v>613</v>
      </c>
      <c r="D395" s="167" t="s">
        <v>150</v>
      </c>
      <c r="E395" s="168">
        <v>52.79</v>
      </c>
      <c r="F395" s="168">
        <v>16</v>
      </c>
      <c r="G395" s="169">
        <f>E395*F395</f>
        <v>844.64</v>
      </c>
      <c r="O395" s="163">
        <v>2</v>
      </c>
      <c r="AA395" s="138">
        <v>1</v>
      </c>
      <c r="AB395" s="138">
        <v>7</v>
      </c>
      <c r="AC395" s="138">
        <v>7</v>
      </c>
      <c r="AZ395" s="138">
        <v>2</v>
      </c>
      <c r="BA395" s="138">
        <f>IF(AZ395=1,G395,0)</f>
        <v>0</v>
      </c>
      <c r="BB395" s="138">
        <f>IF(AZ395=2,G395,0)</f>
        <v>844.64</v>
      </c>
      <c r="BC395" s="138">
        <f>IF(AZ395=3,G395,0)</f>
        <v>0</v>
      </c>
      <c r="BD395" s="138">
        <f>IF(AZ395=4,G395,0)</f>
        <v>0</v>
      </c>
      <c r="BE395" s="138">
        <f>IF(AZ395=5,G395,0)</f>
        <v>0</v>
      </c>
      <c r="CA395" s="163">
        <v>1</v>
      </c>
      <c r="CB395" s="163">
        <v>7</v>
      </c>
      <c r="CZ395" s="138">
        <v>0</v>
      </c>
    </row>
    <row r="396" spans="1:104" ht="12.75">
      <c r="A396" s="164">
        <v>151</v>
      </c>
      <c r="B396" s="165" t="s">
        <v>614</v>
      </c>
      <c r="C396" s="166" t="s">
        <v>615</v>
      </c>
      <c r="D396" s="167" t="s">
        <v>150</v>
      </c>
      <c r="E396" s="168">
        <v>52.79</v>
      </c>
      <c r="F396" s="168">
        <v>295</v>
      </c>
      <c r="G396" s="169">
        <f>E396*F396</f>
        <v>15573.05</v>
      </c>
      <c r="O396" s="163">
        <v>2</v>
      </c>
      <c r="AA396" s="138">
        <v>1</v>
      </c>
      <c r="AB396" s="138">
        <v>7</v>
      </c>
      <c r="AC396" s="138">
        <v>7</v>
      </c>
      <c r="AZ396" s="138">
        <v>2</v>
      </c>
      <c r="BA396" s="138">
        <f>IF(AZ396=1,G396,0)</f>
        <v>0</v>
      </c>
      <c r="BB396" s="138">
        <f>IF(AZ396=2,G396,0)</f>
        <v>15573.05</v>
      </c>
      <c r="BC396" s="138">
        <f>IF(AZ396=3,G396,0)</f>
        <v>0</v>
      </c>
      <c r="BD396" s="138">
        <f>IF(AZ396=4,G396,0)</f>
        <v>0</v>
      </c>
      <c r="BE396" s="138">
        <f>IF(AZ396=5,G396,0)</f>
        <v>0</v>
      </c>
      <c r="CA396" s="163">
        <v>1</v>
      </c>
      <c r="CB396" s="163">
        <v>7</v>
      </c>
      <c r="CZ396" s="138">
        <v>0.0095</v>
      </c>
    </row>
    <row r="397" spans="1:15" ht="12.75" customHeight="1">
      <c r="A397" s="170"/>
      <c r="B397" s="171"/>
      <c r="C397" s="213" t="s">
        <v>616</v>
      </c>
      <c r="D397" s="213"/>
      <c r="E397" s="172">
        <v>52.79</v>
      </c>
      <c r="F397" s="173"/>
      <c r="G397" s="174"/>
      <c r="M397" s="175" t="s">
        <v>616</v>
      </c>
      <c r="O397" s="163"/>
    </row>
    <row r="398" spans="1:104" ht="12.75">
      <c r="A398" s="164">
        <v>152</v>
      </c>
      <c r="B398" s="165" t="s">
        <v>617</v>
      </c>
      <c r="C398" s="166" t="s">
        <v>618</v>
      </c>
      <c r="D398" s="167" t="s">
        <v>68</v>
      </c>
      <c r="E398" s="168">
        <f>SUM(G395+G396)</f>
        <v>16417.69</v>
      </c>
      <c r="F398" s="168">
        <v>0.03</v>
      </c>
      <c r="G398" s="169">
        <f>E398*F398</f>
        <v>492.53069999999997</v>
      </c>
      <c r="O398" s="163">
        <v>2</v>
      </c>
      <c r="AA398" s="138">
        <v>7</v>
      </c>
      <c r="AB398" s="138">
        <v>1002</v>
      </c>
      <c r="AC398" s="138">
        <v>5</v>
      </c>
      <c r="AZ398" s="138">
        <v>2</v>
      </c>
      <c r="BA398" s="138">
        <f>IF(AZ398=1,G398,0)</f>
        <v>0</v>
      </c>
      <c r="BB398" s="138">
        <f>IF(AZ398=2,G398,0)</f>
        <v>492.53069999999997</v>
      </c>
      <c r="BC398" s="138">
        <f>IF(AZ398=3,G398,0)</f>
        <v>0</v>
      </c>
      <c r="BD398" s="138">
        <f>IF(AZ398=4,G398,0)</f>
        <v>0</v>
      </c>
      <c r="BE398" s="138">
        <f>IF(AZ398=5,G398,0)</f>
        <v>0</v>
      </c>
      <c r="CA398" s="163">
        <v>7</v>
      </c>
      <c r="CB398" s="163">
        <v>1002</v>
      </c>
      <c r="CZ398" s="138">
        <v>0</v>
      </c>
    </row>
    <row r="399" spans="1:57" ht="12.75">
      <c r="A399" s="176"/>
      <c r="B399" s="177" t="s">
        <v>123</v>
      </c>
      <c r="C399" s="178" t="str">
        <f>CONCATENATE(B394," ",C394)</f>
        <v>777 Podlahy ze syntetických hmot</v>
      </c>
      <c r="D399" s="179"/>
      <c r="E399" s="180"/>
      <c r="F399" s="181"/>
      <c r="G399" s="182">
        <f>SUM(G394:G398)</f>
        <v>16910.220699999998</v>
      </c>
      <c r="O399" s="163">
        <v>4</v>
      </c>
      <c r="BA399" s="183">
        <f>SUM(BA394:BA398)</f>
        <v>0</v>
      </c>
      <c r="BB399" s="183">
        <f>SUM(BB394:BB398)</f>
        <v>16910.220699999998</v>
      </c>
      <c r="BC399" s="183">
        <f>SUM(BC394:BC398)</f>
        <v>0</v>
      </c>
      <c r="BD399" s="183">
        <f>SUM(BD394:BD398)</f>
        <v>0</v>
      </c>
      <c r="BE399" s="183">
        <f>SUM(BE394:BE398)</f>
        <v>0</v>
      </c>
    </row>
    <row r="400" spans="1:15" ht="12.75">
      <c r="A400" s="156" t="s">
        <v>88</v>
      </c>
      <c r="B400" s="157" t="s">
        <v>619</v>
      </c>
      <c r="C400" s="158" t="s">
        <v>620</v>
      </c>
      <c r="D400" s="159"/>
      <c r="E400" s="160"/>
      <c r="F400" s="160"/>
      <c r="G400" s="161"/>
      <c r="H400" s="162"/>
      <c r="I400" s="162"/>
      <c r="O400" s="163">
        <v>1</v>
      </c>
    </row>
    <row r="401" spans="1:104" ht="12.75">
      <c r="A401" s="164">
        <v>153</v>
      </c>
      <c r="B401" s="165" t="s">
        <v>621</v>
      </c>
      <c r="C401" s="166" t="s">
        <v>622</v>
      </c>
      <c r="D401" s="167" t="s">
        <v>117</v>
      </c>
      <c r="E401" s="168">
        <v>86.35</v>
      </c>
      <c r="F401" s="168">
        <v>42</v>
      </c>
      <c r="G401" s="169">
        <f>E401*F401</f>
        <v>3626.7</v>
      </c>
      <c r="O401" s="163">
        <v>2</v>
      </c>
      <c r="AA401" s="138">
        <v>1</v>
      </c>
      <c r="AB401" s="138">
        <v>7</v>
      </c>
      <c r="AC401" s="138">
        <v>7</v>
      </c>
      <c r="AZ401" s="138">
        <v>2</v>
      </c>
      <c r="BA401" s="138">
        <f>IF(AZ401=1,G401,0)</f>
        <v>0</v>
      </c>
      <c r="BB401" s="138">
        <f>IF(AZ401=2,G401,0)</f>
        <v>3626.7</v>
      </c>
      <c r="BC401" s="138">
        <f>IF(AZ401=3,G401,0)</f>
        <v>0</v>
      </c>
      <c r="BD401" s="138">
        <f>IF(AZ401=4,G401,0)</f>
        <v>0</v>
      </c>
      <c r="BE401" s="138">
        <f>IF(AZ401=5,G401,0)</f>
        <v>0</v>
      </c>
      <c r="CA401" s="163">
        <v>1</v>
      </c>
      <c r="CB401" s="163">
        <v>7</v>
      </c>
      <c r="CZ401" s="138">
        <v>0</v>
      </c>
    </row>
    <row r="402" spans="1:15" ht="12.75" customHeight="1">
      <c r="A402" s="170"/>
      <c r="B402" s="171"/>
      <c r="C402" s="213" t="s">
        <v>623</v>
      </c>
      <c r="D402" s="213"/>
      <c r="E402" s="172">
        <v>17.4</v>
      </c>
      <c r="F402" s="173"/>
      <c r="G402" s="174"/>
      <c r="M402" s="175" t="s">
        <v>623</v>
      </c>
      <c r="O402" s="163"/>
    </row>
    <row r="403" spans="1:15" ht="12.75" customHeight="1">
      <c r="A403" s="170"/>
      <c r="B403" s="171"/>
      <c r="C403" s="213" t="s">
        <v>624</v>
      </c>
      <c r="D403" s="213"/>
      <c r="E403" s="172">
        <v>17.4</v>
      </c>
      <c r="F403" s="173"/>
      <c r="G403" s="174"/>
      <c r="M403" s="175" t="s">
        <v>624</v>
      </c>
      <c r="O403" s="163"/>
    </row>
    <row r="404" spans="1:15" ht="12.75" customHeight="1">
      <c r="A404" s="170"/>
      <c r="B404" s="171"/>
      <c r="C404" s="213" t="s">
        <v>625</v>
      </c>
      <c r="D404" s="213"/>
      <c r="E404" s="172">
        <v>37.89</v>
      </c>
      <c r="F404" s="173"/>
      <c r="G404" s="174"/>
      <c r="M404" s="175" t="s">
        <v>625</v>
      </c>
      <c r="O404" s="163"/>
    </row>
    <row r="405" spans="1:15" ht="12.75" customHeight="1">
      <c r="A405" s="170"/>
      <c r="B405" s="171"/>
      <c r="C405" s="213" t="s">
        <v>626</v>
      </c>
      <c r="D405" s="213"/>
      <c r="E405" s="172">
        <v>13.66</v>
      </c>
      <c r="F405" s="173"/>
      <c r="G405" s="174"/>
      <c r="M405" s="175" t="s">
        <v>626</v>
      </c>
      <c r="O405" s="163"/>
    </row>
    <row r="406" spans="1:104" ht="12.75">
      <c r="A406" s="164">
        <v>154</v>
      </c>
      <c r="B406" s="165" t="s">
        <v>627</v>
      </c>
      <c r="C406" s="166" t="s">
        <v>628</v>
      </c>
      <c r="D406" s="167" t="s">
        <v>150</v>
      </c>
      <c r="E406" s="168">
        <v>49.91</v>
      </c>
      <c r="F406" s="168">
        <v>35</v>
      </c>
      <c r="G406" s="169">
        <f>E406*F406</f>
        <v>1746.85</v>
      </c>
      <c r="O406" s="163">
        <v>2</v>
      </c>
      <c r="AA406" s="138">
        <v>1</v>
      </c>
      <c r="AB406" s="138">
        <v>7</v>
      </c>
      <c r="AC406" s="138">
        <v>7</v>
      </c>
      <c r="AZ406" s="138">
        <v>2</v>
      </c>
      <c r="BA406" s="138">
        <f>IF(AZ406=1,G406,0)</f>
        <v>0</v>
      </c>
      <c r="BB406" s="138">
        <f>IF(AZ406=2,G406,0)</f>
        <v>1746.85</v>
      </c>
      <c r="BC406" s="138">
        <f>IF(AZ406=3,G406,0)</f>
        <v>0</v>
      </c>
      <c r="BD406" s="138">
        <f>IF(AZ406=4,G406,0)</f>
        <v>0</v>
      </c>
      <c r="BE406" s="138">
        <f>IF(AZ406=5,G406,0)</f>
        <v>0</v>
      </c>
      <c r="CA406" s="163">
        <v>1</v>
      </c>
      <c r="CB406" s="163">
        <v>7</v>
      </c>
      <c r="CZ406" s="138">
        <v>0.003</v>
      </c>
    </row>
    <row r="407" spans="1:15" ht="12.75" customHeight="1">
      <c r="A407" s="170"/>
      <c r="B407" s="171"/>
      <c r="C407" s="213" t="s">
        <v>629</v>
      </c>
      <c r="D407" s="213"/>
      <c r="E407" s="172">
        <v>9.247</v>
      </c>
      <c r="F407" s="173"/>
      <c r="G407" s="174"/>
      <c r="M407" s="175" t="s">
        <v>629</v>
      </c>
      <c r="O407" s="163"/>
    </row>
    <row r="408" spans="1:15" ht="12.75" customHeight="1">
      <c r="A408" s="170"/>
      <c r="B408" s="171"/>
      <c r="C408" s="213" t="s">
        <v>630</v>
      </c>
      <c r="D408" s="213"/>
      <c r="E408" s="172">
        <v>9.247</v>
      </c>
      <c r="F408" s="173"/>
      <c r="G408" s="174"/>
      <c r="M408" s="175" t="s">
        <v>630</v>
      </c>
      <c r="O408" s="163"/>
    </row>
    <row r="409" spans="1:15" ht="12.75" customHeight="1">
      <c r="A409" s="170"/>
      <c r="B409" s="171"/>
      <c r="C409" s="213" t="s">
        <v>631</v>
      </c>
      <c r="D409" s="213"/>
      <c r="E409" s="172">
        <v>17.85</v>
      </c>
      <c r="F409" s="173"/>
      <c r="G409" s="174"/>
      <c r="M409" s="175" t="s">
        <v>631</v>
      </c>
      <c r="O409" s="163"/>
    </row>
    <row r="410" spans="1:15" ht="12.75" customHeight="1">
      <c r="A410" s="170"/>
      <c r="B410" s="171"/>
      <c r="C410" s="213" t="s">
        <v>632</v>
      </c>
      <c r="D410" s="213"/>
      <c r="E410" s="172">
        <v>13.566</v>
      </c>
      <c r="F410" s="173"/>
      <c r="G410" s="174"/>
      <c r="M410" s="175" t="s">
        <v>632</v>
      </c>
      <c r="O410" s="163"/>
    </row>
    <row r="411" spans="1:104" ht="12.75">
      <c r="A411" s="164">
        <v>155</v>
      </c>
      <c r="B411" s="165" t="s">
        <v>633</v>
      </c>
      <c r="C411" s="166" t="s">
        <v>634</v>
      </c>
      <c r="D411" s="167" t="s">
        <v>150</v>
      </c>
      <c r="E411" s="168">
        <v>49.91</v>
      </c>
      <c r="F411" s="168">
        <v>8</v>
      </c>
      <c r="G411" s="169">
        <f>E411*F411</f>
        <v>399.28</v>
      </c>
      <c r="O411" s="163">
        <v>2</v>
      </c>
      <c r="AA411" s="138">
        <v>1</v>
      </c>
      <c r="AB411" s="138">
        <v>7</v>
      </c>
      <c r="AC411" s="138">
        <v>7</v>
      </c>
      <c r="AZ411" s="138">
        <v>2</v>
      </c>
      <c r="BA411" s="138">
        <f>IF(AZ411=1,G411,0)</f>
        <v>0</v>
      </c>
      <c r="BB411" s="138">
        <f>IF(AZ411=2,G411,0)</f>
        <v>399.28</v>
      </c>
      <c r="BC411" s="138">
        <f>IF(AZ411=3,G411,0)</f>
        <v>0</v>
      </c>
      <c r="BD411" s="138">
        <f>IF(AZ411=4,G411,0)</f>
        <v>0</v>
      </c>
      <c r="BE411" s="138">
        <f>IF(AZ411=5,G411,0)</f>
        <v>0</v>
      </c>
      <c r="CA411" s="163">
        <v>1</v>
      </c>
      <c r="CB411" s="163">
        <v>7</v>
      </c>
      <c r="CZ411" s="138">
        <v>0.0009</v>
      </c>
    </row>
    <row r="412" spans="1:104" ht="12.75">
      <c r="A412" s="164">
        <v>156</v>
      </c>
      <c r="B412" s="165" t="s">
        <v>635</v>
      </c>
      <c r="C412" s="166" t="s">
        <v>636</v>
      </c>
      <c r="D412" s="167" t="s">
        <v>150</v>
      </c>
      <c r="E412" s="168">
        <v>18.494</v>
      </c>
      <c r="F412" s="168">
        <v>42</v>
      </c>
      <c r="G412" s="169">
        <f>E412*F412</f>
        <v>776.748</v>
      </c>
      <c r="O412" s="163">
        <v>2</v>
      </c>
      <c r="AA412" s="138">
        <v>1</v>
      </c>
      <c r="AB412" s="138">
        <v>7</v>
      </c>
      <c r="AC412" s="138">
        <v>7</v>
      </c>
      <c r="AZ412" s="138">
        <v>2</v>
      </c>
      <c r="BA412" s="138">
        <f>IF(AZ412=1,G412,0)</f>
        <v>0</v>
      </c>
      <c r="BB412" s="138">
        <f>IF(AZ412=2,G412,0)</f>
        <v>776.748</v>
      </c>
      <c r="BC412" s="138">
        <f>IF(AZ412=3,G412,0)</f>
        <v>0</v>
      </c>
      <c r="BD412" s="138">
        <f>IF(AZ412=4,G412,0)</f>
        <v>0</v>
      </c>
      <c r="BE412" s="138">
        <f>IF(AZ412=5,G412,0)</f>
        <v>0</v>
      </c>
      <c r="CA412" s="163">
        <v>1</v>
      </c>
      <c r="CB412" s="163">
        <v>7</v>
      </c>
      <c r="CZ412" s="138">
        <v>0</v>
      </c>
    </row>
    <row r="413" spans="1:15" ht="12.75" customHeight="1">
      <c r="A413" s="170"/>
      <c r="B413" s="171"/>
      <c r="C413" s="213" t="s">
        <v>629</v>
      </c>
      <c r="D413" s="213"/>
      <c r="E413" s="172">
        <v>9.247</v>
      </c>
      <c r="F413" s="173"/>
      <c r="G413" s="174"/>
      <c r="M413" s="175" t="s">
        <v>629</v>
      </c>
      <c r="O413" s="163"/>
    </row>
    <row r="414" spans="1:15" ht="12.75" customHeight="1">
      <c r="A414" s="170"/>
      <c r="B414" s="171"/>
      <c r="C414" s="213" t="s">
        <v>630</v>
      </c>
      <c r="D414" s="213"/>
      <c r="E414" s="172">
        <v>9.247</v>
      </c>
      <c r="F414" s="173"/>
      <c r="G414" s="174"/>
      <c r="M414" s="175" t="s">
        <v>630</v>
      </c>
      <c r="O414" s="163"/>
    </row>
    <row r="415" spans="1:104" ht="12.75">
      <c r="A415" s="164">
        <v>157</v>
      </c>
      <c r="B415" s="165" t="s">
        <v>637</v>
      </c>
      <c r="C415" s="166" t="s">
        <v>638</v>
      </c>
      <c r="D415" s="167" t="s">
        <v>117</v>
      </c>
      <c r="E415" s="168">
        <v>94.985</v>
      </c>
      <c r="F415" s="168">
        <v>25</v>
      </c>
      <c r="G415" s="169">
        <f>E415*F415</f>
        <v>2374.625</v>
      </c>
      <c r="O415" s="163">
        <v>2</v>
      </c>
      <c r="AA415" s="138">
        <v>3</v>
      </c>
      <c r="AB415" s="138">
        <v>7</v>
      </c>
      <c r="AC415" s="138" t="s">
        <v>637</v>
      </c>
      <c r="AZ415" s="138">
        <v>2</v>
      </c>
      <c r="BA415" s="138">
        <f>IF(AZ415=1,G415,0)</f>
        <v>0</v>
      </c>
      <c r="BB415" s="138">
        <f>IF(AZ415=2,G415,0)</f>
        <v>2374.625</v>
      </c>
      <c r="BC415" s="138">
        <f>IF(AZ415=3,G415,0)</f>
        <v>0</v>
      </c>
      <c r="BD415" s="138">
        <f>IF(AZ415=4,G415,0)</f>
        <v>0</v>
      </c>
      <c r="BE415" s="138">
        <f>IF(AZ415=5,G415,0)</f>
        <v>0</v>
      </c>
      <c r="CA415" s="163">
        <v>3</v>
      </c>
      <c r="CB415" s="163">
        <v>7</v>
      </c>
      <c r="CZ415" s="138">
        <v>0.00022</v>
      </c>
    </row>
    <row r="416" spans="1:15" ht="12.75" customHeight="1">
      <c r="A416" s="170"/>
      <c r="B416" s="171"/>
      <c r="C416" s="213" t="s">
        <v>639</v>
      </c>
      <c r="D416" s="213"/>
      <c r="E416" s="172">
        <v>94.985</v>
      </c>
      <c r="F416" s="173"/>
      <c r="G416" s="174"/>
      <c r="M416" s="175" t="s">
        <v>639</v>
      </c>
      <c r="O416" s="163"/>
    </row>
    <row r="417" spans="1:104" ht="12.75">
      <c r="A417" s="164">
        <v>158</v>
      </c>
      <c r="B417" s="165" t="s">
        <v>640</v>
      </c>
      <c r="C417" s="166" t="s">
        <v>641</v>
      </c>
      <c r="D417" s="167" t="s">
        <v>150</v>
      </c>
      <c r="E417" s="168">
        <v>52.4055</v>
      </c>
      <c r="F417" s="168">
        <v>200</v>
      </c>
      <c r="G417" s="169">
        <f>E417*F417</f>
        <v>10481.1</v>
      </c>
      <c r="O417" s="163">
        <v>2</v>
      </c>
      <c r="AA417" s="138">
        <v>3</v>
      </c>
      <c r="AB417" s="138">
        <v>7</v>
      </c>
      <c r="AC417" s="138">
        <v>597813650</v>
      </c>
      <c r="AZ417" s="138">
        <v>2</v>
      </c>
      <c r="BA417" s="138">
        <f>IF(AZ417=1,G417,0)</f>
        <v>0</v>
      </c>
      <c r="BB417" s="138">
        <f>IF(AZ417=2,G417,0)</f>
        <v>10481.1</v>
      </c>
      <c r="BC417" s="138">
        <f>IF(AZ417=3,G417,0)</f>
        <v>0</v>
      </c>
      <c r="BD417" s="138">
        <f>IF(AZ417=4,G417,0)</f>
        <v>0</v>
      </c>
      <c r="BE417" s="138">
        <f>IF(AZ417=5,G417,0)</f>
        <v>0</v>
      </c>
      <c r="CA417" s="163">
        <v>3</v>
      </c>
      <c r="CB417" s="163">
        <v>7</v>
      </c>
      <c r="CZ417" s="138">
        <v>0.011</v>
      </c>
    </row>
    <row r="418" spans="1:15" ht="12.75" customHeight="1">
      <c r="A418" s="170"/>
      <c r="B418" s="171"/>
      <c r="C418" s="213" t="s">
        <v>642</v>
      </c>
      <c r="D418" s="213"/>
      <c r="E418" s="172">
        <v>52.4055</v>
      </c>
      <c r="F418" s="173"/>
      <c r="G418" s="174"/>
      <c r="M418" s="175" t="s">
        <v>642</v>
      </c>
      <c r="O418" s="163"/>
    </row>
    <row r="419" spans="1:104" ht="12.75">
      <c r="A419" s="164">
        <v>159</v>
      </c>
      <c r="B419" s="165" t="s">
        <v>643</v>
      </c>
      <c r="C419" s="166" t="s">
        <v>644</v>
      </c>
      <c r="D419" s="167" t="s">
        <v>68</v>
      </c>
      <c r="E419" s="168">
        <f>SUM(G401+G406+G411+G412+G415+G417)</f>
        <v>19405.303</v>
      </c>
      <c r="F419" s="168">
        <v>0.03</v>
      </c>
      <c r="G419" s="169">
        <f>E419*F419</f>
        <v>582.15909</v>
      </c>
      <c r="O419" s="163">
        <v>2</v>
      </c>
      <c r="AA419" s="138">
        <v>7</v>
      </c>
      <c r="AB419" s="138">
        <v>1002</v>
      </c>
      <c r="AC419" s="138">
        <v>5</v>
      </c>
      <c r="AZ419" s="138">
        <v>2</v>
      </c>
      <c r="BA419" s="138">
        <f>IF(AZ419=1,G419,0)</f>
        <v>0</v>
      </c>
      <c r="BB419" s="138">
        <f>IF(AZ419=2,G419,0)</f>
        <v>582.15909</v>
      </c>
      <c r="BC419" s="138">
        <f>IF(AZ419=3,G419,0)</f>
        <v>0</v>
      </c>
      <c r="BD419" s="138">
        <f>IF(AZ419=4,G419,0)</f>
        <v>0</v>
      </c>
      <c r="BE419" s="138">
        <f>IF(AZ419=5,G419,0)</f>
        <v>0</v>
      </c>
      <c r="CA419" s="163">
        <v>7</v>
      </c>
      <c r="CB419" s="163">
        <v>1002</v>
      </c>
      <c r="CZ419" s="138">
        <v>0</v>
      </c>
    </row>
    <row r="420" spans="1:57" ht="12.75">
      <c r="A420" s="176"/>
      <c r="B420" s="177" t="s">
        <v>123</v>
      </c>
      <c r="C420" s="178" t="str">
        <f>CONCATENATE(B400," ",C400)</f>
        <v>781 Obklady keramické</v>
      </c>
      <c r="D420" s="179"/>
      <c r="E420" s="180"/>
      <c r="F420" s="181"/>
      <c r="G420" s="182">
        <f>SUM(G400:G419)</f>
        <v>19987.46209</v>
      </c>
      <c r="O420" s="163">
        <v>4</v>
      </c>
      <c r="BA420" s="183">
        <f>SUM(BA400:BA419)</f>
        <v>0</v>
      </c>
      <c r="BB420" s="183">
        <f>SUM(BB400:BB419)</f>
        <v>19987.46209</v>
      </c>
      <c r="BC420" s="183">
        <f>SUM(BC400:BC419)</f>
        <v>0</v>
      </c>
      <c r="BD420" s="183">
        <f>SUM(BD400:BD419)</f>
        <v>0</v>
      </c>
      <c r="BE420" s="183">
        <f>SUM(BE400:BE419)</f>
        <v>0</v>
      </c>
    </row>
    <row r="421" spans="1:15" ht="12.75">
      <c r="A421" s="156" t="s">
        <v>88</v>
      </c>
      <c r="B421" s="157" t="s">
        <v>645</v>
      </c>
      <c r="C421" s="158" t="s">
        <v>646</v>
      </c>
      <c r="D421" s="159"/>
      <c r="E421" s="160"/>
      <c r="F421" s="160"/>
      <c r="G421" s="161"/>
      <c r="H421" s="162"/>
      <c r="I421" s="162"/>
      <c r="O421" s="163">
        <v>1</v>
      </c>
    </row>
    <row r="422" spans="1:104" ht="12.75">
      <c r="A422" s="164">
        <v>160</v>
      </c>
      <c r="B422" s="165" t="s">
        <v>647</v>
      </c>
      <c r="C422" s="166" t="s">
        <v>648</v>
      </c>
      <c r="D422" s="167" t="s">
        <v>150</v>
      </c>
      <c r="E422" s="168">
        <v>13.76</v>
      </c>
      <c r="F422" s="168">
        <v>42</v>
      </c>
      <c r="G422" s="169">
        <f>E422*F422</f>
        <v>577.92</v>
      </c>
      <c r="O422" s="163">
        <v>2</v>
      </c>
      <c r="AA422" s="138">
        <v>1</v>
      </c>
      <c r="AB422" s="138">
        <v>7</v>
      </c>
      <c r="AC422" s="138">
        <v>7</v>
      </c>
      <c r="AZ422" s="138">
        <v>2</v>
      </c>
      <c r="BA422" s="138">
        <f>IF(AZ422=1,G422,0)</f>
        <v>0</v>
      </c>
      <c r="BB422" s="138">
        <f>IF(AZ422=2,G422,0)</f>
        <v>577.92</v>
      </c>
      <c r="BC422" s="138">
        <f>IF(AZ422=3,G422,0)</f>
        <v>0</v>
      </c>
      <c r="BD422" s="138">
        <f>IF(AZ422=4,G422,0)</f>
        <v>0</v>
      </c>
      <c r="BE422" s="138">
        <f>IF(AZ422=5,G422,0)</f>
        <v>0</v>
      </c>
      <c r="CA422" s="163">
        <v>1</v>
      </c>
      <c r="CB422" s="163">
        <v>7</v>
      </c>
      <c r="CZ422" s="138">
        <v>0.00027</v>
      </c>
    </row>
    <row r="423" spans="1:15" ht="12.75" customHeight="1">
      <c r="A423" s="170"/>
      <c r="B423" s="171"/>
      <c r="C423" s="213" t="s">
        <v>649</v>
      </c>
      <c r="D423" s="213"/>
      <c r="E423" s="172">
        <v>13.76</v>
      </c>
      <c r="F423" s="173"/>
      <c r="G423" s="174"/>
      <c r="M423" s="175" t="s">
        <v>649</v>
      </c>
      <c r="O423" s="163"/>
    </row>
    <row r="424" spans="1:104" ht="12.75">
      <c r="A424" s="164">
        <v>161</v>
      </c>
      <c r="B424" s="165" t="s">
        <v>650</v>
      </c>
      <c r="C424" s="166" t="s">
        <v>651</v>
      </c>
      <c r="D424" s="167" t="s">
        <v>150</v>
      </c>
      <c r="E424" s="168">
        <v>182.3722</v>
      </c>
      <c r="F424" s="168">
        <v>37</v>
      </c>
      <c r="G424" s="169">
        <f>E424*F424</f>
        <v>6747.7714</v>
      </c>
      <c r="O424" s="163">
        <v>2</v>
      </c>
      <c r="AA424" s="138">
        <v>1</v>
      </c>
      <c r="AB424" s="138">
        <v>7</v>
      </c>
      <c r="AC424" s="138">
        <v>7</v>
      </c>
      <c r="AZ424" s="138">
        <v>2</v>
      </c>
      <c r="BA424" s="138">
        <f>IF(AZ424=1,G424,0)</f>
        <v>0</v>
      </c>
      <c r="BB424" s="138">
        <f>IF(AZ424=2,G424,0)</f>
        <v>6747.7714</v>
      </c>
      <c r="BC424" s="138">
        <f>IF(AZ424=3,G424,0)</f>
        <v>0</v>
      </c>
      <c r="BD424" s="138">
        <f>IF(AZ424=4,G424,0)</f>
        <v>0</v>
      </c>
      <c r="BE424" s="138">
        <f>IF(AZ424=5,G424,0)</f>
        <v>0</v>
      </c>
      <c r="CA424" s="163">
        <v>1</v>
      </c>
      <c r="CB424" s="163">
        <v>7</v>
      </c>
      <c r="CZ424" s="138">
        <v>0.00046</v>
      </c>
    </row>
    <row r="425" spans="1:15" ht="12.75" customHeight="1">
      <c r="A425" s="170"/>
      <c r="B425" s="171"/>
      <c r="C425" s="213" t="s">
        <v>652</v>
      </c>
      <c r="D425" s="213"/>
      <c r="E425" s="172">
        <v>119.93</v>
      </c>
      <c r="F425" s="173"/>
      <c r="G425" s="174"/>
      <c r="M425" s="175" t="s">
        <v>652</v>
      </c>
      <c r="O425" s="163"/>
    </row>
    <row r="426" spans="1:15" ht="12.75" customHeight="1">
      <c r="A426" s="170"/>
      <c r="B426" s="171"/>
      <c r="C426" s="213" t="s">
        <v>653</v>
      </c>
      <c r="D426" s="213"/>
      <c r="E426" s="172">
        <v>41.95</v>
      </c>
      <c r="F426" s="173"/>
      <c r="G426" s="174"/>
      <c r="M426" s="175" t="s">
        <v>653</v>
      </c>
      <c r="O426" s="163"/>
    </row>
    <row r="427" spans="1:15" ht="12.75" customHeight="1">
      <c r="A427" s="170"/>
      <c r="B427" s="171"/>
      <c r="C427" s="213" t="s">
        <v>654</v>
      </c>
      <c r="D427" s="213"/>
      <c r="E427" s="172">
        <v>20.4922</v>
      </c>
      <c r="F427" s="173"/>
      <c r="G427" s="174"/>
      <c r="M427" s="175" t="s">
        <v>654</v>
      </c>
      <c r="O427" s="163"/>
    </row>
    <row r="428" spans="1:104" ht="12.75">
      <c r="A428" s="164">
        <v>162</v>
      </c>
      <c r="B428" s="165" t="s">
        <v>655</v>
      </c>
      <c r="C428" s="166" t="s">
        <v>656</v>
      </c>
      <c r="D428" s="167" t="s">
        <v>150</v>
      </c>
      <c r="E428" s="168">
        <v>196.2</v>
      </c>
      <c r="F428" s="168">
        <v>10</v>
      </c>
      <c r="G428" s="169">
        <f>E428*F428</f>
        <v>1962</v>
      </c>
      <c r="O428" s="163">
        <v>2</v>
      </c>
      <c r="AA428" s="138">
        <v>1</v>
      </c>
      <c r="AB428" s="138">
        <v>0</v>
      </c>
      <c r="AC428" s="138">
        <v>0</v>
      </c>
      <c r="AZ428" s="138">
        <v>2</v>
      </c>
      <c r="BA428" s="138">
        <f>IF(AZ428=1,G428,0)</f>
        <v>0</v>
      </c>
      <c r="BB428" s="138">
        <f>IF(AZ428=2,G428,0)</f>
        <v>1962</v>
      </c>
      <c r="BC428" s="138">
        <f>IF(AZ428=3,G428,0)</f>
        <v>0</v>
      </c>
      <c r="BD428" s="138">
        <f>IF(AZ428=4,G428,0)</f>
        <v>0</v>
      </c>
      <c r="BE428" s="138">
        <f>IF(AZ428=5,G428,0)</f>
        <v>0</v>
      </c>
      <c r="CA428" s="163">
        <v>1</v>
      </c>
      <c r="CB428" s="163">
        <v>0</v>
      </c>
      <c r="CZ428" s="138">
        <v>0.0001</v>
      </c>
    </row>
    <row r="429" spans="1:15" ht="12.75" customHeight="1">
      <c r="A429" s="170"/>
      <c r="B429" s="171"/>
      <c r="C429" s="213" t="s">
        <v>657</v>
      </c>
      <c r="D429" s="213"/>
      <c r="E429" s="172">
        <v>196.2</v>
      </c>
      <c r="F429" s="173"/>
      <c r="G429" s="174"/>
      <c r="M429" s="175" t="s">
        <v>657</v>
      </c>
      <c r="O429" s="163"/>
    </row>
    <row r="430" spans="1:104" ht="12.75">
      <c r="A430" s="164">
        <v>163</v>
      </c>
      <c r="B430" s="165" t="s">
        <v>658</v>
      </c>
      <c r="C430" s="166" t="s">
        <v>659</v>
      </c>
      <c r="D430" s="167" t="s">
        <v>150</v>
      </c>
      <c r="E430" s="168">
        <v>136.44</v>
      </c>
      <c r="F430" s="168">
        <v>5</v>
      </c>
      <c r="G430" s="169">
        <f>E430*F430</f>
        <v>682.2</v>
      </c>
      <c r="O430" s="163">
        <v>2</v>
      </c>
      <c r="AA430" s="138">
        <v>1</v>
      </c>
      <c r="AB430" s="138">
        <v>7</v>
      </c>
      <c r="AC430" s="138">
        <v>7</v>
      </c>
      <c r="AZ430" s="138">
        <v>2</v>
      </c>
      <c r="BA430" s="138">
        <f>IF(AZ430=1,G430,0)</f>
        <v>0</v>
      </c>
      <c r="BB430" s="138">
        <f>IF(AZ430=2,G430,0)</f>
        <v>682.2</v>
      </c>
      <c r="BC430" s="138">
        <f>IF(AZ430=3,G430,0)</f>
        <v>0</v>
      </c>
      <c r="BD430" s="138">
        <f>IF(AZ430=4,G430,0)</f>
        <v>0</v>
      </c>
      <c r="BE430" s="138">
        <f>IF(AZ430=5,G430,0)</f>
        <v>0</v>
      </c>
      <c r="CA430" s="163">
        <v>1</v>
      </c>
      <c r="CB430" s="163">
        <v>7</v>
      </c>
      <c r="CZ430" s="138">
        <v>0</v>
      </c>
    </row>
    <row r="431" spans="1:15" ht="12.75" customHeight="1">
      <c r="A431" s="170"/>
      <c r="B431" s="171"/>
      <c r="C431" s="213" t="s">
        <v>660</v>
      </c>
      <c r="D431" s="213"/>
      <c r="E431" s="172">
        <v>136.44</v>
      </c>
      <c r="F431" s="173"/>
      <c r="G431" s="174"/>
      <c r="M431" s="175" t="s">
        <v>660</v>
      </c>
      <c r="O431" s="163"/>
    </row>
    <row r="432" spans="1:57" ht="12.75">
      <c r="A432" s="176"/>
      <c r="B432" s="177" t="s">
        <v>123</v>
      </c>
      <c r="C432" s="178" t="str">
        <f>CONCATENATE(B421," ",C421)</f>
        <v>784 Malby</v>
      </c>
      <c r="D432" s="179"/>
      <c r="E432" s="180"/>
      <c r="F432" s="181"/>
      <c r="G432" s="182">
        <f>SUM(G421:G431)</f>
        <v>9969.8914</v>
      </c>
      <c r="O432" s="163">
        <v>4</v>
      </c>
      <c r="BA432" s="183">
        <f>SUM(BA421:BA431)</f>
        <v>0</v>
      </c>
      <c r="BB432" s="183">
        <f>SUM(BB421:BB431)</f>
        <v>9969.8914</v>
      </c>
      <c r="BC432" s="183">
        <f>SUM(BC421:BC431)</f>
        <v>0</v>
      </c>
      <c r="BD432" s="183">
        <f>SUM(BD421:BD431)</f>
        <v>0</v>
      </c>
      <c r="BE432" s="183">
        <f>SUM(BE421:BE431)</f>
        <v>0</v>
      </c>
    </row>
    <row r="433" spans="1:15" ht="12.75">
      <c r="A433" s="156" t="s">
        <v>88</v>
      </c>
      <c r="B433" s="157" t="s">
        <v>661</v>
      </c>
      <c r="C433" s="158" t="s">
        <v>662</v>
      </c>
      <c r="D433" s="159"/>
      <c r="E433" s="160"/>
      <c r="F433" s="160"/>
      <c r="G433" s="161"/>
      <c r="H433" s="162"/>
      <c r="I433" s="162"/>
      <c r="O433" s="163">
        <v>1</v>
      </c>
    </row>
    <row r="434" spans="1:104" ht="12.75">
      <c r="A434" s="164">
        <v>164</v>
      </c>
      <c r="B434" s="165" t="s">
        <v>661</v>
      </c>
      <c r="C434" s="166" t="s">
        <v>663</v>
      </c>
      <c r="D434" s="167" t="s">
        <v>350</v>
      </c>
      <c r="E434" s="168">
        <v>1</v>
      </c>
      <c r="F434" s="168">
        <v>89627</v>
      </c>
      <c r="G434" s="169">
        <f>E434*F434</f>
        <v>89627</v>
      </c>
      <c r="O434" s="163">
        <v>2</v>
      </c>
      <c r="AA434" s="138">
        <v>1</v>
      </c>
      <c r="AB434" s="138">
        <v>0</v>
      </c>
      <c r="AC434" s="138">
        <v>0</v>
      </c>
      <c r="AZ434" s="138">
        <v>4</v>
      </c>
      <c r="BA434" s="138">
        <f>IF(AZ434=1,G434,0)</f>
        <v>0</v>
      </c>
      <c r="BB434" s="138">
        <f>IF(AZ434=2,G434,0)</f>
        <v>0</v>
      </c>
      <c r="BC434" s="138">
        <f>IF(AZ434=3,G434,0)</f>
        <v>0</v>
      </c>
      <c r="BD434" s="138">
        <f>IF(AZ434=4,G434,0)</f>
        <v>89627</v>
      </c>
      <c r="BE434" s="138">
        <f>IF(AZ434=5,G434,0)</f>
        <v>0</v>
      </c>
      <c r="CA434" s="163">
        <v>1</v>
      </c>
      <c r="CB434" s="163">
        <v>0</v>
      </c>
      <c r="CZ434" s="138">
        <v>0</v>
      </c>
    </row>
    <row r="435" spans="1:57" ht="12.75">
      <c r="A435" s="176"/>
      <c r="B435" s="177" t="s">
        <v>123</v>
      </c>
      <c r="C435" s="178" t="str">
        <f>CONCATENATE(B433," ",C433)</f>
        <v>M21 Elektromontáže</v>
      </c>
      <c r="D435" s="179"/>
      <c r="E435" s="180"/>
      <c r="F435" s="181"/>
      <c r="G435" s="182">
        <f>SUM(G433:G434)</f>
        <v>89627</v>
      </c>
      <c r="O435" s="163">
        <v>4</v>
      </c>
      <c r="BA435" s="183">
        <f>SUM(BA433:BA434)</f>
        <v>0</v>
      </c>
      <c r="BB435" s="183">
        <f>SUM(BB433:BB434)</f>
        <v>0</v>
      </c>
      <c r="BC435" s="183">
        <f>SUM(BC433:BC434)</f>
        <v>0</v>
      </c>
      <c r="BD435" s="183">
        <f>SUM(BD433:BD434)</f>
        <v>89627</v>
      </c>
      <c r="BE435" s="183">
        <f>SUM(BE433:BE434)</f>
        <v>0</v>
      </c>
    </row>
    <row r="436" spans="1:15" ht="12.75">
      <c r="A436" s="156" t="s">
        <v>88</v>
      </c>
      <c r="B436" s="157" t="s">
        <v>664</v>
      </c>
      <c r="C436" s="158" t="s">
        <v>665</v>
      </c>
      <c r="D436" s="159"/>
      <c r="E436" s="160"/>
      <c r="F436" s="160"/>
      <c r="G436" s="161"/>
      <c r="H436" s="162"/>
      <c r="I436" s="162"/>
      <c r="O436" s="163">
        <v>1</v>
      </c>
    </row>
    <row r="437" spans="1:104" ht="12.75">
      <c r="A437" s="164">
        <v>165</v>
      </c>
      <c r="B437" s="165" t="s">
        <v>664</v>
      </c>
      <c r="C437" s="166" t="s">
        <v>666</v>
      </c>
      <c r="D437" s="167" t="s">
        <v>350</v>
      </c>
      <c r="E437" s="168">
        <v>1</v>
      </c>
      <c r="F437" s="168">
        <v>14340</v>
      </c>
      <c r="G437" s="169">
        <f>E437*F437</f>
        <v>14340</v>
      </c>
      <c r="O437" s="163">
        <v>2</v>
      </c>
      <c r="AA437" s="138">
        <v>1</v>
      </c>
      <c r="AB437" s="138">
        <v>9</v>
      </c>
      <c r="AC437" s="138">
        <v>9</v>
      </c>
      <c r="AZ437" s="138">
        <v>4</v>
      </c>
      <c r="BA437" s="138">
        <f>IF(AZ437=1,G437,0)</f>
        <v>0</v>
      </c>
      <c r="BB437" s="138">
        <f>IF(AZ437=2,G437,0)</f>
        <v>0</v>
      </c>
      <c r="BC437" s="138">
        <f>IF(AZ437=3,G437,0)</f>
        <v>0</v>
      </c>
      <c r="BD437" s="138">
        <f>IF(AZ437=4,G437,0)</f>
        <v>14340</v>
      </c>
      <c r="BE437" s="138">
        <f>IF(AZ437=5,G437,0)</f>
        <v>0</v>
      </c>
      <c r="CA437" s="163">
        <v>1</v>
      </c>
      <c r="CB437" s="163">
        <v>9</v>
      </c>
      <c r="CZ437" s="138">
        <v>0</v>
      </c>
    </row>
    <row r="438" spans="1:57" ht="12.75">
      <c r="A438" s="176"/>
      <c r="B438" s="177" t="s">
        <v>123</v>
      </c>
      <c r="C438" s="178" t="str">
        <f>CONCATENATE(B436," ",C436)</f>
        <v>M24 Montáže vzduchotechnických zařízení</v>
      </c>
      <c r="D438" s="179"/>
      <c r="E438" s="180"/>
      <c r="F438" s="181"/>
      <c r="G438" s="182">
        <f>SUM(G436:G437)</f>
        <v>14340</v>
      </c>
      <c r="O438" s="163">
        <v>4</v>
      </c>
      <c r="BA438" s="183">
        <f>SUM(BA436:BA437)</f>
        <v>0</v>
      </c>
      <c r="BB438" s="183">
        <f>SUM(BB436:BB437)</f>
        <v>0</v>
      </c>
      <c r="BC438" s="183">
        <f>SUM(BC436:BC437)</f>
        <v>0</v>
      </c>
      <c r="BD438" s="183">
        <f>SUM(BD436:BD437)</f>
        <v>14340</v>
      </c>
      <c r="BE438" s="183">
        <f>SUM(BE436:BE437)</f>
        <v>0</v>
      </c>
    </row>
    <row r="439" spans="1:15" ht="12.75">
      <c r="A439" s="156" t="s">
        <v>88</v>
      </c>
      <c r="B439" s="157" t="s">
        <v>667</v>
      </c>
      <c r="C439" s="158" t="s">
        <v>668</v>
      </c>
      <c r="D439" s="159"/>
      <c r="E439" s="160"/>
      <c r="F439" s="160"/>
      <c r="G439" s="161"/>
      <c r="H439" s="162"/>
      <c r="I439" s="162"/>
      <c r="O439" s="163">
        <v>1</v>
      </c>
    </row>
    <row r="440" spans="1:104" ht="12.75">
      <c r="A440" s="164">
        <v>166</v>
      </c>
      <c r="B440" s="165" t="s">
        <v>669</v>
      </c>
      <c r="C440" s="166" t="s">
        <v>670</v>
      </c>
      <c r="D440" s="167" t="s">
        <v>104</v>
      </c>
      <c r="E440" s="168">
        <v>29.49342568</v>
      </c>
      <c r="F440" s="168">
        <v>180</v>
      </c>
      <c r="G440" s="169">
        <f aca="true" t="shared" si="12" ref="G440:G447">E440*F440</f>
        <v>5308.816622400001</v>
      </c>
      <c r="O440" s="163">
        <v>2</v>
      </c>
      <c r="AA440" s="138">
        <v>8</v>
      </c>
      <c r="AB440" s="138">
        <v>0</v>
      </c>
      <c r="AC440" s="138">
        <v>3</v>
      </c>
      <c r="AZ440" s="138">
        <v>1</v>
      </c>
      <c r="BA440" s="138">
        <f aca="true" t="shared" si="13" ref="BA440:BA447">IF(AZ440=1,G440,0)</f>
        <v>5308.816622400001</v>
      </c>
      <c r="BB440" s="138">
        <f aca="true" t="shared" si="14" ref="BB440:BB447">IF(AZ440=2,G440,0)</f>
        <v>0</v>
      </c>
      <c r="BC440" s="138">
        <f aca="true" t="shared" si="15" ref="BC440:BC447">IF(AZ440=3,G440,0)</f>
        <v>0</v>
      </c>
      <c r="BD440" s="138">
        <f aca="true" t="shared" si="16" ref="BD440:BD447">IF(AZ440=4,G440,0)</f>
        <v>0</v>
      </c>
      <c r="BE440" s="138">
        <f aca="true" t="shared" si="17" ref="BE440:BE447">IF(AZ440=5,G440,0)</f>
        <v>0</v>
      </c>
      <c r="CA440" s="163">
        <v>8</v>
      </c>
      <c r="CB440" s="163">
        <v>0</v>
      </c>
      <c r="CZ440" s="138">
        <v>0</v>
      </c>
    </row>
    <row r="441" spans="1:104" ht="12.75">
      <c r="A441" s="164">
        <v>167</v>
      </c>
      <c r="B441" s="165" t="s">
        <v>671</v>
      </c>
      <c r="C441" s="166" t="s">
        <v>672</v>
      </c>
      <c r="D441" s="167" t="s">
        <v>104</v>
      </c>
      <c r="E441" s="168">
        <v>29.49342568</v>
      </c>
      <c r="F441" s="168">
        <v>39</v>
      </c>
      <c r="G441" s="169">
        <f t="shared" si="12"/>
        <v>1150.24360152</v>
      </c>
      <c r="O441" s="163">
        <v>2</v>
      </c>
      <c r="AA441" s="138">
        <v>8</v>
      </c>
      <c r="AB441" s="138">
        <v>0</v>
      </c>
      <c r="AC441" s="138">
        <v>3</v>
      </c>
      <c r="AZ441" s="138">
        <v>1</v>
      </c>
      <c r="BA441" s="138">
        <f t="shared" si="13"/>
        <v>1150.24360152</v>
      </c>
      <c r="BB441" s="138">
        <f t="shared" si="14"/>
        <v>0</v>
      </c>
      <c r="BC441" s="138">
        <f t="shared" si="15"/>
        <v>0</v>
      </c>
      <c r="BD441" s="138">
        <f t="shared" si="16"/>
        <v>0</v>
      </c>
      <c r="BE441" s="138">
        <f t="shared" si="17"/>
        <v>0</v>
      </c>
      <c r="CA441" s="163">
        <v>8</v>
      </c>
      <c r="CB441" s="163">
        <v>0</v>
      </c>
      <c r="CZ441" s="138">
        <v>0</v>
      </c>
    </row>
    <row r="442" spans="1:104" ht="12.75">
      <c r="A442" s="164">
        <v>168</v>
      </c>
      <c r="B442" s="165" t="s">
        <v>673</v>
      </c>
      <c r="C442" s="166" t="s">
        <v>674</v>
      </c>
      <c r="D442" s="167" t="s">
        <v>104</v>
      </c>
      <c r="E442" s="168">
        <v>29.49342568</v>
      </c>
      <c r="F442" s="168">
        <v>200</v>
      </c>
      <c r="G442" s="169">
        <f t="shared" si="12"/>
        <v>5898.685136</v>
      </c>
      <c r="O442" s="163">
        <v>2</v>
      </c>
      <c r="AA442" s="138">
        <v>8</v>
      </c>
      <c r="AB442" s="138">
        <v>0</v>
      </c>
      <c r="AC442" s="138">
        <v>3</v>
      </c>
      <c r="AZ442" s="138">
        <v>1</v>
      </c>
      <c r="BA442" s="138">
        <f t="shared" si="13"/>
        <v>5898.685136</v>
      </c>
      <c r="BB442" s="138">
        <f t="shared" si="14"/>
        <v>0</v>
      </c>
      <c r="BC442" s="138">
        <f t="shared" si="15"/>
        <v>0</v>
      </c>
      <c r="BD442" s="138">
        <f t="shared" si="16"/>
        <v>0</v>
      </c>
      <c r="BE442" s="138">
        <f t="shared" si="17"/>
        <v>0</v>
      </c>
      <c r="CA442" s="163">
        <v>8</v>
      </c>
      <c r="CB442" s="163">
        <v>0</v>
      </c>
      <c r="CZ442" s="138">
        <v>0</v>
      </c>
    </row>
    <row r="443" spans="1:104" ht="12.75">
      <c r="A443" s="164">
        <v>169</v>
      </c>
      <c r="B443" s="165" t="s">
        <v>675</v>
      </c>
      <c r="C443" s="166" t="s">
        <v>676</v>
      </c>
      <c r="D443" s="167" t="s">
        <v>104</v>
      </c>
      <c r="E443" s="168">
        <v>589.8685136</v>
      </c>
      <c r="F443" s="168">
        <v>5</v>
      </c>
      <c r="G443" s="169">
        <f t="shared" si="12"/>
        <v>2949.342568</v>
      </c>
      <c r="O443" s="163">
        <v>2</v>
      </c>
      <c r="AA443" s="138">
        <v>8</v>
      </c>
      <c r="AB443" s="138">
        <v>0</v>
      </c>
      <c r="AC443" s="138">
        <v>3</v>
      </c>
      <c r="AZ443" s="138">
        <v>1</v>
      </c>
      <c r="BA443" s="138">
        <f t="shared" si="13"/>
        <v>2949.342568</v>
      </c>
      <c r="BB443" s="138">
        <f t="shared" si="14"/>
        <v>0</v>
      </c>
      <c r="BC443" s="138">
        <f t="shared" si="15"/>
        <v>0</v>
      </c>
      <c r="BD443" s="138">
        <f t="shared" si="16"/>
        <v>0</v>
      </c>
      <c r="BE443" s="138">
        <f t="shared" si="17"/>
        <v>0</v>
      </c>
      <c r="CA443" s="163">
        <v>8</v>
      </c>
      <c r="CB443" s="163">
        <v>0</v>
      </c>
      <c r="CZ443" s="138">
        <v>0</v>
      </c>
    </row>
    <row r="444" spans="1:104" ht="12.75">
      <c r="A444" s="164">
        <v>170</v>
      </c>
      <c r="B444" s="165" t="s">
        <v>677</v>
      </c>
      <c r="C444" s="166" t="s">
        <v>678</v>
      </c>
      <c r="D444" s="167" t="s">
        <v>104</v>
      </c>
      <c r="E444" s="168">
        <v>29.49342568</v>
      </c>
      <c r="F444" s="168">
        <v>120</v>
      </c>
      <c r="G444" s="169">
        <f t="shared" si="12"/>
        <v>3539.2110816000004</v>
      </c>
      <c r="O444" s="163">
        <v>2</v>
      </c>
      <c r="AA444" s="138">
        <v>8</v>
      </c>
      <c r="AB444" s="138">
        <v>0</v>
      </c>
      <c r="AC444" s="138">
        <v>3</v>
      </c>
      <c r="AZ444" s="138">
        <v>1</v>
      </c>
      <c r="BA444" s="138">
        <f t="shared" si="13"/>
        <v>3539.2110816000004</v>
      </c>
      <c r="BB444" s="138">
        <f t="shared" si="14"/>
        <v>0</v>
      </c>
      <c r="BC444" s="138">
        <f t="shared" si="15"/>
        <v>0</v>
      </c>
      <c r="BD444" s="138">
        <f t="shared" si="16"/>
        <v>0</v>
      </c>
      <c r="BE444" s="138">
        <f t="shared" si="17"/>
        <v>0</v>
      </c>
      <c r="CA444" s="163">
        <v>8</v>
      </c>
      <c r="CB444" s="163">
        <v>0</v>
      </c>
      <c r="CZ444" s="138">
        <v>0</v>
      </c>
    </row>
    <row r="445" spans="1:104" ht="12.75">
      <c r="A445" s="164">
        <v>171</v>
      </c>
      <c r="B445" s="165" t="s">
        <v>679</v>
      </c>
      <c r="C445" s="166" t="s">
        <v>680</v>
      </c>
      <c r="D445" s="167" t="s">
        <v>104</v>
      </c>
      <c r="E445" s="168">
        <v>58.98685136</v>
      </c>
      <c r="F445" s="168">
        <v>5</v>
      </c>
      <c r="G445" s="169">
        <f t="shared" si="12"/>
        <v>294.9342568</v>
      </c>
      <c r="O445" s="163">
        <v>2</v>
      </c>
      <c r="AA445" s="138">
        <v>8</v>
      </c>
      <c r="AB445" s="138">
        <v>0</v>
      </c>
      <c r="AC445" s="138">
        <v>3</v>
      </c>
      <c r="AZ445" s="138">
        <v>1</v>
      </c>
      <c r="BA445" s="138">
        <f t="shared" si="13"/>
        <v>294.9342568</v>
      </c>
      <c r="BB445" s="138">
        <f t="shared" si="14"/>
        <v>0</v>
      </c>
      <c r="BC445" s="138">
        <f t="shared" si="15"/>
        <v>0</v>
      </c>
      <c r="BD445" s="138">
        <f t="shared" si="16"/>
        <v>0</v>
      </c>
      <c r="BE445" s="138">
        <f t="shared" si="17"/>
        <v>0</v>
      </c>
      <c r="CA445" s="163">
        <v>8</v>
      </c>
      <c r="CB445" s="163">
        <v>0</v>
      </c>
      <c r="CZ445" s="138">
        <v>0</v>
      </c>
    </row>
    <row r="446" spans="1:104" ht="12.75">
      <c r="A446" s="164">
        <v>172</v>
      </c>
      <c r="B446" s="165" t="s">
        <v>681</v>
      </c>
      <c r="C446" s="166" t="s">
        <v>682</v>
      </c>
      <c r="D446" s="167" t="s">
        <v>104</v>
      </c>
      <c r="E446" s="168">
        <v>29.49342568</v>
      </c>
      <c r="F446" s="168">
        <v>10</v>
      </c>
      <c r="G446" s="169">
        <f t="shared" si="12"/>
        <v>294.9342568</v>
      </c>
      <c r="O446" s="163">
        <v>2</v>
      </c>
      <c r="AA446" s="138">
        <v>8</v>
      </c>
      <c r="AB446" s="138">
        <v>0</v>
      </c>
      <c r="AC446" s="138">
        <v>3</v>
      </c>
      <c r="AZ446" s="138">
        <v>1</v>
      </c>
      <c r="BA446" s="138">
        <f t="shared" si="13"/>
        <v>294.9342568</v>
      </c>
      <c r="BB446" s="138">
        <f t="shared" si="14"/>
        <v>0</v>
      </c>
      <c r="BC446" s="138">
        <f t="shared" si="15"/>
        <v>0</v>
      </c>
      <c r="BD446" s="138">
        <f t="shared" si="16"/>
        <v>0</v>
      </c>
      <c r="BE446" s="138">
        <f t="shared" si="17"/>
        <v>0</v>
      </c>
      <c r="CA446" s="163">
        <v>8</v>
      </c>
      <c r="CB446" s="163">
        <v>0</v>
      </c>
      <c r="CZ446" s="138">
        <v>0</v>
      </c>
    </row>
    <row r="447" spans="1:104" ht="12.75">
      <c r="A447" s="164">
        <v>173</v>
      </c>
      <c r="B447" s="165" t="s">
        <v>683</v>
      </c>
      <c r="C447" s="166" t="s">
        <v>684</v>
      </c>
      <c r="D447" s="167" t="s">
        <v>104</v>
      </c>
      <c r="E447" s="168">
        <v>29.49342568</v>
      </c>
      <c r="F447" s="168">
        <v>300</v>
      </c>
      <c r="G447" s="169">
        <f t="shared" si="12"/>
        <v>8848.027704</v>
      </c>
      <c r="O447" s="163">
        <v>2</v>
      </c>
      <c r="AA447" s="138">
        <v>8</v>
      </c>
      <c r="AB447" s="138">
        <v>0</v>
      </c>
      <c r="AC447" s="138">
        <v>3</v>
      </c>
      <c r="AZ447" s="138">
        <v>1</v>
      </c>
      <c r="BA447" s="138">
        <f t="shared" si="13"/>
        <v>8848.027704</v>
      </c>
      <c r="BB447" s="138">
        <f t="shared" si="14"/>
        <v>0</v>
      </c>
      <c r="BC447" s="138">
        <f t="shared" si="15"/>
        <v>0</v>
      </c>
      <c r="BD447" s="138">
        <f t="shared" si="16"/>
        <v>0</v>
      </c>
      <c r="BE447" s="138">
        <f t="shared" si="17"/>
        <v>0</v>
      </c>
      <c r="CA447" s="163">
        <v>8</v>
      </c>
      <c r="CB447" s="163">
        <v>0</v>
      </c>
      <c r="CZ447" s="138">
        <v>0</v>
      </c>
    </row>
    <row r="448" spans="1:57" ht="12.75">
      <c r="A448" s="176"/>
      <c r="B448" s="177" t="s">
        <v>123</v>
      </c>
      <c r="C448" s="178" t="str">
        <f>CONCATENATE(B439," ",C439)</f>
        <v>D96 Přesuny suti a vybouraných hmot</v>
      </c>
      <c r="D448" s="179"/>
      <c r="E448" s="180"/>
      <c r="F448" s="181"/>
      <c r="G448" s="182">
        <f>SUM(G439:G447)</f>
        <v>28284.19522712</v>
      </c>
      <c r="O448" s="163">
        <v>4</v>
      </c>
      <c r="BA448" s="183">
        <f>SUM(BA439:BA447)</f>
        <v>28284.19522712</v>
      </c>
      <c r="BB448" s="183">
        <f>SUM(BB439:BB447)</f>
        <v>0</v>
      </c>
      <c r="BC448" s="183">
        <f>SUM(BC439:BC447)</f>
        <v>0</v>
      </c>
      <c r="BD448" s="183">
        <f>SUM(BD439:BD447)</f>
        <v>0</v>
      </c>
      <c r="BE448" s="183">
        <f>SUM(BE439:BE447)</f>
        <v>0</v>
      </c>
    </row>
    <row r="449" ht="12.75">
      <c r="E449" s="138"/>
    </row>
    <row r="450" ht="12.75">
      <c r="E450" s="138"/>
    </row>
    <row r="451" ht="12.75">
      <c r="E451" s="138"/>
    </row>
    <row r="452" ht="12.75">
      <c r="E452" s="138"/>
    </row>
    <row r="453" ht="12.75">
      <c r="E453" s="138"/>
    </row>
    <row r="454" ht="12.75">
      <c r="E454" s="138"/>
    </row>
    <row r="455" ht="12.75">
      <c r="E455" s="138"/>
    </row>
    <row r="456" ht="12.75">
      <c r="E456" s="138"/>
    </row>
    <row r="457" ht="12.75">
      <c r="E457" s="138"/>
    </row>
    <row r="458" ht="12.75">
      <c r="E458" s="138"/>
    </row>
    <row r="459" ht="12.75">
      <c r="E459" s="138"/>
    </row>
    <row r="460" ht="12.75">
      <c r="E460" s="138"/>
    </row>
    <row r="461" ht="12.75">
      <c r="E461" s="138"/>
    </row>
    <row r="462" ht="12.75">
      <c r="E462" s="138"/>
    </row>
    <row r="463" ht="12.75">
      <c r="E463" s="138"/>
    </row>
    <row r="464" ht="12.75">
      <c r="E464" s="138"/>
    </row>
    <row r="465" ht="12.75">
      <c r="E465" s="138"/>
    </row>
    <row r="466" ht="12.75">
      <c r="E466" s="138"/>
    </row>
    <row r="467" ht="12.75">
      <c r="E467" s="138"/>
    </row>
    <row r="468" ht="12.75">
      <c r="E468" s="138"/>
    </row>
    <row r="469" ht="12.75">
      <c r="E469" s="138"/>
    </row>
    <row r="470" ht="12.75">
      <c r="E470" s="138"/>
    </row>
    <row r="471" ht="12.75">
      <c r="E471" s="138"/>
    </row>
    <row r="472" spans="1:7" ht="12.75">
      <c r="A472" s="186"/>
      <c r="B472" s="186"/>
      <c r="C472" s="186"/>
      <c r="D472" s="186"/>
      <c r="E472" s="186"/>
      <c r="F472" s="186"/>
      <c r="G472" s="186"/>
    </row>
    <row r="473" spans="1:7" ht="12.75">
      <c r="A473" s="186"/>
      <c r="B473" s="186"/>
      <c r="C473" s="186"/>
      <c r="D473" s="186"/>
      <c r="E473" s="186"/>
      <c r="F473" s="186"/>
      <c r="G473" s="186"/>
    </row>
    <row r="474" spans="1:7" ht="12.75">
      <c r="A474" s="186"/>
      <c r="B474" s="186"/>
      <c r="C474" s="186"/>
      <c r="D474" s="186"/>
      <c r="E474" s="186"/>
      <c r="F474" s="186"/>
      <c r="G474" s="186"/>
    </row>
    <row r="475" spans="1:7" ht="12.75">
      <c r="A475" s="186"/>
      <c r="B475" s="186"/>
      <c r="C475" s="186"/>
      <c r="D475" s="186"/>
      <c r="E475" s="186"/>
      <c r="F475" s="186"/>
      <c r="G475" s="186"/>
    </row>
    <row r="476" ht="12.75">
      <c r="E476" s="138"/>
    </row>
    <row r="477" ht="12.75">
      <c r="E477" s="138"/>
    </row>
    <row r="478" ht="12.75">
      <c r="E478" s="138"/>
    </row>
    <row r="479" ht="12.75">
      <c r="E479" s="138"/>
    </row>
    <row r="480" ht="12.75">
      <c r="E480" s="138"/>
    </row>
    <row r="481" ht="12.75">
      <c r="E481" s="138"/>
    </row>
    <row r="482" ht="12.75">
      <c r="E482" s="138"/>
    </row>
    <row r="483" ht="12.75">
      <c r="E483" s="138"/>
    </row>
    <row r="484" ht="12.75">
      <c r="E484" s="138"/>
    </row>
    <row r="485" ht="12.75">
      <c r="E485" s="138"/>
    </row>
    <row r="486" ht="12.75">
      <c r="E486" s="138"/>
    </row>
    <row r="487" ht="12.75">
      <c r="E487" s="138"/>
    </row>
    <row r="488" ht="12.75">
      <c r="E488" s="138"/>
    </row>
    <row r="489" ht="12.75">
      <c r="E489" s="138"/>
    </row>
    <row r="490" ht="12.75">
      <c r="E490" s="138"/>
    </row>
    <row r="491" ht="12.75">
      <c r="E491" s="138"/>
    </row>
    <row r="492" ht="12.75">
      <c r="E492" s="138"/>
    </row>
    <row r="493" ht="12.75">
      <c r="E493" s="138"/>
    </row>
    <row r="494" ht="12.75">
      <c r="E494" s="138"/>
    </row>
    <row r="495" ht="12.75">
      <c r="E495" s="138"/>
    </row>
    <row r="496" ht="12.75">
      <c r="E496" s="138"/>
    </row>
    <row r="497" ht="12.75">
      <c r="E497" s="138"/>
    </row>
    <row r="498" ht="12.75">
      <c r="E498" s="138"/>
    </row>
    <row r="499" ht="12.75">
      <c r="E499" s="138"/>
    </row>
    <row r="500" ht="12.75">
      <c r="E500" s="138"/>
    </row>
    <row r="501" ht="12.75">
      <c r="E501" s="138"/>
    </row>
    <row r="502" ht="12.75">
      <c r="E502" s="138"/>
    </row>
    <row r="503" ht="12.75">
      <c r="E503" s="138"/>
    </row>
    <row r="504" ht="12.75">
      <c r="E504" s="138"/>
    </row>
    <row r="505" ht="12.75">
      <c r="E505" s="138"/>
    </row>
    <row r="506" ht="12.75">
      <c r="E506" s="138"/>
    </row>
    <row r="507" spans="1:2" ht="12.75">
      <c r="A507" s="187"/>
      <c r="B507" s="187"/>
    </row>
    <row r="508" spans="1:7" ht="12.75">
      <c r="A508" s="186"/>
      <c r="B508" s="186"/>
      <c r="C508" s="188"/>
      <c r="D508" s="188"/>
      <c r="E508" s="189"/>
      <c r="F508" s="188"/>
      <c r="G508" s="190"/>
    </row>
    <row r="509" spans="1:7" ht="12.75">
      <c r="A509" s="191"/>
      <c r="B509" s="191"/>
      <c r="C509" s="186"/>
      <c r="D509" s="186"/>
      <c r="E509" s="192"/>
      <c r="F509" s="186"/>
      <c r="G509" s="186"/>
    </row>
    <row r="510" spans="1:7" ht="12.75">
      <c r="A510" s="186"/>
      <c r="B510" s="186"/>
      <c r="C510" s="186"/>
      <c r="D510" s="186"/>
      <c r="E510" s="192"/>
      <c r="F510" s="186"/>
      <c r="G510" s="186"/>
    </row>
    <row r="511" spans="1:7" ht="12.75">
      <c r="A511" s="186"/>
      <c r="B511" s="186"/>
      <c r="C511" s="186"/>
      <c r="D511" s="186"/>
      <c r="E511" s="192"/>
      <c r="F511" s="186"/>
      <c r="G511" s="186"/>
    </row>
    <row r="512" spans="1:7" ht="12.75">
      <c r="A512" s="186"/>
      <c r="B512" s="186"/>
      <c r="C512" s="186"/>
      <c r="D512" s="186"/>
      <c r="E512" s="192"/>
      <c r="F512" s="186"/>
      <c r="G512" s="186"/>
    </row>
    <row r="513" spans="1:7" ht="12.75">
      <c r="A513" s="186"/>
      <c r="B513" s="186"/>
      <c r="C513" s="186"/>
      <c r="D513" s="186"/>
      <c r="E513" s="192"/>
      <c r="F513" s="186"/>
      <c r="G513" s="186"/>
    </row>
    <row r="514" spans="1:7" ht="12.75">
      <c r="A514" s="186"/>
      <c r="B514" s="186"/>
      <c r="C514" s="186"/>
      <c r="D514" s="186"/>
      <c r="E514" s="192"/>
      <c r="F514" s="186"/>
      <c r="G514" s="186"/>
    </row>
    <row r="515" spans="1:7" ht="12.75">
      <c r="A515" s="186"/>
      <c r="B515" s="186"/>
      <c r="C515" s="186"/>
      <c r="D515" s="186"/>
      <c r="E515" s="192"/>
      <c r="F515" s="186"/>
      <c r="G515" s="186"/>
    </row>
    <row r="516" spans="1:7" ht="12.75">
      <c r="A516" s="186"/>
      <c r="B516" s="186"/>
      <c r="C516" s="186"/>
      <c r="D516" s="186"/>
      <c r="E516" s="192"/>
      <c r="F516" s="186"/>
      <c r="G516" s="186"/>
    </row>
    <row r="517" spans="1:7" ht="12.75">
      <c r="A517" s="186"/>
      <c r="B517" s="186"/>
      <c r="C517" s="186"/>
      <c r="D517" s="186"/>
      <c r="E517" s="192"/>
      <c r="F517" s="186"/>
      <c r="G517" s="186"/>
    </row>
    <row r="518" spans="1:7" ht="12.75">
      <c r="A518" s="186"/>
      <c r="B518" s="186"/>
      <c r="C518" s="186"/>
      <c r="D518" s="186"/>
      <c r="E518" s="192"/>
      <c r="F518" s="186"/>
      <c r="G518" s="186"/>
    </row>
    <row r="519" spans="1:7" ht="12.75">
      <c r="A519" s="186"/>
      <c r="B519" s="186"/>
      <c r="C519" s="186"/>
      <c r="D519" s="186"/>
      <c r="E519" s="192"/>
      <c r="F519" s="186"/>
      <c r="G519" s="186"/>
    </row>
    <row r="520" spans="1:7" ht="12.75">
      <c r="A520" s="186"/>
      <c r="B520" s="186"/>
      <c r="C520" s="186"/>
      <c r="D520" s="186"/>
      <c r="E520" s="192"/>
      <c r="F520" s="186"/>
      <c r="G520" s="186"/>
    </row>
    <row r="521" spans="1:7" ht="12.75">
      <c r="A521" s="186"/>
      <c r="B521" s="186"/>
      <c r="C521" s="186"/>
      <c r="D521" s="186"/>
      <c r="E521" s="192"/>
      <c r="F521" s="186"/>
      <c r="G521" s="186"/>
    </row>
  </sheetData>
  <sheetProtection selectLockedCells="1" selectUnlockedCells="1"/>
  <mergeCells count="221">
    <mergeCell ref="C425:D425"/>
    <mergeCell ref="C426:D426"/>
    <mergeCell ref="C427:D427"/>
    <mergeCell ref="C429:D429"/>
    <mergeCell ref="C431:D431"/>
    <mergeCell ref="C410:D410"/>
    <mergeCell ref="C413:D413"/>
    <mergeCell ref="C414:D414"/>
    <mergeCell ref="C416:D416"/>
    <mergeCell ref="C418:D418"/>
    <mergeCell ref="C423:D423"/>
    <mergeCell ref="C403:D403"/>
    <mergeCell ref="C404:D404"/>
    <mergeCell ref="C405:D405"/>
    <mergeCell ref="C407:D407"/>
    <mergeCell ref="C408:D408"/>
    <mergeCell ref="C409:D409"/>
    <mergeCell ref="C386:D386"/>
    <mergeCell ref="C388:D388"/>
    <mergeCell ref="C390:D390"/>
    <mergeCell ref="C391:D391"/>
    <mergeCell ref="C397:D397"/>
    <mergeCell ref="C402:D402"/>
    <mergeCell ref="C373:D373"/>
    <mergeCell ref="C374:D374"/>
    <mergeCell ref="C380:D380"/>
    <mergeCell ref="C381:D381"/>
    <mergeCell ref="C382:D382"/>
    <mergeCell ref="C384:D384"/>
    <mergeCell ref="C350:D350"/>
    <mergeCell ref="C358:D358"/>
    <mergeCell ref="C361:D361"/>
    <mergeCell ref="C370:D370"/>
    <mergeCell ref="C371:D371"/>
    <mergeCell ref="C372:D372"/>
    <mergeCell ref="C336:D336"/>
    <mergeCell ref="C338:D338"/>
    <mergeCell ref="C339:D339"/>
    <mergeCell ref="C341:D341"/>
    <mergeCell ref="C343:D343"/>
    <mergeCell ref="C346:D346"/>
    <mergeCell ref="C314:D314"/>
    <mergeCell ref="C315:D315"/>
    <mergeCell ref="C316:D316"/>
    <mergeCell ref="C328:D328"/>
    <mergeCell ref="C333:D333"/>
    <mergeCell ref="C335:D335"/>
    <mergeCell ref="C305:D305"/>
    <mergeCell ref="C306:D306"/>
    <mergeCell ref="C307:D307"/>
    <mergeCell ref="C311:D311"/>
    <mergeCell ref="C312:D312"/>
    <mergeCell ref="C313:D313"/>
    <mergeCell ref="C292:D292"/>
    <mergeCell ref="C294:D294"/>
    <mergeCell ref="C296:D296"/>
    <mergeCell ref="C298:D298"/>
    <mergeCell ref="C301:D301"/>
    <mergeCell ref="C303:D303"/>
    <mergeCell ref="C280:D280"/>
    <mergeCell ref="C281:D281"/>
    <mergeCell ref="C282:D282"/>
    <mergeCell ref="C286:D286"/>
    <mergeCell ref="C287:D287"/>
    <mergeCell ref="C289:D289"/>
    <mergeCell ref="C267:D267"/>
    <mergeCell ref="C270:D270"/>
    <mergeCell ref="C272:D272"/>
    <mergeCell ref="C274:D274"/>
    <mergeCell ref="C276:D276"/>
    <mergeCell ref="C278:D278"/>
    <mergeCell ref="C257:D257"/>
    <mergeCell ref="C259:D259"/>
    <mergeCell ref="C261:D261"/>
    <mergeCell ref="C262:D262"/>
    <mergeCell ref="C264:D264"/>
    <mergeCell ref="C265:D265"/>
    <mergeCell ref="C222:D222"/>
    <mergeCell ref="C224:D224"/>
    <mergeCell ref="C228:D228"/>
    <mergeCell ref="C234:D234"/>
    <mergeCell ref="C237:D237"/>
    <mergeCell ref="C255:D255"/>
    <mergeCell ref="C196:D196"/>
    <mergeCell ref="C198:D198"/>
    <mergeCell ref="C200:D200"/>
    <mergeCell ref="C202:D202"/>
    <mergeCell ref="C204:D204"/>
    <mergeCell ref="C206:D206"/>
    <mergeCell ref="C190:D190"/>
    <mergeCell ref="C191:D191"/>
    <mergeCell ref="C192:D192"/>
    <mergeCell ref="C193:D193"/>
    <mergeCell ref="C194:D194"/>
    <mergeCell ref="C195:D195"/>
    <mergeCell ref="C178:D178"/>
    <mergeCell ref="C179:D179"/>
    <mergeCell ref="C181:D181"/>
    <mergeCell ref="C182:D182"/>
    <mergeCell ref="C184:D184"/>
    <mergeCell ref="C188:D188"/>
    <mergeCell ref="C166:D166"/>
    <mergeCell ref="C170:D170"/>
    <mergeCell ref="C172:D172"/>
    <mergeCell ref="C173:D173"/>
    <mergeCell ref="C175:D175"/>
    <mergeCell ref="C176:D176"/>
    <mergeCell ref="C156:D156"/>
    <mergeCell ref="C157:D157"/>
    <mergeCell ref="C158:D158"/>
    <mergeCell ref="C160:D160"/>
    <mergeCell ref="C162:D162"/>
    <mergeCell ref="C164:D164"/>
    <mergeCell ref="C148:D148"/>
    <mergeCell ref="C149:D149"/>
    <mergeCell ref="C150:D150"/>
    <mergeCell ref="C151:D151"/>
    <mergeCell ref="C152:D152"/>
    <mergeCell ref="C155:D155"/>
    <mergeCell ref="C141:D141"/>
    <mergeCell ref="C142:D142"/>
    <mergeCell ref="C143:D143"/>
    <mergeCell ref="C145:D145"/>
    <mergeCell ref="C146:D146"/>
    <mergeCell ref="C147:D147"/>
    <mergeCell ref="C135:D135"/>
    <mergeCell ref="C136:D136"/>
    <mergeCell ref="C137:D137"/>
    <mergeCell ref="C138:D138"/>
    <mergeCell ref="C139:D139"/>
    <mergeCell ref="C140:D140"/>
    <mergeCell ref="C128:D128"/>
    <mergeCell ref="C129:D129"/>
    <mergeCell ref="C131:D131"/>
    <mergeCell ref="C132:D132"/>
    <mergeCell ref="C133:D133"/>
    <mergeCell ref="C134:D134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09:D109"/>
    <mergeCell ref="C110:D110"/>
    <mergeCell ref="C112:D112"/>
    <mergeCell ref="C113:D113"/>
    <mergeCell ref="C114:D114"/>
    <mergeCell ref="C115:D115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0:D90"/>
    <mergeCell ref="C91:D91"/>
    <mergeCell ref="C92:D92"/>
    <mergeCell ref="C93:D93"/>
    <mergeCell ref="C95:D95"/>
    <mergeCell ref="C96:D96"/>
    <mergeCell ref="C84:D84"/>
    <mergeCell ref="C85:D85"/>
    <mergeCell ref="C86:D86"/>
    <mergeCell ref="C87:D87"/>
    <mergeCell ref="C88:D88"/>
    <mergeCell ref="C89:D89"/>
    <mergeCell ref="C75:D75"/>
    <mergeCell ref="C76:D76"/>
    <mergeCell ref="C78:D78"/>
    <mergeCell ref="C79:D79"/>
    <mergeCell ref="C81:D81"/>
    <mergeCell ref="C82:D82"/>
    <mergeCell ref="C64:D64"/>
    <mergeCell ref="C65:D65"/>
    <mergeCell ref="C67:D67"/>
    <mergeCell ref="C69:D69"/>
    <mergeCell ref="C71:D71"/>
    <mergeCell ref="C72:D72"/>
    <mergeCell ref="C52:D52"/>
    <mergeCell ref="C54:D54"/>
    <mergeCell ref="C56:D56"/>
    <mergeCell ref="C57:D57"/>
    <mergeCell ref="C58:D58"/>
    <mergeCell ref="C60:D60"/>
    <mergeCell ref="C40:D40"/>
    <mergeCell ref="C42:D42"/>
    <mergeCell ref="C44:D44"/>
    <mergeCell ref="C46:D46"/>
    <mergeCell ref="C48:D48"/>
    <mergeCell ref="C50:D50"/>
    <mergeCell ref="C30:D30"/>
    <mergeCell ref="C31:D31"/>
    <mergeCell ref="C32:D32"/>
    <mergeCell ref="C35:D35"/>
    <mergeCell ref="C37:D37"/>
    <mergeCell ref="C38:D38"/>
    <mergeCell ref="C17:D17"/>
    <mergeCell ref="C19:D19"/>
    <mergeCell ref="C21:D21"/>
    <mergeCell ref="C23:D23"/>
    <mergeCell ref="C25:D25"/>
    <mergeCell ref="C29:D29"/>
    <mergeCell ref="A1:G1"/>
    <mergeCell ref="A3:B3"/>
    <mergeCell ref="A4:B4"/>
    <mergeCell ref="E4:G4"/>
    <mergeCell ref="C9:D9"/>
    <mergeCell ref="C15:D1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Jáchim</dc:creator>
  <cp:keywords/>
  <dc:description/>
  <cp:lastModifiedBy>Milan Jáchim</cp:lastModifiedBy>
  <dcterms:created xsi:type="dcterms:W3CDTF">2017-10-13T07:07:44Z</dcterms:created>
  <dcterms:modified xsi:type="dcterms:W3CDTF">2017-10-13T07:07:45Z</dcterms:modified>
  <cp:category/>
  <cp:version/>
  <cp:contentType/>
  <cp:contentStatus/>
</cp:coreProperties>
</file>