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ECHNICKÉ ODDĚLENÍ\STAVBY\A 18 017 Oprava kanal Již kol  LA\01-  VÝBĚROVÉ ŘÍZENÍ\VŘ na Stavbu\"/>
    </mc:Choice>
  </mc:AlternateContent>
  <bookViews>
    <workbookView xWindow="0" yWindow="0" windowWidth="28800" windowHeight="12375" activeTab="1"/>
  </bookViews>
  <sheets>
    <sheet name="Rekapitulace stavby" sheetId="1" r:id="rId1"/>
    <sheet name="N0083 - Oprava kanalizace..." sheetId="2" r:id="rId2"/>
  </sheets>
  <definedNames>
    <definedName name="_xlnm.Print_Titles" localSheetId="1">'N0083 - Oprava kanalizace...'!$125:$125</definedName>
    <definedName name="_xlnm.Print_Titles" localSheetId="0">'Rekapitulace stavby'!$85:$85</definedName>
    <definedName name="_xlnm.Print_Area" localSheetId="1">'N0083 - Oprava kanalizace...'!$C$4:$Q$70,'N0083 - Oprava kanalizace...'!$C$76:$Q$110,'N0083 - Oprava kanalizace...'!$C$116:$Q$219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91" i="2" l="1"/>
  <c r="AY88" i="1" l="1"/>
  <c r="AX88" i="1"/>
  <c r="BI219" i="2"/>
  <c r="BH219" i="2"/>
  <c r="BG219" i="2"/>
  <c r="BF219" i="2"/>
  <c r="BK219" i="2"/>
  <c r="N219" i="2"/>
  <c r="BE219" i="2" s="1"/>
  <c r="BI218" i="2"/>
  <c r="BH218" i="2"/>
  <c r="BG218" i="2"/>
  <c r="BF218" i="2"/>
  <c r="BK218" i="2"/>
  <c r="N218" i="2"/>
  <c r="BE218" i="2"/>
  <c r="BI217" i="2"/>
  <c r="BH217" i="2"/>
  <c r="BG217" i="2"/>
  <c r="BF217" i="2"/>
  <c r="BK217" i="2"/>
  <c r="N217" i="2" s="1"/>
  <c r="BE217" i="2" s="1"/>
  <c r="BI216" i="2"/>
  <c r="BH216" i="2"/>
  <c r="BG216" i="2"/>
  <c r="BF216" i="2"/>
  <c r="BK216" i="2"/>
  <c r="N216" i="2" s="1"/>
  <c r="BE216" i="2" s="1"/>
  <c r="BI215" i="2"/>
  <c r="BH215" i="2"/>
  <c r="BG215" i="2"/>
  <c r="BF215" i="2"/>
  <c r="BK215" i="2"/>
  <c r="N215" i="2" s="1"/>
  <c r="BE215" i="2" s="1"/>
  <c r="BI213" i="2"/>
  <c r="BH213" i="2"/>
  <c r="BG213" i="2"/>
  <c r="BF213" i="2"/>
  <c r="AA213" i="2"/>
  <c r="AA212" i="2" s="1"/>
  <c r="Y213" i="2"/>
  <c r="Y212" i="2"/>
  <c r="W213" i="2"/>
  <c r="W212" i="2" s="1"/>
  <c r="BK213" i="2"/>
  <c r="BK212" i="2"/>
  <c r="N212" i="2" s="1"/>
  <c r="N98" i="2" s="1"/>
  <c r="N213" i="2"/>
  <c r="BE213" i="2"/>
  <c r="BI211" i="2"/>
  <c r="BH211" i="2"/>
  <c r="BG211" i="2"/>
  <c r="BF211" i="2"/>
  <c r="AA211" i="2"/>
  <c r="Y211" i="2"/>
  <c r="W211" i="2"/>
  <c r="BK211" i="2"/>
  <c r="BK209" i="2" s="1"/>
  <c r="N209" i="2" s="1"/>
  <c r="N97" i="2" s="1"/>
  <c r="N211" i="2"/>
  <c r="BE211" i="2"/>
  <c r="BI210" i="2"/>
  <c r="BH210" i="2"/>
  <c r="BG210" i="2"/>
  <c r="BF210" i="2"/>
  <c r="AA210" i="2"/>
  <c r="AA209" i="2"/>
  <c r="AA205" i="2" s="1"/>
  <c r="Y210" i="2"/>
  <c r="Y209" i="2"/>
  <c r="W210" i="2"/>
  <c r="W209" i="2"/>
  <c r="BK210" i="2"/>
  <c r="N210" i="2"/>
  <c r="BE210" i="2" s="1"/>
  <c r="BI208" i="2"/>
  <c r="BH208" i="2"/>
  <c r="BG208" i="2"/>
  <c r="BF208" i="2"/>
  <c r="AA208" i="2"/>
  <c r="Y208" i="2"/>
  <c r="W208" i="2"/>
  <c r="BK208" i="2"/>
  <c r="N208" i="2"/>
  <c r="BE208" i="2"/>
  <c r="BI207" i="2"/>
  <c r="BH207" i="2"/>
  <c r="BG207" i="2"/>
  <c r="BF207" i="2"/>
  <c r="AA207" i="2"/>
  <c r="AA206" i="2"/>
  <c r="Y207" i="2"/>
  <c r="Y206" i="2" s="1"/>
  <c r="Y205" i="2" s="1"/>
  <c r="W207" i="2"/>
  <c r="W206" i="2"/>
  <c r="BK207" i="2"/>
  <c r="BK206" i="2" s="1"/>
  <c r="N206" i="2" s="1"/>
  <c r="N96" i="2" s="1"/>
  <c r="N207" i="2"/>
  <c r="BE207" i="2" s="1"/>
  <c r="BI204" i="2"/>
  <c r="BH204" i="2"/>
  <c r="BG204" i="2"/>
  <c r="BF204" i="2"/>
  <c r="AA204" i="2"/>
  <c r="AA203" i="2"/>
  <c r="Y204" i="2"/>
  <c r="Y203" i="2"/>
  <c r="W204" i="2"/>
  <c r="W203" i="2"/>
  <c r="BK204" i="2"/>
  <c r="BK203" i="2"/>
  <c r="N203" i="2"/>
  <c r="N94" i="2" s="1"/>
  <c r="N204" i="2"/>
  <c r="BE204" i="2" s="1"/>
  <c r="BI199" i="2"/>
  <c r="BH199" i="2"/>
  <c r="BG199" i="2"/>
  <c r="BF199" i="2"/>
  <c r="AA199" i="2"/>
  <c r="AA198" i="2"/>
  <c r="Y199" i="2"/>
  <c r="Y198" i="2" s="1"/>
  <c r="W199" i="2"/>
  <c r="W198" i="2"/>
  <c r="BK199" i="2"/>
  <c r="BK198" i="2" s="1"/>
  <c r="N198" i="2" s="1"/>
  <c r="N93" i="2" s="1"/>
  <c r="N199" i="2"/>
  <c r="BE199" i="2" s="1"/>
  <c r="BI195" i="2"/>
  <c r="BH195" i="2"/>
  <c r="BG195" i="2"/>
  <c r="BF195" i="2"/>
  <c r="AA195" i="2"/>
  <c r="Y195" i="2"/>
  <c r="W195" i="2"/>
  <c r="BK195" i="2"/>
  <c r="N195" i="2"/>
  <c r="BE195" i="2"/>
  <c r="BI192" i="2"/>
  <c r="BH192" i="2"/>
  <c r="BG192" i="2"/>
  <c r="BF192" i="2"/>
  <c r="AA192" i="2"/>
  <c r="Y192" i="2"/>
  <c r="W192" i="2"/>
  <c r="BK192" i="2"/>
  <c r="N192" i="2"/>
  <c r="BE192" i="2" s="1"/>
  <c r="BI189" i="2"/>
  <c r="BH189" i="2"/>
  <c r="BG189" i="2"/>
  <c r="BF189" i="2"/>
  <c r="AA189" i="2"/>
  <c r="Y189" i="2"/>
  <c r="W189" i="2"/>
  <c r="BK189" i="2"/>
  <c r="N189" i="2"/>
  <c r="BE189" i="2"/>
  <c r="BI186" i="2"/>
  <c r="BH186" i="2"/>
  <c r="BG186" i="2"/>
  <c r="BF186" i="2"/>
  <c r="AA186" i="2"/>
  <c r="Y186" i="2"/>
  <c r="W186" i="2"/>
  <c r="BK186" i="2"/>
  <c r="N186" i="2"/>
  <c r="BE186" i="2"/>
  <c r="BI183" i="2"/>
  <c r="BH183" i="2"/>
  <c r="BG183" i="2"/>
  <c r="BF183" i="2"/>
  <c r="AA183" i="2"/>
  <c r="Y183" i="2"/>
  <c r="W183" i="2"/>
  <c r="BK183" i="2"/>
  <c r="N183" i="2"/>
  <c r="BE183" i="2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AA165" i="2"/>
  <c r="Y166" i="2"/>
  <c r="Y165" i="2"/>
  <c r="W166" i="2"/>
  <c r="W165" i="2"/>
  <c r="BK166" i="2"/>
  <c r="BK165" i="2"/>
  <c r="N165" i="2" s="1"/>
  <c r="N92" i="2" s="1"/>
  <c r="N166" i="2"/>
  <c r="BE166" i="2" s="1"/>
  <c r="BI162" i="2"/>
  <c r="BH162" i="2"/>
  <c r="BG162" i="2"/>
  <c r="BF162" i="2"/>
  <c r="AA162" i="2"/>
  <c r="Y162" i="2"/>
  <c r="W162" i="2"/>
  <c r="BK162" i="2"/>
  <c r="BK158" i="2" s="1"/>
  <c r="N158" i="2" s="1"/>
  <c r="N162" i="2"/>
  <c r="BE162" i="2"/>
  <c r="BI159" i="2"/>
  <c r="BH159" i="2"/>
  <c r="BG159" i="2"/>
  <c r="BF159" i="2"/>
  <c r="AA159" i="2"/>
  <c r="AA158" i="2"/>
  <c r="Y159" i="2"/>
  <c r="Y158" i="2"/>
  <c r="W159" i="2"/>
  <c r="W158" i="2"/>
  <c r="BK159" i="2"/>
  <c r="N159" i="2"/>
  <c r="BE159" i="2" s="1"/>
  <c r="BI155" i="2"/>
  <c r="BH155" i="2"/>
  <c r="BG155" i="2"/>
  <c r="BF155" i="2"/>
  <c r="AA155" i="2"/>
  <c r="AA154" i="2"/>
  <c r="Y155" i="2"/>
  <c r="Y154" i="2"/>
  <c r="W155" i="2"/>
  <c r="W154" i="2"/>
  <c r="BK155" i="2"/>
  <c r="BK154" i="2"/>
  <c r="N154" i="2" s="1"/>
  <c r="N90" i="2" s="1"/>
  <c r="N155" i="2"/>
  <c r="BE155" i="2" s="1"/>
  <c r="BI151" i="2"/>
  <c r="BH151" i="2"/>
  <c r="BG151" i="2"/>
  <c r="BF151" i="2"/>
  <c r="AA151" i="2"/>
  <c r="Y151" i="2"/>
  <c r="W151" i="2"/>
  <c r="BK151" i="2"/>
  <c r="N151" i="2"/>
  <c r="BE151" i="2"/>
  <c r="BI148" i="2"/>
  <c r="BH148" i="2"/>
  <c r="BG148" i="2"/>
  <c r="BF148" i="2"/>
  <c r="AA148" i="2"/>
  <c r="Y148" i="2"/>
  <c r="W148" i="2"/>
  <c r="BK148" i="2"/>
  <c r="N148" i="2"/>
  <c r="BE148" i="2"/>
  <c r="BI145" i="2"/>
  <c r="BH145" i="2"/>
  <c r="BG145" i="2"/>
  <c r="BF145" i="2"/>
  <c r="AA145" i="2"/>
  <c r="Y145" i="2"/>
  <c r="W145" i="2"/>
  <c r="BK145" i="2"/>
  <c r="N145" i="2"/>
  <c r="BE145" i="2"/>
  <c r="BI142" i="2"/>
  <c r="BH142" i="2"/>
  <c r="BG142" i="2"/>
  <c r="BF142" i="2"/>
  <c r="AA142" i="2"/>
  <c r="Y142" i="2"/>
  <c r="W142" i="2"/>
  <c r="BK142" i="2"/>
  <c r="N142" i="2"/>
  <c r="BE142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/>
  <c r="BI135" i="2"/>
  <c r="BH135" i="2"/>
  <c r="BG135" i="2"/>
  <c r="BF135" i="2"/>
  <c r="AA135" i="2"/>
  <c r="Y135" i="2"/>
  <c r="W135" i="2"/>
  <c r="BK135" i="2"/>
  <c r="N135" i="2"/>
  <c r="BE135" i="2"/>
  <c r="BI132" i="2"/>
  <c r="BH132" i="2"/>
  <c r="BG132" i="2"/>
  <c r="BF132" i="2"/>
  <c r="AA132" i="2"/>
  <c r="Y132" i="2"/>
  <c r="W132" i="2"/>
  <c r="BK132" i="2"/>
  <c r="N132" i="2"/>
  <c r="BE132" i="2"/>
  <c r="BI129" i="2"/>
  <c r="BH129" i="2"/>
  <c r="BG129" i="2"/>
  <c r="BF129" i="2"/>
  <c r="AA129" i="2"/>
  <c r="AA128" i="2"/>
  <c r="AA127" i="2" s="1"/>
  <c r="AA126" i="2" s="1"/>
  <c r="Y129" i="2"/>
  <c r="Y128" i="2"/>
  <c r="Y127" i="2" s="1"/>
  <c r="Y126" i="2" s="1"/>
  <c r="W129" i="2"/>
  <c r="W128" i="2"/>
  <c r="W127" i="2" s="1"/>
  <c r="BK129" i="2"/>
  <c r="N129" i="2"/>
  <c r="BE129" i="2" s="1"/>
  <c r="F120" i="2"/>
  <c r="F118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F80" i="2"/>
  <c r="F78" i="2"/>
  <c r="O20" i="2"/>
  <c r="E20" i="2"/>
  <c r="M83" i="2" s="1"/>
  <c r="M123" i="2"/>
  <c r="O19" i="2"/>
  <c r="O17" i="2"/>
  <c r="E17" i="2"/>
  <c r="M122" i="2" s="1"/>
  <c r="O16" i="2"/>
  <c r="O14" i="2"/>
  <c r="E14" i="2"/>
  <c r="F123" i="2" s="1"/>
  <c r="O13" i="2"/>
  <c r="O11" i="2"/>
  <c r="E11" i="2"/>
  <c r="F122" i="2" s="1"/>
  <c r="F82" i="2"/>
  <c r="O10" i="2"/>
  <c r="O8" i="2"/>
  <c r="M120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8" i="2" l="1"/>
  <c r="H34" i="2"/>
  <c r="BC88" i="1" s="1"/>
  <c r="BC87" i="1" s="1"/>
  <c r="W34" i="1" s="1"/>
  <c r="H32" i="2"/>
  <c r="BA88" i="1" s="1"/>
  <c r="BA87" i="1" s="1"/>
  <c r="W32" i="1" s="1"/>
  <c r="H33" i="2"/>
  <c r="BB88" i="1" s="1"/>
  <c r="BB87" i="1" s="1"/>
  <c r="AX87" i="1" s="1"/>
  <c r="M32" i="2"/>
  <c r="AW88" i="1" s="1"/>
  <c r="H35" i="2"/>
  <c r="BD88" i="1" s="1"/>
  <c r="BD87" i="1" s="1"/>
  <c r="W35" i="1" s="1"/>
  <c r="W33" i="1"/>
  <c r="W205" i="2"/>
  <c r="W126" i="2" s="1"/>
  <c r="AU88" i="1" s="1"/>
  <c r="AU87" i="1" s="1"/>
  <c r="N128" i="2"/>
  <c r="N89" i="2" s="1"/>
  <c r="BK127" i="2"/>
  <c r="BK205" i="2"/>
  <c r="N205" i="2" s="1"/>
  <c r="N95" i="2" s="1"/>
  <c r="F83" i="2"/>
  <c r="BK214" i="2"/>
  <c r="N214" i="2" s="1"/>
  <c r="N99" i="2" s="1"/>
  <c r="M82" i="2"/>
  <c r="AW87" i="1" l="1"/>
  <c r="AK32" i="1" s="1"/>
  <c r="AY87" i="1"/>
  <c r="BK126" i="2"/>
  <c r="N126" i="2" s="1"/>
  <c r="N87" i="2" s="1"/>
  <c r="N127" i="2"/>
  <c r="N88" i="2" s="1"/>
  <c r="N105" i="2" s="1"/>
  <c r="N107" i="2" l="1"/>
  <c r="BE107" i="2" s="1"/>
  <c r="N108" i="2"/>
  <c r="BE108" i="2" s="1"/>
  <c r="N106" i="2"/>
  <c r="BE106" i="2" s="1"/>
  <c r="N103" i="2"/>
  <c r="BE103" i="2" s="1"/>
  <c r="N102" i="2"/>
  <c r="N104" i="2"/>
  <c r="BE104" i="2" s="1"/>
  <c r="M26" i="2"/>
  <c r="BE102" i="2" l="1"/>
  <c r="N101" i="2"/>
  <c r="M27" i="2" l="1"/>
  <c r="L110" i="2"/>
  <c r="M31" i="2"/>
  <c r="AV88" i="1" s="1"/>
  <c r="AT88" i="1" s="1"/>
  <c r="H31" i="2"/>
  <c r="AZ88" i="1" s="1"/>
  <c r="AZ87" i="1" s="1"/>
  <c r="AV87" i="1" l="1"/>
  <c r="AS88" i="1"/>
  <c r="AS87" i="1" s="1"/>
  <c r="M29" i="2"/>
  <c r="L37" i="2" l="1"/>
  <c r="AG88" i="1"/>
  <c r="AT87" i="1"/>
  <c r="AN88" i="1" l="1"/>
  <c r="AG87" i="1"/>
  <c r="AG94" i="1" l="1"/>
  <c r="AN87" i="1"/>
  <c r="AG91" i="1"/>
  <c r="AG93" i="1"/>
  <c r="AK26" i="1"/>
  <c r="AG92" i="1"/>
  <c r="AV92" i="1" l="1"/>
  <c r="BY92" i="1" s="1"/>
  <c r="CD92" i="1"/>
  <c r="CD93" i="1"/>
  <c r="AV93" i="1"/>
  <c r="BY93" i="1" s="1"/>
  <c r="AG90" i="1"/>
  <c r="CD91" i="1"/>
  <c r="AV91" i="1"/>
  <c r="BY91" i="1" s="1"/>
  <c r="CD94" i="1"/>
  <c r="AV94" i="1"/>
  <c r="BY94" i="1" s="1"/>
  <c r="AN94" i="1" l="1"/>
  <c r="AK31" i="1"/>
  <c r="W31" i="1"/>
  <c r="AN91" i="1"/>
  <c r="AN93" i="1"/>
  <c r="AK27" i="1"/>
  <c r="AK29" i="1" s="1"/>
  <c r="AK37" i="1" s="1"/>
  <c r="AG96" i="1"/>
  <c r="AN92" i="1"/>
  <c r="AN90" i="1" l="1"/>
  <c r="AN96" i="1" s="1"/>
</calcChain>
</file>

<file path=xl/sharedStrings.xml><?xml version="1.0" encoding="utf-8"?>
<sst xmlns="http://schemas.openxmlformats.org/spreadsheetml/2006/main" count="1251" uniqueCount="316">
  <si>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</si>
  <si>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</si>
  <si>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</si>
  <si>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</si>
  <si>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</si>
  <si>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</si>
  <si>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</si>
  <si>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</si>
  <si>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</si>
  <si>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</si>
  <si>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</si>
  <si>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</si>
  <si>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</si>
  <si>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</si>
  <si>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</si>
  <si>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</si>
  <si>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</si>
  <si>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N0083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</si>
  <si>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</si>
  <si>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</si>
  <si>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kanalizace - Lázeňský komplex Aurora</t>
  </si>
  <si>
    <t>JKSO:</t>
  </si>
  <si>
    <t>CC-CZ:</t>
  </si>
  <si>
    <t>Místo:</t>
  </si>
  <si>
    <t xml:space="preserve"> </t>
  </si>
  <si>
    <t>Datum:</t>
  </si>
  <si>
    <t>21. 8. 2018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</si>
  <si>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</si>
  <si>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</si>
  <si>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</si>
  <si>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</si>
  <si>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</si>
  <si>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</si>
  <si>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</si>
  <si>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</si>
  <si>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</si>
  <si>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</si>
  <si>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</si>
  <si>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</si>
  <si>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</si>
  <si>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</si>
  <si>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</si>
  <si>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</si>
  <si>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</si>
  <si>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</si>
  <si>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</si>
  <si>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</si>
  <si>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</si>
  <si>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</si>
  <si>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</si>
  <si>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</si>
  <si>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</si>
  <si>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</si>
  <si>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</si>
  <si>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</si>
  <si>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</si>
  <si>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</si>
  <si>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</si>
  <si>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</si>
  <si>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</si>
  <si>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</si>
  <si>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</si>
  <si>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</si>
  <si>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</si>
  <si>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</si>
  <si>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</si>
  <si>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</si>
  <si>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</si>
  <si>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</si>
  <si>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</si>
  <si>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</si>
  <si>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</si>
  <si>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</si>
  <si>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</si>
  <si>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</si>
  <si>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</si>
  <si>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</si>
  <si>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{fbe10b53-c91f-4c2f-9bf3-ec4c4ff5fb7d}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</si>
  <si>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</si>
  <si>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</si>
  <si>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</si>
  <si>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</si>
  <si>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</si>
  <si>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</si>
  <si>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</si>
  <si>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</si>
  <si>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</si>
  <si>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</si>
  <si>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</si>
  <si>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</si>
  <si>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</si>
  <si>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</si>
  <si>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</si>
  <si>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</si>
  <si>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</si>
  <si>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</si>
  <si>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</si>
  <si>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</si>
  <si>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</si>
  <si>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</si>
  <si>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</si>
  <si>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</si>
  <si>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</si>
  <si>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</si>
  <si>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</si>
  <si>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</si>
  <si>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</si>
  <si>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</si>
  <si>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</si>
  <si>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</si>
  <si>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</si>
  <si>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</si>
  <si>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</si>
  <si>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</si>
  <si>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</si>
  <si>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</si>
  <si>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</si>
  <si>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</si>
  <si>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</si>
  <si>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</si>
  <si>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</si>
  <si>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</si>
  <si>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</si>
  <si>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</si>
  <si>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</si>
  <si>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</si>
  <si>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</si>
  <si>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</si>
  <si>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</si>
  <si>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</si>
  <si>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</si>
  <si>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</si>
  <si>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</si>
  <si>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</si>
  <si>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</si>
  <si>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</si>
  <si>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</si>
  <si>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</si>
  <si>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</si>
  <si>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</si>
  <si>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</si>
  <si>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132301202</t>
  </si>
  <si>
    <t>Hloubení rýh š do 2000 mm v hornině tř. 4 objemu do 1000 m3</t>
  </si>
  <si>
    <t>m3</t>
  </si>
  <si>
    <t>4</t>
  </si>
  <si>
    <t>-1276945997</t>
  </si>
  <si>
    <t>0,8*3*274,41</t>
  </si>
  <si>
    <t>VV</t>
  </si>
  <si>
    <t>Součet</t>
  </si>
  <si>
    <t>132301209</t>
  </si>
  <si>
    <t>Příplatek za lepivost k hloubení rýh š do 2000 mm v hornině tř. 4</t>
  </si>
  <si>
    <t>-496279733</t>
  </si>
  <si>
    <t>658,584</t>
  </si>
  <si>
    <t>3</t>
  </si>
  <si>
    <t>151101102</t>
  </si>
  <si>
    <t>Zřízení příložného pažení a rozepření stěn rýh hl do 4 m</t>
  </si>
  <si>
    <t>m2</t>
  </si>
  <si>
    <t>-395030214</t>
  </si>
  <si>
    <t>(274,41*3)*2</t>
  </si>
  <si>
    <t>151101112</t>
  </si>
  <si>
    <t>Odstranění příložného pažení a rozepření stěn rýh hl do 4 m</t>
  </si>
  <si>
    <t>-606290892</t>
  </si>
  <si>
    <t>5</t>
  </si>
  <si>
    <t>161101102</t>
  </si>
  <si>
    <t>Svislé přemístění výkopku z horniny tř. 1 až 4 hl výkopu do 4 m</t>
  </si>
  <si>
    <t>-167448292</t>
  </si>
  <si>
    <t>6</t>
  </si>
  <si>
    <t>162701105</t>
  </si>
  <si>
    <t>Vodorovné přemístění do 10000 m výkopku/sypaniny z horniny tř. 1 až 4</t>
  </si>
  <si>
    <t>-1065689167</t>
  </si>
  <si>
    <t>658,584-322,706</t>
  </si>
  <si>
    <t>7</t>
  </si>
  <si>
    <t>162701109</t>
  </si>
  <si>
    <t>Příplatek k vodorovnému přemístění výkopku/sypaniny z horniny tř. 1 až 4 ZKD 1000 m přes 10000 m</t>
  </si>
  <si>
    <t>-1443601755</t>
  </si>
  <si>
    <t>335,878*10</t>
  </si>
  <si>
    <t>8</t>
  </si>
  <si>
    <t>171201211</t>
  </si>
  <si>
    <t>Poplatek za uložení stavebního odpadu - zeminy a kameniva na skládce</t>
  </si>
  <si>
    <t>t</t>
  </si>
  <si>
    <t>-1258621647</t>
  </si>
  <si>
    <t>335,878*1,9</t>
  </si>
  <si>
    <t>9</t>
  </si>
  <si>
    <t>174101101</t>
  </si>
  <si>
    <t>Zásyp jam, šachet rýh nebo kolem objektů sypaninou se zhutněním</t>
  </si>
  <si>
    <t>1599997570</t>
  </si>
  <si>
    <t>1,47*0,8*274,41</t>
  </si>
  <si>
    <t>10</t>
  </si>
  <si>
    <t>212752212</t>
  </si>
  <si>
    <t>Trativod z drenážních trubek plastových flexibilních D do 100 mm včetně lože otevřený výkop</t>
  </si>
  <si>
    <t>m</t>
  </si>
  <si>
    <t>1486482369</t>
  </si>
  <si>
    <t>129</t>
  </si>
  <si>
    <t>11</t>
  </si>
  <si>
    <t>45154.A</t>
  </si>
  <si>
    <t>Lože k potrubí z kameniva frakce 0/63</t>
  </si>
  <si>
    <t>-10386769</t>
  </si>
  <si>
    <t>217,93*0,3</t>
  </si>
  <si>
    <t>12</t>
  </si>
  <si>
    <t>51572.A</t>
  </si>
  <si>
    <t>Obsyp potrubí kamenivem frakce 0/8</t>
  </si>
  <si>
    <t>-2044635213</t>
  </si>
  <si>
    <t>0,85*197,8</t>
  </si>
  <si>
    <t>13</t>
  </si>
  <si>
    <t>8.001</t>
  </si>
  <si>
    <t>D+M šachty k zavlažovacímu systému vč. všeho příslušenství, spojovacích prvků a armatur</t>
  </si>
  <si>
    <t>kus</t>
  </si>
  <si>
    <t>-1942810931</t>
  </si>
  <si>
    <t>14</t>
  </si>
  <si>
    <t>8.002</t>
  </si>
  <si>
    <t>D+M připojovací krabice s rychlospojkou a s možností odvodnění potrubí</t>
  </si>
  <si>
    <t>-1271864952</t>
  </si>
  <si>
    <t>871.002</t>
  </si>
  <si>
    <t>D+M šachty ŠS1 - komplet</t>
  </si>
  <si>
    <t>1555005585</t>
  </si>
  <si>
    <t>16</t>
  </si>
  <si>
    <t>871.003</t>
  </si>
  <si>
    <t>D+M šachty ŠS2 - komplet</t>
  </si>
  <si>
    <t>512</t>
  </si>
  <si>
    <t>-1898771995</t>
  </si>
  <si>
    <t>17</t>
  </si>
  <si>
    <t>871.004</t>
  </si>
  <si>
    <t>D+M šachty ŠS3 - komplet</t>
  </si>
  <si>
    <t>-951927063</t>
  </si>
  <si>
    <t>18</t>
  </si>
  <si>
    <t>871.005</t>
  </si>
  <si>
    <t>D+M šachty ŠS4 - komplet</t>
  </si>
  <si>
    <t>1826077348</t>
  </si>
  <si>
    <t>19</t>
  </si>
  <si>
    <t>871.006</t>
  </si>
  <si>
    <t>D+M šachty ŠS5 - komplet</t>
  </si>
  <si>
    <t>-942324862</t>
  </si>
  <si>
    <t>20</t>
  </si>
  <si>
    <t>871.007</t>
  </si>
  <si>
    <t>D+M šachty ŠS6 - komplet</t>
  </si>
  <si>
    <t>-1959098273</t>
  </si>
  <si>
    <t>871.008</t>
  </si>
  <si>
    <t>D+M šachty ŠSsc - komplet</t>
  </si>
  <si>
    <t>1490274402</t>
  </si>
  <si>
    <t>22</t>
  </si>
  <si>
    <t>871161.A</t>
  </si>
  <si>
    <t>Montáž potrubí PE DN 25</t>
  </si>
  <si>
    <t>1468055041</t>
  </si>
  <si>
    <t>80,2</t>
  </si>
  <si>
    <t>23</t>
  </si>
  <si>
    <t>M</t>
  </si>
  <si>
    <t>28613.A</t>
  </si>
  <si>
    <t>potrubí vodovodní DN 25</t>
  </si>
  <si>
    <t>73990965</t>
  </si>
  <si>
    <t>24</t>
  </si>
  <si>
    <t>871275211</t>
  </si>
  <si>
    <t>Kanalizační potrubí z tvrdého PVC jednovrstvé tuhost třídy SN4 DN 125</t>
  </si>
  <si>
    <t>1557541364</t>
  </si>
  <si>
    <t>25</t>
  </si>
  <si>
    <t>871315221</t>
  </si>
  <si>
    <t>Kanalizační potrubí z tvrdého PVC jednovrstvé tuhost třídy SN8 DN 160</t>
  </si>
  <si>
    <t>-1131931033</t>
  </si>
  <si>
    <t>50,16</t>
  </si>
  <si>
    <t>26</t>
  </si>
  <si>
    <t>871365221</t>
  </si>
  <si>
    <t>Kanalizační potrubí z tvrdého PVC jednovrstvé tuhost třídy SN8 DN 250</t>
  </si>
  <si>
    <t>-1413583936</t>
  </si>
  <si>
    <t>33,61</t>
  </si>
  <si>
    <t>27</t>
  </si>
  <si>
    <t>871395221</t>
  </si>
  <si>
    <t>Kanalizační potrubí z tvrdého PVC jednovrstvé tuhost třídy SN8 DN 400</t>
  </si>
  <si>
    <t>1612471252</t>
  </si>
  <si>
    <t>84,94</t>
  </si>
  <si>
    <t>28</t>
  </si>
  <si>
    <t>871425221</t>
  </si>
  <si>
    <t>Kanalizační potrubí z tvrdého PVC jednovrstvé tuhost třídy SN8 DN 500</t>
  </si>
  <si>
    <t>2641264</t>
  </si>
  <si>
    <t>105,7</t>
  </si>
  <si>
    <t>29</t>
  </si>
  <si>
    <t>871445241</t>
  </si>
  <si>
    <t>Kanalizační potrubí z tvrdého PVC DN 600</t>
  </si>
  <si>
    <t>1729175597</t>
  </si>
  <si>
    <t>30</t>
  </si>
  <si>
    <t>899620131</t>
  </si>
  <si>
    <t>Obetonování plastové šachty z polypropylenu betonem prostým tř. C 16/20 otevřený výkop</t>
  </si>
  <si>
    <t>1757698160</t>
  </si>
  <si>
    <t>16,84</t>
  </si>
  <si>
    <t>31</t>
  </si>
  <si>
    <t>919726202</t>
  </si>
  <si>
    <t xml:space="preserve">Geotextilie </t>
  </si>
  <si>
    <t>675132477</t>
  </si>
  <si>
    <t>0,5*0,5*14</t>
  </si>
  <si>
    <t>0,52*129</t>
  </si>
  <si>
    <t>32</t>
  </si>
  <si>
    <t>998223011</t>
  </si>
  <si>
    <t>Přesun hmot pro pozemní komunikace s krytem dlážděným</t>
  </si>
  <si>
    <t>1795050811</t>
  </si>
  <si>
    <t>33</t>
  </si>
  <si>
    <t>012002000</t>
  </si>
  <si>
    <t>kpl</t>
  </si>
  <si>
    <t>1024</t>
  </si>
  <si>
    <t>-1864837428</t>
  </si>
  <si>
    <t>34</t>
  </si>
  <si>
    <t>013254000</t>
  </si>
  <si>
    <t>Dokumentace skutečného provedení stavby</t>
  </si>
  <si>
    <t>-964280479</t>
  </si>
  <si>
    <t>35</t>
  </si>
  <si>
    <t>030001000</t>
  </si>
  <si>
    <t>171994858</t>
  </si>
  <si>
    <t>36</t>
  </si>
  <si>
    <t>033203000</t>
  </si>
  <si>
    <t>Energie pro zařízení staveniště</t>
  </si>
  <si>
    <t>-498825455</t>
  </si>
  <si>
    <t>37</t>
  </si>
  <si>
    <t>045002000</t>
  </si>
  <si>
    <t>Kompletační a koordinační činnost</t>
  </si>
  <si>
    <t>1457310664</t>
  </si>
  <si>
    <t>VP - Vícepráce</t>
  </si>
  <si>
    <t>PN</t>
  </si>
  <si>
    <t xml:space="preserve">Geodetické práce (polohopisné a výškopisné zaměření, nových a dotčených sít)    </t>
  </si>
  <si>
    <t xml:space="preserve">Rezerva investora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</si>
</sst>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R2" s="191" t="s">
        <v>8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95" t="s">
        <v>12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5"/>
      <c r="AS4" s="19" t="s">
        <v>13</v>
      </c>
      <c r="BE4" s="26" t="s">
        <v>14</v>
      </c>
      <c r="BS4" s="20" t="s">
        <v>15</v>
      </c>
    </row>
    <row r="5" spans="1:73" ht="14.45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26" t="s">
        <v>17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7"/>
      <c r="AQ5" s="25"/>
      <c r="BE5" s="224" t="s">
        <v>18</v>
      </c>
      <c r="BS5" s="20" t="s">
        <v>9</v>
      </c>
    </row>
    <row r="6" spans="1:73" ht="36.950000000000003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28" t="s">
        <v>20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7"/>
      <c r="AQ6" s="25"/>
      <c r="BE6" s="225"/>
      <c r="BS6" s="20" t="s">
        <v>9</v>
      </c>
    </row>
    <row r="7" spans="1:73" ht="14.45" customHeight="1">
      <c r="B7" s="24"/>
      <c r="C7" s="27"/>
      <c r="D7" s="31" t="s">
        <v>21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5</v>
      </c>
      <c r="AO7" s="27"/>
      <c r="AP7" s="27"/>
      <c r="AQ7" s="25"/>
      <c r="BE7" s="225"/>
      <c r="BS7" s="20" t="s">
        <v>9</v>
      </c>
    </row>
    <row r="8" spans="1:73" ht="14.45" customHeight="1">
      <c r="B8" s="24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32" t="s">
        <v>26</v>
      </c>
      <c r="AO8" s="27"/>
      <c r="AP8" s="27"/>
      <c r="AQ8" s="25"/>
      <c r="BE8" s="225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25"/>
      <c r="BS9" s="20" t="s">
        <v>9</v>
      </c>
    </row>
    <row r="10" spans="1:73" ht="14.45" customHeight="1">
      <c r="B10" s="24"/>
      <c r="C10" s="27"/>
      <c r="D10" s="31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28</v>
      </c>
      <c r="AL10" s="27"/>
      <c r="AM10" s="27"/>
      <c r="AN10" s="29" t="s">
        <v>5</v>
      </c>
      <c r="AO10" s="27"/>
      <c r="AP10" s="27"/>
      <c r="AQ10" s="25"/>
      <c r="BE10" s="225"/>
      <c r="BS10" s="20" t="s">
        <v>9</v>
      </c>
    </row>
    <row r="11" spans="1:73" ht="18.399999999999999" customHeight="1">
      <c r="B11" s="24"/>
      <c r="C11" s="27"/>
      <c r="D11" s="27"/>
      <c r="E11" s="29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29</v>
      </c>
      <c r="AL11" s="27"/>
      <c r="AM11" s="27"/>
      <c r="AN11" s="29" t="s">
        <v>5</v>
      </c>
      <c r="AO11" s="27"/>
      <c r="AP11" s="27"/>
      <c r="AQ11" s="25"/>
      <c r="BE11" s="225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25"/>
      <c r="BS12" s="20" t="s">
        <v>9</v>
      </c>
    </row>
    <row r="13" spans="1:73" ht="14.45" customHeight="1">
      <c r="B13" s="24"/>
      <c r="C13" s="27"/>
      <c r="D13" s="31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28</v>
      </c>
      <c r="AL13" s="27"/>
      <c r="AM13" s="27"/>
      <c r="AN13" s="33" t="s">
        <v>31</v>
      </c>
      <c r="AO13" s="27"/>
      <c r="AP13" s="27"/>
      <c r="AQ13" s="25"/>
      <c r="BE13" s="225"/>
      <c r="BS13" s="20" t="s">
        <v>9</v>
      </c>
    </row>
    <row r="14" spans="1:73" ht="15">
      <c r="B14" s="24"/>
      <c r="C14" s="27"/>
      <c r="D14" s="27"/>
      <c r="E14" s="229" t="s">
        <v>31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31" t="s">
        <v>29</v>
      </c>
      <c r="AL14" s="27"/>
      <c r="AM14" s="27"/>
      <c r="AN14" s="33" t="s">
        <v>31</v>
      </c>
      <c r="AO14" s="27"/>
      <c r="AP14" s="27"/>
      <c r="AQ14" s="25"/>
      <c r="BE14" s="225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25"/>
      <c r="BS15" s="20" t="s">
        <v>6</v>
      </c>
    </row>
    <row r="16" spans="1:73" ht="14.45" customHeight="1">
      <c r="B16" s="24"/>
      <c r="C16" s="27"/>
      <c r="D16" s="31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28</v>
      </c>
      <c r="AL16" s="27"/>
      <c r="AM16" s="27"/>
      <c r="AN16" s="29" t="s">
        <v>5</v>
      </c>
      <c r="AO16" s="27"/>
      <c r="AP16" s="27"/>
      <c r="AQ16" s="25"/>
      <c r="BE16" s="225"/>
      <c r="BS16" s="20" t="s">
        <v>6</v>
      </c>
    </row>
    <row r="17" spans="2:71" ht="18.399999999999999" customHeight="1">
      <c r="B17" s="24"/>
      <c r="C17" s="27"/>
      <c r="D17" s="27"/>
      <c r="E17" s="29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29</v>
      </c>
      <c r="AL17" s="27"/>
      <c r="AM17" s="27"/>
      <c r="AN17" s="29" t="s">
        <v>5</v>
      </c>
      <c r="AO17" s="27"/>
      <c r="AP17" s="27"/>
      <c r="AQ17" s="25"/>
      <c r="BE17" s="225"/>
      <c r="BS17" s="20" t="s">
        <v>33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25"/>
      <c r="BS18" s="20" t="s">
        <v>9</v>
      </c>
    </row>
    <row r="19" spans="2:71" ht="14.45" customHeight="1">
      <c r="B19" s="24"/>
      <c r="C19" s="27"/>
      <c r="D19" s="31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28</v>
      </c>
      <c r="AL19" s="27"/>
      <c r="AM19" s="27"/>
      <c r="AN19" s="29" t="s">
        <v>5</v>
      </c>
      <c r="AO19" s="27"/>
      <c r="AP19" s="27"/>
      <c r="AQ19" s="25"/>
      <c r="BE19" s="225"/>
      <c r="BS19" s="20" t="s">
        <v>9</v>
      </c>
    </row>
    <row r="20" spans="2:71" ht="18.399999999999999" customHeight="1">
      <c r="B20" s="24"/>
      <c r="C20" s="27"/>
      <c r="D20" s="27"/>
      <c r="E20" s="29" t="s">
        <v>24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29</v>
      </c>
      <c r="AL20" s="27"/>
      <c r="AM20" s="27"/>
      <c r="AN20" s="29" t="s">
        <v>5</v>
      </c>
      <c r="AO20" s="27"/>
      <c r="AP20" s="27"/>
      <c r="AQ20" s="25"/>
      <c r="BE20" s="225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25"/>
    </row>
    <row r="22" spans="2:71" ht="15">
      <c r="B22" s="24"/>
      <c r="C22" s="27"/>
      <c r="D22" s="31" t="s">
        <v>35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25"/>
    </row>
    <row r="23" spans="2:71" ht="16.5" customHeight="1">
      <c r="B23" s="24"/>
      <c r="C23" s="27"/>
      <c r="D23" s="27"/>
      <c r="E23" s="231" t="s">
        <v>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7"/>
      <c r="AP23" s="27"/>
      <c r="AQ23" s="25"/>
      <c r="BE23" s="225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25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25"/>
    </row>
    <row r="26" spans="2:71" ht="14.45" customHeight="1">
      <c r="B26" s="24"/>
      <c r="C26" s="27"/>
      <c r="D26" s="35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2">
        <f>ROUND(AG87,2)</f>
        <v>0</v>
      </c>
      <c r="AL26" s="227"/>
      <c r="AM26" s="227"/>
      <c r="AN26" s="227"/>
      <c r="AO26" s="227"/>
      <c r="AP26" s="27"/>
      <c r="AQ26" s="25"/>
      <c r="BE26" s="225"/>
    </row>
    <row r="27" spans="2:71" ht="14.45" customHeight="1">
      <c r="B27" s="24"/>
      <c r="C27" s="27"/>
      <c r="D27" s="35" t="s">
        <v>37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2">
        <f>ROUND(AG90,2)</f>
        <v>0</v>
      </c>
      <c r="AL27" s="232"/>
      <c r="AM27" s="232"/>
      <c r="AN27" s="232"/>
      <c r="AO27" s="232"/>
      <c r="AP27" s="27"/>
      <c r="AQ27" s="25"/>
      <c r="BE27" s="225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5"/>
    </row>
    <row r="29" spans="2:71" s="1" customFormat="1" ht="25.9" customHeight="1">
      <c r="B29" s="36"/>
      <c r="C29" s="37"/>
      <c r="D29" s="39" t="s">
        <v>38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33">
        <f>ROUND(AK26+AK27,2)</f>
        <v>0</v>
      </c>
      <c r="AL29" s="234"/>
      <c r="AM29" s="234"/>
      <c r="AN29" s="234"/>
      <c r="AO29" s="234"/>
      <c r="AP29" s="37"/>
      <c r="AQ29" s="38"/>
      <c r="BE29" s="225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5"/>
    </row>
    <row r="31" spans="2:71" s="2" customFormat="1" ht="14.45" customHeight="1">
      <c r="B31" s="41"/>
      <c r="C31" s="42"/>
      <c r="D31" s="43" t="s">
        <v>39</v>
      </c>
      <c r="E31" s="42"/>
      <c r="F31" s="43" t="s">
        <v>40</v>
      </c>
      <c r="G31" s="42"/>
      <c r="H31" s="42"/>
      <c r="I31" s="42"/>
      <c r="J31" s="42"/>
      <c r="K31" s="42"/>
      <c r="L31" s="204">
        <v>0.21</v>
      </c>
      <c r="M31" s="205"/>
      <c r="N31" s="205"/>
      <c r="O31" s="205"/>
      <c r="P31" s="42"/>
      <c r="Q31" s="42"/>
      <c r="R31" s="42"/>
      <c r="S31" s="42"/>
      <c r="T31" s="45" t="s">
        <v>41</v>
      </c>
      <c r="U31" s="42"/>
      <c r="V31" s="42"/>
      <c r="W31" s="206">
        <f>ROUND(AZ87+SUM(CD91:CD95),2)</f>
        <v>0</v>
      </c>
      <c r="X31" s="205"/>
      <c r="Y31" s="205"/>
      <c r="Z31" s="205"/>
      <c r="AA31" s="205"/>
      <c r="AB31" s="205"/>
      <c r="AC31" s="205"/>
      <c r="AD31" s="205"/>
      <c r="AE31" s="205"/>
      <c r="AF31" s="42"/>
      <c r="AG31" s="42"/>
      <c r="AH31" s="42"/>
      <c r="AI31" s="42"/>
      <c r="AJ31" s="42"/>
      <c r="AK31" s="206">
        <f>ROUND(AV87+SUM(BY91:BY95),2)</f>
        <v>0</v>
      </c>
      <c r="AL31" s="205"/>
      <c r="AM31" s="205"/>
      <c r="AN31" s="205"/>
      <c r="AO31" s="205"/>
      <c r="AP31" s="42"/>
      <c r="AQ31" s="46"/>
      <c r="BE31" s="225"/>
    </row>
    <row r="32" spans="2:71" s="2" customFormat="1" ht="14.45" customHeight="1">
      <c r="B32" s="41"/>
      <c r="C32" s="42"/>
      <c r="D32" s="42"/>
      <c r="E32" s="42"/>
      <c r="F32" s="43" t="s">
        <v>42</v>
      </c>
      <c r="G32" s="42"/>
      <c r="H32" s="42"/>
      <c r="I32" s="42"/>
      <c r="J32" s="42"/>
      <c r="K32" s="42"/>
      <c r="L32" s="204">
        <v>0.15</v>
      </c>
      <c r="M32" s="205"/>
      <c r="N32" s="205"/>
      <c r="O32" s="205"/>
      <c r="P32" s="42"/>
      <c r="Q32" s="42"/>
      <c r="R32" s="42"/>
      <c r="S32" s="42"/>
      <c r="T32" s="45" t="s">
        <v>41</v>
      </c>
      <c r="U32" s="42"/>
      <c r="V32" s="42"/>
      <c r="W32" s="206">
        <f>ROUND(BA87+SUM(CE91:CE95),2)</f>
        <v>0</v>
      </c>
      <c r="X32" s="205"/>
      <c r="Y32" s="205"/>
      <c r="Z32" s="205"/>
      <c r="AA32" s="205"/>
      <c r="AB32" s="205"/>
      <c r="AC32" s="205"/>
      <c r="AD32" s="205"/>
      <c r="AE32" s="205"/>
      <c r="AF32" s="42"/>
      <c r="AG32" s="42"/>
      <c r="AH32" s="42"/>
      <c r="AI32" s="42"/>
      <c r="AJ32" s="42"/>
      <c r="AK32" s="206">
        <f>ROUND(AW87+SUM(BZ91:BZ95),2)</f>
        <v>0</v>
      </c>
      <c r="AL32" s="205"/>
      <c r="AM32" s="205"/>
      <c r="AN32" s="205"/>
      <c r="AO32" s="205"/>
      <c r="AP32" s="42"/>
      <c r="AQ32" s="46"/>
      <c r="BE32" s="225"/>
    </row>
    <row r="33" spans="2:57" s="2" customFormat="1" ht="14.45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04">
        <v>0.21</v>
      </c>
      <c r="M33" s="205"/>
      <c r="N33" s="205"/>
      <c r="O33" s="205"/>
      <c r="P33" s="42"/>
      <c r="Q33" s="42"/>
      <c r="R33" s="42"/>
      <c r="S33" s="42"/>
      <c r="T33" s="45" t="s">
        <v>41</v>
      </c>
      <c r="U33" s="42"/>
      <c r="V33" s="42"/>
      <c r="W33" s="206">
        <f>ROUND(BB87+SUM(CF91:CF95),2)</f>
        <v>0</v>
      </c>
      <c r="X33" s="205"/>
      <c r="Y33" s="205"/>
      <c r="Z33" s="205"/>
      <c r="AA33" s="205"/>
      <c r="AB33" s="205"/>
      <c r="AC33" s="205"/>
      <c r="AD33" s="205"/>
      <c r="AE33" s="205"/>
      <c r="AF33" s="42"/>
      <c r="AG33" s="42"/>
      <c r="AH33" s="42"/>
      <c r="AI33" s="42"/>
      <c r="AJ33" s="42"/>
      <c r="AK33" s="206">
        <v>0</v>
      </c>
      <c r="AL33" s="205"/>
      <c r="AM33" s="205"/>
      <c r="AN33" s="205"/>
      <c r="AO33" s="205"/>
      <c r="AP33" s="42"/>
      <c r="AQ33" s="46"/>
      <c r="BE33" s="225"/>
    </row>
    <row r="34" spans="2:57" s="2" customFormat="1" ht="14.45" hidden="1" customHeight="1">
      <c r="B34" s="41"/>
      <c r="C34" s="42"/>
      <c r="D34" s="42"/>
      <c r="E34" s="42"/>
      <c r="F34" s="43" t="s">
        <v>44</v>
      </c>
      <c r="G34" s="42"/>
      <c r="H34" s="42"/>
      <c r="I34" s="42"/>
      <c r="J34" s="42"/>
      <c r="K34" s="42"/>
      <c r="L34" s="204">
        <v>0.15</v>
      </c>
      <c r="M34" s="205"/>
      <c r="N34" s="205"/>
      <c r="O34" s="205"/>
      <c r="P34" s="42"/>
      <c r="Q34" s="42"/>
      <c r="R34" s="42"/>
      <c r="S34" s="42"/>
      <c r="T34" s="45" t="s">
        <v>41</v>
      </c>
      <c r="U34" s="42"/>
      <c r="V34" s="42"/>
      <c r="W34" s="206">
        <f>ROUND(BC87+SUM(CG91:CG95),2)</f>
        <v>0</v>
      </c>
      <c r="X34" s="205"/>
      <c r="Y34" s="205"/>
      <c r="Z34" s="205"/>
      <c r="AA34" s="205"/>
      <c r="AB34" s="205"/>
      <c r="AC34" s="205"/>
      <c r="AD34" s="205"/>
      <c r="AE34" s="205"/>
      <c r="AF34" s="42"/>
      <c r="AG34" s="42"/>
      <c r="AH34" s="42"/>
      <c r="AI34" s="42"/>
      <c r="AJ34" s="42"/>
      <c r="AK34" s="206">
        <v>0</v>
      </c>
      <c r="AL34" s="205"/>
      <c r="AM34" s="205"/>
      <c r="AN34" s="205"/>
      <c r="AO34" s="205"/>
      <c r="AP34" s="42"/>
      <c r="AQ34" s="46"/>
      <c r="BE34" s="225"/>
    </row>
    <row r="35" spans="2:57" s="2" customFormat="1" ht="14.45" hidden="1" customHeight="1">
      <c r="B35" s="41"/>
      <c r="C35" s="42"/>
      <c r="D35" s="42"/>
      <c r="E35" s="42"/>
      <c r="F35" s="43" t="s">
        <v>45</v>
      </c>
      <c r="G35" s="42"/>
      <c r="H35" s="42"/>
      <c r="I35" s="42"/>
      <c r="J35" s="42"/>
      <c r="K35" s="42"/>
      <c r="L35" s="204">
        <v>0</v>
      </c>
      <c r="M35" s="205"/>
      <c r="N35" s="205"/>
      <c r="O35" s="205"/>
      <c r="P35" s="42"/>
      <c r="Q35" s="42"/>
      <c r="R35" s="42"/>
      <c r="S35" s="42"/>
      <c r="T35" s="45" t="s">
        <v>41</v>
      </c>
      <c r="U35" s="42"/>
      <c r="V35" s="42"/>
      <c r="W35" s="206">
        <f>ROUND(BD87+SUM(CH91:CH95),2)</f>
        <v>0</v>
      </c>
      <c r="X35" s="205"/>
      <c r="Y35" s="205"/>
      <c r="Z35" s="205"/>
      <c r="AA35" s="205"/>
      <c r="AB35" s="205"/>
      <c r="AC35" s="205"/>
      <c r="AD35" s="205"/>
      <c r="AE35" s="205"/>
      <c r="AF35" s="42"/>
      <c r="AG35" s="42"/>
      <c r="AH35" s="42"/>
      <c r="AI35" s="42"/>
      <c r="AJ35" s="42"/>
      <c r="AK35" s="206">
        <v>0</v>
      </c>
      <c r="AL35" s="205"/>
      <c r="AM35" s="205"/>
      <c r="AN35" s="205"/>
      <c r="AO35" s="205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47</v>
      </c>
      <c r="U37" s="49"/>
      <c r="V37" s="49"/>
      <c r="W37" s="49"/>
      <c r="X37" s="207" t="s">
        <v>48</v>
      </c>
      <c r="Y37" s="208"/>
      <c r="Z37" s="208"/>
      <c r="AA37" s="208"/>
      <c r="AB37" s="208"/>
      <c r="AC37" s="49"/>
      <c r="AD37" s="49"/>
      <c r="AE37" s="49"/>
      <c r="AF37" s="49"/>
      <c r="AG37" s="49"/>
      <c r="AH37" s="49"/>
      <c r="AI37" s="49"/>
      <c r="AJ37" s="49"/>
      <c r="AK37" s="220">
        <f>SUM(AK29:AK35)</f>
        <v>0</v>
      </c>
      <c r="AL37" s="208"/>
      <c r="AM37" s="208"/>
      <c r="AN37" s="208"/>
      <c r="AO37" s="221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6"/>
      <c r="C49" s="37"/>
      <c r="D49" s="51" t="s">
        <v>49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50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 ht="15">
      <c r="B58" s="36"/>
      <c r="C58" s="37"/>
      <c r="D58" s="56" t="s">
        <v>51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52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51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52</v>
      </c>
      <c r="AN58" s="57"/>
      <c r="AO58" s="59"/>
      <c r="AP58" s="37"/>
      <c r="AQ58" s="38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6"/>
      <c r="C60" s="37"/>
      <c r="D60" s="51" t="s">
        <v>53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54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 ht="15">
      <c r="B69" s="36"/>
      <c r="C69" s="37"/>
      <c r="D69" s="56" t="s">
        <v>51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52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51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52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5" t="s">
        <v>55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N0083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197" t="str">
        <f>K6</f>
        <v>Oprava kanalizace - Lázeňský komplex Aurora</v>
      </c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25</v>
      </c>
      <c r="AJ80" s="37"/>
      <c r="AK80" s="37"/>
      <c r="AL80" s="37"/>
      <c r="AM80" s="74" t="str">
        <f>IF(AN8= "","",AN8)</f>
        <v>21. 8. 2018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32</v>
      </c>
      <c r="AJ82" s="37"/>
      <c r="AK82" s="37"/>
      <c r="AL82" s="37"/>
      <c r="AM82" s="199" t="str">
        <f>IF(E17="","",E17)</f>
        <v xml:space="preserve"> </v>
      </c>
      <c r="AN82" s="199"/>
      <c r="AO82" s="199"/>
      <c r="AP82" s="199"/>
      <c r="AQ82" s="38"/>
      <c r="AS82" s="200" t="s">
        <v>56</v>
      </c>
      <c r="AT82" s="201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1" t="s">
        <v>30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34</v>
      </c>
      <c r="AJ83" s="37"/>
      <c r="AK83" s="37"/>
      <c r="AL83" s="37"/>
      <c r="AM83" s="199" t="str">
        <f>IF(E20="","",E20)</f>
        <v xml:space="preserve"> </v>
      </c>
      <c r="AN83" s="199"/>
      <c r="AO83" s="199"/>
      <c r="AP83" s="199"/>
      <c r="AQ83" s="38"/>
      <c r="AS83" s="202"/>
      <c r="AT83" s="203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02"/>
      <c r="AT84" s="203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1" t="s">
        <v>57</v>
      </c>
      <c r="D85" s="212"/>
      <c r="E85" s="212"/>
      <c r="F85" s="212"/>
      <c r="G85" s="212"/>
      <c r="H85" s="76"/>
      <c r="I85" s="213" t="s">
        <v>58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59</v>
      </c>
      <c r="AH85" s="212"/>
      <c r="AI85" s="212"/>
      <c r="AJ85" s="212"/>
      <c r="AK85" s="212"/>
      <c r="AL85" s="212"/>
      <c r="AM85" s="212"/>
      <c r="AN85" s="213" t="s">
        <v>60</v>
      </c>
      <c r="AO85" s="212"/>
      <c r="AP85" s="214"/>
      <c r="AQ85" s="38"/>
      <c r="AS85" s="77" t="s">
        <v>61</v>
      </c>
      <c r="AT85" s="78" t="s">
        <v>62</v>
      </c>
      <c r="AU85" s="78" t="s">
        <v>63</v>
      </c>
      <c r="AV85" s="78" t="s">
        <v>64</v>
      </c>
      <c r="AW85" s="78" t="s">
        <v>65</v>
      </c>
      <c r="AX85" s="78" t="s">
        <v>66</v>
      </c>
      <c r="AY85" s="78" t="s">
        <v>67</v>
      </c>
      <c r="AZ85" s="78" t="s">
        <v>68</v>
      </c>
      <c r="BA85" s="78" t="s">
        <v>69</v>
      </c>
      <c r="BB85" s="78" t="s">
        <v>70</v>
      </c>
      <c r="BC85" s="78" t="s">
        <v>71</v>
      </c>
      <c r="BD85" s="79" t="s">
        <v>72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73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18">
        <f>ROUND(AG88,2)</f>
        <v>0</v>
      </c>
      <c r="AH87" s="218"/>
      <c r="AI87" s="218"/>
      <c r="AJ87" s="218"/>
      <c r="AK87" s="218"/>
      <c r="AL87" s="218"/>
      <c r="AM87" s="218"/>
      <c r="AN87" s="219">
        <f>SUM(AG87,AT87)</f>
        <v>0</v>
      </c>
      <c r="AO87" s="219"/>
      <c r="AP87" s="219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74</v>
      </c>
      <c r="BT87" s="87" t="s">
        <v>75</v>
      </c>
      <c r="BV87" s="87" t="s">
        <v>76</v>
      </c>
      <c r="BW87" s="87" t="s">
        <v>77</v>
      </c>
      <c r="BX87" s="87" t="s">
        <v>78</v>
      </c>
    </row>
    <row r="88" spans="1:89" s="5" customFormat="1" ht="31.5" customHeight="1">
      <c r="A88" s="88" t="s">
        <v>79</v>
      </c>
      <c r="B88" s="89"/>
      <c r="C88" s="90"/>
      <c r="D88" s="217" t="s">
        <v>17</v>
      </c>
      <c r="E88" s="217"/>
      <c r="F88" s="217"/>
      <c r="G88" s="217"/>
      <c r="H88" s="217"/>
      <c r="I88" s="91"/>
      <c r="J88" s="217" t="s">
        <v>20</v>
      </c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5">
        <f>'N0083 - Oprava kanalizace...'!M29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2"/>
      <c r="AS88" s="93">
        <f>'N0083 - Oprava kanalizace...'!M27</f>
        <v>0</v>
      </c>
      <c r="AT88" s="94">
        <f>ROUND(SUM(AV88:AW88),2)</f>
        <v>0</v>
      </c>
      <c r="AU88" s="95">
        <f>'N0083 - Oprava kanalizace...'!W126</f>
        <v>0</v>
      </c>
      <c r="AV88" s="94">
        <f>'N0083 - Oprava kanalizace...'!M31</f>
        <v>0</v>
      </c>
      <c r="AW88" s="94">
        <f>'N0083 - Oprava kanalizace...'!M32</f>
        <v>0</v>
      </c>
      <c r="AX88" s="94">
        <f>'N0083 - Oprava kanalizace...'!M33</f>
        <v>0</v>
      </c>
      <c r="AY88" s="94">
        <f>'N0083 - Oprava kanalizace...'!M34</f>
        <v>0</v>
      </c>
      <c r="AZ88" s="94">
        <f>'N0083 - Oprava kanalizace...'!H31</f>
        <v>0</v>
      </c>
      <c r="BA88" s="94">
        <f>'N0083 - Oprava kanalizace...'!H32</f>
        <v>0</v>
      </c>
      <c r="BB88" s="94">
        <f>'N0083 - Oprava kanalizace...'!H33</f>
        <v>0</v>
      </c>
      <c r="BC88" s="94">
        <f>'N0083 - Oprava kanalizace...'!H34</f>
        <v>0</v>
      </c>
      <c r="BD88" s="96">
        <f>'N0083 - Oprava kanalizace...'!H35</f>
        <v>0</v>
      </c>
      <c r="BT88" s="97" t="s">
        <v>80</v>
      </c>
      <c r="BU88" s="97" t="s">
        <v>81</v>
      </c>
      <c r="BV88" s="97" t="s">
        <v>76</v>
      </c>
      <c r="BW88" s="97" t="s">
        <v>77</v>
      </c>
      <c r="BX88" s="97" t="s">
        <v>78</v>
      </c>
    </row>
    <row r="89" spans="1:89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1" t="s">
        <v>82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19">
        <f>ROUND(SUM(AG91:AG94),2)</f>
        <v>0</v>
      </c>
      <c r="AH90" s="219"/>
      <c r="AI90" s="219"/>
      <c r="AJ90" s="219"/>
      <c r="AK90" s="219"/>
      <c r="AL90" s="219"/>
      <c r="AM90" s="219"/>
      <c r="AN90" s="219">
        <f>ROUND(SUM(AN91:AN94),2)</f>
        <v>0</v>
      </c>
      <c r="AO90" s="219"/>
      <c r="AP90" s="219"/>
      <c r="AQ90" s="38"/>
      <c r="AS90" s="77" t="s">
        <v>83</v>
      </c>
      <c r="AT90" s="78" t="s">
        <v>84</v>
      </c>
      <c r="AU90" s="78" t="s">
        <v>39</v>
      </c>
      <c r="AV90" s="79" t="s">
        <v>62</v>
      </c>
    </row>
    <row r="91" spans="1:89" s="1" customFormat="1" ht="19.899999999999999" customHeight="1">
      <c r="B91" s="36"/>
      <c r="C91" s="37"/>
      <c r="D91" s="98" t="s">
        <v>85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193">
        <f>ROUND(AG87*AS91,2)</f>
        <v>0</v>
      </c>
      <c r="AH91" s="194"/>
      <c r="AI91" s="194"/>
      <c r="AJ91" s="194"/>
      <c r="AK91" s="194"/>
      <c r="AL91" s="194"/>
      <c r="AM91" s="194"/>
      <c r="AN91" s="194">
        <f>ROUND(AG91+AV91,2)</f>
        <v>0</v>
      </c>
      <c r="AO91" s="194"/>
      <c r="AP91" s="194"/>
      <c r="AQ91" s="38"/>
      <c r="AS91" s="99">
        <v>0</v>
      </c>
      <c r="AT91" s="100" t="s">
        <v>86</v>
      </c>
      <c r="AU91" s="100" t="s">
        <v>40</v>
      </c>
      <c r="AV91" s="101">
        <f>ROUND(IF(AU91="základní",AG91*L31,IF(AU91="snížená",AG91*L32,0)),2)</f>
        <v>0</v>
      </c>
      <c r="BV91" s="20" t="s">
        <v>87</v>
      </c>
      <c r="BY91" s="102">
        <f>IF(AU91="základní",AV91,0)</f>
        <v>0</v>
      </c>
      <c r="BZ91" s="102">
        <f>IF(AU91="snížená",AV91,0)</f>
        <v>0</v>
      </c>
      <c r="CA91" s="102">
        <v>0</v>
      </c>
      <c r="CB91" s="102">
        <v>0</v>
      </c>
      <c r="CC91" s="102">
        <v>0</v>
      </c>
      <c r="CD91" s="102">
        <f>IF(AU91="základní",AG91,0)</f>
        <v>0</v>
      </c>
      <c r="CE91" s="102">
        <f>IF(AU91="snížená",AG91,0)</f>
        <v>0</v>
      </c>
      <c r="CF91" s="102">
        <f>IF(AU91="zákl. přenesená",AG91,0)</f>
        <v>0</v>
      </c>
      <c r="CG91" s="102">
        <f>IF(AU91="sníž. přenesená",AG91,0)</f>
        <v>0</v>
      </c>
      <c r="CH91" s="102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6"/>
      <c r="C92" s="37"/>
      <c r="D92" s="209" t="s">
        <v>88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37"/>
      <c r="AD92" s="37"/>
      <c r="AE92" s="37"/>
      <c r="AF92" s="37"/>
      <c r="AG92" s="193">
        <f>AG87*AS92</f>
        <v>0</v>
      </c>
      <c r="AH92" s="194"/>
      <c r="AI92" s="194"/>
      <c r="AJ92" s="194"/>
      <c r="AK92" s="194"/>
      <c r="AL92" s="194"/>
      <c r="AM92" s="194"/>
      <c r="AN92" s="194">
        <f>AG92+AV92</f>
        <v>0</v>
      </c>
      <c r="AO92" s="194"/>
      <c r="AP92" s="194"/>
      <c r="AQ92" s="38"/>
      <c r="AS92" s="103">
        <v>0</v>
      </c>
      <c r="AT92" s="104" t="s">
        <v>86</v>
      </c>
      <c r="AU92" s="104" t="s">
        <v>40</v>
      </c>
      <c r="AV92" s="105">
        <f>ROUND(IF(AU92="nulová",0,IF(OR(AU92="základní",AU92="zákl. přenesená"),AG92*L31,AG92*L32)),2)</f>
        <v>0</v>
      </c>
      <c r="BV92" s="20" t="s">
        <v>89</v>
      </c>
      <c r="BY92" s="102">
        <f>IF(AU92="základní",AV92,0)</f>
        <v>0</v>
      </c>
      <c r="BZ92" s="102">
        <f>IF(AU92="snížená",AV92,0)</f>
        <v>0</v>
      </c>
      <c r="CA92" s="102">
        <f>IF(AU92="zákl. přenesená",AV92,0)</f>
        <v>0</v>
      </c>
      <c r="CB92" s="102">
        <f>IF(AU92="sníž. přenesená",AV92,0)</f>
        <v>0</v>
      </c>
      <c r="CC92" s="102">
        <f>IF(AU92="nulová",AV92,0)</f>
        <v>0</v>
      </c>
      <c r="CD92" s="102">
        <f>IF(AU92="základní",AG92,0)</f>
        <v>0</v>
      </c>
      <c r="CE92" s="102">
        <f>IF(AU92="snížená",AG92,0)</f>
        <v>0</v>
      </c>
      <c r="CF92" s="102">
        <f>IF(AU92="zákl. přenesená",AG92,0)</f>
        <v>0</v>
      </c>
      <c r="CG92" s="102">
        <f>IF(AU92="sníž. přenesená",AG92,0)</f>
        <v>0</v>
      </c>
      <c r="CH92" s="102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6"/>
      <c r="C93" s="37"/>
      <c r="D93" s="209" t="s">
        <v>88</v>
      </c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37"/>
      <c r="AD93" s="37"/>
      <c r="AE93" s="37"/>
      <c r="AF93" s="37"/>
      <c r="AG93" s="193">
        <f>AG87*AS93</f>
        <v>0</v>
      </c>
      <c r="AH93" s="194"/>
      <c r="AI93" s="194"/>
      <c r="AJ93" s="194"/>
      <c r="AK93" s="194"/>
      <c r="AL93" s="194"/>
      <c r="AM93" s="194"/>
      <c r="AN93" s="194">
        <f>AG93+AV93</f>
        <v>0</v>
      </c>
      <c r="AO93" s="194"/>
      <c r="AP93" s="194"/>
      <c r="AQ93" s="38"/>
      <c r="AS93" s="103">
        <v>0</v>
      </c>
      <c r="AT93" s="104" t="s">
        <v>86</v>
      </c>
      <c r="AU93" s="104" t="s">
        <v>40</v>
      </c>
      <c r="AV93" s="105">
        <f>ROUND(IF(AU93="nulová",0,IF(OR(AU93="základní",AU93="zákl. přenesená"),AG93*L31,AG93*L32)),2)</f>
        <v>0</v>
      </c>
      <c r="BV93" s="20" t="s">
        <v>89</v>
      </c>
      <c r="BY93" s="102">
        <f>IF(AU93="základní",AV93,0)</f>
        <v>0</v>
      </c>
      <c r="BZ93" s="102">
        <f>IF(AU93="snížená",AV93,0)</f>
        <v>0</v>
      </c>
      <c r="CA93" s="102">
        <f>IF(AU93="zákl. přenesená",AV93,0)</f>
        <v>0</v>
      </c>
      <c r="CB93" s="102">
        <f>IF(AU93="sníž. přenesená",AV93,0)</f>
        <v>0</v>
      </c>
      <c r="CC93" s="102">
        <f>IF(AU93="nulová",AV93,0)</f>
        <v>0</v>
      </c>
      <c r="CD93" s="102">
        <f>IF(AU93="základní",AG93,0)</f>
        <v>0</v>
      </c>
      <c r="CE93" s="102">
        <f>IF(AU93="snížená",AG93,0)</f>
        <v>0</v>
      </c>
      <c r="CF93" s="102">
        <f>IF(AU93="zákl. přenesená",AG93,0)</f>
        <v>0</v>
      </c>
      <c r="CG93" s="102">
        <f>IF(AU93="sníž. přenesená",AG93,0)</f>
        <v>0</v>
      </c>
      <c r="CH93" s="102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6"/>
      <c r="C94" s="37"/>
      <c r="D94" s="209" t="s">
        <v>88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37"/>
      <c r="AD94" s="37"/>
      <c r="AE94" s="37"/>
      <c r="AF94" s="37"/>
      <c r="AG94" s="193">
        <f>AG87*AS94</f>
        <v>0</v>
      </c>
      <c r="AH94" s="194"/>
      <c r="AI94" s="194"/>
      <c r="AJ94" s="194"/>
      <c r="AK94" s="194"/>
      <c r="AL94" s="194"/>
      <c r="AM94" s="194"/>
      <c r="AN94" s="194">
        <f>AG94+AV94</f>
        <v>0</v>
      </c>
      <c r="AO94" s="194"/>
      <c r="AP94" s="194"/>
      <c r="AQ94" s="38"/>
      <c r="AS94" s="106">
        <v>0</v>
      </c>
      <c r="AT94" s="107" t="s">
        <v>86</v>
      </c>
      <c r="AU94" s="107" t="s">
        <v>40</v>
      </c>
      <c r="AV94" s="108">
        <f>ROUND(IF(AU94="nulová",0,IF(OR(AU94="základní",AU94="zákl. přenesená"),AG94*L31,AG94*L32)),2)</f>
        <v>0</v>
      </c>
      <c r="BV94" s="20" t="s">
        <v>89</v>
      </c>
      <c r="BY94" s="102">
        <f>IF(AU94="základní",AV94,0)</f>
        <v>0</v>
      </c>
      <c r="BZ94" s="102">
        <f>IF(AU94="snížená",AV94,0)</f>
        <v>0</v>
      </c>
      <c r="CA94" s="102">
        <f>IF(AU94="zákl. přenesená",AV94,0)</f>
        <v>0</v>
      </c>
      <c r="CB94" s="102">
        <f>IF(AU94="sníž. přenesená",AV94,0)</f>
        <v>0</v>
      </c>
      <c r="CC94" s="102">
        <f>IF(AU94="nulová",AV94,0)</f>
        <v>0</v>
      </c>
      <c r="CD94" s="102">
        <f>IF(AU94="základní",AG94,0)</f>
        <v>0</v>
      </c>
      <c r="CE94" s="102">
        <f>IF(AU94="snížená",AG94,0)</f>
        <v>0</v>
      </c>
      <c r="CF94" s="102">
        <f>IF(AU94="zákl. přenesená",AG94,0)</f>
        <v>0</v>
      </c>
      <c r="CG94" s="102">
        <f>IF(AU94="sníž. přenesená",AG94,0)</f>
        <v>0</v>
      </c>
      <c r="CH94" s="102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90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90">
        <f>ROUND(AG87+AG90,2)</f>
        <v>0</v>
      </c>
      <c r="AH96" s="190"/>
      <c r="AI96" s="190"/>
      <c r="AJ96" s="190"/>
      <c r="AK96" s="190"/>
      <c r="AL96" s="190"/>
      <c r="AM96" s="190"/>
      <c r="AN96" s="190">
        <f>AN87+AN90</f>
        <v>0</v>
      </c>
      <c r="AO96" s="190"/>
      <c r="AP96" s="190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93:AP93"/>
    <mergeCell ref="D94:AB94"/>
    <mergeCell ref="AG94:AM94"/>
    <mergeCell ref="AN94:AP94"/>
    <mergeCell ref="D92:AB92"/>
    <mergeCell ref="AG92:AM92"/>
    <mergeCell ref="AN92:AP92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N0083 - Oprava kanalizace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0"/>
  <sheetViews>
    <sheetView showGridLines="0" tabSelected="1" workbookViewId="0">
      <pane ySplit="1" topLeftCell="A2" activePane="bottomLeft" state="frozen"/>
      <selection pane="bottomLeft" activeCell="L167" sqref="L167:M1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91</v>
      </c>
      <c r="G1" s="15"/>
      <c r="H1" s="239" t="s">
        <v>92</v>
      </c>
      <c r="I1" s="239"/>
      <c r="J1" s="239"/>
      <c r="K1" s="239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77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>
      <c r="B4" s="24"/>
      <c r="C4" s="195" t="s">
        <v>97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6"/>
      <c r="C6" s="37"/>
      <c r="D6" s="30" t="s">
        <v>19</v>
      </c>
      <c r="E6" s="37"/>
      <c r="F6" s="228" t="s">
        <v>20</v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37"/>
      <c r="R6" s="38"/>
    </row>
    <row r="7" spans="1:66" s="1" customFormat="1" ht="14.45" customHeight="1">
      <c r="B7" s="36"/>
      <c r="C7" s="37"/>
      <c r="D7" s="31" t="s">
        <v>21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22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23</v>
      </c>
      <c r="E8" s="37"/>
      <c r="F8" s="29" t="s">
        <v>24</v>
      </c>
      <c r="G8" s="37"/>
      <c r="H8" s="37"/>
      <c r="I8" s="37"/>
      <c r="J8" s="37"/>
      <c r="K8" s="37"/>
      <c r="L8" s="37"/>
      <c r="M8" s="31" t="s">
        <v>25</v>
      </c>
      <c r="N8" s="37"/>
      <c r="O8" s="278" t="str">
        <f>'Rekapitulace stavby'!AN8</f>
        <v>21. 8. 2018</v>
      </c>
      <c r="P8" s="267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27</v>
      </c>
      <c r="E10" s="37"/>
      <c r="F10" s="37"/>
      <c r="G10" s="37"/>
      <c r="H10" s="37"/>
      <c r="I10" s="37"/>
      <c r="J10" s="37"/>
      <c r="K10" s="37"/>
      <c r="L10" s="37"/>
      <c r="M10" s="31" t="s">
        <v>28</v>
      </c>
      <c r="N10" s="37"/>
      <c r="O10" s="226" t="str">
        <f>IF('Rekapitulace stavby'!AN10="","",'Rekapitulace stavby'!AN10)</f>
        <v/>
      </c>
      <c r="P10" s="226"/>
      <c r="Q10" s="37"/>
      <c r="R10" s="38"/>
    </row>
    <row r="11" spans="1:66" s="1" customFormat="1" ht="18" customHeight="1">
      <c r="B11" s="36"/>
      <c r="C11" s="37"/>
      <c r="D11" s="37"/>
      <c r="E11" s="29" t="str">
        <f>IF('Rekapitulace stavby'!E11="","",'Rekapitulace stavby'!E11)</f>
        <v xml:space="preserve"> </v>
      </c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26" t="str">
        <f>IF('Rekapitulace stavby'!AN11="","",'Rekapitulace stavby'!AN11)</f>
        <v/>
      </c>
      <c r="P11" s="226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37"/>
      <c r="D13" s="31" t="s">
        <v>30</v>
      </c>
      <c r="E13" s="37"/>
      <c r="F13" s="37"/>
      <c r="G13" s="37"/>
      <c r="H13" s="37"/>
      <c r="I13" s="37"/>
      <c r="J13" s="37"/>
      <c r="K13" s="37"/>
      <c r="L13" s="37"/>
      <c r="M13" s="31" t="s">
        <v>28</v>
      </c>
      <c r="N13" s="37"/>
      <c r="O13" s="279" t="str">
        <f>IF('Rekapitulace stavby'!AN13="","",'Rekapitulace stavby'!AN13)</f>
        <v>Vyplň údaj</v>
      </c>
      <c r="P13" s="226"/>
      <c r="Q13" s="37"/>
      <c r="R13" s="38"/>
    </row>
    <row r="14" spans="1:66" s="1" customFormat="1" ht="18" customHeight="1">
      <c r="B14" s="36"/>
      <c r="C14" s="37"/>
      <c r="D14" s="37"/>
      <c r="E14" s="279" t="str">
        <f>IF('Rekapitulace stavby'!E14="","",'Rekapitulace stavby'!E14)</f>
        <v>Vyplň údaj</v>
      </c>
      <c r="F14" s="280"/>
      <c r="G14" s="280"/>
      <c r="H14" s="280"/>
      <c r="I14" s="280"/>
      <c r="J14" s="280"/>
      <c r="K14" s="280"/>
      <c r="L14" s="280"/>
      <c r="M14" s="31" t="s">
        <v>29</v>
      </c>
      <c r="N14" s="37"/>
      <c r="O14" s="279" t="str">
        <f>IF('Rekapitulace stavby'!AN14="","",'Rekapitulace stavby'!AN14)</f>
        <v>Vyplň údaj</v>
      </c>
      <c r="P14" s="226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32</v>
      </c>
      <c r="E16" s="37"/>
      <c r="F16" s="37"/>
      <c r="G16" s="37"/>
      <c r="H16" s="37"/>
      <c r="I16" s="37"/>
      <c r="J16" s="37"/>
      <c r="K16" s="37"/>
      <c r="L16" s="37"/>
      <c r="M16" s="31" t="s">
        <v>28</v>
      </c>
      <c r="N16" s="37"/>
      <c r="O16" s="226" t="str">
        <f>IF('Rekapitulace stavby'!AN16="","",'Rekapitulace stavby'!AN16)</f>
        <v/>
      </c>
      <c r="P16" s="226"/>
      <c r="Q16" s="37"/>
      <c r="R16" s="38"/>
    </row>
    <row r="17" spans="2:18" s="1" customFormat="1" ht="18" customHeight="1">
      <c r="B17" s="36"/>
      <c r="C17" s="37"/>
      <c r="D17" s="37"/>
      <c r="E17" s="29" t="str">
        <f>IF('Rekapitulace stavby'!E17="","",'Rekapitulace stavby'!E17)</f>
        <v xml:space="preserve"> </v>
      </c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26" t="str">
        <f>IF('Rekapitulace stavby'!AN17="","",'Rekapitulace stavby'!AN17)</f>
        <v/>
      </c>
      <c r="P17" s="226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34</v>
      </c>
      <c r="E19" s="37"/>
      <c r="F19" s="37"/>
      <c r="G19" s="37"/>
      <c r="H19" s="37"/>
      <c r="I19" s="37"/>
      <c r="J19" s="37"/>
      <c r="K19" s="37"/>
      <c r="L19" s="37"/>
      <c r="M19" s="31" t="s">
        <v>28</v>
      </c>
      <c r="N19" s="37"/>
      <c r="O19" s="226" t="str">
        <f>IF('Rekapitulace stavby'!AN19="","",'Rekapitulace stavby'!AN19)</f>
        <v/>
      </c>
      <c r="P19" s="226"/>
      <c r="Q19" s="37"/>
      <c r="R19" s="38"/>
    </row>
    <row r="20" spans="2:18" s="1" customFormat="1" ht="18" customHeight="1">
      <c r="B20" s="36"/>
      <c r="C20" s="37"/>
      <c r="D20" s="37"/>
      <c r="E20" s="29" t="str">
        <f>IF('Rekapitulace stavby'!E20="","",'Rekapitulace stavby'!E20)</f>
        <v xml:space="preserve"> </v>
      </c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26" t="str">
        <f>IF('Rekapitulace stavby'!AN20="","",'Rekapitulace stavby'!AN20)</f>
        <v/>
      </c>
      <c r="P20" s="226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35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6.5" customHeight="1">
      <c r="B23" s="36"/>
      <c r="C23" s="37"/>
      <c r="D23" s="37"/>
      <c r="E23" s="231" t="s">
        <v>5</v>
      </c>
      <c r="F23" s="231"/>
      <c r="G23" s="231"/>
      <c r="H23" s="231"/>
      <c r="I23" s="231"/>
      <c r="J23" s="231"/>
      <c r="K23" s="231"/>
      <c r="L23" s="231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98</v>
      </c>
      <c r="E26" s="37"/>
      <c r="F26" s="37"/>
      <c r="G26" s="37"/>
      <c r="H26" s="37"/>
      <c r="I26" s="37"/>
      <c r="J26" s="37"/>
      <c r="K26" s="37"/>
      <c r="L26" s="37"/>
      <c r="M26" s="232">
        <f>N87</f>
        <v>0</v>
      </c>
      <c r="N26" s="232"/>
      <c r="O26" s="232"/>
      <c r="P26" s="232"/>
      <c r="Q26" s="37"/>
      <c r="R26" s="38"/>
    </row>
    <row r="27" spans="2:18" s="1" customFormat="1" ht="14.45" customHeight="1">
      <c r="B27" s="36"/>
      <c r="C27" s="37"/>
      <c r="D27" s="35" t="s">
        <v>85</v>
      </c>
      <c r="E27" s="37"/>
      <c r="F27" s="37"/>
      <c r="G27" s="37"/>
      <c r="H27" s="37"/>
      <c r="I27" s="37"/>
      <c r="J27" s="37"/>
      <c r="K27" s="37"/>
      <c r="L27" s="37"/>
      <c r="M27" s="232">
        <f>N101</f>
        <v>0</v>
      </c>
      <c r="N27" s="232"/>
      <c r="O27" s="232"/>
      <c r="P27" s="232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38</v>
      </c>
      <c r="E29" s="37"/>
      <c r="F29" s="37"/>
      <c r="G29" s="37"/>
      <c r="H29" s="37"/>
      <c r="I29" s="37"/>
      <c r="J29" s="37"/>
      <c r="K29" s="37"/>
      <c r="L29" s="37"/>
      <c r="M29" s="277">
        <f>ROUND(M26+M27,2)</f>
        <v>0</v>
      </c>
      <c r="N29" s="266"/>
      <c r="O29" s="266"/>
      <c r="P29" s="266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39</v>
      </c>
      <c r="E31" s="43" t="s">
        <v>40</v>
      </c>
      <c r="F31" s="44">
        <v>0.21</v>
      </c>
      <c r="G31" s="114" t="s">
        <v>41</v>
      </c>
      <c r="H31" s="274">
        <f>ROUND((((SUM(BE101:BE109)+SUM(BE126:BE213))+SUM(BE215:BE219))),2)</f>
        <v>0</v>
      </c>
      <c r="I31" s="266"/>
      <c r="J31" s="266"/>
      <c r="K31" s="37"/>
      <c r="L31" s="37"/>
      <c r="M31" s="274">
        <f>ROUND(((ROUND((SUM(BE101:BE109)+SUM(BE126:BE213)), 2)*F31)+SUM(BE215:BE219)*F31),2)</f>
        <v>0</v>
      </c>
      <c r="N31" s="266"/>
      <c r="O31" s="266"/>
      <c r="P31" s="266"/>
      <c r="Q31" s="37"/>
      <c r="R31" s="38"/>
    </row>
    <row r="32" spans="2:18" s="1" customFormat="1" ht="14.45" customHeight="1">
      <c r="B32" s="36"/>
      <c r="C32" s="37"/>
      <c r="D32" s="37"/>
      <c r="E32" s="43" t="s">
        <v>42</v>
      </c>
      <c r="F32" s="44">
        <v>0.15</v>
      </c>
      <c r="G32" s="114" t="s">
        <v>41</v>
      </c>
      <c r="H32" s="274">
        <f>ROUND((((SUM(BF101:BF109)+SUM(BF126:BF213))+SUM(BF215:BF219))),2)</f>
        <v>0</v>
      </c>
      <c r="I32" s="266"/>
      <c r="J32" s="266"/>
      <c r="K32" s="37"/>
      <c r="L32" s="37"/>
      <c r="M32" s="274">
        <f>ROUND(((ROUND((SUM(BF101:BF109)+SUM(BF126:BF213)), 2)*F32)+SUM(BF215:BF219)*F32),2)</f>
        <v>0</v>
      </c>
      <c r="N32" s="266"/>
      <c r="O32" s="266"/>
      <c r="P32" s="266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43</v>
      </c>
      <c r="F33" s="44">
        <v>0.21</v>
      </c>
      <c r="G33" s="114" t="s">
        <v>41</v>
      </c>
      <c r="H33" s="274">
        <f>ROUND((((SUM(BG101:BG109)+SUM(BG126:BG213))+SUM(BG215:BG219))),2)</f>
        <v>0</v>
      </c>
      <c r="I33" s="266"/>
      <c r="J33" s="266"/>
      <c r="K33" s="37"/>
      <c r="L33" s="37"/>
      <c r="M33" s="274">
        <v>0</v>
      </c>
      <c r="N33" s="266"/>
      <c r="O33" s="266"/>
      <c r="P33" s="26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0.15</v>
      </c>
      <c r="G34" s="114" t="s">
        <v>41</v>
      </c>
      <c r="H34" s="274">
        <f>ROUND((((SUM(BH101:BH109)+SUM(BH126:BH213))+SUM(BH215:BH219))),2)</f>
        <v>0</v>
      </c>
      <c r="I34" s="266"/>
      <c r="J34" s="266"/>
      <c r="K34" s="37"/>
      <c r="L34" s="37"/>
      <c r="M34" s="274">
        <v>0</v>
      </c>
      <c r="N34" s="266"/>
      <c r="O34" s="266"/>
      <c r="P34" s="26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</v>
      </c>
      <c r="G35" s="114" t="s">
        <v>41</v>
      </c>
      <c r="H35" s="274">
        <f>ROUND((((SUM(BI101:BI109)+SUM(BI126:BI213))+SUM(BI215:BI219))),2)</f>
        <v>0</v>
      </c>
      <c r="I35" s="266"/>
      <c r="J35" s="266"/>
      <c r="K35" s="37"/>
      <c r="L35" s="37"/>
      <c r="M35" s="274">
        <v>0</v>
      </c>
      <c r="N35" s="266"/>
      <c r="O35" s="266"/>
      <c r="P35" s="266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46</v>
      </c>
      <c r="E37" s="76"/>
      <c r="F37" s="76"/>
      <c r="G37" s="116" t="s">
        <v>47</v>
      </c>
      <c r="H37" s="117" t="s">
        <v>48</v>
      </c>
      <c r="I37" s="76"/>
      <c r="J37" s="76"/>
      <c r="K37" s="76"/>
      <c r="L37" s="275">
        <f>SUM(M29:M35)</f>
        <v>0</v>
      </c>
      <c r="M37" s="275"/>
      <c r="N37" s="275"/>
      <c r="O37" s="275"/>
      <c r="P37" s="276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5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5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5" t="s">
        <v>99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19</v>
      </c>
      <c r="D78" s="37"/>
      <c r="E78" s="37"/>
      <c r="F78" s="197" t="str">
        <f>F6</f>
        <v>Oprava kanalizace - Lázeňský komplex Aurora</v>
      </c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23</v>
      </c>
      <c r="D80" s="37"/>
      <c r="E80" s="37"/>
      <c r="F80" s="29" t="str">
        <f>F8</f>
        <v xml:space="preserve"> </v>
      </c>
      <c r="G80" s="37"/>
      <c r="H80" s="37"/>
      <c r="I80" s="37"/>
      <c r="J80" s="37"/>
      <c r="K80" s="31" t="s">
        <v>25</v>
      </c>
      <c r="L80" s="37"/>
      <c r="M80" s="267" t="str">
        <f>IF(O8="","",O8)</f>
        <v>21. 8. 2018</v>
      </c>
      <c r="N80" s="267"/>
      <c r="O80" s="267"/>
      <c r="P80" s="267"/>
      <c r="Q80" s="37"/>
      <c r="R80" s="38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5">
      <c r="B82" s="36"/>
      <c r="C82" s="31" t="s">
        <v>27</v>
      </c>
      <c r="D82" s="37"/>
      <c r="E82" s="37"/>
      <c r="F82" s="29" t="str">
        <f>E11</f>
        <v xml:space="preserve"> </v>
      </c>
      <c r="G82" s="37"/>
      <c r="H82" s="37"/>
      <c r="I82" s="37"/>
      <c r="J82" s="37"/>
      <c r="K82" s="31" t="s">
        <v>32</v>
      </c>
      <c r="L82" s="37"/>
      <c r="M82" s="226" t="str">
        <f>E17</f>
        <v xml:space="preserve"> </v>
      </c>
      <c r="N82" s="226"/>
      <c r="O82" s="226"/>
      <c r="P82" s="226"/>
      <c r="Q82" s="226"/>
      <c r="R82" s="38"/>
    </row>
    <row r="83" spans="2:47" s="1" customFormat="1" ht="14.45" customHeight="1">
      <c r="B83" s="36"/>
      <c r="C83" s="31" t="s">
        <v>30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34</v>
      </c>
      <c r="L83" s="37"/>
      <c r="M83" s="226" t="str">
        <f>E20</f>
        <v xml:space="preserve"> </v>
      </c>
      <c r="N83" s="226"/>
      <c r="O83" s="226"/>
      <c r="P83" s="226"/>
      <c r="Q83" s="226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72" t="s">
        <v>100</v>
      </c>
      <c r="D85" s="273"/>
      <c r="E85" s="273"/>
      <c r="F85" s="273"/>
      <c r="G85" s="273"/>
      <c r="H85" s="110"/>
      <c r="I85" s="110"/>
      <c r="J85" s="110"/>
      <c r="K85" s="110"/>
      <c r="L85" s="110"/>
      <c r="M85" s="110"/>
      <c r="N85" s="272" t="s">
        <v>101</v>
      </c>
      <c r="O85" s="273"/>
      <c r="P85" s="273"/>
      <c r="Q85" s="273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102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19">
        <f>N126</f>
        <v>0</v>
      </c>
      <c r="O87" s="270"/>
      <c r="P87" s="270"/>
      <c r="Q87" s="270"/>
      <c r="R87" s="38"/>
      <c r="AU87" s="20" t="s">
        <v>103</v>
      </c>
    </row>
    <row r="88" spans="2:47" s="6" customFormat="1" ht="24.95" customHeight="1">
      <c r="B88" s="119"/>
      <c r="C88" s="120"/>
      <c r="D88" s="121" t="s">
        <v>104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63">
        <f>N127</f>
        <v>0</v>
      </c>
      <c r="O88" s="269"/>
      <c r="P88" s="269"/>
      <c r="Q88" s="269"/>
      <c r="R88" s="122"/>
    </row>
    <row r="89" spans="2:47" s="7" customFormat="1" ht="19.899999999999999" customHeight="1">
      <c r="B89" s="123"/>
      <c r="C89" s="124"/>
      <c r="D89" s="98" t="s">
        <v>105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94">
        <f>N128</f>
        <v>0</v>
      </c>
      <c r="O89" s="268"/>
      <c r="P89" s="268"/>
      <c r="Q89" s="268"/>
      <c r="R89" s="125"/>
    </row>
    <row r="90" spans="2:47" s="7" customFormat="1" ht="19.899999999999999" customHeight="1">
      <c r="B90" s="123"/>
      <c r="C90" s="124"/>
      <c r="D90" s="98" t="s">
        <v>106</v>
      </c>
      <c r="E90" s="124"/>
      <c r="F90" s="124"/>
      <c r="G90" s="124"/>
      <c r="H90" s="124"/>
      <c r="I90" s="124"/>
      <c r="J90" s="124"/>
      <c r="K90" s="124"/>
      <c r="L90" s="124"/>
      <c r="M90" s="124"/>
      <c r="N90" s="194">
        <f>N154</f>
        <v>0</v>
      </c>
      <c r="O90" s="268"/>
      <c r="P90" s="268"/>
      <c r="Q90" s="268"/>
      <c r="R90" s="125"/>
    </row>
    <row r="91" spans="2:47" s="7" customFormat="1" ht="19.899999999999999" customHeight="1">
      <c r="B91" s="123"/>
      <c r="C91" s="124"/>
      <c r="D91" s="98" t="s">
        <v>107</v>
      </c>
      <c r="E91" s="124"/>
      <c r="F91" s="124"/>
      <c r="G91" s="124"/>
      <c r="H91" s="124"/>
      <c r="I91" s="124"/>
      <c r="J91" s="124"/>
      <c r="K91" s="124"/>
      <c r="L91" s="124"/>
      <c r="M91" s="124"/>
      <c r="N91" s="194">
        <f>N158</f>
        <v>0</v>
      </c>
      <c r="O91" s="268"/>
      <c r="P91" s="268"/>
      <c r="Q91" s="268"/>
      <c r="R91" s="125"/>
    </row>
    <row r="92" spans="2:47" s="7" customFormat="1" ht="19.899999999999999" customHeight="1">
      <c r="B92" s="123"/>
      <c r="C92" s="124"/>
      <c r="D92" s="98" t="s">
        <v>108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94">
        <f>N165</f>
        <v>0</v>
      </c>
      <c r="O92" s="268"/>
      <c r="P92" s="268"/>
      <c r="Q92" s="268"/>
      <c r="R92" s="125"/>
    </row>
    <row r="93" spans="2:47" s="7" customFormat="1" ht="19.899999999999999" customHeight="1">
      <c r="B93" s="123"/>
      <c r="C93" s="124"/>
      <c r="D93" s="98" t="s">
        <v>109</v>
      </c>
      <c r="E93" s="124"/>
      <c r="F93" s="124"/>
      <c r="G93" s="124"/>
      <c r="H93" s="124"/>
      <c r="I93" s="124"/>
      <c r="J93" s="124"/>
      <c r="K93" s="124"/>
      <c r="L93" s="124"/>
      <c r="M93" s="124"/>
      <c r="N93" s="194">
        <f>N198</f>
        <v>0</v>
      </c>
      <c r="O93" s="268"/>
      <c r="P93" s="268"/>
      <c r="Q93" s="268"/>
      <c r="R93" s="125"/>
    </row>
    <row r="94" spans="2:47" s="7" customFormat="1" ht="19.899999999999999" customHeight="1">
      <c r="B94" s="123"/>
      <c r="C94" s="124"/>
      <c r="D94" s="98" t="s">
        <v>110</v>
      </c>
      <c r="E94" s="124"/>
      <c r="F94" s="124"/>
      <c r="G94" s="124"/>
      <c r="H94" s="124"/>
      <c r="I94" s="124"/>
      <c r="J94" s="124"/>
      <c r="K94" s="124"/>
      <c r="L94" s="124"/>
      <c r="M94" s="124"/>
      <c r="N94" s="194">
        <f>N203</f>
        <v>0</v>
      </c>
      <c r="O94" s="268"/>
      <c r="P94" s="268"/>
      <c r="Q94" s="268"/>
      <c r="R94" s="125"/>
    </row>
    <row r="95" spans="2:47" s="6" customFormat="1" ht="24.95" customHeight="1">
      <c r="B95" s="119"/>
      <c r="C95" s="120"/>
      <c r="D95" s="121" t="s">
        <v>111</v>
      </c>
      <c r="E95" s="120"/>
      <c r="F95" s="120"/>
      <c r="G95" s="120"/>
      <c r="H95" s="120"/>
      <c r="I95" s="120"/>
      <c r="J95" s="120"/>
      <c r="K95" s="120"/>
      <c r="L95" s="120"/>
      <c r="M95" s="120"/>
      <c r="N95" s="263">
        <f>N205</f>
        <v>0</v>
      </c>
      <c r="O95" s="269"/>
      <c r="P95" s="269"/>
      <c r="Q95" s="269"/>
      <c r="R95" s="122"/>
    </row>
    <row r="96" spans="2:47" s="7" customFormat="1" ht="19.899999999999999" customHeight="1">
      <c r="B96" s="123"/>
      <c r="C96" s="124"/>
      <c r="D96" s="98" t="s">
        <v>112</v>
      </c>
      <c r="E96" s="124"/>
      <c r="F96" s="124"/>
      <c r="G96" s="124"/>
      <c r="H96" s="124"/>
      <c r="I96" s="124"/>
      <c r="J96" s="124"/>
      <c r="K96" s="124"/>
      <c r="L96" s="124"/>
      <c r="M96" s="124"/>
      <c r="N96" s="194">
        <f>N206</f>
        <v>0</v>
      </c>
      <c r="O96" s="268"/>
      <c r="P96" s="268"/>
      <c r="Q96" s="268"/>
      <c r="R96" s="125"/>
    </row>
    <row r="97" spans="2:65" s="7" customFormat="1" ht="19.899999999999999" customHeight="1">
      <c r="B97" s="123"/>
      <c r="C97" s="124"/>
      <c r="D97" s="98" t="s">
        <v>113</v>
      </c>
      <c r="E97" s="124"/>
      <c r="F97" s="124"/>
      <c r="G97" s="124"/>
      <c r="H97" s="124"/>
      <c r="I97" s="124"/>
      <c r="J97" s="124"/>
      <c r="K97" s="124"/>
      <c r="L97" s="124"/>
      <c r="M97" s="124"/>
      <c r="N97" s="194">
        <f>N209</f>
        <v>0</v>
      </c>
      <c r="O97" s="268"/>
      <c r="P97" s="268"/>
      <c r="Q97" s="268"/>
      <c r="R97" s="125"/>
    </row>
    <row r="98" spans="2:65" s="7" customFormat="1" ht="19.899999999999999" customHeight="1">
      <c r="B98" s="123"/>
      <c r="C98" s="124"/>
      <c r="D98" s="98" t="s">
        <v>114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94">
        <f>N212</f>
        <v>0</v>
      </c>
      <c r="O98" s="268"/>
      <c r="P98" s="268"/>
      <c r="Q98" s="268"/>
      <c r="R98" s="125"/>
    </row>
    <row r="99" spans="2:65" s="6" customFormat="1" ht="21.75" customHeight="1">
      <c r="B99" s="119"/>
      <c r="C99" s="120"/>
      <c r="D99" s="121" t="s">
        <v>115</v>
      </c>
      <c r="E99" s="120"/>
      <c r="F99" s="120"/>
      <c r="G99" s="120"/>
      <c r="H99" s="120"/>
      <c r="I99" s="120"/>
      <c r="J99" s="120"/>
      <c r="K99" s="120"/>
      <c r="L99" s="120"/>
      <c r="M99" s="120"/>
      <c r="N99" s="262">
        <f>N214</f>
        <v>0</v>
      </c>
      <c r="O99" s="269"/>
      <c r="P99" s="269"/>
      <c r="Q99" s="269"/>
      <c r="R99" s="122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</row>
    <row r="101" spans="2:65" s="1" customFormat="1" ht="29.25" customHeight="1">
      <c r="B101" s="36"/>
      <c r="C101" s="118" t="s">
        <v>116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70">
        <f>ROUND(N102+N103+N104+N106+N107+N108,2)</f>
        <v>0</v>
      </c>
      <c r="O101" s="271"/>
      <c r="P101" s="271"/>
      <c r="Q101" s="271"/>
      <c r="R101" s="38"/>
      <c r="T101" s="126"/>
      <c r="U101" s="127" t="s">
        <v>39</v>
      </c>
    </row>
    <row r="102" spans="2:65" s="1" customFormat="1" ht="18" customHeight="1">
      <c r="B102" s="128"/>
      <c r="C102" s="129"/>
      <c r="D102" s="209" t="s">
        <v>117</v>
      </c>
      <c r="E102" s="264"/>
      <c r="F102" s="264"/>
      <c r="G102" s="264"/>
      <c r="H102" s="264"/>
      <c r="I102" s="129"/>
      <c r="J102" s="129"/>
      <c r="K102" s="129"/>
      <c r="L102" s="129"/>
      <c r="M102" s="129"/>
      <c r="N102" s="193">
        <f>ROUND(N87*T102,2)</f>
        <v>0</v>
      </c>
      <c r="O102" s="265"/>
      <c r="P102" s="265"/>
      <c r="Q102" s="265"/>
      <c r="R102" s="131"/>
      <c r="S102" s="132"/>
      <c r="T102" s="133"/>
      <c r="U102" s="134" t="s">
        <v>40</v>
      </c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5" t="s">
        <v>118</v>
      </c>
      <c r="AZ102" s="132"/>
      <c r="BA102" s="132"/>
      <c r="BB102" s="132"/>
      <c r="BC102" s="132"/>
      <c r="BD102" s="132"/>
      <c r="BE102" s="136">
        <f t="shared" ref="BE102:BE108" si="0">IF(U102="základní",N102,0)</f>
        <v>0</v>
      </c>
      <c r="BF102" s="136">
        <f t="shared" ref="BF102:BF108" si="1">IF(U102="snížená",N102,0)</f>
        <v>0</v>
      </c>
      <c r="BG102" s="136">
        <f t="shared" ref="BG102:BG108" si="2">IF(U102="zákl. přenesená",N102,0)</f>
        <v>0</v>
      </c>
      <c r="BH102" s="136">
        <f t="shared" ref="BH102:BH108" si="3">IF(U102="sníž. přenesená",N102,0)</f>
        <v>0</v>
      </c>
      <c r="BI102" s="136">
        <f t="shared" ref="BI102:BI108" si="4">IF(U102="nulová",N102,0)</f>
        <v>0</v>
      </c>
      <c r="BJ102" s="135" t="s">
        <v>80</v>
      </c>
      <c r="BK102" s="132"/>
      <c r="BL102" s="132"/>
      <c r="BM102" s="132"/>
    </row>
    <row r="103" spans="2:65" s="1" customFormat="1" ht="18" customHeight="1">
      <c r="B103" s="128"/>
      <c r="C103" s="129"/>
      <c r="D103" s="209" t="s">
        <v>119</v>
      </c>
      <c r="E103" s="264"/>
      <c r="F103" s="264"/>
      <c r="G103" s="264"/>
      <c r="H103" s="264"/>
      <c r="I103" s="129"/>
      <c r="J103" s="129"/>
      <c r="K103" s="129"/>
      <c r="L103" s="129"/>
      <c r="M103" s="129"/>
      <c r="N103" s="193">
        <f>ROUND(N87*T103,2)</f>
        <v>0</v>
      </c>
      <c r="O103" s="265"/>
      <c r="P103" s="265"/>
      <c r="Q103" s="265"/>
      <c r="R103" s="131"/>
      <c r="S103" s="132"/>
      <c r="T103" s="133"/>
      <c r="U103" s="134" t="s">
        <v>40</v>
      </c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5" t="s">
        <v>118</v>
      </c>
      <c r="AZ103" s="132"/>
      <c r="BA103" s="132"/>
      <c r="BB103" s="132"/>
      <c r="BC103" s="132"/>
      <c r="BD103" s="132"/>
      <c r="BE103" s="136">
        <f t="shared" si="0"/>
        <v>0</v>
      </c>
      <c r="BF103" s="136">
        <f t="shared" si="1"/>
        <v>0</v>
      </c>
      <c r="BG103" s="136">
        <f t="shared" si="2"/>
        <v>0</v>
      </c>
      <c r="BH103" s="136">
        <f t="shared" si="3"/>
        <v>0</v>
      </c>
      <c r="BI103" s="136">
        <f t="shared" si="4"/>
        <v>0</v>
      </c>
      <c r="BJ103" s="135" t="s">
        <v>80</v>
      </c>
      <c r="BK103" s="132"/>
      <c r="BL103" s="132"/>
      <c r="BM103" s="132"/>
    </row>
    <row r="104" spans="2:65" s="1" customFormat="1" ht="18" customHeight="1">
      <c r="B104" s="128"/>
      <c r="C104" s="129"/>
      <c r="D104" s="209" t="s">
        <v>120</v>
      </c>
      <c r="E104" s="264"/>
      <c r="F104" s="264"/>
      <c r="G104" s="264"/>
      <c r="H104" s="264"/>
      <c r="I104" s="129"/>
      <c r="J104" s="129"/>
      <c r="K104" s="129"/>
      <c r="L104" s="129"/>
      <c r="M104" s="129"/>
      <c r="N104" s="193">
        <f>ROUND(N87*T104,2)</f>
        <v>0</v>
      </c>
      <c r="O104" s="265"/>
      <c r="P104" s="265"/>
      <c r="Q104" s="265"/>
      <c r="R104" s="131"/>
      <c r="S104" s="132"/>
      <c r="T104" s="133"/>
      <c r="U104" s="134" t="s">
        <v>40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5" t="s">
        <v>118</v>
      </c>
      <c r="AZ104" s="132"/>
      <c r="BA104" s="132"/>
      <c r="BB104" s="132"/>
      <c r="BC104" s="132"/>
      <c r="BD104" s="132"/>
      <c r="BE104" s="136">
        <f t="shared" si="0"/>
        <v>0</v>
      </c>
      <c r="BF104" s="136">
        <f t="shared" si="1"/>
        <v>0</v>
      </c>
      <c r="BG104" s="136">
        <f t="shared" si="2"/>
        <v>0</v>
      </c>
      <c r="BH104" s="136">
        <f t="shared" si="3"/>
        <v>0</v>
      </c>
      <c r="BI104" s="136">
        <f t="shared" si="4"/>
        <v>0</v>
      </c>
      <c r="BJ104" s="135" t="s">
        <v>80</v>
      </c>
      <c r="BK104" s="132"/>
      <c r="BL104" s="132"/>
      <c r="BM104" s="132"/>
    </row>
    <row r="105" spans="2:65" s="1" customFormat="1" ht="18" customHeight="1">
      <c r="B105" s="128"/>
      <c r="C105" s="129"/>
      <c r="D105" s="209" t="s">
        <v>315</v>
      </c>
      <c r="E105" s="264"/>
      <c r="F105" s="264"/>
      <c r="G105" s="264"/>
      <c r="H105" s="264"/>
      <c r="I105" s="129"/>
      <c r="J105" s="129"/>
      <c r="K105" s="129"/>
      <c r="L105" s="129"/>
      <c r="M105" s="129"/>
      <c r="N105" s="193">
        <f>N88*0.08</f>
        <v>0</v>
      </c>
      <c r="O105" s="265"/>
      <c r="P105" s="265"/>
      <c r="Q105" s="265"/>
      <c r="R105" s="131"/>
      <c r="S105" s="132"/>
      <c r="T105" s="133"/>
      <c r="U105" s="134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5"/>
      <c r="AZ105" s="132"/>
      <c r="BA105" s="132"/>
      <c r="BB105" s="132"/>
      <c r="BC105" s="132"/>
      <c r="BD105" s="132"/>
      <c r="BE105" s="136"/>
      <c r="BF105" s="136"/>
      <c r="BG105" s="136"/>
      <c r="BH105" s="136"/>
      <c r="BI105" s="136"/>
      <c r="BJ105" s="135"/>
      <c r="BK105" s="132"/>
      <c r="BL105" s="132"/>
      <c r="BM105" s="132"/>
    </row>
    <row r="106" spans="2:65" s="1" customFormat="1" ht="18" customHeight="1">
      <c r="B106" s="128"/>
      <c r="C106" s="129"/>
      <c r="D106" s="209" t="s">
        <v>121</v>
      </c>
      <c r="E106" s="264"/>
      <c r="F106" s="264"/>
      <c r="G106" s="264"/>
      <c r="H106" s="264"/>
      <c r="I106" s="129"/>
      <c r="J106" s="129"/>
      <c r="K106" s="129"/>
      <c r="L106" s="129"/>
      <c r="M106" s="129"/>
      <c r="N106" s="193">
        <f>ROUND(N87*T106,2)</f>
        <v>0</v>
      </c>
      <c r="O106" s="265"/>
      <c r="P106" s="265"/>
      <c r="Q106" s="265"/>
      <c r="R106" s="131"/>
      <c r="S106" s="132"/>
      <c r="T106" s="133"/>
      <c r="U106" s="134" t="s">
        <v>40</v>
      </c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5" t="s">
        <v>118</v>
      </c>
      <c r="AZ106" s="132"/>
      <c r="BA106" s="132"/>
      <c r="BB106" s="132"/>
      <c r="BC106" s="132"/>
      <c r="BD106" s="132"/>
      <c r="BE106" s="136">
        <f t="shared" si="0"/>
        <v>0</v>
      </c>
      <c r="BF106" s="136">
        <f t="shared" si="1"/>
        <v>0</v>
      </c>
      <c r="BG106" s="136">
        <f t="shared" si="2"/>
        <v>0</v>
      </c>
      <c r="BH106" s="136">
        <f t="shared" si="3"/>
        <v>0</v>
      </c>
      <c r="BI106" s="136">
        <f t="shared" si="4"/>
        <v>0</v>
      </c>
      <c r="BJ106" s="135" t="s">
        <v>80</v>
      </c>
      <c r="BK106" s="132"/>
      <c r="BL106" s="132"/>
      <c r="BM106" s="132"/>
    </row>
    <row r="107" spans="2:65" s="1" customFormat="1" ht="18" customHeight="1">
      <c r="B107" s="128"/>
      <c r="C107" s="129"/>
      <c r="D107" s="209" t="s">
        <v>122</v>
      </c>
      <c r="E107" s="264"/>
      <c r="F107" s="264"/>
      <c r="G107" s="264"/>
      <c r="H107" s="264"/>
      <c r="I107" s="129"/>
      <c r="J107" s="129"/>
      <c r="K107" s="129"/>
      <c r="L107" s="129"/>
      <c r="M107" s="129"/>
      <c r="N107" s="193">
        <f>ROUND(N87*T107,2)</f>
        <v>0</v>
      </c>
      <c r="O107" s="265"/>
      <c r="P107" s="265"/>
      <c r="Q107" s="265"/>
      <c r="R107" s="131"/>
      <c r="S107" s="132"/>
      <c r="T107" s="133"/>
      <c r="U107" s="134" t="s">
        <v>40</v>
      </c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5" t="s">
        <v>118</v>
      </c>
      <c r="AZ107" s="132"/>
      <c r="BA107" s="132"/>
      <c r="BB107" s="132"/>
      <c r="BC107" s="132"/>
      <c r="BD107" s="132"/>
      <c r="BE107" s="136">
        <f t="shared" si="0"/>
        <v>0</v>
      </c>
      <c r="BF107" s="136">
        <f t="shared" si="1"/>
        <v>0</v>
      </c>
      <c r="BG107" s="136">
        <f t="shared" si="2"/>
        <v>0</v>
      </c>
      <c r="BH107" s="136">
        <f t="shared" si="3"/>
        <v>0</v>
      </c>
      <c r="BI107" s="136">
        <f t="shared" si="4"/>
        <v>0</v>
      </c>
      <c r="BJ107" s="135" t="s">
        <v>80</v>
      </c>
      <c r="BK107" s="132"/>
      <c r="BL107" s="132"/>
      <c r="BM107" s="132"/>
    </row>
    <row r="108" spans="2:65" s="1" customFormat="1" ht="18" customHeight="1">
      <c r="B108" s="128"/>
      <c r="C108" s="129"/>
      <c r="D108" s="130" t="s">
        <v>123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93">
        <f>ROUND(N87*T108,2)</f>
        <v>0</v>
      </c>
      <c r="O108" s="265"/>
      <c r="P108" s="265"/>
      <c r="Q108" s="265"/>
      <c r="R108" s="131"/>
      <c r="S108" s="132"/>
      <c r="T108" s="137"/>
      <c r="U108" s="138" t="s">
        <v>40</v>
      </c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5" t="s">
        <v>124</v>
      </c>
      <c r="AZ108" s="132"/>
      <c r="BA108" s="132"/>
      <c r="BB108" s="132"/>
      <c r="BC108" s="132"/>
      <c r="BD108" s="132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80</v>
      </c>
      <c r="BK108" s="132"/>
      <c r="BL108" s="132"/>
      <c r="BM108" s="132"/>
    </row>
    <row r="109" spans="2:65" s="1" customForma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29.25" customHeight="1">
      <c r="B110" s="36"/>
      <c r="C110" s="109" t="s">
        <v>90</v>
      </c>
      <c r="D110" s="110"/>
      <c r="E110" s="110"/>
      <c r="F110" s="110"/>
      <c r="G110" s="110"/>
      <c r="H110" s="110"/>
      <c r="I110" s="110"/>
      <c r="J110" s="110"/>
      <c r="K110" s="110"/>
      <c r="L110" s="190">
        <f>ROUND(SUM(N87+N101),2)</f>
        <v>0</v>
      </c>
      <c r="M110" s="190"/>
      <c r="N110" s="190"/>
      <c r="O110" s="190"/>
      <c r="P110" s="190"/>
      <c r="Q110" s="190"/>
      <c r="R110" s="38"/>
    </row>
    <row r="111" spans="2:65" s="1" customFormat="1" ht="6.95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5" spans="2:63" s="1" customFormat="1" ht="6.95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5"/>
    </row>
    <row r="116" spans="2:63" s="1" customFormat="1" ht="36.950000000000003" customHeight="1">
      <c r="B116" s="36"/>
      <c r="C116" s="195" t="s">
        <v>125</v>
      </c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38"/>
    </row>
    <row r="117" spans="2:63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3" s="1" customFormat="1" ht="36.950000000000003" customHeight="1">
      <c r="B118" s="36"/>
      <c r="C118" s="70" t="s">
        <v>19</v>
      </c>
      <c r="D118" s="37"/>
      <c r="E118" s="37"/>
      <c r="F118" s="197" t="str">
        <f>F6</f>
        <v>Oprava kanalizace - Lázeňský komplex Aurora</v>
      </c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23</v>
      </c>
      <c r="D120" s="37"/>
      <c r="E120" s="37"/>
      <c r="F120" s="29" t="str">
        <f>F8</f>
        <v xml:space="preserve"> </v>
      </c>
      <c r="G120" s="37"/>
      <c r="H120" s="37"/>
      <c r="I120" s="37"/>
      <c r="J120" s="37"/>
      <c r="K120" s="31" t="s">
        <v>25</v>
      </c>
      <c r="L120" s="37"/>
      <c r="M120" s="267" t="str">
        <f>IF(O8="","",O8)</f>
        <v>21. 8. 2018</v>
      </c>
      <c r="N120" s="267"/>
      <c r="O120" s="267"/>
      <c r="P120" s="267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 ht="15">
      <c r="B122" s="36"/>
      <c r="C122" s="31" t="s">
        <v>27</v>
      </c>
      <c r="D122" s="37"/>
      <c r="E122" s="37"/>
      <c r="F122" s="29" t="str">
        <f>E11</f>
        <v xml:space="preserve"> </v>
      </c>
      <c r="G122" s="37"/>
      <c r="H122" s="37"/>
      <c r="I122" s="37"/>
      <c r="J122" s="37"/>
      <c r="K122" s="31" t="s">
        <v>32</v>
      </c>
      <c r="L122" s="37"/>
      <c r="M122" s="226" t="str">
        <f>E17</f>
        <v xml:space="preserve"> </v>
      </c>
      <c r="N122" s="226"/>
      <c r="O122" s="226"/>
      <c r="P122" s="226"/>
      <c r="Q122" s="226"/>
      <c r="R122" s="38"/>
    </row>
    <row r="123" spans="2:63" s="1" customFormat="1" ht="14.45" customHeight="1">
      <c r="B123" s="36"/>
      <c r="C123" s="31" t="s">
        <v>30</v>
      </c>
      <c r="D123" s="37"/>
      <c r="E123" s="37"/>
      <c r="F123" s="29" t="str">
        <f>IF(E14="","",E14)</f>
        <v>Vyplň údaj</v>
      </c>
      <c r="G123" s="37"/>
      <c r="H123" s="37"/>
      <c r="I123" s="37"/>
      <c r="J123" s="37"/>
      <c r="K123" s="31" t="s">
        <v>34</v>
      </c>
      <c r="L123" s="37"/>
      <c r="M123" s="226" t="str">
        <f>E20</f>
        <v xml:space="preserve"> </v>
      </c>
      <c r="N123" s="226"/>
      <c r="O123" s="226"/>
      <c r="P123" s="226"/>
      <c r="Q123" s="226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39"/>
      <c r="C125" s="140" t="s">
        <v>126</v>
      </c>
      <c r="D125" s="141" t="s">
        <v>127</v>
      </c>
      <c r="E125" s="141" t="s">
        <v>57</v>
      </c>
      <c r="F125" s="258" t="s">
        <v>128</v>
      </c>
      <c r="G125" s="258"/>
      <c r="H125" s="258"/>
      <c r="I125" s="258"/>
      <c r="J125" s="141" t="s">
        <v>129</v>
      </c>
      <c r="K125" s="141" t="s">
        <v>130</v>
      </c>
      <c r="L125" s="258" t="s">
        <v>131</v>
      </c>
      <c r="M125" s="258"/>
      <c r="N125" s="258" t="s">
        <v>101</v>
      </c>
      <c r="O125" s="258"/>
      <c r="P125" s="258"/>
      <c r="Q125" s="259"/>
      <c r="R125" s="142"/>
      <c r="T125" s="77" t="s">
        <v>132</v>
      </c>
      <c r="U125" s="78" t="s">
        <v>39</v>
      </c>
      <c r="V125" s="78" t="s">
        <v>133</v>
      </c>
      <c r="W125" s="78" t="s">
        <v>134</v>
      </c>
      <c r="X125" s="78" t="s">
        <v>135</v>
      </c>
      <c r="Y125" s="78" t="s">
        <v>136</v>
      </c>
      <c r="Z125" s="78" t="s">
        <v>137</v>
      </c>
      <c r="AA125" s="79" t="s">
        <v>138</v>
      </c>
    </row>
    <row r="126" spans="2:63" s="1" customFormat="1" ht="29.25" customHeight="1">
      <c r="B126" s="36"/>
      <c r="C126" s="81" t="s">
        <v>98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60">
        <f>BK126</f>
        <v>0</v>
      </c>
      <c r="O126" s="261"/>
      <c r="P126" s="261"/>
      <c r="Q126" s="261"/>
      <c r="R126" s="38"/>
      <c r="T126" s="80"/>
      <c r="U126" s="52"/>
      <c r="V126" s="52"/>
      <c r="W126" s="143">
        <f>W127+W205+W214</f>
        <v>0</v>
      </c>
      <c r="X126" s="52"/>
      <c r="Y126" s="143">
        <f>Y127+Y205+Y214</f>
        <v>37.783949999999997</v>
      </c>
      <c r="Z126" s="52"/>
      <c r="AA126" s="144">
        <f>AA127+AA205+AA214</f>
        <v>0</v>
      </c>
      <c r="AT126" s="20" t="s">
        <v>74</v>
      </c>
      <c r="AU126" s="20" t="s">
        <v>103</v>
      </c>
      <c r="BK126" s="145">
        <f>BK127+BK205+BK214</f>
        <v>0</v>
      </c>
    </row>
    <row r="127" spans="2:63" s="9" customFormat="1" ht="37.35" customHeight="1">
      <c r="B127" s="146"/>
      <c r="C127" s="147"/>
      <c r="D127" s="148" t="s">
        <v>104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262">
        <f>BK127</f>
        <v>0</v>
      </c>
      <c r="O127" s="263"/>
      <c r="P127" s="263"/>
      <c r="Q127" s="263"/>
      <c r="R127" s="149"/>
      <c r="T127" s="150"/>
      <c r="U127" s="147"/>
      <c r="V127" s="147"/>
      <c r="W127" s="151">
        <f>W128+W154+W158+W165+W198+W203</f>
        <v>0</v>
      </c>
      <c r="X127" s="147"/>
      <c r="Y127" s="151">
        <f>Y128+Y154+Y158+Y165+Y198+Y203</f>
        <v>37.783949999999997</v>
      </c>
      <c r="Z127" s="147"/>
      <c r="AA127" s="152">
        <f>AA128+AA154+AA158+AA165+AA198+AA203</f>
        <v>0</v>
      </c>
      <c r="AR127" s="153" t="s">
        <v>80</v>
      </c>
      <c r="AT127" s="154" t="s">
        <v>74</v>
      </c>
      <c r="AU127" s="154" t="s">
        <v>75</v>
      </c>
      <c r="AY127" s="153" t="s">
        <v>139</v>
      </c>
      <c r="BK127" s="155">
        <f>BK128+BK154+BK158+BK165+BK198+BK203</f>
        <v>0</v>
      </c>
    </row>
    <row r="128" spans="2:63" s="9" customFormat="1" ht="19.899999999999999" customHeight="1">
      <c r="B128" s="146"/>
      <c r="C128" s="147"/>
      <c r="D128" s="156" t="s">
        <v>105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51">
        <f>BK128</f>
        <v>0</v>
      </c>
      <c r="O128" s="252"/>
      <c r="P128" s="252"/>
      <c r="Q128" s="252"/>
      <c r="R128" s="149"/>
      <c r="T128" s="150"/>
      <c r="U128" s="147"/>
      <c r="V128" s="147"/>
      <c r="W128" s="151">
        <f>SUM(W129:W153)</f>
        <v>0</v>
      </c>
      <c r="X128" s="147"/>
      <c r="Y128" s="151">
        <f>SUM(Y129:Y153)</f>
        <v>1.399491</v>
      </c>
      <c r="Z128" s="147"/>
      <c r="AA128" s="152">
        <f>SUM(AA129:AA153)</f>
        <v>0</v>
      </c>
      <c r="AR128" s="153" t="s">
        <v>80</v>
      </c>
      <c r="AT128" s="154" t="s">
        <v>74</v>
      </c>
      <c r="AU128" s="154" t="s">
        <v>80</v>
      </c>
      <c r="AY128" s="153" t="s">
        <v>139</v>
      </c>
      <c r="BK128" s="155">
        <f>SUM(BK129:BK153)</f>
        <v>0</v>
      </c>
    </row>
    <row r="129" spans="2:65" s="1" customFormat="1" ht="25.5" customHeight="1">
      <c r="B129" s="128"/>
      <c r="C129" s="157" t="s">
        <v>80</v>
      </c>
      <c r="D129" s="157" t="s">
        <v>140</v>
      </c>
      <c r="E129" s="158" t="s">
        <v>141</v>
      </c>
      <c r="F129" s="243" t="s">
        <v>142</v>
      </c>
      <c r="G129" s="243"/>
      <c r="H129" s="243"/>
      <c r="I129" s="243"/>
      <c r="J129" s="159" t="s">
        <v>143</v>
      </c>
      <c r="K129" s="160">
        <v>658.58399999999995</v>
      </c>
      <c r="L129" s="241">
        <v>0</v>
      </c>
      <c r="M129" s="241"/>
      <c r="N129" s="244">
        <f>ROUND(L129*K129,2)</f>
        <v>0</v>
      </c>
      <c r="O129" s="244"/>
      <c r="P129" s="244"/>
      <c r="Q129" s="244"/>
      <c r="R129" s="131"/>
      <c r="T129" s="161" t="s">
        <v>5</v>
      </c>
      <c r="U129" s="45" t="s">
        <v>40</v>
      </c>
      <c r="V129" s="37"/>
      <c r="W129" s="162">
        <f>V129*K129</f>
        <v>0</v>
      </c>
      <c r="X129" s="162">
        <v>0</v>
      </c>
      <c r="Y129" s="162">
        <f>X129*K129</f>
        <v>0</v>
      </c>
      <c r="Z129" s="162">
        <v>0</v>
      </c>
      <c r="AA129" s="163">
        <f>Z129*K129</f>
        <v>0</v>
      </c>
      <c r="AR129" s="20" t="s">
        <v>144</v>
      </c>
      <c r="AT129" s="20" t="s">
        <v>140</v>
      </c>
      <c r="AU129" s="20" t="s">
        <v>96</v>
      </c>
      <c r="AY129" s="20" t="s">
        <v>139</v>
      </c>
      <c r="BE129" s="102">
        <f>IF(U129="základní",N129,0)</f>
        <v>0</v>
      </c>
      <c r="BF129" s="102">
        <f>IF(U129="snížená",N129,0)</f>
        <v>0</v>
      </c>
      <c r="BG129" s="102">
        <f>IF(U129="zákl. přenesená",N129,0)</f>
        <v>0</v>
      </c>
      <c r="BH129" s="102">
        <f>IF(U129="sníž. přenesená",N129,0)</f>
        <v>0</v>
      </c>
      <c r="BI129" s="102">
        <f>IF(U129="nulová",N129,0)</f>
        <v>0</v>
      </c>
      <c r="BJ129" s="20" t="s">
        <v>80</v>
      </c>
      <c r="BK129" s="102">
        <f>ROUND(L129*K129,2)</f>
        <v>0</v>
      </c>
      <c r="BL129" s="20" t="s">
        <v>144</v>
      </c>
      <c r="BM129" s="20" t="s">
        <v>145</v>
      </c>
    </row>
    <row r="130" spans="2:65" s="10" customFormat="1" ht="16.5" customHeight="1">
      <c r="B130" s="164"/>
      <c r="C130" s="165"/>
      <c r="D130" s="165"/>
      <c r="E130" s="166" t="s">
        <v>5</v>
      </c>
      <c r="F130" s="245" t="s">
        <v>146</v>
      </c>
      <c r="G130" s="246"/>
      <c r="H130" s="246"/>
      <c r="I130" s="246"/>
      <c r="J130" s="165"/>
      <c r="K130" s="167">
        <v>658.58399999999995</v>
      </c>
      <c r="L130" s="165"/>
      <c r="M130" s="165"/>
      <c r="N130" s="165"/>
      <c r="O130" s="165"/>
      <c r="P130" s="165"/>
      <c r="Q130" s="165"/>
      <c r="R130" s="168"/>
      <c r="T130" s="169"/>
      <c r="U130" s="165"/>
      <c r="V130" s="165"/>
      <c r="W130" s="165"/>
      <c r="X130" s="165"/>
      <c r="Y130" s="165"/>
      <c r="Z130" s="165"/>
      <c r="AA130" s="170"/>
      <c r="AT130" s="171" t="s">
        <v>147</v>
      </c>
      <c r="AU130" s="171" t="s">
        <v>96</v>
      </c>
      <c r="AV130" s="10" t="s">
        <v>96</v>
      </c>
      <c r="AW130" s="10" t="s">
        <v>33</v>
      </c>
      <c r="AX130" s="10" t="s">
        <v>75</v>
      </c>
      <c r="AY130" s="171" t="s">
        <v>139</v>
      </c>
    </row>
    <row r="131" spans="2:65" s="11" customFormat="1" ht="16.5" customHeight="1">
      <c r="B131" s="172"/>
      <c r="C131" s="173"/>
      <c r="D131" s="173"/>
      <c r="E131" s="174" t="s">
        <v>5</v>
      </c>
      <c r="F131" s="249" t="s">
        <v>148</v>
      </c>
      <c r="G131" s="250"/>
      <c r="H131" s="250"/>
      <c r="I131" s="250"/>
      <c r="J131" s="173"/>
      <c r="K131" s="175">
        <v>658.58399999999995</v>
      </c>
      <c r="L131" s="173"/>
      <c r="M131" s="173"/>
      <c r="N131" s="173"/>
      <c r="O131" s="173"/>
      <c r="P131" s="173"/>
      <c r="Q131" s="173"/>
      <c r="R131" s="176"/>
      <c r="T131" s="177"/>
      <c r="U131" s="173"/>
      <c r="V131" s="173"/>
      <c r="W131" s="173"/>
      <c r="X131" s="173"/>
      <c r="Y131" s="173"/>
      <c r="Z131" s="173"/>
      <c r="AA131" s="178"/>
      <c r="AT131" s="179" t="s">
        <v>147</v>
      </c>
      <c r="AU131" s="179" t="s">
        <v>96</v>
      </c>
      <c r="AV131" s="11" t="s">
        <v>144</v>
      </c>
      <c r="AW131" s="11" t="s">
        <v>33</v>
      </c>
      <c r="AX131" s="11" t="s">
        <v>80</v>
      </c>
      <c r="AY131" s="179" t="s">
        <v>139</v>
      </c>
    </row>
    <row r="132" spans="2:65" s="1" customFormat="1" ht="25.5" customHeight="1">
      <c r="B132" s="128"/>
      <c r="C132" s="157" t="s">
        <v>96</v>
      </c>
      <c r="D132" s="157" t="s">
        <v>140</v>
      </c>
      <c r="E132" s="158" t="s">
        <v>149</v>
      </c>
      <c r="F132" s="243" t="s">
        <v>150</v>
      </c>
      <c r="G132" s="243"/>
      <c r="H132" s="243"/>
      <c r="I132" s="243"/>
      <c r="J132" s="159" t="s">
        <v>143</v>
      </c>
      <c r="K132" s="160">
        <v>658.58399999999995</v>
      </c>
      <c r="L132" s="241">
        <v>0</v>
      </c>
      <c r="M132" s="241"/>
      <c r="N132" s="244">
        <f>ROUND(L132*K132,2)</f>
        <v>0</v>
      </c>
      <c r="O132" s="244"/>
      <c r="P132" s="244"/>
      <c r="Q132" s="244"/>
      <c r="R132" s="131"/>
      <c r="T132" s="161" t="s">
        <v>5</v>
      </c>
      <c r="U132" s="45" t="s">
        <v>40</v>
      </c>
      <c r="V132" s="37"/>
      <c r="W132" s="162">
        <f>V132*K132</f>
        <v>0</v>
      </c>
      <c r="X132" s="162">
        <v>0</v>
      </c>
      <c r="Y132" s="162">
        <f>X132*K132</f>
        <v>0</v>
      </c>
      <c r="Z132" s="162">
        <v>0</v>
      </c>
      <c r="AA132" s="163">
        <f>Z132*K132</f>
        <v>0</v>
      </c>
      <c r="AR132" s="20" t="s">
        <v>144</v>
      </c>
      <c r="AT132" s="20" t="s">
        <v>140</v>
      </c>
      <c r="AU132" s="20" t="s">
        <v>96</v>
      </c>
      <c r="AY132" s="20" t="s">
        <v>139</v>
      </c>
      <c r="BE132" s="102">
        <f>IF(U132="základní",N132,0)</f>
        <v>0</v>
      </c>
      <c r="BF132" s="102">
        <f>IF(U132="snížená",N132,0)</f>
        <v>0</v>
      </c>
      <c r="BG132" s="102">
        <f>IF(U132="zákl. přenesená",N132,0)</f>
        <v>0</v>
      </c>
      <c r="BH132" s="102">
        <f>IF(U132="sníž. přenesená",N132,0)</f>
        <v>0</v>
      </c>
      <c r="BI132" s="102">
        <f>IF(U132="nulová",N132,0)</f>
        <v>0</v>
      </c>
      <c r="BJ132" s="20" t="s">
        <v>80</v>
      </c>
      <c r="BK132" s="102">
        <f>ROUND(L132*K132,2)</f>
        <v>0</v>
      </c>
      <c r="BL132" s="20" t="s">
        <v>144</v>
      </c>
      <c r="BM132" s="20" t="s">
        <v>151</v>
      </c>
    </row>
    <row r="133" spans="2:65" s="10" customFormat="1" ht="16.5" customHeight="1">
      <c r="B133" s="164"/>
      <c r="C133" s="165"/>
      <c r="D133" s="165"/>
      <c r="E133" s="166" t="s">
        <v>5</v>
      </c>
      <c r="F133" s="245" t="s">
        <v>152</v>
      </c>
      <c r="G133" s="246"/>
      <c r="H133" s="246"/>
      <c r="I133" s="246"/>
      <c r="J133" s="165"/>
      <c r="K133" s="167">
        <v>658.58399999999995</v>
      </c>
      <c r="L133" s="165"/>
      <c r="M133" s="165"/>
      <c r="N133" s="165"/>
      <c r="O133" s="165"/>
      <c r="P133" s="165"/>
      <c r="Q133" s="165"/>
      <c r="R133" s="168"/>
      <c r="T133" s="169"/>
      <c r="U133" s="165"/>
      <c r="V133" s="165"/>
      <c r="W133" s="165"/>
      <c r="X133" s="165"/>
      <c r="Y133" s="165"/>
      <c r="Z133" s="165"/>
      <c r="AA133" s="170"/>
      <c r="AT133" s="171" t="s">
        <v>147</v>
      </c>
      <c r="AU133" s="171" t="s">
        <v>96</v>
      </c>
      <c r="AV133" s="10" t="s">
        <v>96</v>
      </c>
      <c r="AW133" s="10" t="s">
        <v>33</v>
      </c>
      <c r="AX133" s="10" t="s">
        <v>75</v>
      </c>
      <c r="AY133" s="171" t="s">
        <v>139</v>
      </c>
    </row>
    <row r="134" spans="2:65" s="11" customFormat="1" ht="16.5" customHeight="1">
      <c r="B134" s="172"/>
      <c r="C134" s="173"/>
      <c r="D134" s="173"/>
      <c r="E134" s="174" t="s">
        <v>5</v>
      </c>
      <c r="F134" s="249" t="s">
        <v>148</v>
      </c>
      <c r="G134" s="250"/>
      <c r="H134" s="250"/>
      <c r="I134" s="250"/>
      <c r="J134" s="173"/>
      <c r="K134" s="175">
        <v>658.58399999999995</v>
      </c>
      <c r="L134" s="173"/>
      <c r="M134" s="173"/>
      <c r="N134" s="173"/>
      <c r="O134" s="173"/>
      <c r="P134" s="173"/>
      <c r="Q134" s="173"/>
      <c r="R134" s="176"/>
      <c r="T134" s="177"/>
      <c r="U134" s="173"/>
      <c r="V134" s="173"/>
      <c r="W134" s="173"/>
      <c r="X134" s="173"/>
      <c r="Y134" s="173"/>
      <c r="Z134" s="173"/>
      <c r="AA134" s="178"/>
      <c r="AT134" s="179" t="s">
        <v>147</v>
      </c>
      <c r="AU134" s="179" t="s">
        <v>96</v>
      </c>
      <c r="AV134" s="11" t="s">
        <v>144</v>
      </c>
      <c r="AW134" s="11" t="s">
        <v>33</v>
      </c>
      <c r="AX134" s="11" t="s">
        <v>80</v>
      </c>
      <c r="AY134" s="179" t="s">
        <v>139</v>
      </c>
    </row>
    <row r="135" spans="2:65" s="1" customFormat="1" ht="25.5" customHeight="1">
      <c r="B135" s="128"/>
      <c r="C135" s="157" t="s">
        <v>153</v>
      </c>
      <c r="D135" s="157" t="s">
        <v>140</v>
      </c>
      <c r="E135" s="158" t="s">
        <v>154</v>
      </c>
      <c r="F135" s="243" t="s">
        <v>155</v>
      </c>
      <c r="G135" s="243"/>
      <c r="H135" s="243"/>
      <c r="I135" s="243"/>
      <c r="J135" s="159" t="s">
        <v>156</v>
      </c>
      <c r="K135" s="160">
        <v>1646.46</v>
      </c>
      <c r="L135" s="241">
        <v>0</v>
      </c>
      <c r="M135" s="241"/>
      <c r="N135" s="244">
        <f>ROUND(L135*K135,2)</f>
        <v>0</v>
      </c>
      <c r="O135" s="244"/>
      <c r="P135" s="244"/>
      <c r="Q135" s="244"/>
      <c r="R135" s="131"/>
      <c r="T135" s="161" t="s">
        <v>5</v>
      </c>
      <c r="U135" s="45" t="s">
        <v>40</v>
      </c>
      <c r="V135" s="37"/>
      <c r="W135" s="162">
        <f>V135*K135</f>
        <v>0</v>
      </c>
      <c r="X135" s="162">
        <v>8.4999999999999995E-4</v>
      </c>
      <c r="Y135" s="162">
        <f>X135*K135</f>
        <v>1.399491</v>
      </c>
      <c r="Z135" s="162">
        <v>0</v>
      </c>
      <c r="AA135" s="163">
        <f>Z135*K135</f>
        <v>0</v>
      </c>
      <c r="AR135" s="20" t="s">
        <v>144</v>
      </c>
      <c r="AT135" s="20" t="s">
        <v>140</v>
      </c>
      <c r="AU135" s="20" t="s">
        <v>96</v>
      </c>
      <c r="AY135" s="20" t="s">
        <v>139</v>
      </c>
      <c r="BE135" s="102">
        <f>IF(U135="základní",N135,0)</f>
        <v>0</v>
      </c>
      <c r="BF135" s="102">
        <f>IF(U135="snížená",N135,0)</f>
        <v>0</v>
      </c>
      <c r="BG135" s="102">
        <f>IF(U135="zákl. přenesená",N135,0)</f>
        <v>0</v>
      </c>
      <c r="BH135" s="102">
        <f>IF(U135="sníž. přenesená",N135,0)</f>
        <v>0</v>
      </c>
      <c r="BI135" s="102">
        <f>IF(U135="nulová",N135,0)</f>
        <v>0</v>
      </c>
      <c r="BJ135" s="20" t="s">
        <v>80</v>
      </c>
      <c r="BK135" s="102">
        <f>ROUND(L135*K135,2)</f>
        <v>0</v>
      </c>
      <c r="BL135" s="20" t="s">
        <v>144</v>
      </c>
      <c r="BM135" s="20" t="s">
        <v>157</v>
      </c>
    </row>
    <row r="136" spans="2:65" s="10" customFormat="1" ht="16.5" customHeight="1">
      <c r="B136" s="164"/>
      <c r="C136" s="165"/>
      <c r="D136" s="165"/>
      <c r="E136" s="166" t="s">
        <v>5</v>
      </c>
      <c r="F136" s="245" t="s">
        <v>158</v>
      </c>
      <c r="G136" s="246"/>
      <c r="H136" s="246"/>
      <c r="I136" s="246"/>
      <c r="J136" s="165"/>
      <c r="K136" s="167">
        <v>1646.46</v>
      </c>
      <c r="L136" s="165"/>
      <c r="M136" s="165"/>
      <c r="N136" s="165"/>
      <c r="O136" s="165"/>
      <c r="P136" s="165"/>
      <c r="Q136" s="165"/>
      <c r="R136" s="168"/>
      <c r="T136" s="169"/>
      <c r="U136" s="165"/>
      <c r="V136" s="165"/>
      <c r="W136" s="165"/>
      <c r="X136" s="165"/>
      <c r="Y136" s="165"/>
      <c r="Z136" s="165"/>
      <c r="AA136" s="170"/>
      <c r="AT136" s="171" t="s">
        <v>147</v>
      </c>
      <c r="AU136" s="171" t="s">
        <v>96</v>
      </c>
      <c r="AV136" s="10" t="s">
        <v>96</v>
      </c>
      <c r="AW136" s="10" t="s">
        <v>33</v>
      </c>
      <c r="AX136" s="10" t="s">
        <v>75</v>
      </c>
      <c r="AY136" s="171" t="s">
        <v>139</v>
      </c>
    </row>
    <row r="137" spans="2:65" s="11" customFormat="1" ht="16.5" customHeight="1">
      <c r="B137" s="172"/>
      <c r="C137" s="173"/>
      <c r="D137" s="173"/>
      <c r="E137" s="174" t="s">
        <v>5</v>
      </c>
      <c r="F137" s="249" t="s">
        <v>148</v>
      </c>
      <c r="G137" s="250"/>
      <c r="H137" s="250"/>
      <c r="I137" s="250"/>
      <c r="J137" s="173"/>
      <c r="K137" s="175">
        <v>1646.46</v>
      </c>
      <c r="L137" s="173"/>
      <c r="M137" s="173"/>
      <c r="N137" s="173"/>
      <c r="O137" s="173"/>
      <c r="P137" s="173"/>
      <c r="Q137" s="173"/>
      <c r="R137" s="176"/>
      <c r="T137" s="177"/>
      <c r="U137" s="173"/>
      <c r="V137" s="173"/>
      <c r="W137" s="173"/>
      <c r="X137" s="173"/>
      <c r="Y137" s="173"/>
      <c r="Z137" s="173"/>
      <c r="AA137" s="178"/>
      <c r="AT137" s="179" t="s">
        <v>147</v>
      </c>
      <c r="AU137" s="179" t="s">
        <v>96</v>
      </c>
      <c r="AV137" s="11" t="s">
        <v>144</v>
      </c>
      <c r="AW137" s="11" t="s">
        <v>33</v>
      </c>
      <c r="AX137" s="11" t="s">
        <v>80</v>
      </c>
      <c r="AY137" s="179" t="s">
        <v>139</v>
      </c>
    </row>
    <row r="138" spans="2:65" s="1" customFormat="1" ht="25.5" customHeight="1">
      <c r="B138" s="128"/>
      <c r="C138" s="157" t="s">
        <v>144</v>
      </c>
      <c r="D138" s="157" t="s">
        <v>140</v>
      </c>
      <c r="E138" s="158" t="s">
        <v>159</v>
      </c>
      <c r="F138" s="243" t="s">
        <v>160</v>
      </c>
      <c r="G138" s="243"/>
      <c r="H138" s="243"/>
      <c r="I138" s="243"/>
      <c r="J138" s="159" t="s">
        <v>156</v>
      </c>
      <c r="K138" s="160">
        <v>1646.46</v>
      </c>
      <c r="L138" s="241">
        <v>0</v>
      </c>
      <c r="M138" s="241"/>
      <c r="N138" s="244">
        <f>ROUND(L138*K138,2)</f>
        <v>0</v>
      </c>
      <c r="O138" s="244"/>
      <c r="P138" s="244"/>
      <c r="Q138" s="244"/>
      <c r="R138" s="131"/>
      <c r="T138" s="161" t="s">
        <v>5</v>
      </c>
      <c r="U138" s="45" t="s">
        <v>40</v>
      </c>
      <c r="V138" s="37"/>
      <c r="W138" s="162">
        <f>V138*K138</f>
        <v>0</v>
      </c>
      <c r="X138" s="162">
        <v>0</v>
      </c>
      <c r="Y138" s="162">
        <f>X138*K138</f>
        <v>0</v>
      </c>
      <c r="Z138" s="162">
        <v>0</v>
      </c>
      <c r="AA138" s="163">
        <f>Z138*K138</f>
        <v>0</v>
      </c>
      <c r="AR138" s="20" t="s">
        <v>144</v>
      </c>
      <c r="AT138" s="20" t="s">
        <v>140</v>
      </c>
      <c r="AU138" s="20" t="s">
        <v>96</v>
      </c>
      <c r="AY138" s="20" t="s">
        <v>139</v>
      </c>
      <c r="BE138" s="102">
        <f>IF(U138="základní",N138,0)</f>
        <v>0</v>
      </c>
      <c r="BF138" s="102">
        <f>IF(U138="snížená",N138,0)</f>
        <v>0</v>
      </c>
      <c r="BG138" s="102">
        <f>IF(U138="zákl. přenesená",N138,0)</f>
        <v>0</v>
      </c>
      <c r="BH138" s="102">
        <f>IF(U138="sníž. přenesená",N138,0)</f>
        <v>0</v>
      </c>
      <c r="BI138" s="102">
        <f>IF(U138="nulová",N138,0)</f>
        <v>0</v>
      </c>
      <c r="BJ138" s="20" t="s">
        <v>80</v>
      </c>
      <c r="BK138" s="102">
        <f>ROUND(L138*K138,2)</f>
        <v>0</v>
      </c>
      <c r="BL138" s="20" t="s">
        <v>144</v>
      </c>
      <c r="BM138" s="20" t="s">
        <v>161</v>
      </c>
    </row>
    <row r="139" spans="2:65" s="1" customFormat="1" ht="25.5" customHeight="1">
      <c r="B139" s="128"/>
      <c r="C139" s="157" t="s">
        <v>162</v>
      </c>
      <c r="D139" s="157" t="s">
        <v>140</v>
      </c>
      <c r="E139" s="158" t="s">
        <v>163</v>
      </c>
      <c r="F139" s="243" t="s">
        <v>164</v>
      </c>
      <c r="G139" s="243"/>
      <c r="H139" s="243"/>
      <c r="I139" s="243"/>
      <c r="J139" s="159" t="s">
        <v>143</v>
      </c>
      <c r="K139" s="160">
        <v>658.58399999999995</v>
      </c>
      <c r="L139" s="241">
        <v>0</v>
      </c>
      <c r="M139" s="241"/>
      <c r="N139" s="244">
        <f>ROUND(L139*K139,2)</f>
        <v>0</v>
      </c>
      <c r="O139" s="244"/>
      <c r="P139" s="244"/>
      <c r="Q139" s="244"/>
      <c r="R139" s="131"/>
      <c r="T139" s="161" t="s">
        <v>5</v>
      </c>
      <c r="U139" s="45" t="s">
        <v>40</v>
      </c>
      <c r="V139" s="37"/>
      <c r="W139" s="162">
        <f>V139*K139</f>
        <v>0</v>
      </c>
      <c r="X139" s="162">
        <v>0</v>
      </c>
      <c r="Y139" s="162">
        <f>X139*K139</f>
        <v>0</v>
      </c>
      <c r="Z139" s="162">
        <v>0</v>
      </c>
      <c r="AA139" s="163">
        <f>Z139*K139</f>
        <v>0</v>
      </c>
      <c r="AR139" s="20" t="s">
        <v>144</v>
      </c>
      <c r="AT139" s="20" t="s">
        <v>140</v>
      </c>
      <c r="AU139" s="20" t="s">
        <v>96</v>
      </c>
      <c r="AY139" s="20" t="s">
        <v>139</v>
      </c>
      <c r="BE139" s="102">
        <f>IF(U139="základní",N139,0)</f>
        <v>0</v>
      </c>
      <c r="BF139" s="102">
        <f>IF(U139="snížená",N139,0)</f>
        <v>0</v>
      </c>
      <c r="BG139" s="102">
        <f>IF(U139="zákl. přenesená",N139,0)</f>
        <v>0</v>
      </c>
      <c r="BH139" s="102">
        <f>IF(U139="sníž. přenesená",N139,0)</f>
        <v>0</v>
      </c>
      <c r="BI139" s="102">
        <f>IF(U139="nulová",N139,0)</f>
        <v>0</v>
      </c>
      <c r="BJ139" s="20" t="s">
        <v>80</v>
      </c>
      <c r="BK139" s="102">
        <f>ROUND(L139*K139,2)</f>
        <v>0</v>
      </c>
      <c r="BL139" s="20" t="s">
        <v>144</v>
      </c>
      <c r="BM139" s="20" t="s">
        <v>165</v>
      </c>
    </row>
    <row r="140" spans="2:65" s="10" customFormat="1" ht="16.5" customHeight="1">
      <c r="B140" s="164"/>
      <c r="C140" s="165"/>
      <c r="D140" s="165"/>
      <c r="E140" s="166" t="s">
        <v>5</v>
      </c>
      <c r="F140" s="245" t="s">
        <v>152</v>
      </c>
      <c r="G140" s="246"/>
      <c r="H140" s="246"/>
      <c r="I140" s="246"/>
      <c r="J140" s="165"/>
      <c r="K140" s="167">
        <v>658.58399999999995</v>
      </c>
      <c r="L140" s="165"/>
      <c r="M140" s="165"/>
      <c r="N140" s="165"/>
      <c r="O140" s="165"/>
      <c r="P140" s="165"/>
      <c r="Q140" s="165"/>
      <c r="R140" s="168"/>
      <c r="T140" s="169"/>
      <c r="U140" s="165"/>
      <c r="V140" s="165"/>
      <c r="W140" s="165"/>
      <c r="X140" s="165"/>
      <c r="Y140" s="165"/>
      <c r="Z140" s="165"/>
      <c r="AA140" s="170"/>
      <c r="AT140" s="171" t="s">
        <v>147</v>
      </c>
      <c r="AU140" s="171" t="s">
        <v>96</v>
      </c>
      <c r="AV140" s="10" t="s">
        <v>96</v>
      </c>
      <c r="AW140" s="10" t="s">
        <v>33</v>
      </c>
      <c r="AX140" s="10" t="s">
        <v>75</v>
      </c>
      <c r="AY140" s="171" t="s">
        <v>139</v>
      </c>
    </row>
    <row r="141" spans="2:65" s="11" customFormat="1" ht="16.5" customHeight="1">
      <c r="B141" s="172"/>
      <c r="C141" s="173"/>
      <c r="D141" s="173"/>
      <c r="E141" s="174" t="s">
        <v>5</v>
      </c>
      <c r="F141" s="249" t="s">
        <v>148</v>
      </c>
      <c r="G141" s="250"/>
      <c r="H141" s="250"/>
      <c r="I141" s="250"/>
      <c r="J141" s="173"/>
      <c r="K141" s="175">
        <v>658.58399999999995</v>
      </c>
      <c r="L141" s="173"/>
      <c r="M141" s="173"/>
      <c r="N141" s="173"/>
      <c r="O141" s="173"/>
      <c r="P141" s="173"/>
      <c r="Q141" s="173"/>
      <c r="R141" s="176"/>
      <c r="T141" s="177"/>
      <c r="U141" s="173"/>
      <c r="V141" s="173"/>
      <c r="W141" s="173"/>
      <c r="X141" s="173"/>
      <c r="Y141" s="173"/>
      <c r="Z141" s="173"/>
      <c r="AA141" s="178"/>
      <c r="AT141" s="179" t="s">
        <v>147</v>
      </c>
      <c r="AU141" s="179" t="s">
        <v>96</v>
      </c>
      <c r="AV141" s="11" t="s">
        <v>144</v>
      </c>
      <c r="AW141" s="11" t="s">
        <v>33</v>
      </c>
      <c r="AX141" s="11" t="s">
        <v>80</v>
      </c>
      <c r="AY141" s="179" t="s">
        <v>139</v>
      </c>
    </row>
    <row r="142" spans="2:65" s="1" customFormat="1" ht="25.5" customHeight="1">
      <c r="B142" s="128"/>
      <c r="C142" s="157" t="s">
        <v>166</v>
      </c>
      <c r="D142" s="157" t="s">
        <v>140</v>
      </c>
      <c r="E142" s="158" t="s">
        <v>167</v>
      </c>
      <c r="F142" s="243" t="s">
        <v>168</v>
      </c>
      <c r="G142" s="243"/>
      <c r="H142" s="243"/>
      <c r="I142" s="243"/>
      <c r="J142" s="159" t="s">
        <v>143</v>
      </c>
      <c r="K142" s="160">
        <v>335.87799999999999</v>
      </c>
      <c r="L142" s="241">
        <v>0</v>
      </c>
      <c r="M142" s="241"/>
      <c r="N142" s="244">
        <f>ROUND(L142*K142,2)</f>
        <v>0</v>
      </c>
      <c r="O142" s="244"/>
      <c r="P142" s="244"/>
      <c r="Q142" s="244"/>
      <c r="R142" s="131"/>
      <c r="T142" s="161" t="s">
        <v>5</v>
      </c>
      <c r="U142" s="45" t="s">
        <v>40</v>
      </c>
      <c r="V142" s="37"/>
      <c r="W142" s="162">
        <f>V142*K142</f>
        <v>0</v>
      </c>
      <c r="X142" s="162">
        <v>0</v>
      </c>
      <c r="Y142" s="162">
        <f>X142*K142</f>
        <v>0</v>
      </c>
      <c r="Z142" s="162">
        <v>0</v>
      </c>
      <c r="AA142" s="163">
        <f>Z142*K142</f>
        <v>0</v>
      </c>
      <c r="AR142" s="20" t="s">
        <v>144</v>
      </c>
      <c r="AT142" s="20" t="s">
        <v>140</v>
      </c>
      <c r="AU142" s="20" t="s">
        <v>96</v>
      </c>
      <c r="AY142" s="20" t="s">
        <v>139</v>
      </c>
      <c r="BE142" s="102">
        <f>IF(U142="základní",N142,0)</f>
        <v>0</v>
      </c>
      <c r="BF142" s="102">
        <f>IF(U142="snížená",N142,0)</f>
        <v>0</v>
      </c>
      <c r="BG142" s="102">
        <f>IF(U142="zákl. přenesená",N142,0)</f>
        <v>0</v>
      </c>
      <c r="BH142" s="102">
        <f>IF(U142="sníž. přenesená",N142,0)</f>
        <v>0</v>
      </c>
      <c r="BI142" s="102">
        <f>IF(U142="nulová",N142,0)</f>
        <v>0</v>
      </c>
      <c r="BJ142" s="20" t="s">
        <v>80</v>
      </c>
      <c r="BK142" s="102">
        <f>ROUND(L142*K142,2)</f>
        <v>0</v>
      </c>
      <c r="BL142" s="20" t="s">
        <v>144</v>
      </c>
      <c r="BM142" s="20" t="s">
        <v>169</v>
      </c>
    </row>
    <row r="143" spans="2:65" s="10" customFormat="1" ht="16.5" customHeight="1">
      <c r="B143" s="164"/>
      <c r="C143" s="165"/>
      <c r="D143" s="165"/>
      <c r="E143" s="166" t="s">
        <v>5</v>
      </c>
      <c r="F143" s="245" t="s">
        <v>170</v>
      </c>
      <c r="G143" s="246"/>
      <c r="H143" s="246"/>
      <c r="I143" s="246"/>
      <c r="J143" s="165"/>
      <c r="K143" s="167">
        <v>335.87799999999999</v>
      </c>
      <c r="L143" s="165"/>
      <c r="M143" s="165"/>
      <c r="N143" s="165"/>
      <c r="O143" s="165"/>
      <c r="P143" s="165"/>
      <c r="Q143" s="165"/>
      <c r="R143" s="168"/>
      <c r="T143" s="169"/>
      <c r="U143" s="165"/>
      <c r="V143" s="165"/>
      <c r="W143" s="165"/>
      <c r="X143" s="165"/>
      <c r="Y143" s="165"/>
      <c r="Z143" s="165"/>
      <c r="AA143" s="170"/>
      <c r="AT143" s="171" t="s">
        <v>147</v>
      </c>
      <c r="AU143" s="171" t="s">
        <v>96</v>
      </c>
      <c r="AV143" s="10" t="s">
        <v>96</v>
      </c>
      <c r="AW143" s="10" t="s">
        <v>33</v>
      </c>
      <c r="AX143" s="10" t="s">
        <v>75</v>
      </c>
      <c r="AY143" s="171" t="s">
        <v>139</v>
      </c>
    </row>
    <row r="144" spans="2:65" s="11" customFormat="1" ht="16.5" customHeight="1">
      <c r="B144" s="172"/>
      <c r="C144" s="173"/>
      <c r="D144" s="173"/>
      <c r="E144" s="174" t="s">
        <v>5</v>
      </c>
      <c r="F144" s="249" t="s">
        <v>148</v>
      </c>
      <c r="G144" s="250"/>
      <c r="H144" s="250"/>
      <c r="I144" s="250"/>
      <c r="J144" s="173"/>
      <c r="K144" s="175">
        <v>335.87799999999999</v>
      </c>
      <c r="L144" s="173"/>
      <c r="M144" s="173"/>
      <c r="N144" s="173"/>
      <c r="O144" s="173"/>
      <c r="P144" s="173"/>
      <c r="Q144" s="173"/>
      <c r="R144" s="176"/>
      <c r="T144" s="177"/>
      <c r="U144" s="173"/>
      <c r="V144" s="173"/>
      <c r="W144" s="173"/>
      <c r="X144" s="173"/>
      <c r="Y144" s="173"/>
      <c r="Z144" s="173"/>
      <c r="AA144" s="178"/>
      <c r="AT144" s="179" t="s">
        <v>147</v>
      </c>
      <c r="AU144" s="179" t="s">
        <v>96</v>
      </c>
      <c r="AV144" s="11" t="s">
        <v>144</v>
      </c>
      <c r="AW144" s="11" t="s">
        <v>33</v>
      </c>
      <c r="AX144" s="11" t="s">
        <v>80</v>
      </c>
      <c r="AY144" s="179" t="s">
        <v>139</v>
      </c>
    </row>
    <row r="145" spans="2:65" s="1" customFormat="1" ht="38.25" customHeight="1">
      <c r="B145" s="128"/>
      <c r="C145" s="157" t="s">
        <v>171</v>
      </c>
      <c r="D145" s="157" t="s">
        <v>140</v>
      </c>
      <c r="E145" s="158" t="s">
        <v>172</v>
      </c>
      <c r="F145" s="243" t="s">
        <v>173</v>
      </c>
      <c r="G145" s="243"/>
      <c r="H145" s="243"/>
      <c r="I145" s="243"/>
      <c r="J145" s="159" t="s">
        <v>143</v>
      </c>
      <c r="K145" s="160">
        <v>3358.78</v>
      </c>
      <c r="L145" s="241">
        <v>0</v>
      </c>
      <c r="M145" s="241"/>
      <c r="N145" s="244">
        <f>ROUND(L145*K145,2)</f>
        <v>0</v>
      </c>
      <c r="O145" s="244"/>
      <c r="P145" s="244"/>
      <c r="Q145" s="244"/>
      <c r="R145" s="131"/>
      <c r="T145" s="161" t="s">
        <v>5</v>
      </c>
      <c r="U145" s="45" t="s">
        <v>40</v>
      </c>
      <c r="V145" s="37"/>
      <c r="W145" s="162">
        <f>V145*K145</f>
        <v>0</v>
      </c>
      <c r="X145" s="162">
        <v>0</v>
      </c>
      <c r="Y145" s="162">
        <f>X145*K145</f>
        <v>0</v>
      </c>
      <c r="Z145" s="162">
        <v>0</v>
      </c>
      <c r="AA145" s="163">
        <f>Z145*K145</f>
        <v>0</v>
      </c>
      <c r="AR145" s="20" t="s">
        <v>144</v>
      </c>
      <c r="AT145" s="20" t="s">
        <v>140</v>
      </c>
      <c r="AU145" s="20" t="s">
        <v>96</v>
      </c>
      <c r="AY145" s="20" t="s">
        <v>139</v>
      </c>
      <c r="BE145" s="102">
        <f>IF(U145="základní",N145,0)</f>
        <v>0</v>
      </c>
      <c r="BF145" s="102">
        <f>IF(U145="snížená",N145,0)</f>
        <v>0</v>
      </c>
      <c r="BG145" s="102">
        <f>IF(U145="zákl. přenesená",N145,0)</f>
        <v>0</v>
      </c>
      <c r="BH145" s="102">
        <f>IF(U145="sníž. přenesená",N145,0)</f>
        <v>0</v>
      </c>
      <c r="BI145" s="102">
        <f>IF(U145="nulová",N145,0)</f>
        <v>0</v>
      </c>
      <c r="BJ145" s="20" t="s">
        <v>80</v>
      </c>
      <c r="BK145" s="102">
        <f>ROUND(L145*K145,2)</f>
        <v>0</v>
      </c>
      <c r="BL145" s="20" t="s">
        <v>144</v>
      </c>
      <c r="BM145" s="20" t="s">
        <v>174</v>
      </c>
    </row>
    <row r="146" spans="2:65" s="10" customFormat="1" ht="16.5" customHeight="1">
      <c r="B146" s="164"/>
      <c r="C146" s="165"/>
      <c r="D146" s="165"/>
      <c r="E146" s="166" t="s">
        <v>5</v>
      </c>
      <c r="F146" s="245" t="s">
        <v>175</v>
      </c>
      <c r="G146" s="246"/>
      <c r="H146" s="246"/>
      <c r="I146" s="246"/>
      <c r="J146" s="165"/>
      <c r="K146" s="167">
        <v>3358.78</v>
      </c>
      <c r="L146" s="165"/>
      <c r="M146" s="165"/>
      <c r="N146" s="165"/>
      <c r="O146" s="165"/>
      <c r="P146" s="165"/>
      <c r="Q146" s="165"/>
      <c r="R146" s="168"/>
      <c r="T146" s="169"/>
      <c r="U146" s="165"/>
      <c r="V146" s="165"/>
      <c r="W146" s="165"/>
      <c r="X146" s="165"/>
      <c r="Y146" s="165"/>
      <c r="Z146" s="165"/>
      <c r="AA146" s="170"/>
      <c r="AT146" s="171" t="s">
        <v>147</v>
      </c>
      <c r="AU146" s="171" t="s">
        <v>96</v>
      </c>
      <c r="AV146" s="10" t="s">
        <v>96</v>
      </c>
      <c r="AW146" s="10" t="s">
        <v>33</v>
      </c>
      <c r="AX146" s="10" t="s">
        <v>75</v>
      </c>
      <c r="AY146" s="171" t="s">
        <v>139</v>
      </c>
    </row>
    <row r="147" spans="2:65" s="11" customFormat="1" ht="16.5" customHeight="1">
      <c r="B147" s="172"/>
      <c r="C147" s="173"/>
      <c r="D147" s="173"/>
      <c r="E147" s="174" t="s">
        <v>5</v>
      </c>
      <c r="F147" s="249" t="s">
        <v>148</v>
      </c>
      <c r="G147" s="250"/>
      <c r="H147" s="250"/>
      <c r="I147" s="250"/>
      <c r="J147" s="173"/>
      <c r="K147" s="175">
        <v>3358.78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147</v>
      </c>
      <c r="AU147" s="179" t="s">
        <v>96</v>
      </c>
      <c r="AV147" s="11" t="s">
        <v>144</v>
      </c>
      <c r="AW147" s="11" t="s">
        <v>33</v>
      </c>
      <c r="AX147" s="11" t="s">
        <v>80</v>
      </c>
      <c r="AY147" s="179" t="s">
        <v>139</v>
      </c>
    </row>
    <row r="148" spans="2:65" s="1" customFormat="1" ht="25.5" customHeight="1">
      <c r="B148" s="128"/>
      <c r="C148" s="157" t="s">
        <v>176</v>
      </c>
      <c r="D148" s="157" t="s">
        <v>140</v>
      </c>
      <c r="E148" s="158" t="s">
        <v>177</v>
      </c>
      <c r="F148" s="243" t="s">
        <v>178</v>
      </c>
      <c r="G148" s="243"/>
      <c r="H148" s="243"/>
      <c r="I148" s="243"/>
      <c r="J148" s="159" t="s">
        <v>179</v>
      </c>
      <c r="K148" s="160">
        <v>638.16800000000001</v>
      </c>
      <c r="L148" s="241">
        <v>0</v>
      </c>
      <c r="M148" s="241"/>
      <c r="N148" s="244">
        <f>ROUND(L148*K148,2)</f>
        <v>0</v>
      </c>
      <c r="O148" s="244"/>
      <c r="P148" s="244"/>
      <c r="Q148" s="244"/>
      <c r="R148" s="131"/>
      <c r="T148" s="161" t="s">
        <v>5</v>
      </c>
      <c r="U148" s="45" t="s">
        <v>40</v>
      </c>
      <c r="V148" s="37"/>
      <c r="W148" s="162">
        <f>V148*K148</f>
        <v>0</v>
      </c>
      <c r="X148" s="162">
        <v>0</v>
      </c>
      <c r="Y148" s="162">
        <f>X148*K148</f>
        <v>0</v>
      </c>
      <c r="Z148" s="162">
        <v>0</v>
      </c>
      <c r="AA148" s="163">
        <f>Z148*K148</f>
        <v>0</v>
      </c>
      <c r="AR148" s="20" t="s">
        <v>144</v>
      </c>
      <c r="AT148" s="20" t="s">
        <v>140</v>
      </c>
      <c r="AU148" s="20" t="s">
        <v>96</v>
      </c>
      <c r="AY148" s="20" t="s">
        <v>139</v>
      </c>
      <c r="BE148" s="102">
        <f>IF(U148="základní",N148,0)</f>
        <v>0</v>
      </c>
      <c r="BF148" s="102">
        <f>IF(U148="snížená",N148,0)</f>
        <v>0</v>
      </c>
      <c r="BG148" s="102">
        <f>IF(U148="zákl. přenesená",N148,0)</f>
        <v>0</v>
      </c>
      <c r="BH148" s="102">
        <f>IF(U148="sníž. přenesená",N148,0)</f>
        <v>0</v>
      </c>
      <c r="BI148" s="102">
        <f>IF(U148="nulová",N148,0)</f>
        <v>0</v>
      </c>
      <c r="BJ148" s="20" t="s">
        <v>80</v>
      </c>
      <c r="BK148" s="102">
        <f>ROUND(L148*K148,2)</f>
        <v>0</v>
      </c>
      <c r="BL148" s="20" t="s">
        <v>144</v>
      </c>
      <c r="BM148" s="20" t="s">
        <v>180</v>
      </c>
    </row>
    <row r="149" spans="2:65" s="10" customFormat="1" ht="16.5" customHeight="1">
      <c r="B149" s="164"/>
      <c r="C149" s="165"/>
      <c r="D149" s="165"/>
      <c r="E149" s="166" t="s">
        <v>5</v>
      </c>
      <c r="F149" s="245" t="s">
        <v>181</v>
      </c>
      <c r="G149" s="246"/>
      <c r="H149" s="246"/>
      <c r="I149" s="246"/>
      <c r="J149" s="165"/>
      <c r="K149" s="167">
        <v>638.16800000000001</v>
      </c>
      <c r="L149" s="165"/>
      <c r="M149" s="165"/>
      <c r="N149" s="165"/>
      <c r="O149" s="165"/>
      <c r="P149" s="165"/>
      <c r="Q149" s="165"/>
      <c r="R149" s="168"/>
      <c r="T149" s="169"/>
      <c r="U149" s="165"/>
      <c r="V149" s="165"/>
      <c r="W149" s="165"/>
      <c r="X149" s="165"/>
      <c r="Y149" s="165"/>
      <c r="Z149" s="165"/>
      <c r="AA149" s="170"/>
      <c r="AT149" s="171" t="s">
        <v>147</v>
      </c>
      <c r="AU149" s="171" t="s">
        <v>96</v>
      </c>
      <c r="AV149" s="10" t="s">
        <v>96</v>
      </c>
      <c r="AW149" s="10" t="s">
        <v>33</v>
      </c>
      <c r="AX149" s="10" t="s">
        <v>75</v>
      </c>
      <c r="AY149" s="171" t="s">
        <v>139</v>
      </c>
    </row>
    <row r="150" spans="2:65" s="11" customFormat="1" ht="16.5" customHeight="1">
      <c r="B150" s="172"/>
      <c r="C150" s="173"/>
      <c r="D150" s="173"/>
      <c r="E150" s="174" t="s">
        <v>5</v>
      </c>
      <c r="F150" s="249" t="s">
        <v>148</v>
      </c>
      <c r="G150" s="250"/>
      <c r="H150" s="250"/>
      <c r="I150" s="250"/>
      <c r="J150" s="173"/>
      <c r="K150" s="175">
        <v>638.16800000000001</v>
      </c>
      <c r="L150" s="173"/>
      <c r="M150" s="173"/>
      <c r="N150" s="173"/>
      <c r="O150" s="173"/>
      <c r="P150" s="173"/>
      <c r="Q150" s="173"/>
      <c r="R150" s="176"/>
      <c r="T150" s="177"/>
      <c r="U150" s="173"/>
      <c r="V150" s="173"/>
      <c r="W150" s="173"/>
      <c r="X150" s="173"/>
      <c r="Y150" s="173"/>
      <c r="Z150" s="173"/>
      <c r="AA150" s="178"/>
      <c r="AT150" s="179" t="s">
        <v>147</v>
      </c>
      <c r="AU150" s="179" t="s">
        <v>96</v>
      </c>
      <c r="AV150" s="11" t="s">
        <v>144</v>
      </c>
      <c r="AW150" s="11" t="s">
        <v>33</v>
      </c>
      <c r="AX150" s="11" t="s">
        <v>80</v>
      </c>
      <c r="AY150" s="179" t="s">
        <v>139</v>
      </c>
    </row>
    <row r="151" spans="2:65" s="1" customFormat="1" ht="25.5" customHeight="1">
      <c r="B151" s="128"/>
      <c r="C151" s="157" t="s">
        <v>182</v>
      </c>
      <c r="D151" s="157" t="s">
        <v>140</v>
      </c>
      <c r="E151" s="158" t="s">
        <v>183</v>
      </c>
      <c r="F151" s="243" t="s">
        <v>184</v>
      </c>
      <c r="G151" s="243"/>
      <c r="H151" s="243"/>
      <c r="I151" s="243"/>
      <c r="J151" s="159" t="s">
        <v>143</v>
      </c>
      <c r="K151" s="160">
        <v>322.70600000000002</v>
      </c>
      <c r="L151" s="241">
        <v>0</v>
      </c>
      <c r="M151" s="241"/>
      <c r="N151" s="244">
        <f>ROUND(L151*K151,2)</f>
        <v>0</v>
      </c>
      <c r="O151" s="244"/>
      <c r="P151" s="244"/>
      <c r="Q151" s="244"/>
      <c r="R151" s="131"/>
      <c r="T151" s="161" t="s">
        <v>5</v>
      </c>
      <c r="U151" s="45" t="s">
        <v>40</v>
      </c>
      <c r="V151" s="37"/>
      <c r="W151" s="162">
        <f>V151*K151</f>
        <v>0</v>
      </c>
      <c r="X151" s="162">
        <v>0</v>
      </c>
      <c r="Y151" s="162">
        <f>X151*K151</f>
        <v>0</v>
      </c>
      <c r="Z151" s="162">
        <v>0</v>
      </c>
      <c r="AA151" s="163">
        <f>Z151*K151</f>
        <v>0</v>
      </c>
      <c r="AR151" s="20" t="s">
        <v>144</v>
      </c>
      <c r="AT151" s="20" t="s">
        <v>140</v>
      </c>
      <c r="AU151" s="20" t="s">
        <v>96</v>
      </c>
      <c r="AY151" s="20" t="s">
        <v>139</v>
      </c>
      <c r="BE151" s="102">
        <f>IF(U151="základní",N151,0)</f>
        <v>0</v>
      </c>
      <c r="BF151" s="102">
        <f>IF(U151="snížená",N151,0)</f>
        <v>0</v>
      </c>
      <c r="BG151" s="102">
        <f>IF(U151="zákl. přenesená",N151,0)</f>
        <v>0</v>
      </c>
      <c r="BH151" s="102">
        <f>IF(U151="sníž. přenesená",N151,0)</f>
        <v>0</v>
      </c>
      <c r="BI151" s="102">
        <f>IF(U151="nulová",N151,0)</f>
        <v>0</v>
      </c>
      <c r="BJ151" s="20" t="s">
        <v>80</v>
      </c>
      <c r="BK151" s="102">
        <f>ROUND(L151*K151,2)</f>
        <v>0</v>
      </c>
      <c r="BL151" s="20" t="s">
        <v>144</v>
      </c>
      <c r="BM151" s="20" t="s">
        <v>185</v>
      </c>
    </row>
    <row r="152" spans="2:65" s="10" customFormat="1" ht="16.5" customHeight="1">
      <c r="B152" s="164"/>
      <c r="C152" s="165"/>
      <c r="D152" s="165"/>
      <c r="E152" s="166" t="s">
        <v>5</v>
      </c>
      <c r="F152" s="245" t="s">
        <v>186</v>
      </c>
      <c r="G152" s="246"/>
      <c r="H152" s="246"/>
      <c r="I152" s="246"/>
      <c r="J152" s="165"/>
      <c r="K152" s="167">
        <v>322.70600000000002</v>
      </c>
      <c r="L152" s="165"/>
      <c r="M152" s="165"/>
      <c r="N152" s="165"/>
      <c r="O152" s="165"/>
      <c r="P152" s="165"/>
      <c r="Q152" s="165"/>
      <c r="R152" s="168"/>
      <c r="T152" s="169"/>
      <c r="U152" s="165"/>
      <c r="V152" s="165"/>
      <c r="W152" s="165"/>
      <c r="X152" s="165"/>
      <c r="Y152" s="165"/>
      <c r="Z152" s="165"/>
      <c r="AA152" s="170"/>
      <c r="AT152" s="171" t="s">
        <v>147</v>
      </c>
      <c r="AU152" s="171" t="s">
        <v>96</v>
      </c>
      <c r="AV152" s="10" t="s">
        <v>96</v>
      </c>
      <c r="AW152" s="10" t="s">
        <v>33</v>
      </c>
      <c r="AX152" s="10" t="s">
        <v>75</v>
      </c>
      <c r="AY152" s="171" t="s">
        <v>139</v>
      </c>
    </row>
    <row r="153" spans="2:65" s="11" customFormat="1" ht="16.5" customHeight="1">
      <c r="B153" s="172"/>
      <c r="C153" s="173"/>
      <c r="D153" s="173"/>
      <c r="E153" s="174" t="s">
        <v>5</v>
      </c>
      <c r="F153" s="249" t="s">
        <v>148</v>
      </c>
      <c r="G153" s="250"/>
      <c r="H153" s="250"/>
      <c r="I153" s="250"/>
      <c r="J153" s="173"/>
      <c r="K153" s="175">
        <v>322.70600000000002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147</v>
      </c>
      <c r="AU153" s="179" t="s">
        <v>96</v>
      </c>
      <c r="AV153" s="11" t="s">
        <v>144</v>
      </c>
      <c r="AW153" s="11" t="s">
        <v>33</v>
      </c>
      <c r="AX153" s="11" t="s">
        <v>80</v>
      </c>
      <c r="AY153" s="179" t="s">
        <v>139</v>
      </c>
    </row>
    <row r="154" spans="2:65" s="9" customFormat="1" ht="29.85" customHeight="1">
      <c r="B154" s="146"/>
      <c r="C154" s="147"/>
      <c r="D154" s="156" t="s">
        <v>106</v>
      </c>
      <c r="E154" s="156"/>
      <c r="F154" s="156"/>
      <c r="G154" s="156"/>
      <c r="H154" s="156"/>
      <c r="I154" s="156"/>
      <c r="J154" s="156"/>
      <c r="K154" s="156"/>
      <c r="L154" s="156"/>
      <c r="M154" s="156"/>
      <c r="N154" s="251">
        <f>BK154</f>
        <v>0</v>
      </c>
      <c r="O154" s="252"/>
      <c r="P154" s="252"/>
      <c r="Q154" s="252"/>
      <c r="R154" s="149"/>
      <c r="T154" s="150"/>
      <c r="U154" s="147"/>
      <c r="V154" s="147"/>
      <c r="W154" s="151">
        <f>SUM(W155:W157)</f>
        <v>0</v>
      </c>
      <c r="X154" s="147"/>
      <c r="Y154" s="151">
        <f>SUM(Y155:Y157)</f>
        <v>29.227529999999998</v>
      </c>
      <c r="Z154" s="147"/>
      <c r="AA154" s="152">
        <f>SUM(AA155:AA157)</f>
        <v>0</v>
      </c>
      <c r="AR154" s="153" t="s">
        <v>80</v>
      </c>
      <c r="AT154" s="154" t="s">
        <v>74</v>
      </c>
      <c r="AU154" s="154" t="s">
        <v>80</v>
      </c>
      <c r="AY154" s="153" t="s">
        <v>139</v>
      </c>
      <c r="BK154" s="155">
        <f>SUM(BK155:BK157)</f>
        <v>0</v>
      </c>
    </row>
    <row r="155" spans="2:65" s="1" customFormat="1" ht="38.25" customHeight="1">
      <c r="B155" s="128"/>
      <c r="C155" s="157" t="s">
        <v>187</v>
      </c>
      <c r="D155" s="157" t="s">
        <v>140</v>
      </c>
      <c r="E155" s="158" t="s">
        <v>188</v>
      </c>
      <c r="F155" s="243" t="s">
        <v>189</v>
      </c>
      <c r="G155" s="243"/>
      <c r="H155" s="243"/>
      <c r="I155" s="243"/>
      <c r="J155" s="159" t="s">
        <v>190</v>
      </c>
      <c r="K155" s="160">
        <v>129</v>
      </c>
      <c r="L155" s="241">
        <v>0</v>
      </c>
      <c r="M155" s="241"/>
      <c r="N155" s="244">
        <f>ROUND(L155*K155,2)</f>
        <v>0</v>
      </c>
      <c r="O155" s="244"/>
      <c r="P155" s="244"/>
      <c r="Q155" s="244"/>
      <c r="R155" s="131"/>
      <c r="T155" s="161" t="s">
        <v>5</v>
      </c>
      <c r="U155" s="45" t="s">
        <v>40</v>
      </c>
      <c r="V155" s="37"/>
      <c r="W155" s="162">
        <f>V155*K155</f>
        <v>0</v>
      </c>
      <c r="X155" s="162">
        <v>0.22656999999999999</v>
      </c>
      <c r="Y155" s="162">
        <f>X155*K155</f>
        <v>29.227529999999998</v>
      </c>
      <c r="Z155" s="162">
        <v>0</v>
      </c>
      <c r="AA155" s="163">
        <f>Z155*K155</f>
        <v>0</v>
      </c>
      <c r="AR155" s="20" t="s">
        <v>144</v>
      </c>
      <c r="AT155" s="20" t="s">
        <v>140</v>
      </c>
      <c r="AU155" s="20" t="s">
        <v>96</v>
      </c>
      <c r="AY155" s="20" t="s">
        <v>139</v>
      </c>
      <c r="BE155" s="102">
        <f>IF(U155="základní",N155,0)</f>
        <v>0</v>
      </c>
      <c r="BF155" s="102">
        <f>IF(U155="snížená",N155,0)</f>
        <v>0</v>
      </c>
      <c r="BG155" s="102">
        <f>IF(U155="zákl. přenesená",N155,0)</f>
        <v>0</v>
      </c>
      <c r="BH155" s="102">
        <f>IF(U155="sníž. přenesená",N155,0)</f>
        <v>0</v>
      </c>
      <c r="BI155" s="102">
        <f>IF(U155="nulová",N155,0)</f>
        <v>0</v>
      </c>
      <c r="BJ155" s="20" t="s">
        <v>80</v>
      </c>
      <c r="BK155" s="102">
        <f>ROUND(L155*K155,2)</f>
        <v>0</v>
      </c>
      <c r="BL155" s="20" t="s">
        <v>144</v>
      </c>
      <c r="BM155" s="20" t="s">
        <v>191</v>
      </c>
    </row>
    <row r="156" spans="2:65" s="10" customFormat="1" ht="16.5" customHeight="1">
      <c r="B156" s="164"/>
      <c r="C156" s="165"/>
      <c r="D156" s="165"/>
      <c r="E156" s="166" t="s">
        <v>5</v>
      </c>
      <c r="F156" s="245" t="s">
        <v>192</v>
      </c>
      <c r="G156" s="246"/>
      <c r="H156" s="246"/>
      <c r="I156" s="246"/>
      <c r="J156" s="165"/>
      <c r="K156" s="167">
        <v>129</v>
      </c>
      <c r="L156" s="165"/>
      <c r="M156" s="165"/>
      <c r="N156" s="165"/>
      <c r="O156" s="165"/>
      <c r="P156" s="165"/>
      <c r="Q156" s="165"/>
      <c r="R156" s="168"/>
      <c r="T156" s="169"/>
      <c r="U156" s="165"/>
      <c r="V156" s="165"/>
      <c r="W156" s="165"/>
      <c r="X156" s="165"/>
      <c r="Y156" s="165"/>
      <c r="Z156" s="165"/>
      <c r="AA156" s="170"/>
      <c r="AT156" s="171" t="s">
        <v>147</v>
      </c>
      <c r="AU156" s="171" t="s">
        <v>96</v>
      </c>
      <c r="AV156" s="10" t="s">
        <v>96</v>
      </c>
      <c r="AW156" s="10" t="s">
        <v>33</v>
      </c>
      <c r="AX156" s="10" t="s">
        <v>75</v>
      </c>
      <c r="AY156" s="171" t="s">
        <v>139</v>
      </c>
    </row>
    <row r="157" spans="2:65" s="11" customFormat="1" ht="16.5" customHeight="1">
      <c r="B157" s="172"/>
      <c r="C157" s="173"/>
      <c r="D157" s="173"/>
      <c r="E157" s="174" t="s">
        <v>5</v>
      </c>
      <c r="F157" s="249" t="s">
        <v>148</v>
      </c>
      <c r="G157" s="250"/>
      <c r="H157" s="250"/>
      <c r="I157" s="250"/>
      <c r="J157" s="173"/>
      <c r="K157" s="175">
        <v>129</v>
      </c>
      <c r="L157" s="173"/>
      <c r="M157" s="173"/>
      <c r="N157" s="173"/>
      <c r="O157" s="173"/>
      <c r="P157" s="173"/>
      <c r="Q157" s="173"/>
      <c r="R157" s="176"/>
      <c r="T157" s="177"/>
      <c r="U157" s="173"/>
      <c r="V157" s="173"/>
      <c r="W157" s="173"/>
      <c r="X157" s="173"/>
      <c r="Y157" s="173"/>
      <c r="Z157" s="173"/>
      <c r="AA157" s="178"/>
      <c r="AT157" s="179" t="s">
        <v>147</v>
      </c>
      <c r="AU157" s="179" t="s">
        <v>96</v>
      </c>
      <c r="AV157" s="11" t="s">
        <v>144</v>
      </c>
      <c r="AW157" s="11" t="s">
        <v>33</v>
      </c>
      <c r="AX157" s="11" t="s">
        <v>80</v>
      </c>
      <c r="AY157" s="179" t="s">
        <v>139</v>
      </c>
    </row>
    <row r="158" spans="2:65" s="9" customFormat="1" ht="29.85" customHeight="1">
      <c r="B158" s="146"/>
      <c r="C158" s="147"/>
      <c r="D158" s="156" t="s">
        <v>107</v>
      </c>
      <c r="E158" s="156"/>
      <c r="F158" s="156"/>
      <c r="G158" s="156"/>
      <c r="H158" s="156"/>
      <c r="I158" s="156"/>
      <c r="J158" s="156"/>
      <c r="K158" s="156"/>
      <c r="L158" s="156"/>
      <c r="M158" s="156"/>
      <c r="N158" s="251">
        <f>BK158</f>
        <v>0</v>
      </c>
      <c r="O158" s="252"/>
      <c r="P158" s="252"/>
      <c r="Q158" s="252"/>
      <c r="R158" s="149"/>
      <c r="T158" s="150"/>
      <c r="U158" s="147"/>
      <c r="V158" s="147"/>
      <c r="W158" s="151">
        <f>SUM(W159:W164)</f>
        <v>0</v>
      </c>
      <c r="X158" s="147"/>
      <c r="Y158" s="151">
        <f>SUM(Y159:Y164)</f>
        <v>0</v>
      </c>
      <c r="Z158" s="147"/>
      <c r="AA158" s="152">
        <f>SUM(AA159:AA164)</f>
        <v>0</v>
      </c>
      <c r="AR158" s="153" t="s">
        <v>80</v>
      </c>
      <c r="AT158" s="154" t="s">
        <v>74</v>
      </c>
      <c r="AU158" s="154" t="s">
        <v>80</v>
      </c>
      <c r="AY158" s="153" t="s">
        <v>139</v>
      </c>
      <c r="BK158" s="155">
        <f>SUM(BK159:BK164)</f>
        <v>0</v>
      </c>
    </row>
    <row r="159" spans="2:65" s="1" customFormat="1" ht="16.5" customHeight="1">
      <c r="B159" s="128"/>
      <c r="C159" s="157" t="s">
        <v>193</v>
      </c>
      <c r="D159" s="157" t="s">
        <v>140</v>
      </c>
      <c r="E159" s="158" t="s">
        <v>194</v>
      </c>
      <c r="F159" s="243" t="s">
        <v>195</v>
      </c>
      <c r="G159" s="243"/>
      <c r="H159" s="243"/>
      <c r="I159" s="243"/>
      <c r="J159" s="159" t="s">
        <v>143</v>
      </c>
      <c r="K159" s="160">
        <v>65.379000000000005</v>
      </c>
      <c r="L159" s="241">
        <v>0</v>
      </c>
      <c r="M159" s="241"/>
      <c r="N159" s="244">
        <f>ROUND(L159*K159,2)</f>
        <v>0</v>
      </c>
      <c r="O159" s="244"/>
      <c r="P159" s="244"/>
      <c r="Q159" s="244"/>
      <c r="R159" s="131"/>
      <c r="T159" s="161" t="s">
        <v>5</v>
      </c>
      <c r="U159" s="45" t="s">
        <v>40</v>
      </c>
      <c r="V159" s="37"/>
      <c r="W159" s="162">
        <f>V159*K159</f>
        <v>0</v>
      </c>
      <c r="X159" s="162">
        <v>0</v>
      </c>
      <c r="Y159" s="162">
        <f>X159*K159</f>
        <v>0</v>
      </c>
      <c r="Z159" s="162">
        <v>0</v>
      </c>
      <c r="AA159" s="163">
        <f>Z159*K159</f>
        <v>0</v>
      </c>
      <c r="AR159" s="20" t="s">
        <v>144</v>
      </c>
      <c r="AT159" s="20" t="s">
        <v>140</v>
      </c>
      <c r="AU159" s="20" t="s">
        <v>96</v>
      </c>
      <c r="AY159" s="20" t="s">
        <v>139</v>
      </c>
      <c r="BE159" s="102">
        <f>IF(U159="základní",N159,0)</f>
        <v>0</v>
      </c>
      <c r="BF159" s="102">
        <f>IF(U159="snížená",N159,0)</f>
        <v>0</v>
      </c>
      <c r="BG159" s="102">
        <f>IF(U159="zákl. přenesená",N159,0)</f>
        <v>0</v>
      </c>
      <c r="BH159" s="102">
        <f>IF(U159="sníž. přenesená",N159,0)</f>
        <v>0</v>
      </c>
      <c r="BI159" s="102">
        <f>IF(U159="nulová",N159,0)</f>
        <v>0</v>
      </c>
      <c r="BJ159" s="20" t="s">
        <v>80</v>
      </c>
      <c r="BK159" s="102">
        <f>ROUND(L159*K159,2)</f>
        <v>0</v>
      </c>
      <c r="BL159" s="20" t="s">
        <v>144</v>
      </c>
      <c r="BM159" s="20" t="s">
        <v>196</v>
      </c>
    </row>
    <row r="160" spans="2:65" s="10" customFormat="1" ht="16.5" customHeight="1">
      <c r="B160" s="164"/>
      <c r="C160" s="165"/>
      <c r="D160" s="165"/>
      <c r="E160" s="166" t="s">
        <v>5</v>
      </c>
      <c r="F160" s="245" t="s">
        <v>197</v>
      </c>
      <c r="G160" s="246"/>
      <c r="H160" s="246"/>
      <c r="I160" s="246"/>
      <c r="J160" s="165"/>
      <c r="K160" s="167">
        <v>65.379000000000005</v>
      </c>
      <c r="L160" s="165"/>
      <c r="M160" s="165"/>
      <c r="N160" s="165"/>
      <c r="O160" s="165"/>
      <c r="P160" s="165"/>
      <c r="Q160" s="165"/>
      <c r="R160" s="168"/>
      <c r="T160" s="169"/>
      <c r="U160" s="165"/>
      <c r="V160" s="165"/>
      <c r="W160" s="165"/>
      <c r="X160" s="165"/>
      <c r="Y160" s="165"/>
      <c r="Z160" s="165"/>
      <c r="AA160" s="170"/>
      <c r="AT160" s="171" t="s">
        <v>147</v>
      </c>
      <c r="AU160" s="171" t="s">
        <v>96</v>
      </c>
      <c r="AV160" s="10" t="s">
        <v>96</v>
      </c>
      <c r="AW160" s="10" t="s">
        <v>33</v>
      </c>
      <c r="AX160" s="10" t="s">
        <v>75</v>
      </c>
      <c r="AY160" s="171" t="s">
        <v>139</v>
      </c>
    </row>
    <row r="161" spans="2:65" s="11" customFormat="1" ht="16.5" customHeight="1">
      <c r="B161" s="172"/>
      <c r="C161" s="173"/>
      <c r="D161" s="173"/>
      <c r="E161" s="174" t="s">
        <v>5</v>
      </c>
      <c r="F161" s="249" t="s">
        <v>148</v>
      </c>
      <c r="G161" s="250"/>
      <c r="H161" s="250"/>
      <c r="I161" s="250"/>
      <c r="J161" s="173"/>
      <c r="K161" s="175">
        <v>65.379000000000005</v>
      </c>
      <c r="L161" s="173"/>
      <c r="M161" s="173"/>
      <c r="N161" s="173"/>
      <c r="O161" s="173"/>
      <c r="P161" s="173"/>
      <c r="Q161" s="173"/>
      <c r="R161" s="176"/>
      <c r="T161" s="177"/>
      <c r="U161" s="173"/>
      <c r="V161" s="173"/>
      <c r="W161" s="173"/>
      <c r="X161" s="173"/>
      <c r="Y161" s="173"/>
      <c r="Z161" s="173"/>
      <c r="AA161" s="178"/>
      <c r="AT161" s="179" t="s">
        <v>147</v>
      </c>
      <c r="AU161" s="179" t="s">
        <v>96</v>
      </c>
      <c r="AV161" s="11" t="s">
        <v>144</v>
      </c>
      <c r="AW161" s="11" t="s">
        <v>33</v>
      </c>
      <c r="AX161" s="11" t="s">
        <v>80</v>
      </c>
      <c r="AY161" s="179" t="s">
        <v>139</v>
      </c>
    </row>
    <row r="162" spans="2:65" s="1" customFormat="1" ht="16.5" customHeight="1">
      <c r="B162" s="128"/>
      <c r="C162" s="157" t="s">
        <v>198</v>
      </c>
      <c r="D162" s="157" t="s">
        <v>140</v>
      </c>
      <c r="E162" s="158" t="s">
        <v>199</v>
      </c>
      <c r="F162" s="243" t="s">
        <v>200</v>
      </c>
      <c r="G162" s="243"/>
      <c r="H162" s="243"/>
      <c r="I162" s="243"/>
      <c r="J162" s="159" t="s">
        <v>143</v>
      </c>
      <c r="K162" s="160">
        <v>168.13</v>
      </c>
      <c r="L162" s="241">
        <v>0</v>
      </c>
      <c r="M162" s="241"/>
      <c r="N162" s="244">
        <f>ROUND(L162*K162,2)</f>
        <v>0</v>
      </c>
      <c r="O162" s="244"/>
      <c r="P162" s="244"/>
      <c r="Q162" s="244"/>
      <c r="R162" s="131"/>
      <c r="T162" s="161" t="s">
        <v>5</v>
      </c>
      <c r="U162" s="45" t="s">
        <v>40</v>
      </c>
      <c r="V162" s="37"/>
      <c r="W162" s="162">
        <f>V162*K162</f>
        <v>0</v>
      </c>
      <c r="X162" s="162">
        <v>0</v>
      </c>
      <c r="Y162" s="162">
        <f>X162*K162</f>
        <v>0</v>
      </c>
      <c r="Z162" s="162">
        <v>0</v>
      </c>
      <c r="AA162" s="163">
        <f>Z162*K162</f>
        <v>0</v>
      </c>
      <c r="AR162" s="20" t="s">
        <v>144</v>
      </c>
      <c r="AT162" s="20" t="s">
        <v>140</v>
      </c>
      <c r="AU162" s="20" t="s">
        <v>96</v>
      </c>
      <c r="AY162" s="20" t="s">
        <v>139</v>
      </c>
      <c r="BE162" s="102">
        <f>IF(U162="základní",N162,0)</f>
        <v>0</v>
      </c>
      <c r="BF162" s="102">
        <f>IF(U162="snížená",N162,0)</f>
        <v>0</v>
      </c>
      <c r="BG162" s="102">
        <f>IF(U162="zákl. přenesená",N162,0)</f>
        <v>0</v>
      </c>
      <c r="BH162" s="102">
        <f>IF(U162="sníž. přenesená",N162,0)</f>
        <v>0</v>
      </c>
      <c r="BI162" s="102">
        <f>IF(U162="nulová",N162,0)</f>
        <v>0</v>
      </c>
      <c r="BJ162" s="20" t="s">
        <v>80</v>
      </c>
      <c r="BK162" s="102">
        <f>ROUND(L162*K162,2)</f>
        <v>0</v>
      </c>
      <c r="BL162" s="20" t="s">
        <v>144</v>
      </c>
      <c r="BM162" s="20" t="s">
        <v>201</v>
      </c>
    </row>
    <row r="163" spans="2:65" s="10" customFormat="1" ht="16.5" customHeight="1">
      <c r="B163" s="164"/>
      <c r="C163" s="165"/>
      <c r="D163" s="165"/>
      <c r="E163" s="166" t="s">
        <v>5</v>
      </c>
      <c r="F163" s="245" t="s">
        <v>202</v>
      </c>
      <c r="G163" s="246"/>
      <c r="H163" s="246"/>
      <c r="I163" s="246"/>
      <c r="J163" s="165"/>
      <c r="K163" s="167">
        <v>168.13</v>
      </c>
      <c r="L163" s="165"/>
      <c r="M163" s="165"/>
      <c r="N163" s="165"/>
      <c r="O163" s="165"/>
      <c r="P163" s="165"/>
      <c r="Q163" s="165"/>
      <c r="R163" s="168"/>
      <c r="T163" s="169"/>
      <c r="U163" s="165"/>
      <c r="V163" s="165"/>
      <c r="W163" s="165"/>
      <c r="X163" s="165"/>
      <c r="Y163" s="165"/>
      <c r="Z163" s="165"/>
      <c r="AA163" s="170"/>
      <c r="AT163" s="171" t="s">
        <v>147</v>
      </c>
      <c r="AU163" s="171" t="s">
        <v>96</v>
      </c>
      <c r="AV163" s="10" t="s">
        <v>96</v>
      </c>
      <c r="AW163" s="10" t="s">
        <v>33</v>
      </c>
      <c r="AX163" s="10" t="s">
        <v>75</v>
      </c>
      <c r="AY163" s="171" t="s">
        <v>139</v>
      </c>
    </row>
    <row r="164" spans="2:65" s="11" customFormat="1" ht="16.5" customHeight="1">
      <c r="B164" s="172"/>
      <c r="C164" s="173"/>
      <c r="D164" s="173"/>
      <c r="E164" s="174" t="s">
        <v>5</v>
      </c>
      <c r="F164" s="249" t="s">
        <v>148</v>
      </c>
      <c r="G164" s="250"/>
      <c r="H164" s="250"/>
      <c r="I164" s="250"/>
      <c r="J164" s="173"/>
      <c r="K164" s="175">
        <v>168.13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147</v>
      </c>
      <c r="AU164" s="179" t="s">
        <v>96</v>
      </c>
      <c r="AV164" s="11" t="s">
        <v>144</v>
      </c>
      <c r="AW164" s="11" t="s">
        <v>33</v>
      </c>
      <c r="AX164" s="11" t="s">
        <v>80</v>
      </c>
      <c r="AY164" s="179" t="s">
        <v>139</v>
      </c>
    </row>
    <row r="165" spans="2:65" s="9" customFormat="1" ht="29.85" customHeight="1">
      <c r="B165" s="146"/>
      <c r="C165" s="147"/>
      <c r="D165" s="156" t="s">
        <v>108</v>
      </c>
      <c r="E165" s="156"/>
      <c r="F165" s="156"/>
      <c r="G165" s="156"/>
      <c r="H165" s="156"/>
      <c r="I165" s="156"/>
      <c r="J165" s="156"/>
      <c r="K165" s="156"/>
      <c r="L165" s="156"/>
      <c r="M165" s="156"/>
      <c r="N165" s="251">
        <f>BK165</f>
        <v>0</v>
      </c>
      <c r="O165" s="252"/>
      <c r="P165" s="252"/>
      <c r="Q165" s="252"/>
      <c r="R165" s="149"/>
      <c r="T165" s="150"/>
      <c r="U165" s="147"/>
      <c r="V165" s="147"/>
      <c r="W165" s="151">
        <f>SUM(W166:W197)</f>
        <v>0</v>
      </c>
      <c r="X165" s="147"/>
      <c r="Y165" s="151">
        <f>SUM(Y166:Y197)</f>
        <v>7.1315202000000006</v>
      </c>
      <c r="Z165" s="147"/>
      <c r="AA165" s="152">
        <f>SUM(AA166:AA197)</f>
        <v>0</v>
      </c>
      <c r="AR165" s="153" t="s">
        <v>80</v>
      </c>
      <c r="AT165" s="154" t="s">
        <v>74</v>
      </c>
      <c r="AU165" s="154" t="s">
        <v>80</v>
      </c>
      <c r="AY165" s="153" t="s">
        <v>139</v>
      </c>
      <c r="BK165" s="155">
        <f>SUM(BK166:BK197)</f>
        <v>0</v>
      </c>
    </row>
    <row r="166" spans="2:65" s="1" customFormat="1" ht="38.25" customHeight="1">
      <c r="B166" s="128"/>
      <c r="C166" s="157" t="s">
        <v>203</v>
      </c>
      <c r="D166" s="157" t="s">
        <v>140</v>
      </c>
      <c r="E166" s="158" t="s">
        <v>204</v>
      </c>
      <c r="F166" s="243" t="s">
        <v>205</v>
      </c>
      <c r="G166" s="243"/>
      <c r="H166" s="243"/>
      <c r="I166" s="243"/>
      <c r="J166" s="159" t="s">
        <v>206</v>
      </c>
      <c r="K166" s="160">
        <v>1</v>
      </c>
      <c r="L166" s="241">
        <v>0</v>
      </c>
      <c r="M166" s="241"/>
      <c r="N166" s="244">
        <f t="shared" ref="N166:N175" si="5">ROUND(L166*K166,2)</f>
        <v>0</v>
      </c>
      <c r="O166" s="244"/>
      <c r="P166" s="244"/>
      <c r="Q166" s="244"/>
      <c r="R166" s="131"/>
      <c r="T166" s="161" t="s">
        <v>5</v>
      </c>
      <c r="U166" s="45" t="s">
        <v>40</v>
      </c>
      <c r="V166" s="37"/>
      <c r="W166" s="162">
        <f t="shared" ref="W166:W175" si="6">V166*K166</f>
        <v>0</v>
      </c>
      <c r="X166" s="162">
        <v>0</v>
      </c>
      <c r="Y166" s="162">
        <f t="shared" ref="Y166:Y175" si="7">X166*K166</f>
        <v>0</v>
      </c>
      <c r="Z166" s="162">
        <v>0</v>
      </c>
      <c r="AA166" s="163">
        <f t="shared" ref="AA166:AA175" si="8">Z166*K166</f>
        <v>0</v>
      </c>
      <c r="AR166" s="20" t="s">
        <v>144</v>
      </c>
      <c r="AT166" s="20" t="s">
        <v>140</v>
      </c>
      <c r="AU166" s="20" t="s">
        <v>96</v>
      </c>
      <c r="AY166" s="20" t="s">
        <v>139</v>
      </c>
      <c r="BE166" s="102">
        <f t="shared" ref="BE166:BE175" si="9">IF(U166="základní",N166,0)</f>
        <v>0</v>
      </c>
      <c r="BF166" s="102">
        <f t="shared" ref="BF166:BF175" si="10">IF(U166="snížená",N166,0)</f>
        <v>0</v>
      </c>
      <c r="BG166" s="102">
        <f t="shared" ref="BG166:BG175" si="11">IF(U166="zákl. přenesená",N166,0)</f>
        <v>0</v>
      </c>
      <c r="BH166" s="102">
        <f t="shared" ref="BH166:BH175" si="12">IF(U166="sníž. přenesená",N166,0)</f>
        <v>0</v>
      </c>
      <c r="BI166" s="102">
        <f t="shared" ref="BI166:BI175" si="13">IF(U166="nulová",N166,0)</f>
        <v>0</v>
      </c>
      <c r="BJ166" s="20" t="s">
        <v>80</v>
      </c>
      <c r="BK166" s="102">
        <f t="shared" ref="BK166:BK175" si="14">ROUND(L166*K166,2)</f>
        <v>0</v>
      </c>
      <c r="BL166" s="20" t="s">
        <v>144</v>
      </c>
      <c r="BM166" s="20" t="s">
        <v>207</v>
      </c>
    </row>
    <row r="167" spans="2:65" s="1" customFormat="1" ht="25.5" customHeight="1">
      <c r="B167" s="128"/>
      <c r="C167" s="157" t="s">
        <v>208</v>
      </c>
      <c r="D167" s="157" t="s">
        <v>140</v>
      </c>
      <c r="E167" s="158" t="s">
        <v>209</v>
      </c>
      <c r="F167" s="243" t="s">
        <v>210</v>
      </c>
      <c r="G167" s="243"/>
      <c r="H167" s="243"/>
      <c r="I167" s="243"/>
      <c r="J167" s="159" t="s">
        <v>206</v>
      </c>
      <c r="K167" s="160">
        <v>2</v>
      </c>
      <c r="L167" s="241">
        <v>0</v>
      </c>
      <c r="M167" s="241"/>
      <c r="N167" s="244">
        <f t="shared" si="5"/>
        <v>0</v>
      </c>
      <c r="O167" s="244"/>
      <c r="P167" s="244"/>
      <c r="Q167" s="244"/>
      <c r="R167" s="131"/>
      <c r="T167" s="161" t="s">
        <v>5</v>
      </c>
      <c r="U167" s="45" t="s">
        <v>40</v>
      </c>
      <c r="V167" s="37"/>
      <c r="W167" s="162">
        <f t="shared" si="6"/>
        <v>0</v>
      </c>
      <c r="X167" s="162">
        <v>0</v>
      </c>
      <c r="Y167" s="162">
        <f t="shared" si="7"/>
        <v>0</v>
      </c>
      <c r="Z167" s="162">
        <v>0</v>
      </c>
      <c r="AA167" s="163">
        <f t="shared" si="8"/>
        <v>0</v>
      </c>
      <c r="AR167" s="20" t="s">
        <v>144</v>
      </c>
      <c r="AT167" s="20" t="s">
        <v>140</v>
      </c>
      <c r="AU167" s="20" t="s">
        <v>96</v>
      </c>
      <c r="AY167" s="20" t="s">
        <v>139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20" t="s">
        <v>80</v>
      </c>
      <c r="BK167" s="102">
        <f t="shared" si="14"/>
        <v>0</v>
      </c>
      <c r="BL167" s="20" t="s">
        <v>144</v>
      </c>
      <c r="BM167" s="20" t="s">
        <v>211</v>
      </c>
    </row>
    <row r="168" spans="2:65" s="1" customFormat="1" ht="16.5" customHeight="1">
      <c r="B168" s="128"/>
      <c r="C168" s="157" t="s">
        <v>11</v>
      </c>
      <c r="D168" s="157" t="s">
        <v>140</v>
      </c>
      <c r="E168" s="158" t="s">
        <v>212</v>
      </c>
      <c r="F168" s="243" t="s">
        <v>213</v>
      </c>
      <c r="G168" s="243"/>
      <c r="H168" s="243"/>
      <c r="I168" s="243"/>
      <c r="J168" s="159" t="s">
        <v>206</v>
      </c>
      <c r="K168" s="160">
        <v>1</v>
      </c>
      <c r="L168" s="241">
        <v>0</v>
      </c>
      <c r="M168" s="241"/>
      <c r="N168" s="244">
        <f t="shared" si="5"/>
        <v>0</v>
      </c>
      <c r="O168" s="244"/>
      <c r="P168" s="244"/>
      <c r="Q168" s="244"/>
      <c r="R168" s="131"/>
      <c r="T168" s="161" t="s">
        <v>5</v>
      </c>
      <c r="U168" s="45" t="s">
        <v>40</v>
      </c>
      <c r="V168" s="37"/>
      <c r="W168" s="162">
        <f t="shared" si="6"/>
        <v>0</v>
      </c>
      <c r="X168" s="162">
        <v>0</v>
      </c>
      <c r="Y168" s="162">
        <f t="shared" si="7"/>
        <v>0</v>
      </c>
      <c r="Z168" s="162">
        <v>0</v>
      </c>
      <c r="AA168" s="163">
        <f t="shared" si="8"/>
        <v>0</v>
      </c>
      <c r="AR168" s="20" t="s">
        <v>144</v>
      </c>
      <c r="AT168" s="20" t="s">
        <v>140</v>
      </c>
      <c r="AU168" s="20" t="s">
        <v>96</v>
      </c>
      <c r="AY168" s="20" t="s">
        <v>139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20" t="s">
        <v>80</v>
      </c>
      <c r="BK168" s="102">
        <f t="shared" si="14"/>
        <v>0</v>
      </c>
      <c r="BL168" s="20" t="s">
        <v>144</v>
      </c>
      <c r="BM168" s="20" t="s">
        <v>214</v>
      </c>
    </row>
    <row r="169" spans="2:65" s="1" customFormat="1" ht="16.5" customHeight="1">
      <c r="B169" s="128"/>
      <c r="C169" s="157" t="s">
        <v>215</v>
      </c>
      <c r="D169" s="157" t="s">
        <v>140</v>
      </c>
      <c r="E169" s="158" t="s">
        <v>216</v>
      </c>
      <c r="F169" s="243" t="s">
        <v>217</v>
      </c>
      <c r="G169" s="243"/>
      <c r="H169" s="243"/>
      <c r="I169" s="243"/>
      <c r="J169" s="159" t="s">
        <v>206</v>
      </c>
      <c r="K169" s="160">
        <v>1</v>
      </c>
      <c r="L169" s="241">
        <v>0</v>
      </c>
      <c r="M169" s="241"/>
      <c r="N169" s="244">
        <f t="shared" si="5"/>
        <v>0</v>
      </c>
      <c r="O169" s="244"/>
      <c r="P169" s="244"/>
      <c r="Q169" s="244"/>
      <c r="R169" s="131"/>
      <c r="T169" s="161" t="s">
        <v>5</v>
      </c>
      <c r="U169" s="45" t="s">
        <v>40</v>
      </c>
      <c r="V169" s="37"/>
      <c r="W169" s="162">
        <f t="shared" si="6"/>
        <v>0</v>
      </c>
      <c r="X169" s="162">
        <v>0</v>
      </c>
      <c r="Y169" s="162">
        <f t="shared" si="7"/>
        <v>0</v>
      </c>
      <c r="Z169" s="162">
        <v>0</v>
      </c>
      <c r="AA169" s="163">
        <f t="shared" si="8"/>
        <v>0</v>
      </c>
      <c r="AR169" s="20" t="s">
        <v>218</v>
      </c>
      <c r="AT169" s="20" t="s">
        <v>140</v>
      </c>
      <c r="AU169" s="20" t="s">
        <v>96</v>
      </c>
      <c r="AY169" s="20" t="s">
        <v>139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20" t="s">
        <v>80</v>
      </c>
      <c r="BK169" s="102">
        <f t="shared" si="14"/>
        <v>0</v>
      </c>
      <c r="BL169" s="20" t="s">
        <v>218</v>
      </c>
      <c r="BM169" s="20" t="s">
        <v>219</v>
      </c>
    </row>
    <row r="170" spans="2:65" s="1" customFormat="1" ht="16.5" customHeight="1">
      <c r="B170" s="128"/>
      <c r="C170" s="157" t="s">
        <v>220</v>
      </c>
      <c r="D170" s="157" t="s">
        <v>140</v>
      </c>
      <c r="E170" s="158" t="s">
        <v>221</v>
      </c>
      <c r="F170" s="243" t="s">
        <v>222</v>
      </c>
      <c r="G170" s="243"/>
      <c r="H170" s="243"/>
      <c r="I170" s="243"/>
      <c r="J170" s="159" t="s">
        <v>206</v>
      </c>
      <c r="K170" s="160">
        <v>1</v>
      </c>
      <c r="L170" s="241">
        <v>0</v>
      </c>
      <c r="M170" s="241"/>
      <c r="N170" s="244">
        <f t="shared" si="5"/>
        <v>0</v>
      </c>
      <c r="O170" s="244"/>
      <c r="P170" s="244"/>
      <c r="Q170" s="244"/>
      <c r="R170" s="131"/>
      <c r="T170" s="161" t="s">
        <v>5</v>
      </c>
      <c r="U170" s="45" t="s">
        <v>40</v>
      </c>
      <c r="V170" s="37"/>
      <c r="W170" s="162">
        <f t="shared" si="6"/>
        <v>0</v>
      </c>
      <c r="X170" s="162">
        <v>0</v>
      </c>
      <c r="Y170" s="162">
        <f t="shared" si="7"/>
        <v>0</v>
      </c>
      <c r="Z170" s="162">
        <v>0</v>
      </c>
      <c r="AA170" s="163">
        <f t="shared" si="8"/>
        <v>0</v>
      </c>
      <c r="AR170" s="20" t="s">
        <v>218</v>
      </c>
      <c r="AT170" s="20" t="s">
        <v>140</v>
      </c>
      <c r="AU170" s="20" t="s">
        <v>96</v>
      </c>
      <c r="AY170" s="20" t="s">
        <v>139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20" t="s">
        <v>80</v>
      </c>
      <c r="BK170" s="102">
        <f t="shared" si="14"/>
        <v>0</v>
      </c>
      <c r="BL170" s="20" t="s">
        <v>218</v>
      </c>
      <c r="BM170" s="20" t="s">
        <v>223</v>
      </c>
    </row>
    <row r="171" spans="2:65" s="1" customFormat="1" ht="16.5" customHeight="1">
      <c r="B171" s="128"/>
      <c r="C171" s="157" t="s">
        <v>224</v>
      </c>
      <c r="D171" s="157" t="s">
        <v>140</v>
      </c>
      <c r="E171" s="158" t="s">
        <v>225</v>
      </c>
      <c r="F171" s="243" t="s">
        <v>226</v>
      </c>
      <c r="G171" s="243"/>
      <c r="H171" s="243"/>
      <c r="I171" s="243"/>
      <c r="J171" s="159" t="s">
        <v>206</v>
      </c>
      <c r="K171" s="160">
        <v>1</v>
      </c>
      <c r="L171" s="241">
        <v>0</v>
      </c>
      <c r="M171" s="241"/>
      <c r="N171" s="244">
        <f t="shared" si="5"/>
        <v>0</v>
      </c>
      <c r="O171" s="244"/>
      <c r="P171" s="244"/>
      <c r="Q171" s="244"/>
      <c r="R171" s="131"/>
      <c r="T171" s="161" t="s">
        <v>5</v>
      </c>
      <c r="U171" s="45" t="s">
        <v>40</v>
      </c>
      <c r="V171" s="37"/>
      <c r="W171" s="162">
        <f t="shared" si="6"/>
        <v>0</v>
      </c>
      <c r="X171" s="162">
        <v>0</v>
      </c>
      <c r="Y171" s="162">
        <f t="shared" si="7"/>
        <v>0</v>
      </c>
      <c r="Z171" s="162">
        <v>0</v>
      </c>
      <c r="AA171" s="163">
        <f t="shared" si="8"/>
        <v>0</v>
      </c>
      <c r="AR171" s="20" t="s">
        <v>218</v>
      </c>
      <c r="AT171" s="20" t="s">
        <v>140</v>
      </c>
      <c r="AU171" s="20" t="s">
        <v>96</v>
      </c>
      <c r="AY171" s="20" t="s">
        <v>139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20" t="s">
        <v>80</v>
      </c>
      <c r="BK171" s="102">
        <f t="shared" si="14"/>
        <v>0</v>
      </c>
      <c r="BL171" s="20" t="s">
        <v>218</v>
      </c>
      <c r="BM171" s="20" t="s">
        <v>227</v>
      </c>
    </row>
    <row r="172" spans="2:65" s="1" customFormat="1" ht="16.5" customHeight="1">
      <c r="B172" s="128"/>
      <c r="C172" s="157" t="s">
        <v>228</v>
      </c>
      <c r="D172" s="157" t="s">
        <v>140</v>
      </c>
      <c r="E172" s="158" t="s">
        <v>229</v>
      </c>
      <c r="F172" s="243" t="s">
        <v>230</v>
      </c>
      <c r="G172" s="243"/>
      <c r="H172" s="243"/>
      <c r="I172" s="243"/>
      <c r="J172" s="159" t="s">
        <v>206</v>
      </c>
      <c r="K172" s="160">
        <v>1</v>
      </c>
      <c r="L172" s="241">
        <v>0</v>
      </c>
      <c r="M172" s="241"/>
      <c r="N172" s="244">
        <f t="shared" si="5"/>
        <v>0</v>
      </c>
      <c r="O172" s="244"/>
      <c r="P172" s="244"/>
      <c r="Q172" s="244"/>
      <c r="R172" s="131"/>
      <c r="T172" s="161" t="s">
        <v>5</v>
      </c>
      <c r="U172" s="45" t="s">
        <v>40</v>
      </c>
      <c r="V172" s="37"/>
      <c r="W172" s="162">
        <f t="shared" si="6"/>
        <v>0</v>
      </c>
      <c r="X172" s="162">
        <v>0</v>
      </c>
      <c r="Y172" s="162">
        <f t="shared" si="7"/>
        <v>0</v>
      </c>
      <c r="Z172" s="162">
        <v>0</v>
      </c>
      <c r="AA172" s="163">
        <f t="shared" si="8"/>
        <v>0</v>
      </c>
      <c r="AR172" s="20" t="s">
        <v>218</v>
      </c>
      <c r="AT172" s="20" t="s">
        <v>140</v>
      </c>
      <c r="AU172" s="20" t="s">
        <v>96</v>
      </c>
      <c r="AY172" s="20" t="s">
        <v>139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20" t="s">
        <v>80</v>
      </c>
      <c r="BK172" s="102">
        <f t="shared" si="14"/>
        <v>0</v>
      </c>
      <c r="BL172" s="20" t="s">
        <v>218</v>
      </c>
      <c r="BM172" s="20" t="s">
        <v>231</v>
      </c>
    </row>
    <row r="173" spans="2:65" s="1" customFormat="1" ht="16.5" customHeight="1">
      <c r="B173" s="128"/>
      <c r="C173" s="157" t="s">
        <v>232</v>
      </c>
      <c r="D173" s="157" t="s">
        <v>140</v>
      </c>
      <c r="E173" s="158" t="s">
        <v>233</v>
      </c>
      <c r="F173" s="243" t="s">
        <v>234</v>
      </c>
      <c r="G173" s="243"/>
      <c r="H173" s="243"/>
      <c r="I173" s="243"/>
      <c r="J173" s="159" t="s">
        <v>206</v>
      </c>
      <c r="K173" s="160">
        <v>1</v>
      </c>
      <c r="L173" s="241">
        <v>0</v>
      </c>
      <c r="M173" s="241"/>
      <c r="N173" s="244">
        <f t="shared" si="5"/>
        <v>0</v>
      </c>
      <c r="O173" s="244"/>
      <c r="P173" s="244"/>
      <c r="Q173" s="244"/>
      <c r="R173" s="131"/>
      <c r="T173" s="161" t="s">
        <v>5</v>
      </c>
      <c r="U173" s="45" t="s">
        <v>40</v>
      </c>
      <c r="V173" s="37"/>
      <c r="W173" s="162">
        <f t="shared" si="6"/>
        <v>0</v>
      </c>
      <c r="X173" s="162">
        <v>0</v>
      </c>
      <c r="Y173" s="162">
        <f t="shared" si="7"/>
        <v>0</v>
      </c>
      <c r="Z173" s="162">
        <v>0</v>
      </c>
      <c r="AA173" s="163">
        <f t="shared" si="8"/>
        <v>0</v>
      </c>
      <c r="AR173" s="20" t="s">
        <v>218</v>
      </c>
      <c r="AT173" s="20" t="s">
        <v>140</v>
      </c>
      <c r="AU173" s="20" t="s">
        <v>96</v>
      </c>
      <c r="AY173" s="20" t="s">
        <v>139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20" t="s">
        <v>80</v>
      </c>
      <c r="BK173" s="102">
        <f t="shared" si="14"/>
        <v>0</v>
      </c>
      <c r="BL173" s="20" t="s">
        <v>218</v>
      </c>
      <c r="BM173" s="20" t="s">
        <v>235</v>
      </c>
    </row>
    <row r="174" spans="2:65" s="1" customFormat="1" ht="16.5" customHeight="1">
      <c r="B174" s="128"/>
      <c r="C174" s="157" t="s">
        <v>10</v>
      </c>
      <c r="D174" s="157" t="s">
        <v>140</v>
      </c>
      <c r="E174" s="158" t="s">
        <v>236</v>
      </c>
      <c r="F174" s="243" t="s">
        <v>237</v>
      </c>
      <c r="G174" s="243"/>
      <c r="H174" s="243"/>
      <c r="I174" s="243"/>
      <c r="J174" s="159" t="s">
        <v>206</v>
      </c>
      <c r="K174" s="160">
        <v>1</v>
      </c>
      <c r="L174" s="241">
        <v>0</v>
      </c>
      <c r="M174" s="241"/>
      <c r="N174" s="244">
        <f t="shared" si="5"/>
        <v>0</v>
      </c>
      <c r="O174" s="244"/>
      <c r="P174" s="244"/>
      <c r="Q174" s="244"/>
      <c r="R174" s="131"/>
      <c r="T174" s="161" t="s">
        <v>5</v>
      </c>
      <c r="U174" s="45" t="s">
        <v>40</v>
      </c>
      <c r="V174" s="37"/>
      <c r="W174" s="162">
        <f t="shared" si="6"/>
        <v>0</v>
      </c>
      <c r="X174" s="162">
        <v>0</v>
      </c>
      <c r="Y174" s="162">
        <f t="shared" si="7"/>
        <v>0</v>
      </c>
      <c r="Z174" s="162">
        <v>0</v>
      </c>
      <c r="AA174" s="163">
        <f t="shared" si="8"/>
        <v>0</v>
      </c>
      <c r="AR174" s="20" t="s">
        <v>218</v>
      </c>
      <c r="AT174" s="20" t="s">
        <v>140</v>
      </c>
      <c r="AU174" s="20" t="s">
        <v>96</v>
      </c>
      <c r="AY174" s="20" t="s">
        <v>139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20" t="s">
        <v>80</v>
      </c>
      <c r="BK174" s="102">
        <f t="shared" si="14"/>
        <v>0</v>
      </c>
      <c r="BL174" s="20" t="s">
        <v>218</v>
      </c>
      <c r="BM174" s="20" t="s">
        <v>238</v>
      </c>
    </row>
    <row r="175" spans="2:65" s="1" customFormat="1" ht="16.5" customHeight="1">
      <c r="B175" s="128"/>
      <c r="C175" s="157" t="s">
        <v>239</v>
      </c>
      <c r="D175" s="157" t="s">
        <v>140</v>
      </c>
      <c r="E175" s="158" t="s">
        <v>240</v>
      </c>
      <c r="F175" s="243" t="s">
        <v>241</v>
      </c>
      <c r="G175" s="243"/>
      <c r="H175" s="243"/>
      <c r="I175" s="243"/>
      <c r="J175" s="159" t="s">
        <v>190</v>
      </c>
      <c r="K175" s="160">
        <v>80.2</v>
      </c>
      <c r="L175" s="241">
        <v>0</v>
      </c>
      <c r="M175" s="241"/>
      <c r="N175" s="244">
        <f t="shared" si="5"/>
        <v>0</v>
      </c>
      <c r="O175" s="244"/>
      <c r="P175" s="244"/>
      <c r="Q175" s="244"/>
      <c r="R175" s="131"/>
      <c r="T175" s="161" t="s">
        <v>5</v>
      </c>
      <c r="U175" s="45" t="s">
        <v>40</v>
      </c>
      <c r="V175" s="37"/>
      <c r="W175" s="162">
        <f t="shared" si="6"/>
        <v>0</v>
      </c>
      <c r="X175" s="162">
        <v>0</v>
      </c>
      <c r="Y175" s="162">
        <f t="shared" si="7"/>
        <v>0</v>
      </c>
      <c r="Z175" s="162">
        <v>0</v>
      </c>
      <c r="AA175" s="163">
        <f t="shared" si="8"/>
        <v>0</v>
      </c>
      <c r="AR175" s="20" t="s">
        <v>144</v>
      </c>
      <c r="AT175" s="20" t="s">
        <v>140</v>
      </c>
      <c r="AU175" s="20" t="s">
        <v>96</v>
      </c>
      <c r="AY175" s="20" t="s">
        <v>139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20" t="s">
        <v>80</v>
      </c>
      <c r="BK175" s="102">
        <f t="shared" si="14"/>
        <v>0</v>
      </c>
      <c r="BL175" s="20" t="s">
        <v>144</v>
      </c>
      <c r="BM175" s="20" t="s">
        <v>242</v>
      </c>
    </row>
    <row r="176" spans="2:65" s="10" customFormat="1" ht="16.5" customHeight="1">
      <c r="B176" s="164"/>
      <c r="C176" s="165"/>
      <c r="D176" s="165"/>
      <c r="E176" s="166" t="s">
        <v>5</v>
      </c>
      <c r="F176" s="245" t="s">
        <v>243</v>
      </c>
      <c r="G176" s="246"/>
      <c r="H176" s="246"/>
      <c r="I176" s="246"/>
      <c r="J176" s="165"/>
      <c r="K176" s="167">
        <v>80.2</v>
      </c>
      <c r="L176" s="165"/>
      <c r="M176" s="165"/>
      <c r="N176" s="165"/>
      <c r="O176" s="165"/>
      <c r="P176" s="165"/>
      <c r="Q176" s="165"/>
      <c r="R176" s="168"/>
      <c r="T176" s="169"/>
      <c r="U176" s="165"/>
      <c r="V176" s="165"/>
      <c r="W176" s="165"/>
      <c r="X176" s="165"/>
      <c r="Y176" s="165"/>
      <c r="Z176" s="165"/>
      <c r="AA176" s="170"/>
      <c r="AT176" s="171" t="s">
        <v>147</v>
      </c>
      <c r="AU176" s="171" t="s">
        <v>96</v>
      </c>
      <c r="AV176" s="10" t="s">
        <v>96</v>
      </c>
      <c r="AW176" s="10" t="s">
        <v>33</v>
      </c>
      <c r="AX176" s="10" t="s">
        <v>75</v>
      </c>
      <c r="AY176" s="171" t="s">
        <v>139</v>
      </c>
    </row>
    <row r="177" spans="2:65" s="11" customFormat="1" ht="16.5" customHeight="1">
      <c r="B177" s="172"/>
      <c r="C177" s="173"/>
      <c r="D177" s="173"/>
      <c r="E177" s="174" t="s">
        <v>5</v>
      </c>
      <c r="F177" s="249" t="s">
        <v>148</v>
      </c>
      <c r="G177" s="250"/>
      <c r="H177" s="250"/>
      <c r="I177" s="250"/>
      <c r="J177" s="173"/>
      <c r="K177" s="175">
        <v>80.2</v>
      </c>
      <c r="L177" s="173"/>
      <c r="M177" s="173"/>
      <c r="N177" s="173"/>
      <c r="O177" s="173"/>
      <c r="P177" s="173"/>
      <c r="Q177" s="173"/>
      <c r="R177" s="176"/>
      <c r="T177" s="177"/>
      <c r="U177" s="173"/>
      <c r="V177" s="173"/>
      <c r="W177" s="173"/>
      <c r="X177" s="173"/>
      <c r="Y177" s="173"/>
      <c r="Z177" s="173"/>
      <c r="AA177" s="178"/>
      <c r="AT177" s="179" t="s">
        <v>147</v>
      </c>
      <c r="AU177" s="179" t="s">
        <v>96</v>
      </c>
      <c r="AV177" s="11" t="s">
        <v>144</v>
      </c>
      <c r="AW177" s="11" t="s">
        <v>33</v>
      </c>
      <c r="AX177" s="11" t="s">
        <v>80</v>
      </c>
      <c r="AY177" s="179" t="s">
        <v>139</v>
      </c>
    </row>
    <row r="178" spans="2:65" s="1" customFormat="1" ht="16.5" customHeight="1">
      <c r="B178" s="128"/>
      <c r="C178" s="180" t="s">
        <v>244</v>
      </c>
      <c r="D178" s="180" t="s">
        <v>245</v>
      </c>
      <c r="E178" s="181" t="s">
        <v>246</v>
      </c>
      <c r="F178" s="255" t="s">
        <v>247</v>
      </c>
      <c r="G178" s="255"/>
      <c r="H178" s="255"/>
      <c r="I178" s="255"/>
      <c r="J178" s="182" t="s">
        <v>190</v>
      </c>
      <c r="K178" s="183">
        <v>88.22</v>
      </c>
      <c r="L178" s="256">
        <v>0</v>
      </c>
      <c r="M178" s="256"/>
      <c r="N178" s="257">
        <f>ROUND(L178*K178,2)</f>
        <v>0</v>
      </c>
      <c r="O178" s="244"/>
      <c r="P178" s="244"/>
      <c r="Q178" s="244"/>
      <c r="R178" s="131"/>
      <c r="T178" s="161" t="s">
        <v>5</v>
      </c>
      <c r="U178" s="45" t="s">
        <v>40</v>
      </c>
      <c r="V178" s="37"/>
      <c r="W178" s="162">
        <f>V178*K178</f>
        <v>0</v>
      </c>
      <c r="X178" s="162">
        <v>2.7999999999999998E-4</v>
      </c>
      <c r="Y178" s="162">
        <f>X178*K178</f>
        <v>2.4701599999999997E-2</v>
      </c>
      <c r="Z178" s="162">
        <v>0</v>
      </c>
      <c r="AA178" s="163">
        <f>Z178*K178</f>
        <v>0</v>
      </c>
      <c r="AR178" s="20" t="s">
        <v>176</v>
      </c>
      <c r="AT178" s="20" t="s">
        <v>245</v>
      </c>
      <c r="AU178" s="20" t="s">
        <v>96</v>
      </c>
      <c r="AY178" s="20" t="s">
        <v>139</v>
      </c>
      <c r="BE178" s="102">
        <f>IF(U178="základní",N178,0)</f>
        <v>0</v>
      </c>
      <c r="BF178" s="102">
        <f>IF(U178="snížená",N178,0)</f>
        <v>0</v>
      </c>
      <c r="BG178" s="102">
        <f>IF(U178="zákl. přenesená",N178,0)</f>
        <v>0</v>
      </c>
      <c r="BH178" s="102">
        <f>IF(U178="sníž. přenesená",N178,0)</f>
        <v>0</v>
      </c>
      <c r="BI178" s="102">
        <f>IF(U178="nulová",N178,0)</f>
        <v>0</v>
      </c>
      <c r="BJ178" s="20" t="s">
        <v>80</v>
      </c>
      <c r="BK178" s="102">
        <f>ROUND(L178*K178,2)</f>
        <v>0</v>
      </c>
      <c r="BL178" s="20" t="s">
        <v>144</v>
      </c>
      <c r="BM178" s="20" t="s">
        <v>248</v>
      </c>
    </row>
    <row r="179" spans="2:65" s="1" customFormat="1" ht="25.5" customHeight="1">
      <c r="B179" s="128"/>
      <c r="C179" s="157" t="s">
        <v>249</v>
      </c>
      <c r="D179" s="157" t="s">
        <v>140</v>
      </c>
      <c r="E179" s="158" t="s">
        <v>250</v>
      </c>
      <c r="F179" s="243" t="s">
        <v>251</v>
      </c>
      <c r="G179" s="243"/>
      <c r="H179" s="243"/>
      <c r="I179" s="243"/>
      <c r="J179" s="159" t="s">
        <v>190</v>
      </c>
      <c r="K179" s="160">
        <v>8</v>
      </c>
      <c r="L179" s="241">
        <v>0</v>
      </c>
      <c r="M179" s="241"/>
      <c r="N179" s="244">
        <f>ROUND(L179*K179,2)</f>
        <v>0</v>
      </c>
      <c r="O179" s="244"/>
      <c r="P179" s="244"/>
      <c r="Q179" s="244"/>
      <c r="R179" s="131"/>
      <c r="T179" s="161" t="s">
        <v>5</v>
      </c>
      <c r="U179" s="45" t="s">
        <v>40</v>
      </c>
      <c r="V179" s="37"/>
      <c r="W179" s="162">
        <f>V179*K179</f>
        <v>0</v>
      </c>
      <c r="X179" s="162">
        <v>1.7799999999999999E-3</v>
      </c>
      <c r="Y179" s="162">
        <f>X179*K179</f>
        <v>1.4239999999999999E-2</v>
      </c>
      <c r="Z179" s="162">
        <v>0</v>
      </c>
      <c r="AA179" s="163">
        <f>Z179*K179</f>
        <v>0</v>
      </c>
      <c r="AR179" s="20" t="s">
        <v>144</v>
      </c>
      <c r="AT179" s="20" t="s">
        <v>140</v>
      </c>
      <c r="AU179" s="20" t="s">
        <v>96</v>
      </c>
      <c r="AY179" s="20" t="s">
        <v>139</v>
      </c>
      <c r="BE179" s="102">
        <f>IF(U179="základní",N179,0)</f>
        <v>0</v>
      </c>
      <c r="BF179" s="102">
        <f>IF(U179="snížená",N179,0)</f>
        <v>0</v>
      </c>
      <c r="BG179" s="102">
        <f>IF(U179="zákl. přenesená",N179,0)</f>
        <v>0</v>
      </c>
      <c r="BH179" s="102">
        <f>IF(U179="sníž. přenesená",N179,0)</f>
        <v>0</v>
      </c>
      <c r="BI179" s="102">
        <f>IF(U179="nulová",N179,0)</f>
        <v>0</v>
      </c>
      <c r="BJ179" s="20" t="s">
        <v>80</v>
      </c>
      <c r="BK179" s="102">
        <f>ROUND(L179*K179,2)</f>
        <v>0</v>
      </c>
      <c r="BL179" s="20" t="s">
        <v>144</v>
      </c>
      <c r="BM179" s="20" t="s">
        <v>252</v>
      </c>
    </row>
    <row r="180" spans="2:65" s="1" customFormat="1" ht="25.5" customHeight="1">
      <c r="B180" s="128"/>
      <c r="C180" s="157" t="s">
        <v>253</v>
      </c>
      <c r="D180" s="157" t="s">
        <v>140</v>
      </c>
      <c r="E180" s="158" t="s">
        <v>254</v>
      </c>
      <c r="F180" s="243" t="s">
        <v>255</v>
      </c>
      <c r="G180" s="243"/>
      <c r="H180" s="243"/>
      <c r="I180" s="243"/>
      <c r="J180" s="159" t="s">
        <v>190</v>
      </c>
      <c r="K180" s="160">
        <v>50.16</v>
      </c>
      <c r="L180" s="241">
        <v>0</v>
      </c>
      <c r="M180" s="241"/>
      <c r="N180" s="244">
        <f>ROUND(L180*K180,2)</f>
        <v>0</v>
      </c>
      <c r="O180" s="244"/>
      <c r="P180" s="244"/>
      <c r="Q180" s="244"/>
      <c r="R180" s="131"/>
      <c r="T180" s="161" t="s">
        <v>5</v>
      </c>
      <c r="U180" s="45" t="s">
        <v>40</v>
      </c>
      <c r="V180" s="37"/>
      <c r="W180" s="162">
        <f>V180*K180</f>
        <v>0</v>
      </c>
      <c r="X180" s="162">
        <v>2.6800000000000001E-3</v>
      </c>
      <c r="Y180" s="162">
        <f>X180*K180</f>
        <v>0.13442879999999999</v>
      </c>
      <c r="Z180" s="162">
        <v>0</v>
      </c>
      <c r="AA180" s="163">
        <f>Z180*K180</f>
        <v>0</v>
      </c>
      <c r="AR180" s="20" t="s">
        <v>144</v>
      </c>
      <c r="AT180" s="20" t="s">
        <v>140</v>
      </c>
      <c r="AU180" s="20" t="s">
        <v>96</v>
      </c>
      <c r="AY180" s="20" t="s">
        <v>139</v>
      </c>
      <c r="BE180" s="102">
        <f>IF(U180="základní",N180,0)</f>
        <v>0</v>
      </c>
      <c r="BF180" s="102">
        <f>IF(U180="snížená",N180,0)</f>
        <v>0</v>
      </c>
      <c r="BG180" s="102">
        <f>IF(U180="zákl. přenesená",N180,0)</f>
        <v>0</v>
      </c>
      <c r="BH180" s="102">
        <f>IF(U180="sníž. přenesená",N180,0)</f>
        <v>0</v>
      </c>
      <c r="BI180" s="102">
        <f>IF(U180="nulová",N180,0)</f>
        <v>0</v>
      </c>
      <c r="BJ180" s="20" t="s">
        <v>80</v>
      </c>
      <c r="BK180" s="102">
        <f>ROUND(L180*K180,2)</f>
        <v>0</v>
      </c>
      <c r="BL180" s="20" t="s">
        <v>144</v>
      </c>
      <c r="BM180" s="20" t="s">
        <v>256</v>
      </c>
    </row>
    <row r="181" spans="2:65" s="10" customFormat="1" ht="16.5" customHeight="1">
      <c r="B181" s="164"/>
      <c r="C181" s="165"/>
      <c r="D181" s="165"/>
      <c r="E181" s="166" t="s">
        <v>5</v>
      </c>
      <c r="F181" s="245" t="s">
        <v>257</v>
      </c>
      <c r="G181" s="246"/>
      <c r="H181" s="246"/>
      <c r="I181" s="246"/>
      <c r="J181" s="165"/>
      <c r="K181" s="167">
        <v>50.16</v>
      </c>
      <c r="L181" s="165"/>
      <c r="M181" s="165"/>
      <c r="N181" s="165"/>
      <c r="O181" s="165"/>
      <c r="P181" s="165"/>
      <c r="Q181" s="165"/>
      <c r="R181" s="168"/>
      <c r="T181" s="169"/>
      <c r="U181" s="165"/>
      <c r="V181" s="165"/>
      <c r="W181" s="165"/>
      <c r="X181" s="165"/>
      <c r="Y181" s="165"/>
      <c r="Z181" s="165"/>
      <c r="AA181" s="170"/>
      <c r="AT181" s="171" t="s">
        <v>147</v>
      </c>
      <c r="AU181" s="171" t="s">
        <v>96</v>
      </c>
      <c r="AV181" s="10" t="s">
        <v>96</v>
      </c>
      <c r="AW181" s="10" t="s">
        <v>33</v>
      </c>
      <c r="AX181" s="10" t="s">
        <v>75</v>
      </c>
      <c r="AY181" s="171" t="s">
        <v>139</v>
      </c>
    </row>
    <row r="182" spans="2:65" s="11" customFormat="1" ht="16.5" customHeight="1">
      <c r="B182" s="172"/>
      <c r="C182" s="173"/>
      <c r="D182" s="173"/>
      <c r="E182" s="174" t="s">
        <v>5</v>
      </c>
      <c r="F182" s="249" t="s">
        <v>148</v>
      </c>
      <c r="G182" s="250"/>
      <c r="H182" s="250"/>
      <c r="I182" s="250"/>
      <c r="J182" s="173"/>
      <c r="K182" s="175">
        <v>50.16</v>
      </c>
      <c r="L182" s="173"/>
      <c r="M182" s="173"/>
      <c r="N182" s="173"/>
      <c r="O182" s="173"/>
      <c r="P182" s="173"/>
      <c r="Q182" s="173"/>
      <c r="R182" s="176"/>
      <c r="T182" s="177"/>
      <c r="U182" s="173"/>
      <c r="V182" s="173"/>
      <c r="W182" s="173"/>
      <c r="X182" s="173"/>
      <c r="Y182" s="173"/>
      <c r="Z182" s="173"/>
      <c r="AA182" s="178"/>
      <c r="AT182" s="179" t="s">
        <v>147</v>
      </c>
      <c r="AU182" s="179" t="s">
        <v>96</v>
      </c>
      <c r="AV182" s="11" t="s">
        <v>144</v>
      </c>
      <c r="AW182" s="11" t="s">
        <v>33</v>
      </c>
      <c r="AX182" s="11" t="s">
        <v>80</v>
      </c>
      <c r="AY182" s="179" t="s">
        <v>139</v>
      </c>
    </row>
    <row r="183" spans="2:65" s="1" customFormat="1" ht="25.5" customHeight="1">
      <c r="B183" s="128"/>
      <c r="C183" s="157" t="s">
        <v>258</v>
      </c>
      <c r="D183" s="157" t="s">
        <v>140</v>
      </c>
      <c r="E183" s="158" t="s">
        <v>259</v>
      </c>
      <c r="F183" s="243" t="s">
        <v>260</v>
      </c>
      <c r="G183" s="243"/>
      <c r="H183" s="243"/>
      <c r="I183" s="243"/>
      <c r="J183" s="159" t="s">
        <v>190</v>
      </c>
      <c r="K183" s="160">
        <v>33.61</v>
      </c>
      <c r="L183" s="241">
        <v>0</v>
      </c>
      <c r="M183" s="241"/>
      <c r="N183" s="244">
        <f>ROUND(L183*K183,2)</f>
        <v>0</v>
      </c>
      <c r="O183" s="244"/>
      <c r="P183" s="244"/>
      <c r="Q183" s="244"/>
      <c r="R183" s="131"/>
      <c r="T183" s="161" t="s">
        <v>5</v>
      </c>
      <c r="U183" s="45" t="s">
        <v>40</v>
      </c>
      <c r="V183" s="37"/>
      <c r="W183" s="162">
        <f>V183*K183</f>
        <v>0</v>
      </c>
      <c r="X183" s="162">
        <v>7.26E-3</v>
      </c>
      <c r="Y183" s="162">
        <f>X183*K183</f>
        <v>0.24400859999999999</v>
      </c>
      <c r="Z183" s="162">
        <v>0</v>
      </c>
      <c r="AA183" s="163">
        <f>Z183*K183</f>
        <v>0</v>
      </c>
      <c r="AR183" s="20" t="s">
        <v>144</v>
      </c>
      <c r="AT183" s="20" t="s">
        <v>140</v>
      </c>
      <c r="AU183" s="20" t="s">
        <v>96</v>
      </c>
      <c r="AY183" s="20" t="s">
        <v>139</v>
      </c>
      <c r="BE183" s="102">
        <f>IF(U183="základní",N183,0)</f>
        <v>0</v>
      </c>
      <c r="BF183" s="102">
        <f>IF(U183="snížená",N183,0)</f>
        <v>0</v>
      </c>
      <c r="BG183" s="102">
        <f>IF(U183="zákl. přenesená",N183,0)</f>
        <v>0</v>
      </c>
      <c r="BH183" s="102">
        <f>IF(U183="sníž. přenesená",N183,0)</f>
        <v>0</v>
      </c>
      <c r="BI183" s="102">
        <f>IF(U183="nulová",N183,0)</f>
        <v>0</v>
      </c>
      <c r="BJ183" s="20" t="s">
        <v>80</v>
      </c>
      <c r="BK183" s="102">
        <f>ROUND(L183*K183,2)</f>
        <v>0</v>
      </c>
      <c r="BL183" s="20" t="s">
        <v>144</v>
      </c>
      <c r="BM183" s="20" t="s">
        <v>261</v>
      </c>
    </row>
    <row r="184" spans="2:65" s="10" customFormat="1" ht="16.5" customHeight="1">
      <c r="B184" s="164"/>
      <c r="C184" s="165"/>
      <c r="D184" s="165"/>
      <c r="E184" s="166" t="s">
        <v>5</v>
      </c>
      <c r="F184" s="245" t="s">
        <v>262</v>
      </c>
      <c r="G184" s="246"/>
      <c r="H184" s="246"/>
      <c r="I184" s="246"/>
      <c r="J184" s="165"/>
      <c r="K184" s="167">
        <v>33.61</v>
      </c>
      <c r="L184" s="165"/>
      <c r="M184" s="165"/>
      <c r="N184" s="165"/>
      <c r="O184" s="165"/>
      <c r="P184" s="165"/>
      <c r="Q184" s="165"/>
      <c r="R184" s="168"/>
      <c r="T184" s="169"/>
      <c r="U184" s="165"/>
      <c r="V184" s="165"/>
      <c r="W184" s="165"/>
      <c r="X184" s="165"/>
      <c r="Y184" s="165"/>
      <c r="Z184" s="165"/>
      <c r="AA184" s="170"/>
      <c r="AT184" s="171" t="s">
        <v>147</v>
      </c>
      <c r="AU184" s="171" t="s">
        <v>96</v>
      </c>
      <c r="AV184" s="10" t="s">
        <v>96</v>
      </c>
      <c r="AW184" s="10" t="s">
        <v>33</v>
      </c>
      <c r="AX184" s="10" t="s">
        <v>75</v>
      </c>
      <c r="AY184" s="171" t="s">
        <v>139</v>
      </c>
    </row>
    <row r="185" spans="2:65" s="11" customFormat="1" ht="16.5" customHeight="1">
      <c r="B185" s="172"/>
      <c r="C185" s="173"/>
      <c r="D185" s="173"/>
      <c r="E185" s="174" t="s">
        <v>5</v>
      </c>
      <c r="F185" s="249" t="s">
        <v>148</v>
      </c>
      <c r="G185" s="250"/>
      <c r="H185" s="250"/>
      <c r="I185" s="250"/>
      <c r="J185" s="173"/>
      <c r="K185" s="175">
        <v>33.61</v>
      </c>
      <c r="L185" s="173"/>
      <c r="M185" s="173"/>
      <c r="N185" s="173"/>
      <c r="O185" s="173"/>
      <c r="P185" s="173"/>
      <c r="Q185" s="173"/>
      <c r="R185" s="176"/>
      <c r="T185" s="177"/>
      <c r="U185" s="173"/>
      <c r="V185" s="173"/>
      <c r="W185" s="173"/>
      <c r="X185" s="173"/>
      <c r="Y185" s="173"/>
      <c r="Z185" s="173"/>
      <c r="AA185" s="178"/>
      <c r="AT185" s="179" t="s">
        <v>147</v>
      </c>
      <c r="AU185" s="179" t="s">
        <v>96</v>
      </c>
      <c r="AV185" s="11" t="s">
        <v>144</v>
      </c>
      <c r="AW185" s="11" t="s">
        <v>33</v>
      </c>
      <c r="AX185" s="11" t="s">
        <v>80</v>
      </c>
      <c r="AY185" s="179" t="s">
        <v>139</v>
      </c>
    </row>
    <row r="186" spans="2:65" s="1" customFormat="1" ht="25.5" customHeight="1">
      <c r="B186" s="128"/>
      <c r="C186" s="157" t="s">
        <v>263</v>
      </c>
      <c r="D186" s="157" t="s">
        <v>140</v>
      </c>
      <c r="E186" s="158" t="s">
        <v>264</v>
      </c>
      <c r="F186" s="243" t="s">
        <v>265</v>
      </c>
      <c r="G186" s="243"/>
      <c r="H186" s="243"/>
      <c r="I186" s="243"/>
      <c r="J186" s="159" t="s">
        <v>190</v>
      </c>
      <c r="K186" s="160">
        <v>84.94</v>
      </c>
      <c r="L186" s="241">
        <v>0</v>
      </c>
      <c r="M186" s="241"/>
      <c r="N186" s="244">
        <f>ROUND(L186*K186,2)</f>
        <v>0</v>
      </c>
      <c r="O186" s="244"/>
      <c r="P186" s="244"/>
      <c r="Q186" s="244"/>
      <c r="R186" s="131"/>
      <c r="T186" s="161" t="s">
        <v>5</v>
      </c>
      <c r="U186" s="45" t="s">
        <v>40</v>
      </c>
      <c r="V186" s="37"/>
      <c r="W186" s="162">
        <f>V186*K186</f>
        <v>0</v>
      </c>
      <c r="X186" s="162">
        <v>2.563E-2</v>
      </c>
      <c r="Y186" s="162">
        <f>X186*K186</f>
        <v>2.1770122000000001</v>
      </c>
      <c r="Z186" s="162">
        <v>0</v>
      </c>
      <c r="AA186" s="163">
        <f>Z186*K186</f>
        <v>0</v>
      </c>
      <c r="AR186" s="20" t="s">
        <v>144</v>
      </c>
      <c r="AT186" s="20" t="s">
        <v>140</v>
      </c>
      <c r="AU186" s="20" t="s">
        <v>96</v>
      </c>
      <c r="AY186" s="20" t="s">
        <v>139</v>
      </c>
      <c r="BE186" s="102">
        <f>IF(U186="základní",N186,0)</f>
        <v>0</v>
      </c>
      <c r="BF186" s="102">
        <f>IF(U186="snížená",N186,0)</f>
        <v>0</v>
      </c>
      <c r="BG186" s="102">
        <f>IF(U186="zákl. přenesená",N186,0)</f>
        <v>0</v>
      </c>
      <c r="BH186" s="102">
        <f>IF(U186="sníž. přenesená",N186,0)</f>
        <v>0</v>
      </c>
      <c r="BI186" s="102">
        <f>IF(U186="nulová",N186,0)</f>
        <v>0</v>
      </c>
      <c r="BJ186" s="20" t="s">
        <v>80</v>
      </c>
      <c r="BK186" s="102">
        <f>ROUND(L186*K186,2)</f>
        <v>0</v>
      </c>
      <c r="BL186" s="20" t="s">
        <v>144</v>
      </c>
      <c r="BM186" s="20" t="s">
        <v>266</v>
      </c>
    </row>
    <row r="187" spans="2:65" s="10" customFormat="1" ht="16.5" customHeight="1">
      <c r="B187" s="164"/>
      <c r="C187" s="165"/>
      <c r="D187" s="165"/>
      <c r="E187" s="166" t="s">
        <v>5</v>
      </c>
      <c r="F187" s="245" t="s">
        <v>267</v>
      </c>
      <c r="G187" s="246"/>
      <c r="H187" s="246"/>
      <c r="I187" s="246"/>
      <c r="J187" s="165"/>
      <c r="K187" s="167">
        <v>84.94</v>
      </c>
      <c r="L187" s="165"/>
      <c r="M187" s="165"/>
      <c r="N187" s="165"/>
      <c r="O187" s="165"/>
      <c r="P187" s="165"/>
      <c r="Q187" s="165"/>
      <c r="R187" s="168"/>
      <c r="T187" s="169"/>
      <c r="U187" s="165"/>
      <c r="V187" s="165"/>
      <c r="W187" s="165"/>
      <c r="X187" s="165"/>
      <c r="Y187" s="165"/>
      <c r="Z187" s="165"/>
      <c r="AA187" s="170"/>
      <c r="AT187" s="171" t="s">
        <v>147</v>
      </c>
      <c r="AU187" s="171" t="s">
        <v>96</v>
      </c>
      <c r="AV187" s="10" t="s">
        <v>96</v>
      </c>
      <c r="AW187" s="10" t="s">
        <v>33</v>
      </c>
      <c r="AX187" s="10" t="s">
        <v>75</v>
      </c>
      <c r="AY187" s="171" t="s">
        <v>139</v>
      </c>
    </row>
    <row r="188" spans="2:65" s="11" customFormat="1" ht="16.5" customHeight="1">
      <c r="B188" s="172"/>
      <c r="C188" s="173"/>
      <c r="D188" s="173"/>
      <c r="E188" s="174" t="s">
        <v>5</v>
      </c>
      <c r="F188" s="249" t="s">
        <v>148</v>
      </c>
      <c r="G188" s="250"/>
      <c r="H188" s="250"/>
      <c r="I188" s="250"/>
      <c r="J188" s="173"/>
      <c r="K188" s="175">
        <v>84.94</v>
      </c>
      <c r="L188" s="173"/>
      <c r="M188" s="173"/>
      <c r="N188" s="173"/>
      <c r="O188" s="173"/>
      <c r="P188" s="173"/>
      <c r="Q188" s="173"/>
      <c r="R188" s="176"/>
      <c r="T188" s="177"/>
      <c r="U188" s="173"/>
      <c r="V188" s="173"/>
      <c r="W188" s="173"/>
      <c r="X188" s="173"/>
      <c r="Y188" s="173"/>
      <c r="Z188" s="173"/>
      <c r="AA188" s="178"/>
      <c r="AT188" s="179" t="s">
        <v>147</v>
      </c>
      <c r="AU188" s="179" t="s">
        <v>96</v>
      </c>
      <c r="AV188" s="11" t="s">
        <v>144</v>
      </c>
      <c r="AW188" s="11" t="s">
        <v>33</v>
      </c>
      <c r="AX188" s="11" t="s">
        <v>80</v>
      </c>
      <c r="AY188" s="179" t="s">
        <v>139</v>
      </c>
    </row>
    <row r="189" spans="2:65" s="1" customFormat="1" ht="25.5" customHeight="1">
      <c r="B189" s="128"/>
      <c r="C189" s="157" t="s">
        <v>268</v>
      </c>
      <c r="D189" s="157" t="s">
        <v>140</v>
      </c>
      <c r="E189" s="158" t="s">
        <v>269</v>
      </c>
      <c r="F189" s="243" t="s">
        <v>270</v>
      </c>
      <c r="G189" s="243"/>
      <c r="H189" s="243"/>
      <c r="I189" s="243"/>
      <c r="J189" s="159" t="s">
        <v>190</v>
      </c>
      <c r="K189" s="160">
        <v>105.7</v>
      </c>
      <c r="L189" s="241">
        <v>0</v>
      </c>
      <c r="M189" s="241"/>
      <c r="N189" s="244">
        <f>ROUND(L189*K189,2)</f>
        <v>0</v>
      </c>
      <c r="O189" s="244"/>
      <c r="P189" s="244"/>
      <c r="Q189" s="244"/>
      <c r="R189" s="131"/>
      <c r="T189" s="161" t="s">
        <v>5</v>
      </c>
      <c r="U189" s="45" t="s">
        <v>40</v>
      </c>
      <c r="V189" s="37"/>
      <c r="W189" s="162">
        <f>V189*K189</f>
        <v>0</v>
      </c>
      <c r="X189" s="162">
        <v>4.2770000000000002E-2</v>
      </c>
      <c r="Y189" s="162">
        <f>X189*K189</f>
        <v>4.5207890000000006</v>
      </c>
      <c r="Z189" s="162">
        <v>0</v>
      </c>
      <c r="AA189" s="163">
        <f>Z189*K189</f>
        <v>0</v>
      </c>
      <c r="AR189" s="20" t="s">
        <v>144</v>
      </c>
      <c r="AT189" s="20" t="s">
        <v>140</v>
      </c>
      <c r="AU189" s="20" t="s">
        <v>96</v>
      </c>
      <c r="AY189" s="20" t="s">
        <v>139</v>
      </c>
      <c r="BE189" s="102">
        <f>IF(U189="základní",N189,0)</f>
        <v>0</v>
      </c>
      <c r="BF189" s="102">
        <f>IF(U189="snížená",N189,0)</f>
        <v>0</v>
      </c>
      <c r="BG189" s="102">
        <f>IF(U189="zákl. přenesená",N189,0)</f>
        <v>0</v>
      </c>
      <c r="BH189" s="102">
        <f>IF(U189="sníž. přenesená",N189,0)</f>
        <v>0</v>
      </c>
      <c r="BI189" s="102">
        <f>IF(U189="nulová",N189,0)</f>
        <v>0</v>
      </c>
      <c r="BJ189" s="20" t="s">
        <v>80</v>
      </c>
      <c r="BK189" s="102">
        <f>ROUND(L189*K189,2)</f>
        <v>0</v>
      </c>
      <c r="BL189" s="20" t="s">
        <v>144</v>
      </c>
      <c r="BM189" s="20" t="s">
        <v>271</v>
      </c>
    </row>
    <row r="190" spans="2:65" s="10" customFormat="1" ht="16.5" customHeight="1">
      <c r="B190" s="164"/>
      <c r="C190" s="165"/>
      <c r="D190" s="165"/>
      <c r="E190" s="166" t="s">
        <v>5</v>
      </c>
      <c r="F190" s="245" t="s">
        <v>272</v>
      </c>
      <c r="G190" s="246"/>
      <c r="H190" s="246"/>
      <c r="I190" s="246"/>
      <c r="J190" s="165"/>
      <c r="K190" s="167">
        <v>105.7</v>
      </c>
      <c r="L190" s="165"/>
      <c r="M190" s="165"/>
      <c r="N190" s="165"/>
      <c r="O190" s="165"/>
      <c r="P190" s="165"/>
      <c r="Q190" s="165"/>
      <c r="R190" s="168"/>
      <c r="T190" s="169"/>
      <c r="U190" s="165"/>
      <c r="V190" s="165"/>
      <c r="W190" s="165"/>
      <c r="X190" s="165"/>
      <c r="Y190" s="165"/>
      <c r="Z190" s="165"/>
      <c r="AA190" s="170"/>
      <c r="AT190" s="171" t="s">
        <v>147</v>
      </c>
      <c r="AU190" s="171" t="s">
        <v>96</v>
      </c>
      <c r="AV190" s="10" t="s">
        <v>96</v>
      </c>
      <c r="AW190" s="10" t="s">
        <v>33</v>
      </c>
      <c r="AX190" s="10" t="s">
        <v>75</v>
      </c>
      <c r="AY190" s="171" t="s">
        <v>139</v>
      </c>
    </row>
    <row r="191" spans="2:65" s="11" customFormat="1" ht="16.5" customHeight="1">
      <c r="B191" s="172"/>
      <c r="C191" s="173"/>
      <c r="D191" s="173"/>
      <c r="E191" s="174" t="s">
        <v>5</v>
      </c>
      <c r="F191" s="249" t="s">
        <v>148</v>
      </c>
      <c r="G191" s="250"/>
      <c r="H191" s="250"/>
      <c r="I191" s="250"/>
      <c r="J191" s="173"/>
      <c r="K191" s="175">
        <v>105.7</v>
      </c>
      <c r="L191" s="173"/>
      <c r="M191" s="173"/>
      <c r="N191" s="173"/>
      <c r="O191" s="173"/>
      <c r="P191" s="173"/>
      <c r="Q191" s="173"/>
      <c r="R191" s="176"/>
      <c r="T191" s="177"/>
      <c r="U191" s="173"/>
      <c r="V191" s="173"/>
      <c r="W191" s="173"/>
      <c r="X191" s="173"/>
      <c r="Y191" s="173"/>
      <c r="Z191" s="173"/>
      <c r="AA191" s="178"/>
      <c r="AT191" s="179" t="s">
        <v>147</v>
      </c>
      <c r="AU191" s="179" t="s">
        <v>96</v>
      </c>
      <c r="AV191" s="11" t="s">
        <v>144</v>
      </c>
      <c r="AW191" s="11" t="s">
        <v>33</v>
      </c>
      <c r="AX191" s="11" t="s">
        <v>80</v>
      </c>
      <c r="AY191" s="179" t="s">
        <v>139</v>
      </c>
    </row>
    <row r="192" spans="2:65" s="1" customFormat="1" ht="16.5" customHeight="1">
      <c r="B192" s="128"/>
      <c r="C192" s="157" t="s">
        <v>273</v>
      </c>
      <c r="D192" s="157" t="s">
        <v>140</v>
      </c>
      <c r="E192" s="158" t="s">
        <v>274</v>
      </c>
      <c r="F192" s="243" t="s">
        <v>275</v>
      </c>
      <c r="G192" s="243"/>
      <c r="H192" s="243"/>
      <c r="I192" s="243"/>
      <c r="J192" s="159" t="s">
        <v>190</v>
      </c>
      <c r="K192" s="160">
        <v>2</v>
      </c>
      <c r="L192" s="241">
        <v>0</v>
      </c>
      <c r="M192" s="241"/>
      <c r="N192" s="244">
        <f>ROUND(L192*K192,2)</f>
        <v>0</v>
      </c>
      <c r="O192" s="244"/>
      <c r="P192" s="244"/>
      <c r="Q192" s="244"/>
      <c r="R192" s="131"/>
      <c r="T192" s="161" t="s">
        <v>5</v>
      </c>
      <c r="U192" s="45" t="s">
        <v>40</v>
      </c>
      <c r="V192" s="37"/>
      <c r="W192" s="162">
        <f>V192*K192</f>
        <v>0</v>
      </c>
      <c r="X192" s="162">
        <v>8.1700000000000002E-3</v>
      </c>
      <c r="Y192" s="162">
        <f>X192*K192</f>
        <v>1.634E-2</v>
      </c>
      <c r="Z192" s="162">
        <v>0</v>
      </c>
      <c r="AA192" s="163">
        <f>Z192*K192</f>
        <v>0</v>
      </c>
      <c r="AR192" s="20" t="s">
        <v>144</v>
      </c>
      <c r="AT192" s="20" t="s">
        <v>140</v>
      </c>
      <c r="AU192" s="20" t="s">
        <v>96</v>
      </c>
      <c r="AY192" s="20" t="s">
        <v>139</v>
      </c>
      <c r="BE192" s="102">
        <f>IF(U192="základní",N192,0)</f>
        <v>0</v>
      </c>
      <c r="BF192" s="102">
        <f>IF(U192="snížená",N192,0)</f>
        <v>0</v>
      </c>
      <c r="BG192" s="102">
        <f>IF(U192="zákl. přenesená",N192,0)</f>
        <v>0</v>
      </c>
      <c r="BH192" s="102">
        <f>IF(U192="sníž. přenesená",N192,0)</f>
        <v>0</v>
      </c>
      <c r="BI192" s="102">
        <f>IF(U192="nulová",N192,0)</f>
        <v>0</v>
      </c>
      <c r="BJ192" s="20" t="s">
        <v>80</v>
      </c>
      <c r="BK192" s="102">
        <f>ROUND(L192*K192,2)</f>
        <v>0</v>
      </c>
      <c r="BL192" s="20" t="s">
        <v>144</v>
      </c>
      <c r="BM192" s="20" t="s">
        <v>276</v>
      </c>
    </row>
    <row r="193" spans="2:65" s="10" customFormat="1" ht="16.5" customHeight="1">
      <c r="B193" s="164"/>
      <c r="C193" s="165"/>
      <c r="D193" s="165"/>
      <c r="E193" s="166" t="s">
        <v>5</v>
      </c>
      <c r="F193" s="245" t="s">
        <v>96</v>
      </c>
      <c r="G193" s="246"/>
      <c r="H193" s="246"/>
      <c r="I193" s="246"/>
      <c r="J193" s="165"/>
      <c r="K193" s="167">
        <v>2</v>
      </c>
      <c r="L193" s="165"/>
      <c r="M193" s="165"/>
      <c r="N193" s="165"/>
      <c r="O193" s="165"/>
      <c r="P193" s="165"/>
      <c r="Q193" s="165"/>
      <c r="R193" s="168"/>
      <c r="T193" s="169"/>
      <c r="U193" s="165"/>
      <c r="V193" s="165"/>
      <c r="W193" s="165"/>
      <c r="X193" s="165"/>
      <c r="Y193" s="165"/>
      <c r="Z193" s="165"/>
      <c r="AA193" s="170"/>
      <c r="AT193" s="171" t="s">
        <v>147</v>
      </c>
      <c r="AU193" s="171" t="s">
        <v>96</v>
      </c>
      <c r="AV193" s="10" t="s">
        <v>96</v>
      </c>
      <c r="AW193" s="10" t="s">
        <v>33</v>
      </c>
      <c r="AX193" s="10" t="s">
        <v>75</v>
      </c>
      <c r="AY193" s="171" t="s">
        <v>139</v>
      </c>
    </row>
    <row r="194" spans="2:65" s="11" customFormat="1" ht="16.5" customHeight="1">
      <c r="B194" s="172"/>
      <c r="C194" s="173"/>
      <c r="D194" s="173"/>
      <c r="E194" s="174" t="s">
        <v>5</v>
      </c>
      <c r="F194" s="249" t="s">
        <v>148</v>
      </c>
      <c r="G194" s="250"/>
      <c r="H194" s="250"/>
      <c r="I194" s="250"/>
      <c r="J194" s="173"/>
      <c r="K194" s="175">
        <v>2</v>
      </c>
      <c r="L194" s="173"/>
      <c r="M194" s="173"/>
      <c r="N194" s="173"/>
      <c r="O194" s="173"/>
      <c r="P194" s="173"/>
      <c r="Q194" s="173"/>
      <c r="R194" s="176"/>
      <c r="T194" s="177"/>
      <c r="U194" s="173"/>
      <c r="V194" s="173"/>
      <c r="W194" s="173"/>
      <c r="X194" s="173"/>
      <c r="Y194" s="173"/>
      <c r="Z194" s="173"/>
      <c r="AA194" s="178"/>
      <c r="AT194" s="179" t="s">
        <v>147</v>
      </c>
      <c r="AU194" s="179" t="s">
        <v>96</v>
      </c>
      <c r="AV194" s="11" t="s">
        <v>144</v>
      </c>
      <c r="AW194" s="11" t="s">
        <v>33</v>
      </c>
      <c r="AX194" s="11" t="s">
        <v>80</v>
      </c>
      <c r="AY194" s="179" t="s">
        <v>139</v>
      </c>
    </row>
    <row r="195" spans="2:65" s="1" customFormat="1" ht="38.25" customHeight="1">
      <c r="B195" s="128"/>
      <c r="C195" s="157" t="s">
        <v>277</v>
      </c>
      <c r="D195" s="157" t="s">
        <v>140</v>
      </c>
      <c r="E195" s="158" t="s">
        <v>278</v>
      </c>
      <c r="F195" s="243" t="s">
        <v>279</v>
      </c>
      <c r="G195" s="243"/>
      <c r="H195" s="243"/>
      <c r="I195" s="243"/>
      <c r="J195" s="159" t="s">
        <v>143</v>
      </c>
      <c r="K195" s="160">
        <v>16.84</v>
      </c>
      <c r="L195" s="241">
        <v>0</v>
      </c>
      <c r="M195" s="241"/>
      <c r="N195" s="244">
        <f>ROUND(L195*K195,2)</f>
        <v>0</v>
      </c>
      <c r="O195" s="244"/>
      <c r="P195" s="244"/>
      <c r="Q195" s="244"/>
      <c r="R195" s="131"/>
      <c r="T195" s="161" t="s">
        <v>5</v>
      </c>
      <c r="U195" s="45" t="s">
        <v>40</v>
      </c>
      <c r="V195" s="37"/>
      <c r="W195" s="162">
        <f>V195*K195</f>
        <v>0</v>
      </c>
      <c r="X195" s="162">
        <v>0</v>
      </c>
      <c r="Y195" s="162">
        <f>X195*K195</f>
        <v>0</v>
      </c>
      <c r="Z195" s="162">
        <v>0</v>
      </c>
      <c r="AA195" s="163">
        <f>Z195*K195</f>
        <v>0</v>
      </c>
      <c r="AR195" s="20" t="s">
        <v>144</v>
      </c>
      <c r="AT195" s="20" t="s">
        <v>140</v>
      </c>
      <c r="AU195" s="20" t="s">
        <v>96</v>
      </c>
      <c r="AY195" s="20" t="s">
        <v>139</v>
      </c>
      <c r="BE195" s="102">
        <f>IF(U195="základní",N195,0)</f>
        <v>0</v>
      </c>
      <c r="BF195" s="102">
        <f>IF(U195="snížená",N195,0)</f>
        <v>0</v>
      </c>
      <c r="BG195" s="102">
        <f>IF(U195="zákl. přenesená",N195,0)</f>
        <v>0</v>
      </c>
      <c r="BH195" s="102">
        <f>IF(U195="sníž. přenesená",N195,0)</f>
        <v>0</v>
      </c>
      <c r="BI195" s="102">
        <f>IF(U195="nulová",N195,0)</f>
        <v>0</v>
      </c>
      <c r="BJ195" s="20" t="s">
        <v>80</v>
      </c>
      <c r="BK195" s="102">
        <f>ROUND(L195*K195,2)</f>
        <v>0</v>
      </c>
      <c r="BL195" s="20" t="s">
        <v>144</v>
      </c>
      <c r="BM195" s="20" t="s">
        <v>280</v>
      </c>
    </row>
    <row r="196" spans="2:65" s="10" customFormat="1" ht="16.5" customHeight="1">
      <c r="B196" s="164"/>
      <c r="C196" s="165"/>
      <c r="D196" s="165"/>
      <c r="E196" s="166" t="s">
        <v>5</v>
      </c>
      <c r="F196" s="245" t="s">
        <v>281</v>
      </c>
      <c r="G196" s="246"/>
      <c r="H196" s="246"/>
      <c r="I196" s="246"/>
      <c r="J196" s="165"/>
      <c r="K196" s="167">
        <v>16.84</v>
      </c>
      <c r="L196" s="165"/>
      <c r="M196" s="165"/>
      <c r="N196" s="165"/>
      <c r="O196" s="165"/>
      <c r="P196" s="165"/>
      <c r="Q196" s="165"/>
      <c r="R196" s="168"/>
      <c r="T196" s="169"/>
      <c r="U196" s="165"/>
      <c r="V196" s="165"/>
      <c r="W196" s="165"/>
      <c r="X196" s="165"/>
      <c r="Y196" s="165"/>
      <c r="Z196" s="165"/>
      <c r="AA196" s="170"/>
      <c r="AT196" s="171" t="s">
        <v>147</v>
      </c>
      <c r="AU196" s="171" t="s">
        <v>96</v>
      </c>
      <c r="AV196" s="10" t="s">
        <v>96</v>
      </c>
      <c r="AW196" s="10" t="s">
        <v>33</v>
      </c>
      <c r="AX196" s="10" t="s">
        <v>75</v>
      </c>
      <c r="AY196" s="171" t="s">
        <v>139</v>
      </c>
    </row>
    <row r="197" spans="2:65" s="11" customFormat="1" ht="16.5" customHeight="1">
      <c r="B197" s="172"/>
      <c r="C197" s="173"/>
      <c r="D197" s="173"/>
      <c r="E197" s="174" t="s">
        <v>5</v>
      </c>
      <c r="F197" s="249" t="s">
        <v>148</v>
      </c>
      <c r="G197" s="250"/>
      <c r="H197" s="250"/>
      <c r="I197" s="250"/>
      <c r="J197" s="173"/>
      <c r="K197" s="175">
        <v>16.84</v>
      </c>
      <c r="L197" s="173"/>
      <c r="M197" s="173"/>
      <c r="N197" s="173"/>
      <c r="O197" s="173"/>
      <c r="P197" s="173"/>
      <c r="Q197" s="173"/>
      <c r="R197" s="176"/>
      <c r="T197" s="177"/>
      <c r="U197" s="173"/>
      <c r="V197" s="173"/>
      <c r="W197" s="173"/>
      <c r="X197" s="173"/>
      <c r="Y197" s="173"/>
      <c r="Z197" s="173"/>
      <c r="AA197" s="178"/>
      <c r="AT197" s="179" t="s">
        <v>147</v>
      </c>
      <c r="AU197" s="179" t="s">
        <v>96</v>
      </c>
      <c r="AV197" s="11" t="s">
        <v>144</v>
      </c>
      <c r="AW197" s="11" t="s">
        <v>33</v>
      </c>
      <c r="AX197" s="11" t="s">
        <v>80</v>
      </c>
      <c r="AY197" s="179" t="s">
        <v>139</v>
      </c>
    </row>
    <row r="198" spans="2:65" s="9" customFormat="1" ht="29.85" customHeight="1">
      <c r="B198" s="146"/>
      <c r="C198" s="147"/>
      <c r="D198" s="156" t="s">
        <v>109</v>
      </c>
      <c r="E198" s="156"/>
      <c r="F198" s="156"/>
      <c r="G198" s="156"/>
      <c r="H198" s="156"/>
      <c r="I198" s="156"/>
      <c r="J198" s="156"/>
      <c r="K198" s="156"/>
      <c r="L198" s="156"/>
      <c r="M198" s="156"/>
      <c r="N198" s="251">
        <f>BK198</f>
        <v>0</v>
      </c>
      <c r="O198" s="252"/>
      <c r="P198" s="252"/>
      <c r="Q198" s="252"/>
      <c r="R198" s="149"/>
      <c r="T198" s="150"/>
      <c r="U198" s="147"/>
      <c r="V198" s="147"/>
      <c r="W198" s="151">
        <f>SUM(W199:W202)</f>
        <v>0</v>
      </c>
      <c r="X198" s="147"/>
      <c r="Y198" s="151">
        <f>SUM(Y199:Y202)</f>
        <v>2.5408800000000002E-2</v>
      </c>
      <c r="Z198" s="147"/>
      <c r="AA198" s="152">
        <f>SUM(AA199:AA202)</f>
        <v>0</v>
      </c>
      <c r="AR198" s="153" t="s">
        <v>80</v>
      </c>
      <c r="AT198" s="154" t="s">
        <v>74</v>
      </c>
      <c r="AU198" s="154" t="s">
        <v>80</v>
      </c>
      <c r="AY198" s="153" t="s">
        <v>139</v>
      </c>
      <c r="BK198" s="155">
        <f>SUM(BK199:BK202)</f>
        <v>0</v>
      </c>
    </row>
    <row r="199" spans="2:65" s="1" customFormat="1" ht="16.5" customHeight="1">
      <c r="B199" s="128"/>
      <c r="C199" s="157" t="s">
        <v>282</v>
      </c>
      <c r="D199" s="157" t="s">
        <v>140</v>
      </c>
      <c r="E199" s="158" t="s">
        <v>283</v>
      </c>
      <c r="F199" s="243" t="s">
        <v>284</v>
      </c>
      <c r="G199" s="243"/>
      <c r="H199" s="243"/>
      <c r="I199" s="243"/>
      <c r="J199" s="159" t="s">
        <v>156</v>
      </c>
      <c r="K199" s="160">
        <v>70.58</v>
      </c>
      <c r="L199" s="241">
        <v>0</v>
      </c>
      <c r="M199" s="241"/>
      <c r="N199" s="244">
        <f>ROUND(L199*K199,2)</f>
        <v>0</v>
      </c>
      <c r="O199" s="244"/>
      <c r="P199" s="244"/>
      <c r="Q199" s="244"/>
      <c r="R199" s="131"/>
      <c r="T199" s="161" t="s">
        <v>5</v>
      </c>
      <c r="U199" s="45" t="s">
        <v>40</v>
      </c>
      <c r="V199" s="37"/>
      <c r="W199" s="162">
        <f>V199*K199</f>
        <v>0</v>
      </c>
      <c r="X199" s="162">
        <v>3.6000000000000002E-4</v>
      </c>
      <c r="Y199" s="162">
        <f>X199*K199</f>
        <v>2.5408800000000002E-2</v>
      </c>
      <c r="Z199" s="162">
        <v>0</v>
      </c>
      <c r="AA199" s="163">
        <f>Z199*K199</f>
        <v>0</v>
      </c>
      <c r="AR199" s="20" t="s">
        <v>144</v>
      </c>
      <c r="AT199" s="20" t="s">
        <v>140</v>
      </c>
      <c r="AU199" s="20" t="s">
        <v>96</v>
      </c>
      <c r="AY199" s="20" t="s">
        <v>139</v>
      </c>
      <c r="BE199" s="102">
        <f>IF(U199="základní",N199,0)</f>
        <v>0</v>
      </c>
      <c r="BF199" s="102">
        <f>IF(U199="snížená",N199,0)</f>
        <v>0</v>
      </c>
      <c r="BG199" s="102">
        <f>IF(U199="zákl. přenesená",N199,0)</f>
        <v>0</v>
      </c>
      <c r="BH199" s="102">
        <f>IF(U199="sníž. přenesená",N199,0)</f>
        <v>0</v>
      </c>
      <c r="BI199" s="102">
        <f>IF(U199="nulová",N199,0)</f>
        <v>0</v>
      </c>
      <c r="BJ199" s="20" t="s">
        <v>80</v>
      </c>
      <c r="BK199" s="102">
        <f>ROUND(L199*K199,2)</f>
        <v>0</v>
      </c>
      <c r="BL199" s="20" t="s">
        <v>144</v>
      </c>
      <c r="BM199" s="20" t="s">
        <v>285</v>
      </c>
    </row>
    <row r="200" spans="2:65" s="10" customFormat="1" ht="16.5" customHeight="1">
      <c r="B200" s="164"/>
      <c r="C200" s="165"/>
      <c r="D200" s="165"/>
      <c r="E200" s="166" t="s">
        <v>5</v>
      </c>
      <c r="F200" s="245" t="s">
        <v>286</v>
      </c>
      <c r="G200" s="246"/>
      <c r="H200" s="246"/>
      <c r="I200" s="246"/>
      <c r="J200" s="165"/>
      <c r="K200" s="167">
        <v>3.5</v>
      </c>
      <c r="L200" s="165"/>
      <c r="M200" s="165"/>
      <c r="N200" s="165"/>
      <c r="O200" s="165"/>
      <c r="P200" s="165"/>
      <c r="Q200" s="165"/>
      <c r="R200" s="168"/>
      <c r="T200" s="169"/>
      <c r="U200" s="165"/>
      <c r="V200" s="165"/>
      <c r="W200" s="165"/>
      <c r="X200" s="165"/>
      <c r="Y200" s="165"/>
      <c r="Z200" s="165"/>
      <c r="AA200" s="170"/>
      <c r="AT200" s="171" t="s">
        <v>147</v>
      </c>
      <c r="AU200" s="171" t="s">
        <v>96</v>
      </c>
      <c r="AV200" s="10" t="s">
        <v>96</v>
      </c>
      <c r="AW200" s="10" t="s">
        <v>33</v>
      </c>
      <c r="AX200" s="10" t="s">
        <v>75</v>
      </c>
      <c r="AY200" s="171" t="s">
        <v>139</v>
      </c>
    </row>
    <row r="201" spans="2:65" s="10" customFormat="1" ht="16.5" customHeight="1">
      <c r="B201" s="164"/>
      <c r="C201" s="165"/>
      <c r="D201" s="165"/>
      <c r="E201" s="166" t="s">
        <v>5</v>
      </c>
      <c r="F201" s="247" t="s">
        <v>287</v>
      </c>
      <c r="G201" s="248"/>
      <c r="H201" s="248"/>
      <c r="I201" s="248"/>
      <c r="J201" s="165"/>
      <c r="K201" s="167">
        <v>67.08</v>
      </c>
      <c r="L201" s="165"/>
      <c r="M201" s="165"/>
      <c r="N201" s="165"/>
      <c r="O201" s="165"/>
      <c r="P201" s="165"/>
      <c r="Q201" s="165"/>
      <c r="R201" s="168"/>
      <c r="T201" s="169"/>
      <c r="U201" s="165"/>
      <c r="V201" s="165"/>
      <c r="W201" s="165"/>
      <c r="X201" s="165"/>
      <c r="Y201" s="165"/>
      <c r="Z201" s="165"/>
      <c r="AA201" s="170"/>
      <c r="AT201" s="171" t="s">
        <v>147</v>
      </c>
      <c r="AU201" s="171" t="s">
        <v>96</v>
      </c>
      <c r="AV201" s="10" t="s">
        <v>96</v>
      </c>
      <c r="AW201" s="10" t="s">
        <v>33</v>
      </c>
      <c r="AX201" s="10" t="s">
        <v>75</v>
      </c>
      <c r="AY201" s="171" t="s">
        <v>139</v>
      </c>
    </row>
    <row r="202" spans="2:65" s="11" customFormat="1" ht="16.5" customHeight="1">
      <c r="B202" s="172"/>
      <c r="C202" s="173"/>
      <c r="D202" s="173"/>
      <c r="E202" s="174" t="s">
        <v>5</v>
      </c>
      <c r="F202" s="249" t="s">
        <v>148</v>
      </c>
      <c r="G202" s="250"/>
      <c r="H202" s="250"/>
      <c r="I202" s="250"/>
      <c r="J202" s="173"/>
      <c r="K202" s="175">
        <v>70.58</v>
      </c>
      <c r="L202" s="173"/>
      <c r="M202" s="173"/>
      <c r="N202" s="173"/>
      <c r="O202" s="173"/>
      <c r="P202" s="173"/>
      <c r="Q202" s="173"/>
      <c r="R202" s="176"/>
      <c r="T202" s="177"/>
      <c r="U202" s="173"/>
      <c r="V202" s="173"/>
      <c r="W202" s="173"/>
      <c r="X202" s="173"/>
      <c r="Y202" s="173"/>
      <c r="Z202" s="173"/>
      <c r="AA202" s="178"/>
      <c r="AT202" s="179" t="s">
        <v>147</v>
      </c>
      <c r="AU202" s="179" t="s">
        <v>96</v>
      </c>
      <c r="AV202" s="11" t="s">
        <v>144</v>
      </c>
      <c r="AW202" s="11" t="s">
        <v>33</v>
      </c>
      <c r="AX202" s="11" t="s">
        <v>80</v>
      </c>
      <c r="AY202" s="179" t="s">
        <v>139</v>
      </c>
    </row>
    <row r="203" spans="2:65" s="9" customFormat="1" ht="29.85" customHeight="1">
      <c r="B203" s="146"/>
      <c r="C203" s="147"/>
      <c r="D203" s="156" t="s">
        <v>110</v>
      </c>
      <c r="E203" s="156"/>
      <c r="F203" s="156"/>
      <c r="G203" s="156"/>
      <c r="H203" s="156"/>
      <c r="I203" s="156"/>
      <c r="J203" s="156"/>
      <c r="K203" s="156"/>
      <c r="L203" s="156"/>
      <c r="M203" s="156"/>
      <c r="N203" s="251">
        <f>BK203</f>
        <v>0</v>
      </c>
      <c r="O203" s="252"/>
      <c r="P203" s="252"/>
      <c r="Q203" s="252"/>
      <c r="R203" s="149"/>
      <c r="T203" s="150"/>
      <c r="U203" s="147"/>
      <c r="V203" s="147"/>
      <c r="W203" s="151">
        <f>W204</f>
        <v>0</v>
      </c>
      <c r="X203" s="147"/>
      <c r="Y203" s="151">
        <f>Y204</f>
        <v>0</v>
      </c>
      <c r="Z203" s="147"/>
      <c r="AA203" s="152">
        <f>AA204</f>
        <v>0</v>
      </c>
      <c r="AR203" s="153" t="s">
        <v>80</v>
      </c>
      <c r="AT203" s="154" t="s">
        <v>74</v>
      </c>
      <c r="AU203" s="154" t="s">
        <v>80</v>
      </c>
      <c r="AY203" s="153" t="s">
        <v>139</v>
      </c>
      <c r="BK203" s="155">
        <f>BK204</f>
        <v>0</v>
      </c>
    </row>
    <row r="204" spans="2:65" s="1" customFormat="1" ht="25.5" customHeight="1">
      <c r="B204" s="128"/>
      <c r="C204" s="157" t="s">
        <v>288</v>
      </c>
      <c r="D204" s="157" t="s">
        <v>140</v>
      </c>
      <c r="E204" s="158" t="s">
        <v>289</v>
      </c>
      <c r="F204" s="243" t="s">
        <v>290</v>
      </c>
      <c r="G204" s="243"/>
      <c r="H204" s="243"/>
      <c r="I204" s="243"/>
      <c r="J204" s="159" t="s">
        <v>179</v>
      </c>
      <c r="K204" s="160">
        <v>37.783999999999999</v>
      </c>
      <c r="L204" s="241">
        <v>0</v>
      </c>
      <c r="M204" s="241"/>
      <c r="N204" s="244">
        <f>ROUND(L204*K204,2)</f>
        <v>0</v>
      </c>
      <c r="O204" s="244"/>
      <c r="P204" s="244"/>
      <c r="Q204" s="244"/>
      <c r="R204" s="131"/>
      <c r="T204" s="161" t="s">
        <v>5</v>
      </c>
      <c r="U204" s="45" t="s">
        <v>40</v>
      </c>
      <c r="V204" s="37"/>
      <c r="W204" s="162">
        <f>V204*K204</f>
        <v>0</v>
      </c>
      <c r="X204" s="162">
        <v>0</v>
      </c>
      <c r="Y204" s="162">
        <f>X204*K204</f>
        <v>0</v>
      </c>
      <c r="Z204" s="162">
        <v>0</v>
      </c>
      <c r="AA204" s="163">
        <f>Z204*K204</f>
        <v>0</v>
      </c>
      <c r="AR204" s="20" t="s">
        <v>144</v>
      </c>
      <c r="AT204" s="20" t="s">
        <v>140</v>
      </c>
      <c r="AU204" s="20" t="s">
        <v>96</v>
      </c>
      <c r="AY204" s="20" t="s">
        <v>139</v>
      </c>
      <c r="BE204" s="102">
        <f>IF(U204="základní",N204,0)</f>
        <v>0</v>
      </c>
      <c r="BF204" s="102">
        <f>IF(U204="snížená",N204,0)</f>
        <v>0</v>
      </c>
      <c r="BG204" s="102">
        <f>IF(U204="zákl. přenesená",N204,0)</f>
        <v>0</v>
      </c>
      <c r="BH204" s="102">
        <f>IF(U204="sníž. přenesená",N204,0)</f>
        <v>0</v>
      </c>
      <c r="BI204" s="102">
        <f>IF(U204="nulová",N204,0)</f>
        <v>0</v>
      </c>
      <c r="BJ204" s="20" t="s">
        <v>80</v>
      </c>
      <c r="BK204" s="102">
        <f>ROUND(L204*K204,2)</f>
        <v>0</v>
      </c>
      <c r="BL204" s="20" t="s">
        <v>144</v>
      </c>
      <c r="BM204" s="20" t="s">
        <v>291</v>
      </c>
    </row>
    <row r="205" spans="2:65" s="9" customFormat="1" ht="37.35" customHeight="1">
      <c r="B205" s="146"/>
      <c r="C205" s="147"/>
      <c r="D205" s="148" t="s">
        <v>111</v>
      </c>
      <c r="E205" s="148"/>
      <c r="F205" s="148"/>
      <c r="G205" s="148"/>
      <c r="H205" s="148"/>
      <c r="I205" s="148"/>
      <c r="J205" s="148"/>
      <c r="K205" s="148"/>
      <c r="L205" s="148"/>
      <c r="M205" s="148"/>
      <c r="N205" s="253">
        <f>BK205</f>
        <v>0</v>
      </c>
      <c r="O205" s="254"/>
      <c r="P205" s="254"/>
      <c r="Q205" s="254"/>
      <c r="R205" s="149"/>
      <c r="T205" s="150"/>
      <c r="U205" s="147"/>
      <c r="V205" s="147"/>
      <c r="W205" s="151">
        <f>W206+W209+W212</f>
        <v>0</v>
      </c>
      <c r="X205" s="147"/>
      <c r="Y205" s="151">
        <f>Y206+Y209+Y212</f>
        <v>0</v>
      </c>
      <c r="Z205" s="147"/>
      <c r="AA205" s="152">
        <f>AA206+AA209+AA212</f>
        <v>0</v>
      </c>
      <c r="AR205" s="153" t="s">
        <v>162</v>
      </c>
      <c r="AT205" s="154" t="s">
        <v>74</v>
      </c>
      <c r="AU205" s="154" t="s">
        <v>75</v>
      </c>
      <c r="AY205" s="153" t="s">
        <v>139</v>
      </c>
      <c r="BK205" s="155">
        <f>BK206+BK209+BK212</f>
        <v>0</v>
      </c>
    </row>
    <row r="206" spans="2:65" s="9" customFormat="1" ht="19.899999999999999" customHeight="1">
      <c r="B206" s="146"/>
      <c r="C206" s="147"/>
      <c r="D206" s="156" t="s">
        <v>112</v>
      </c>
      <c r="E206" s="156"/>
      <c r="F206" s="156"/>
      <c r="G206" s="156"/>
      <c r="H206" s="156"/>
      <c r="I206" s="156"/>
      <c r="J206" s="156"/>
      <c r="K206" s="156"/>
      <c r="L206" s="156"/>
      <c r="M206" s="156"/>
      <c r="N206" s="251">
        <f>BK206</f>
        <v>0</v>
      </c>
      <c r="O206" s="252"/>
      <c r="P206" s="252"/>
      <c r="Q206" s="252"/>
      <c r="R206" s="149"/>
      <c r="T206" s="150"/>
      <c r="U206" s="147"/>
      <c r="V206" s="147"/>
      <c r="W206" s="151">
        <f>SUM(W207:W208)</f>
        <v>0</v>
      </c>
      <c r="X206" s="147"/>
      <c r="Y206" s="151">
        <f>SUM(Y207:Y208)</f>
        <v>0</v>
      </c>
      <c r="Z206" s="147"/>
      <c r="AA206" s="152">
        <f>SUM(AA207:AA208)</f>
        <v>0</v>
      </c>
      <c r="AR206" s="153" t="s">
        <v>162</v>
      </c>
      <c r="AT206" s="154" t="s">
        <v>74</v>
      </c>
      <c r="AU206" s="154" t="s">
        <v>80</v>
      </c>
      <c r="AY206" s="153" t="s">
        <v>139</v>
      </c>
      <c r="BK206" s="155">
        <f>SUM(BK207:BK208)</f>
        <v>0</v>
      </c>
    </row>
    <row r="207" spans="2:65" s="1" customFormat="1" ht="27.75" customHeight="1">
      <c r="B207" s="128"/>
      <c r="C207" s="157" t="s">
        <v>292</v>
      </c>
      <c r="D207" s="157" t="s">
        <v>140</v>
      </c>
      <c r="E207" s="158" t="s">
        <v>293</v>
      </c>
      <c r="F207" s="243" t="s">
        <v>314</v>
      </c>
      <c r="G207" s="243"/>
      <c r="H207" s="243"/>
      <c r="I207" s="243"/>
      <c r="J207" s="159" t="s">
        <v>294</v>
      </c>
      <c r="K207" s="160">
        <v>1</v>
      </c>
      <c r="L207" s="241">
        <v>0</v>
      </c>
      <c r="M207" s="241"/>
      <c r="N207" s="244">
        <f>ROUND(L207*K207,2)</f>
        <v>0</v>
      </c>
      <c r="O207" s="244"/>
      <c r="P207" s="244"/>
      <c r="Q207" s="244"/>
      <c r="R207" s="131"/>
      <c r="T207" s="161" t="s">
        <v>5</v>
      </c>
      <c r="U207" s="45" t="s">
        <v>40</v>
      </c>
      <c r="V207" s="37"/>
      <c r="W207" s="162">
        <f>V207*K207</f>
        <v>0</v>
      </c>
      <c r="X207" s="162">
        <v>0</v>
      </c>
      <c r="Y207" s="162">
        <f>X207*K207</f>
        <v>0</v>
      </c>
      <c r="Z207" s="162">
        <v>0</v>
      </c>
      <c r="AA207" s="163">
        <f>Z207*K207</f>
        <v>0</v>
      </c>
      <c r="AR207" s="20" t="s">
        <v>295</v>
      </c>
      <c r="AT207" s="20" t="s">
        <v>140</v>
      </c>
      <c r="AU207" s="20" t="s">
        <v>96</v>
      </c>
      <c r="AY207" s="20" t="s">
        <v>139</v>
      </c>
      <c r="BE207" s="102">
        <f>IF(U207="základní",N207,0)</f>
        <v>0</v>
      </c>
      <c r="BF207" s="102">
        <f>IF(U207="snížená",N207,0)</f>
        <v>0</v>
      </c>
      <c r="BG207" s="102">
        <f>IF(U207="zákl. přenesená",N207,0)</f>
        <v>0</v>
      </c>
      <c r="BH207" s="102">
        <f>IF(U207="sníž. přenesená",N207,0)</f>
        <v>0</v>
      </c>
      <c r="BI207" s="102">
        <f>IF(U207="nulová",N207,0)</f>
        <v>0</v>
      </c>
      <c r="BJ207" s="20" t="s">
        <v>80</v>
      </c>
      <c r="BK207" s="102">
        <f>ROUND(L207*K207,2)</f>
        <v>0</v>
      </c>
      <c r="BL207" s="20" t="s">
        <v>295</v>
      </c>
      <c r="BM207" s="20" t="s">
        <v>296</v>
      </c>
    </row>
    <row r="208" spans="2:65" s="1" customFormat="1" ht="16.5" customHeight="1">
      <c r="B208" s="128"/>
      <c r="C208" s="157" t="s">
        <v>297</v>
      </c>
      <c r="D208" s="157" t="s">
        <v>140</v>
      </c>
      <c r="E208" s="158" t="s">
        <v>298</v>
      </c>
      <c r="F208" s="243" t="s">
        <v>299</v>
      </c>
      <c r="G208" s="243"/>
      <c r="H208" s="243"/>
      <c r="I208" s="243"/>
      <c r="J208" s="159" t="s">
        <v>294</v>
      </c>
      <c r="K208" s="160">
        <v>1</v>
      </c>
      <c r="L208" s="241">
        <v>0</v>
      </c>
      <c r="M208" s="241"/>
      <c r="N208" s="244">
        <f>ROUND(L208*K208,2)</f>
        <v>0</v>
      </c>
      <c r="O208" s="244"/>
      <c r="P208" s="244"/>
      <c r="Q208" s="244"/>
      <c r="R208" s="131"/>
      <c r="T208" s="161" t="s">
        <v>5</v>
      </c>
      <c r="U208" s="45" t="s">
        <v>40</v>
      </c>
      <c r="V208" s="37"/>
      <c r="W208" s="162">
        <f>V208*K208</f>
        <v>0</v>
      </c>
      <c r="X208" s="162">
        <v>0</v>
      </c>
      <c r="Y208" s="162">
        <f>X208*K208</f>
        <v>0</v>
      </c>
      <c r="Z208" s="162">
        <v>0</v>
      </c>
      <c r="AA208" s="163">
        <f>Z208*K208</f>
        <v>0</v>
      </c>
      <c r="AR208" s="20" t="s">
        <v>295</v>
      </c>
      <c r="AT208" s="20" t="s">
        <v>140</v>
      </c>
      <c r="AU208" s="20" t="s">
        <v>96</v>
      </c>
      <c r="AY208" s="20" t="s">
        <v>139</v>
      </c>
      <c r="BE208" s="102">
        <f>IF(U208="základní",N208,0)</f>
        <v>0</v>
      </c>
      <c r="BF208" s="102">
        <f>IF(U208="snížená",N208,0)</f>
        <v>0</v>
      </c>
      <c r="BG208" s="102">
        <f>IF(U208="zákl. přenesená",N208,0)</f>
        <v>0</v>
      </c>
      <c r="BH208" s="102">
        <f>IF(U208="sníž. přenesená",N208,0)</f>
        <v>0</v>
      </c>
      <c r="BI208" s="102">
        <f>IF(U208="nulová",N208,0)</f>
        <v>0</v>
      </c>
      <c r="BJ208" s="20" t="s">
        <v>80</v>
      </c>
      <c r="BK208" s="102">
        <f>ROUND(L208*K208,2)</f>
        <v>0</v>
      </c>
      <c r="BL208" s="20" t="s">
        <v>295</v>
      </c>
      <c r="BM208" s="20" t="s">
        <v>300</v>
      </c>
    </row>
    <row r="209" spans="2:65" s="9" customFormat="1" ht="29.85" customHeight="1">
      <c r="B209" s="146"/>
      <c r="C209" s="147"/>
      <c r="D209" s="156" t="s">
        <v>113</v>
      </c>
      <c r="E209" s="156"/>
      <c r="F209" s="156"/>
      <c r="G209" s="156"/>
      <c r="H209" s="156"/>
      <c r="I209" s="156"/>
      <c r="J209" s="156"/>
      <c r="K209" s="156"/>
      <c r="L209" s="156"/>
      <c r="M209" s="156"/>
      <c r="N209" s="235">
        <f>BK209</f>
        <v>0</v>
      </c>
      <c r="O209" s="236"/>
      <c r="P209" s="236"/>
      <c r="Q209" s="236"/>
      <c r="R209" s="149"/>
      <c r="T209" s="150"/>
      <c r="U209" s="147"/>
      <c r="V209" s="147"/>
      <c r="W209" s="151">
        <f>SUM(W210:W211)</f>
        <v>0</v>
      </c>
      <c r="X209" s="147"/>
      <c r="Y209" s="151">
        <f>SUM(Y210:Y211)</f>
        <v>0</v>
      </c>
      <c r="Z209" s="147"/>
      <c r="AA209" s="152">
        <f>SUM(AA210:AA211)</f>
        <v>0</v>
      </c>
      <c r="AR209" s="153" t="s">
        <v>162</v>
      </c>
      <c r="AT209" s="154" t="s">
        <v>74</v>
      </c>
      <c r="AU209" s="154" t="s">
        <v>80</v>
      </c>
      <c r="AY209" s="153" t="s">
        <v>139</v>
      </c>
      <c r="BK209" s="155">
        <f>SUM(BK210:BK211)</f>
        <v>0</v>
      </c>
    </row>
    <row r="210" spans="2:65" s="1" customFormat="1" ht="16.5" customHeight="1">
      <c r="B210" s="128"/>
      <c r="C210" s="157" t="s">
        <v>301</v>
      </c>
      <c r="D210" s="157" t="s">
        <v>140</v>
      </c>
      <c r="E210" s="158" t="s">
        <v>302</v>
      </c>
      <c r="F210" s="243" t="s">
        <v>117</v>
      </c>
      <c r="G210" s="243"/>
      <c r="H210" s="243"/>
      <c r="I210" s="243"/>
      <c r="J210" s="159" t="s">
        <v>294</v>
      </c>
      <c r="K210" s="160">
        <v>1</v>
      </c>
      <c r="L210" s="241">
        <v>0</v>
      </c>
      <c r="M210" s="241"/>
      <c r="N210" s="244">
        <f>ROUND(L210*K210,2)</f>
        <v>0</v>
      </c>
      <c r="O210" s="244"/>
      <c r="P210" s="244"/>
      <c r="Q210" s="244"/>
      <c r="R210" s="131"/>
      <c r="T210" s="161" t="s">
        <v>5</v>
      </c>
      <c r="U210" s="45" t="s">
        <v>40</v>
      </c>
      <c r="V210" s="37"/>
      <c r="W210" s="162">
        <f>V210*K210</f>
        <v>0</v>
      </c>
      <c r="X210" s="162">
        <v>0</v>
      </c>
      <c r="Y210" s="162">
        <f>X210*K210</f>
        <v>0</v>
      </c>
      <c r="Z210" s="162">
        <v>0</v>
      </c>
      <c r="AA210" s="163">
        <f>Z210*K210</f>
        <v>0</v>
      </c>
      <c r="AR210" s="20" t="s">
        <v>295</v>
      </c>
      <c r="AT210" s="20" t="s">
        <v>140</v>
      </c>
      <c r="AU210" s="20" t="s">
        <v>96</v>
      </c>
      <c r="AY210" s="20" t="s">
        <v>139</v>
      </c>
      <c r="BE210" s="102">
        <f>IF(U210="základní",N210,0)</f>
        <v>0</v>
      </c>
      <c r="BF210" s="102">
        <f>IF(U210="snížená",N210,0)</f>
        <v>0</v>
      </c>
      <c r="BG210" s="102">
        <f>IF(U210="zákl. přenesená",N210,0)</f>
        <v>0</v>
      </c>
      <c r="BH210" s="102">
        <f>IF(U210="sníž. přenesená",N210,0)</f>
        <v>0</v>
      </c>
      <c r="BI210" s="102">
        <f>IF(U210="nulová",N210,0)</f>
        <v>0</v>
      </c>
      <c r="BJ210" s="20" t="s">
        <v>80</v>
      </c>
      <c r="BK210" s="102">
        <f>ROUND(L210*K210,2)</f>
        <v>0</v>
      </c>
      <c r="BL210" s="20" t="s">
        <v>295</v>
      </c>
      <c r="BM210" s="20" t="s">
        <v>303</v>
      </c>
    </row>
    <row r="211" spans="2:65" s="1" customFormat="1" ht="16.5" customHeight="1">
      <c r="B211" s="128"/>
      <c r="C211" s="157" t="s">
        <v>304</v>
      </c>
      <c r="D211" s="157" t="s">
        <v>140</v>
      </c>
      <c r="E211" s="158" t="s">
        <v>305</v>
      </c>
      <c r="F211" s="243" t="s">
        <v>306</v>
      </c>
      <c r="G211" s="243"/>
      <c r="H211" s="243"/>
      <c r="I211" s="243"/>
      <c r="J211" s="159" t="s">
        <v>294</v>
      </c>
      <c r="K211" s="160">
        <v>1</v>
      </c>
      <c r="L211" s="241">
        <v>0</v>
      </c>
      <c r="M211" s="241"/>
      <c r="N211" s="244">
        <f>ROUND(L211*K211,2)</f>
        <v>0</v>
      </c>
      <c r="O211" s="244"/>
      <c r="P211" s="244"/>
      <c r="Q211" s="244"/>
      <c r="R211" s="131"/>
      <c r="T211" s="161" t="s">
        <v>5</v>
      </c>
      <c r="U211" s="45" t="s">
        <v>40</v>
      </c>
      <c r="V211" s="37"/>
      <c r="W211" s="162">
        <f>V211*K211</f>
        <v>0</v>
      </c>
      <c r="X211" s="162">
        <v>0</v>
      </c>
      <c r="Y211" s="162">
        <f>X211*K211</f>
        <v>0</v>
      </c>
      <c r="Z211" s="162">
        <v>0</v>
      </c>
      <c r="AA211" s="163">
        <f>Z211*K211</f>
        <v>0</v>
      </c>
      <c r="AR211" s="20" t="s">
        <v>295</v>
      </c>
      <c r="AT211" s="20" t="s">
        <v>140</v>
      </c>
      <c r="AU211" s="20" t="s">
        <v>96</v>
      </c>
      <c r="AY211" s="20" t="s">
        <v>139</v>
      </c>
      <c r="BE211" s="102">
        <f>IF(U211="základní",N211,0)</f>
        <v>0</v>
      </c>
      <c r="BF211" s="102">
        <f>IF(U211="snížená",N211,0)</f>
        <v>0</v>
      </c>
      <c r="BG211" s="102">
        <f>IF(U211="zákl. přenesená",N211,0)</f>
        <v>0</v>
      </c>
      <c r="BH211" s="102">
        <f>IF(U211="sníž. přenesená",N211,0)</f>
        <v>0</v>
      </c>
      <c r="BI211" s="102">
        <f>IF(U211="nulová",N211,0)</f>
        <v>0</v>
      </c>
      <c r="BJ211" s="20" t="s">
        <v>80</v>
      </c>
      <c r="BK211" s="102">
        <f>ROUND(L211*K211,2)</f>
        <v>0</v>
      </c>
      <c r="BL211" s="20" t="s">
        <v>295</v>
      </c>
      <c r="BM211" s="20" t="s">
        <v>307</v>
      </c>
    </row>
    <row r="212" spans="2:65" s="9" customFormat="1" ht="29.85" customHeight="1">
      <c r="B212" s="146"/>
      <c r="C212" s="147"/>
      <c r="D212" s="156" t="s">
        <v>114</v>
      </c>
      <c r="E212" s="156"/>
      <c r="F212" s="156"/>
      <c r="G212" s="156"/>
      <c r="H212" s="156"/>
      <c r="I212" s="156"/>
      <c r="J212" s="156"/>
      <c r="K212" s="156"/>
      <c r="L212" s="156"/>
      <c r="M212" s="156"/>
      <c r="N212" s="235">
        <f>BK212</f>
        <v>0</v>
      </c>
      <c r="O212" s="236"/>
      <c r="P212" s="236"/>
      <c r="Q212" s="236"/>
      <c r="R212" s="149"/>
      <c r="T212" s="150"/>
      <c r="U212" s="147"/>
      <c r="V212" s="147"/>
      <c r="W212" s="151">
        <f>W213</f>
        <v>0</v>
      </c>
      <c r="X212" s="147"/>
      <c r="Y212" s="151">
        <f>Y213</f>
        <v>0</v>
      </c>
      <c r="Z212" s="147"/>
      <c r="AA212" s="152">
        <f>AA213</f>
        <v>0</v>
      </c>
      <c r="AR212" s="153" t="s">
        <v>162</v>
      </c>
      <c r="AT212" s="154" t="s">
        <v>74</v>
      </c>
      <c r="AU212" s="154" t="s">
        <v>80</v>
      </c>
      <c r="AY212" s="153" t="s">
        <v>139</v>
      </c>
      <c r="BK212" s="155">
        <f>BK213</f>
        <v>0</v>
      </c>
    </row>
    <row r="213" spans="2:65" s="1" customFormat="1" ht="16.5" customHeight="1">
      <c r="B213" s="128"/>
      <c r="C213" s="157" t="s">
        <v>308</v>
      </c>
      <c r="D213" s="157" t="s">
        <v>140</v>
      </c>
      <c r="E213" s="158" t="s">
        <v>309</v>
      </c>
      <c r="F213" s="243" t="s">
        <v>310</v>
      </c>
      <c r="G213" s="243"/>
      <c r="H213" s="243"/>
      <c r="I213" s="243"/>
      <c r="J213" s="159" t="s">
        <v>294</v>
      </c>
      <c r="K213" s="160">
        <v>1</v>
      </c>
      <c r="L213" s="241">
        <v>0</v>
      </c>
      <c r="M213" s="241"/>
      <c r="N213" s="244">
        <f>ROUND(L213*K213,2)</f>
        <v>0</v>
      </c>
      <c r="O213" s="244"/>
      <c r="P213" s="244"/>
      <c r="Q213" s="244"/>
      <c r="R213" s="131"/>
      <c r="T213" s="161" t="s">
        <v>5</v>
      </c>
      <c r="U213" s="45" t="s">
        <v>40</v>
      </c>
      <c r="V213" s="37"/>
      <c r="W213" s="162">
        <f>V213*K213</f>
        <v>0</v>
      </c>
      <c r="X213" s="162">
        <v>0</v>
      </c>
      <c r="Y213" s="162">
        <f>X213*K213</f>
        <v>0</v>
      </c>
      <c r="Z213" s="162">
        <v>0</v>
      </c>
      <c r="AA213" s="163">
        <f>Z213*K213</f>
        <v>0</v>
      </c>
      <c r="AR213" s="20" t="s">
        <v>295</v>
      </c>
      <c r="AT213" s="20" t="s">
        <v>140</v>
      </c>
      <c r="AU213" s="20" t="s">
        <v>96</v>
      </c>
      <c r="AY213" s="20" t="s">
        <v>139</v>
      </c>
      <c r="BE213" s="102">
        <f>IF(U213="základní",N213,0)</f>
        <v>0</v>
      </c>
      <c r="BF213" s="102">
        <f>IF(U213="snížená",N213,0)</f>
        <v>0</v>
      </c>
      <c r="BG213" s="102">
        <f>IF(U213="zákl. přenesená",N213,0)</f>
        <v>0</v>
      </c>
      <c r="BH213" s="102">
        <f>IF(U213="sníž. přenesená",N213,0)</f>
        <v>0</v>
      </c>
      <c r="BI213" s="102">
        <f>IF(U213="nulová",N213,0)</f>
        <v>0</v>
      </c>
      <c r="BJ213" s="20" t="s">
        <v>80</v>
      </c>
      <c r="BK213" s="102">
        <f>ROUND(L213*K213,2)</f>
        <v>0</v>
      </c>
      <c r="BL213" s="20" t="s">
        <v>295</v>
      </c>
      <c r="BM213" s="20" t="s">
        <v>311</v>
      </c>
    </row>
    <row r="214" spans="2:65" s="1" customFormat="1" ht="49.9" customHeight="1">
      <c r="B214" s="36"/>
      <c r="C214" s="37"/>
      <c r="D214" s="148" t="s">
        <v>312</v>
      </c>
      <c r="E214" s="37"/>
      <c r="F214" s="37"/>
      <c r="G214" s="37"/>
      <c r="H214" s="37"/>
      <c r="I214" s="37"/>
      <c r="J214" s="37"/>
      <c r="K214" s="37"/>
      <c r="L214" s="37"/>
      <c r="M214" s="37"/>
      <c r="N214" s="237">
        <f t="shared" ref="N214:N219" si="15">BK214</f>
        <v>0</v>
      </c>
      <c r="O214" s="238"/>
      <c r="P214" s="238"/>
      <c r="Q214" s="238"/>
      <c r="R214" s="38"/>
      <c r="T214" s="184"/>
      <c r="U214" s="37"/>
      <c r="V214" s="37"/>
      <c r="W214" s="37"/>
      <c r="X214" s="37"/>
      <c r="Y214" s="37"/>
      <c r="Z214" s="37"/>
      <c r="AA214" s="75"/>
      <c r="AT214" s="20" t="s">
        <v>74</v>
      </c>
      <c r="AU214" s="20" t="s">
        <v>75</v>
      </c>
      <c r="AY214" s="20" t="s">
        <v>313</v>
      </c>
      <c r="BK214" s="102">
        <f>SUM(BK215:BK219)</f>
        <v>0</v>
      </c>
    </row>
    <row r="215" spans="2:65" s="1" customFormat="1" ht="22.35" customHeight="1">
      <c r="B215" s="36"/>
      <c r="C215" s="185" t="s">
        <v>5</v>
      </c>
      <c r="D215" s="185" t="s">
        <v>140</v>
      </c>
      <c r="E215" s="186" t="s">
        <v>5</v>
      </c>
      <c r="F215" s="240" t="s">
        <v>5</v>
      </c>
      <c r="G215" s="240"/>
      <c r="H215" s="240"/>
      <c r="I215" s="240"/>
      <c r="J215" s="187" t="s">
        <v>5</v>
      </c>
      <c r="K215" s="188"/>
      <c r="L215" s="241"/>
      <c r="M215" s="242"/>
      <c r="N215" s="242">
        <f t="shared" si="15"/>
        <v>0</v>
      </c>
      <c r="O215" s="242"/>
      <c r="P215" s="242"/>
      <c r="Q215" s="242"/>
      <c r="R215" s="38"/>
      <c r="T215" s="161" t="s">
        <v>5</v>
      </c>
      <c r="U215" s="189" t="s">
        <v>40</v>
      </c>
      <c r="V215" s="37"/>
      <c r="W215" s="37"/>
      <c r="X215" s="37"/>
      <c r="Y215" s="37"/>
      <c r="Z215" s="37"/>
      <c r="AA215" s="75"/>
      <c r="AT215" s="20" t="s">
        <v>313</v>
      </c>
      <c r="AU215" s="20" t="s">
        <v>80</v>
      </c>
      <c r="AY215" s="20" t="s">
        <v>313</v>
      </c>
      <c r="BE215" s="102">
        <f>IF(U215="základní",N215,0)</f>
        <v>0</v>
      </c>
      <c r="BF215" s="102">
        <f>IF(U215="snížená",N215,0)</f>
        <v>0</v>
      </c>
      <c r="BG215" s="102">
        <f>IF(U215="zákl. přenesená",N215,0)</f>
        <v>0</v>
      </c>
      <c r="BH215" s="102">
        <f>IF(U215="sníž. přenesená",N215,0)</f>
        <v>0</v>
      </c>
      <c r="BI215" s="102">
        <f>IF(U215="nulová",N215,0)</f>
        <v>0</v>
      </c>
      <c r="BJ215" s="20" t="s">
        <v>80</v>
      </c>
      <c r="BK215" s="102">
        <f>L215*K215</f>
        <v>0</v>
      </c>
    </row>
    <row r="216" spans="2:65" s="1" customFormat="1" ht="22.35" customHeight="1">
      <c r="B216" s="36"/>
      <c r="C216" s="185" t="s">
        <v>5</v>
      </c>
      <c r="D216" s="185" t="s">
        <v>140</v>
      </c>
      <c r="E216" s="186" t="s">
        <v>5</v>
      </c>
      <c r="F216" s="240" t="s">
        <v>5</v>
      </c>
      <c r="G216" s="240"/>
      <c r="H216" s="240"/>
      <c r="I216" s="240"/>
      <c r="J216" s="187" t="s">
        <v>5</v>
      </c>
      <c r="K216" s="188"/>
      <c r="L216" s="241"/>
      <c r="M216" s="242"/>
      <c r="N216" s="242">
        <f t="shared" si="15"/>
        <v>0</v>
      </c>
      <c r="O216" s="242"/>
      <c r="P216" s="242"/>
      <c r="Q216" s="242"/>
      <c r="R216" s="38"/>
      <c r="T216" s="161" t="s">
        <v>5</v>
      </c>
      <c r="U216" s="189" t="s">
        <v>40</v>
      </c>
      <c r="V216" s="37"/>
      <c r="W216" s="37"/>
      <c r="X216" s="37"/>
      <c r="Y216" s="37"/>
      <c r="Z216" s="37"/>
      <c r="AA216" s="75"/>
      <c r="AT216" s="20" t="s">
        <v>313</v>
      </c>
      <c r="AU216" s="20" t="s">
        <v>80</v>
      </c>
      <c r="AY216" s="20" t="s">
        <v>313</v>
      </c>
      <c r="BE216" s="102">
        <f>IF(U216="základní",N216,0)</f>
        <v>0</v>
      </c>
      <c r="BF216" s="102">
        <f>IF(U216="snížená",N216,0)</f>
        <v>0</v>
      </c>
      <c r="BG216" s="102">
        <f>IF(U216="zákl. přenesená",N216,0)</f>
        <v>0</v>
      </c>
      <c r="BH216" s="102">
        <f>IF(U216="sníž. přenesená",N216,0)</f>
        <v>0</v>
      </c>
      <c r="BI216" s="102">
        <f>IF(U216="nulová",N216,0)</f>
        <v>0</v>
      </c>
      <c r="BJ216" s="20" t="s">
        <v>80</v>
      </c>
      <c r="BK216" s="102">
        <f>L216*K216</f>
        <v>0</v>
      </c>
    </row>
    <row r="217" spans="2:65" s="1" customFormat="1" ht="22.35" customHeight="1">
      <c r="B217" s="36"/>
      <c r="C217" s="185" t="s">
        <v>5</v>
      </c>
      <c r="D217" s="185" t="s">
        <v>140</v>
      </c>
      <c r="E217" s="186" t="s">
        <v>5</v>
      </c>
      <c r="F217" s="240" t="s">
        <v>5</v>
      </c>
      <c r="G217" s="240"/>
      <c r="H217" s="240"/>
      <c r="I217" s="240"/>
      <c r="J217" s="187" t="s">
        <v>5</v>
      </c>
      <c r="K217" s="188"/>
      <c r="L217" s="241"/>
      <c r="M217" s="242"/>
      <c r="N217" s="242">
        <f t="shared" si="15"/>
        <v>0</v>
      </c>
      <c r="O217" s="242"/>
      <c r="P217" s="242"/>
      <c r="Q217" s="242"/>
      <c r="R217" s="38"/>
      <c r="T217" s="161" t="s">
        <v>5</v>
      </c>
      <c r="U217" s="189" t="s">
        <v>40</v>
      </c>
      <c r="V217" s="37"/>
      <c r="W217" s="37"/>
      <c r="X217" s="37"/>
      <c r="Y217" s="37"/>
      <c r="Z217" s="37"/>
      <c r="AA217" s="75"/>
      <c r="AT217" s="20" t="s">
        <v>313</v>
      </c>
      <c r="AU217" s="20" t="s">
        <v>80</v>
      </c>
      <c r="AY217" s="20" t="s">
        <v>313</v>
      </c>
      <c r="BE217" s="102">
        <f>IF(U217="základní",N217,0)</f>
        <v>0</v>
      </c>
      <c r="BF217" s="102">
        <f>IF(U217="snížená",N217,0)</f>
        <v>0</v>
      </c>
      <c r="BG217" s="102">
        <f>IF(U217="zákl. přenesená",N217,0)</f>
        <v>0</v>
      </c>
      <c r="BH217" s="102">
        <f>IF(U217="sníž. přenesená",N217,0)</f>
        <v>0</v>
      </c>
      <c r="BI217" s="102">
        <f>IF(U217="nulová",N217,0)</f>
        <v>0</v>
      </c>
      <c r="BJ217" s="20" t="s">
        <v>80</v>
      </c>
      <c r="BK217" s="102">
        <f>L217*K217</f>
        <v>0</v>
      </c>
    </row>
    <row r="218" spans="2:65" s="1" customFormat="1" ht="22.35" customHeight="1">
      <c r="B218" s="36"/>
      <c r="C218" s="185" t="s">
        <v>5</v>
      </c>
      <c r="D218" s="185" t="s">
        <v>140</v>
      </c>
      <c r="E218" s="186" t="s">
        <v>5</v>
      </c>
      <c r="F218" s="240" t="s">
        <v>5</v>
      </c>
      <c r="G218" s="240"/>
      <c r="H218" s="240"/>
      <c r="I218" s="240"/>
      <c r="J218" s="187" t="s">
        <v>5</v>
      </c>
      <c r="K218" s="188"/>
      <c r="L218" s="241"/>
      <c r="M218" s="242"/>
      <c r="N218" s="242">
        <f t="shared" si="15"/>
        <v>0</v>
      </c>
      <c r="O218" s="242"/>
      <c r="P218" s="242"/>
      <c r="Q218" s="242"/>
      <c r="R218" s="38"/>
      <c r="T218" s="161" t="s">
        <v>5</v>
      </c>
      <c r="U218" s="189" t="s">
        <v>40</v>
      </c>
      <c r="V218" s="37"/>
      <c r="W218" s="37"/>
      <c r="X218" s="37"/>
      <c r="Y218" s="37"/>
      <c r="Z218" s="37"/>
      <c r="AA218" s="75"/>
      <c r="AT218" s="20" t="s">
        <v>313</v>
      </c>
      <c r="AU218" s="20" t="s">
        <v>80</v>
      </c>
      <c r="AY218" s="20" t="s">
        <v>313</v>
      </c>
      <c r="BE218" s="102">
        <f>IF(U218="základní",N218,0)</f>
        <v>0</v>
      </c>
      <c r="BF218" s="102">
        <f>IF(U218="snížená",N218,0)</f>
        <v>0</v>
      </c>
      <c r="BG218" s="102">
        <f>IF(U218="zákl. přenesená",N218,0)</f>
        <v>0</v>
      </c>
      <c r="BH218" s="102">
        <f>IF(U218="sníž. přenesená",N218,0)</f>
        <v>0</v>
      </c>
      <c r="BI218" s="102">
        <f>IF(U218="nulová",N218,0)</f>
        <v>0</v>
      </c>
      <c r="BJ218" s="20" t="s">
        <v>80</v>
      </c>
      <c r="BK218" s="102">
        <f>L218*K218</f>
        <v>0</v>
      </c>
    </row>
    <row r="219" spans="2:65" s="1" customFormat="1" ht="22.35" customHeight="1">
      <c r="B219" s="36"/>
      <c r="C219" s="185" t="s">
        <v>5</v>
      </c>
      <c r="D219" s="185" t="s">
        <v>140</v>
      </c>
      <c r="E219" s="186" t="s">
        <v>5</v>
      </c>
      <c r="F219" s="240" t="s">
        <v>5</v>
      </c>
      <c r="G219" s="240"/>
      <c r="H219" s="240"/>
      <c r="I219" s="240"/>
      <c r="J219" s="187" t="s">
        <v>5</v>
      </c>
      <c r="K219" s="188"/>
      <c r="L219" s="241"/>
      <c r="M219" s="242"/>
      <c r="N219" s="242">
        <f t="shared" si="15"/>
        <v>0</v>
      </c>
      <c r="O219" s="242"/>
      <c r="P219" s="242"/>
      <c r="Q219" s="242"/>
      <c r="R219" s="38"/>
      <c r="T219" s="161" t="s">
        <v>5</v>
      </c>
      <c r="U219" s="189" t="s">
        <v>40</v>
      </c>
      <c r="V219" s="57"/>
      <c r="W219" s="57"/>
      <c r="X219" s="57"/>
      <c r="Y219" s="57"/>
      <c r="Z219" s="57"/>
      <c r="AA219" s="59"/>
      <c r="AT219" s="20" t="s">
        <v>313</v>
      </c>
      <c r="AU219" s="20" t="s">
        <v>80</v>
      </c>
      <c r="AY219" s="20" t="s">
        <v>313</v>
      </c>
      <c r="BE219" s="102">
        <f>IF(U219="základní",N219,0)</f>
        <v>0</v>
      </c>
      <c r="BF219" s="102">
        <f>IF(U219="snížená",N219,0)</f>
        <v>0</v>
      </c>
      <c r="BG219" s="102">
        <f>IF(U219="zákl. přenesená",N219,0)</f>
        <v>0</v>
      </c>
      <c r="BH219" s="102">
        <f>IF(U219="sníž. přenesená",N219,0)</f>
        <v>0</v>
      </c>
      <c r="BI219" s="102">
        <f>IF(U219="nulová",N219,0)</f>
        <v>0</v>
      </c>
      <c r="BJ219" s="20" t="s">
        <v>80</v>
      </c>
      <c r="BK219" s="102">
        <f>L219*K219</f>
        <v>0</v>
      </c>
    </row>
    <row r="220" spans="2:65" s="1" customFormat="1" ht="6.95" customHeight="1"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</row>
  </sheetData>
  <mergeCells count="251">
    <mergeCell ref="D105:H105"/>
    <mergeCell ref="N105:Q105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N126:Q126"/>
    <mergeCell ref="N127:Q127"/>
    <mergeCell ref="N128:Q128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5:I155"/>
    <mergeCell ref="L155:M155"/>
    <mergeCell ref="N155:Q155"/>
    <mergeCell ref="F156:I156"/>
    <mergeCell ref="F157:I157"/>
    <mergeCell ref="F159:I159"/>
    <mergeCell ref="L159:M159"/>
    <mergeCell ref="N159:Q159"/>
    <mergeCell ref="N154:Q154"/>
    <mergeCell ref="N158:Q158"/>
    <mergeCell ref="F160:I160"/>
    <mergeCell ref="F161:I161"/>
    <mergeCell ref="F162:I162"/>
    <mergeCell ref="L162:M162"/>
    <mergeCell ref="N162:Q162"/>
    <mergeCell ref="F163:I163"/>
    <mergeCell ref="F164:I164"/>
    <mergeCell ref="F166:I166"/>
    <mergeCell ref="L166:M166"/>
    <mergeCell ref="N166:Q166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L204:M204"/>
    <mergeCell ref="N204:Q204"/>
    <mergeCell ref="F207:I207"/>
    <mergeCell ref="L207:M207"/>
    <mergeCell ref="N207:Q207"/>
    <mergeCell ref="N203:Q203"/>
    <mergeCell ref="N205:Q205"/>
    <mergeCell ref="N206:Q206"/>
    <mergeCell ref="F193:I193"/>
    <mergeCell ref="F194:I194"/>
    <mergeCell ref="F195:I195"/>
    <mergeCell ref="L195:M195"/>
    <mergeCell ref="N195:Q195"/>
    <mergeCell ref="F196:I196"/>
    <mergeCell ref="F197:I197"/>
    <mergeCell ref="F199:I199"/>
    <mergeCell ref="L199:M199"/>
    <mergeCell ref="N199:Q199"/>
    <mergeCell ref="N198:Q198"/>
    <mergeCell ref="F219:I219"/>
    <mergeCell ref="L219:M219"/>
    <mergeCell ref="N219:Q219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N212:Q212"/>
    <mergeCell ref="N214:Q214"/>
    <mergeCell ref="H1:K1"/>
    <mergeCell ref="S2:AC2"/>
    <mergeCell ref="F217:I217"/>
    <mergeCell ref="L217:M217"/>
    <mergeCell ref="N217:Q217"/>
    <mergeCell ref="F218:I218"/>
    <mergeCell ref="L218:M218"/>
    <mergeCell ref="N218:Q218"/>
    <mergeCell ref="F208:I208"/>
    <mergeCell ref="L208:M208"/>
    <mergeCell ref="N208:Q208"/>
    <mergeCell ref="F210:I210"/>
    <mergeCell ref="L210:M210"/>
    <mergeCell ref="N210:Q210"/>
    <mergeCell ref="F211:I211"/>
    <mergeCell ref="L211:M211"/>
    <mergeCell ref="N211:Q211"/>
    <mergeCell ref="N209:Q209"/>
    <mergeCell ref="F200:I200"/>
    <mergeCell ref="F201:I201"/>
    <mergeCell ref="F202:I202"/>
    <mergeCell ref="F204:I204"/>
  </mergeCells>
  <dataValidations disablePrompts="1" count="2">
    <dataValidation type="list" allowBlank="1" showInputMessage="1" showErrorMessage="1" error="Povoleny jsou hodnoty K, M." sqref="D215:D220">
      <formula1>"K, M"</formula1>
    </dataValidation>
    <dataValidation type="list" allowBlank="1" showInputMessage="1" showErrorMessage="1" error="Povoleny jsou hodnoty základní, snížená, zákl. přenesená, sníž. přenesená, nulová." sqref="U215:U22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N0083 - Oprava kanalizace...</vt:lpstr>
      <vt:lpstr>'N0083 - Oprava kanalizace...'!Názvy_tisku</vt:lpstr>
      <vt:lpstr>'Rekapitulace stavby'!Názvy_tisku</vt:lpstr>
      <vt:lpstr>'N0083 - Oprava kanalizace...'!Oblast_tisku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</dc:creator>
  <cp:lastModifiedBy>Kadlčík Stanislav</cp:lastModifiedBy>
  <dcterms:created xsi:type="dcterms:W3CDTF">2018-08-22T05:25:53Z</dcterms:created>
  <dcterms:modified xsi:type="dcterms:W3CDTF">2018-08-23T16:33:34Z</dcterms:modified>
</cp:coreProperties>
</file>