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ECHNICKÉ ODDĚLENÍ\STAVBY\A 18 017 Oprava kanal Již kol  LA\01-  VÝBĚROVÉ ŘÍZENÍ\N0083_Oprava kanalizace - lázně\Rozpočet\Výkazy výměr\"/>
    </mc:Choice>
  </mc:AlternateContent>
  <bookViews>
    <workbookView xWindow="0" yWindow="0" windowWidth="19200" windowHeight="7310" activeTab="1"/>
  </bookViews>
  <sheets>
    <sheet name="Rekapitulace stavby" sheetId="1" r:id="rId1"/>
    <sheet name="N0083 - Oprava kanalizace..." sheetId="2" r:id="rId2"/>
  </sheets>
  <definedNames>
    <definedName name="_xlnm.Print_Titles" localSheetId="1">'N0083 - Oprava kanalizace...'!$124:$124</definedName>
    <definedName name="_xlnm.Print_Titles" localSheetId="0">'Rekapitulace stavby'!$85:$85</definedName>
    <definedName name="_xlnm.Print_Area" localSheetId="1">'N0083 - Oprava kanalizace...'!$C$4:$Q$70,'N0083 - Oprava kanalizace...'!$C$76:$Q$109,'N0083 - Oprava kanalizace...'!$C$115:$Q$245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245" i="2"/>
  <c r="BH245" i="2"/>
  <c r="BG245" i="2"/>
  <c r="BF245" i="2"/>
  <c r="BK245" i="2"/>
  <c r="N245" i="2"/>
  <c r="BE245" i="2" s="1"/>
  <c r="BI244" i="2"/>
  <c r="BH244" i="2"/>
  <c r="BG244" i="2"/>
  <c r="BF244" i="2"/>
  <c r="BK244" i="2"/>
  <c r="N244" i="2"/>
  <c r="BE244" i="2"/>
  <c r="BI243" i="2"/>
  <c r="BH243" i="2"/>
  <c r="BG243" i="2"/>
  <c r="BF243" i="2"/>
  <c r="BK243" i="2"/>
  <c r="BK240" i="2" s="1"/>
  <c r="N240" i="2" s="1"/>
  <c r="N99" i="2" s="1"/>
  <c r="N243" i="2"/>
  <c r="BE243" i="2"/>
  <c r="BI242" i="2"/>
  <c r="BH242" i="2"/>
  <c r="BG242" i="2"/>
  <c r="BF242" i="2"/>
  <c r="BK242" i="2"/>
  <c r="N242" i="2"/>
  <c r="BE242" i="2"/>
  <c r="BI241" i="2"/>
  <c r="BH241" i="2"/>
  <c r="BG241" i="2"/>
  <c r="BF241" i="2"/>
  <c r="BK241" i="2"/>
  <c r="N241" i="2"/>
  <c r="BE241" i="2"/>
  <c r="BI239" i="2"/>
  <c r="BH239" i="2"/>
  <c r="BG239" i="2"/>
  <c r="BF239" i="2"/>
  <c r="AA239" i="2"/>
  <c r="AA238" i="2"/>
  <c r="Y239" i="2"/>
  <c r="Y238" i="2"/>
  <c r="W239" i="2"/>
  <c r="W238" i="2"/>
  <c r="BK239" i="2"/>
  <c r="BK238" i="2" s="1"/>
  <c r="N238" i="2" s="1"/>
  <c r="N98" i="2" s="1"/>
  <c r="N239" i="2"/>
  <c r="BE239" i="2"/>
  <c r="BI237" i="2"/>
  <c r="BH237" i="2"/>
  <c r="BG237" i="2"/>
  <c r="BF237" i="2"/>
  <c r="AA237" i="2"/>
  <c r="AA236" i="2"/>
  <c r="Y237" i="2"/>
  <c r="Y236" i="2"/>
  <c r="W237" i="2"/>
  <c r="W236" i="2"/>
  <c r="BK237" i="2"/>
  <c r="BK236" i="2" s="1"/>
  <c r="N236" i="2" s="1"/>
  <c r="N97" i="2" s="1"/>
  <c r="N237" i="2"/>
  <c r="BE237" i="2"/>
  <c r="BI235" i="2"/>
  <c r="BH235" i="2"/>
  <c r="BG235" i="2"/>
  <c r="BF235" i="2"/>
  <c r="AA235" i="2"/>
  <c r="Y235" i="2"/>
  <c r="W235" i="2"/>
  <c r="W230" i="2" s="1"/>
  <c r="W229" i="2" s="1"/>
  <c r="BK235" i="2"/>
  <c r="N235" i="2"/>
  <c r="BE235" i="2"/>
  <c r="BI231" i="2"/>
  <c r="BH231" i="2"/>
  <c r="BG231" i="2"/>
  <c r="BF231" i="2"/>
  <c r="AA231" i="2"/>
  <c r="AA230" i="2"/>
  <c r="AA229" i="2" s="1"/>
  <c r="Y231" i="2"/>
  <c r="Y230" i="2" s="1"/>
  <c r="Y229" i="2" s="1"/>
  <c r="W231" i="2"/>
  <c r="BK231" i="2"/>
  <c r="BK230" i="2" s="1"/>
  <c r="N231" i="2"/>
  <c r="BE231" i="2"/>
  <c r="BI228" i="2"/>
  <c r="BH228" i="2"/>
  <c r="BG228" i="2"/>
  <c r="BF228" i="2"/>
  <c r="AA228" i="2"/>
  <c r="AA227" i="2"/>
  <c r="Y228" i="2"/>
  <c r="Y227" i="2"/>
  <c r="W228" i="2"/>
  <c r="W227" i="2"/>
  <c r="BK228" i="2"/>
  <c r="BK227" i="2" s="1"/>
  <c r="N227" i="2" s="1"/>
  <c r="N94" i="2" s="1"/>
  <c r="N228" i="2"/>
  <c r="BE228" i="2"/>
  <c r="BI224" i="2"/>
  <c r="BH224" i="2"/>
  <c r="BG224" i="2"/>
  <c r="BF224" i="2"/>
  <c r="AA224" i="2"/>
  <c r="Y224" i="2"/>
  <c r="W224" i="2"/>
  <c r="W215" i="2" s="1"/>
  <c r="BK224" i="2"/>
  <c r="N224" i="2"/>
  <c r="BE224" i="2"/>
  <c r="BI221" i="2"/>
  <c r="BH221" i="2"/>
  <c r="BG221" i="2"/>
  <c r="BF221" i="2"/>
  <c r="AA221" i="2"/>
  <c r="AA215" i="2" s="1"/>
  <c r="Y221" i="2"/>
  <c r="W221" i="2"/>
  <c r="BK221" i="2"/>
  <c r="N221" i="2"/>
  <c r="BE221" i="2" s="1"/>
  <c r="BI218" i="2"/>
  <c r="BH218" i="2"/>
  <c r="BG218" i="2"/>
  <c r="BF218" i="2"/>
  <c r="AA218" i="2"/>
  <c r="Y218" i="2"/>
  <c r="W218" i="2"/>
  <c r="BK218" i="2"/>
  <c r="N218" i="2"/>
  <c r="BE218" i="2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Y215" i="2"/>
  <c r="W216" i="2"/>
  <c r="BK216" i="2"/>
  <c r="BK215" i="2" s="1"/>
  <c r="N215" i="2" s="1"/>
  <c r="N93" i="2" s="1"/>
  <c r="N216" i="2"/>
  <c r="BE216" i="2"/>
  <c r="BI211" i="2"/>
  <c r="BH211" i="2"/>
  <c r="BG211" i="2"/>
  <c r="BF211" i="2"/>
  <c r="AA211" i="2"/>
  <c r="AA210" i="2"/>
  <c r="Y211" i="2"/>
  <c r="Y210" i="2"/>
  <c r="W211" i="2"/>
  <c r="W210" i="2"/>
  <c r="BK211" i="2"/>
  <c r="BK210" i="2" s="1"/>
  <c r="N210" i="2" s="1"/>
  <c r="N92" i="2" s="1"/>
  <c r="N211" i="2"/>
  <c r="BE211" i="2"/>
  <c r="BI207" i="2"/>
  <c r="BH207" i="2"/>
  <c r="BG207" i="2"/>
  <c r="BF207" i="2"/>
  <c r="AA207" i="2"/>
  <c r="Y207" i="2"/>
  <c r="W207" i="2"/>
  <c r="BK207" i="2"/>
  <c r="N207" i="2"/>
  <c r="BE207" i="2"/>
  <c r="BI204" i="2"/>
  <c r="BH204" i="2"/>
  <c r="BG204" i="2"/>
  <c r="BF204" i="2"/>
  <c r="AA204" i="2"/>
  <c r="Y204" i="2"/>
  <c r="W204" i="2"/>
  <c r="BK204" i="2"/>
  <c r="N204" i="2"/>
  <c r="BE204" i="2" s="1"/>
  <c r="BI201" i="2"/>
  <c r="BH201" i="2"/>
  <c r="BG201" i="2"/>
  <c r="BF201" i="2"/>
  <c r="AA201" i="2"/>
  <c r="Y201" i="2"/>
  <c r="W201" i="2"/>
  <c r="BK201" i="2"/>
  <c r="N201" i="2"/>
  <c r="BE201" i="2"/>
  <c r="BI198" i="2"/>
  <c r="BH198" i="2"/>
  <c r="BG198" i="2"/>
  <c r="BF198" i="2"/>
  <c r="AA198" i="2"/>
  <c r="Y198" i="2"/>
  <c r="W198" i="2"/>
  <c r="BK198" i="2"/>
  <c r="N198" i="2"/>
  <c r="BE198" i="2"/>
  <c r="BI195" i="2"/>
  <c r="BH195" i="2"/>
  <c r="BG195" i="2"/>
  <c r="BF195" i="2"/>
  <c r="AA195" i="2"/>
  <c r="Y195" i="2"/>
  <c r="W195" i="2"/>
  <c r="BK195" i="2"/>
  <c r="N195" i="2"/>
  <c r="BE195" i="2"/>
  <c r="BI194" i="2"/>
  <c r="BH194" i="2"/>
  <c r="BG194" i="2"/>
  <c r="BF194" i="2"/>
  <c r="AA194" i="2"/>
  <c r="Y194" i="2"/>
  <c r="W194" i="2"/>
  <c r="BK194" i="2"/>
  <c r="N194" i="2"/>
  <c r="BE194" i="2" s="1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/>
  <c r="BI189" i="2"/>
  <c r="BH189" i="2"/>
  <c r="BG189" i="2"/>
  <c r="BF189" i="2"/>
  <c r="AA189" i="2"/>
  <c r="Y189" i="2"/>
  <c r="W189" i="2"/>
  <c r="BK189" i="2"/>
  <c r="N189" i="2"/>
  <c r="BE189" i="2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/>
  <c r="BI179" i="2"/>
  <c r="BH179" i="2"/>
  <c r="BG179" i="2"/>
  <c r="BF179" i="2"/>
  <c r="AA179" i="2"/>
  <c r="Y179" i="2"/>
  <c r="W179" i="2"/>
  <c r="W174" i="2" s="1"/>
  <c r="BK179" i="2"/>
  <c r="N179" i="2"/>
  <c r="BE179" i="2"/>
  <c r="BI176" i="2"/>
  <c r="BH176" i="2"/>
  <c r="BG176" i="2"/>
  <c r="BF176" i="2"/>
  <c r="AA176" i="2"/>
  <c r="AA174" i="2" s="1"/>
  <c r="Y176" i="2"/>
  <c r="Y174" i="2" s="1"/>
  <c r="W176" i="2"/>
  <c r="BK176" i="2"/>
  <c r="N176" i="2"/>
  <c r="BE176" i="2"/>
  <c r="BI175" i="2"/>
  <c r="BH175" i="2"/>
  <c r="BG175" i="2"/>
  <c r="BF175" i="2"/>
  <c r="AA175" i="2"/>
  <c r="Y175" i="2"/>
  <c r="W175" i="2"/>
  <c r="BK175" i="2"/>
  <c r="BK174" i="2"/>
  <c r="N174" i="2" s="1"/>
  <c r="N91" i="2" s="1"/>
  <c r="N175" i="2"/>
  <c r="BE175" i="2" s="1"/>
  <c r="BI171" i="2"/>
  <c r="BH171" i="2"/>
  <c r="BG171" i="2"/>
  <c r="BF171" i="2"/>
  <c r="AA171" i="2"/>
  <c r="Y171" i="2"/>
  <c r="W171" i="2"/>
  <c r="BK171" i="2"/>
  <c r="N171" i="2"/>
  <c r="BE171" i="2"/>
  <c r="BI168" i="2"/>
  <c r="BH168" i="2"/>
  <c r="BG168" i="2"/>
  <c r="BF168" i="2"/>
  <c r="AA168" i="2"/>
  <c r="Y168" i="2"/>
  <c r="W168" i="2"/>
  <c r="BK168" i="2"/>
  <c r="N168" i="2"/>
  <c r="BE168" i="2"/>
  <c r="BI165" i="2"/>
  <c r="BH165" i="2"/>
  <c r="BG165" i="2"/>
  <c r="BF165" i="2"/>
  <c r="AA165" i="2"/>
  <c r="Y165" i="2"/>
  <c r="W165" i="2"/>
  <c r="BK165" i="2"/>
  <c r="BK161" i="2" s="1"/>
  <c r="N161" i="2" s="1"/>
  <c r="N90" i="2" s="1"/>
  <c r="N165" i="2"/>
  <c r="BE165" i="2"/>
  <c r="BI162" i="2"/>
  <c r="BH162" i="2"/>
  <c r="BG162" i="2"/>
  <c r="BF162" i="2"/>
  <c r="AA162" i="2"/>
  <c r="AA161" i="2"/>
  <c r="Y162" i="2"/>
  <c r="Y161" i="2"/>
  <c r="W162" i="2"/>
  <c r="W161" i="2" s="1"/>
  <c r="BK162" i="2"/>
  <c r="N162" i="2"/>
  <c r="BE162" i="2" s="1"/>
  <c r="BI158" i="2"/>
  <c r="BH158" i="2"/>
  <c r="BG158" i="2"/>
  <c r="BF158" i="2"/>
  <c r="AA158" i="2"/>
  <c r="Y158" i="2"/>
  <c r="W158" i="2"/>
  <c r="BK158" i="2"/>
  <c r="N158" i="2"/>
  <c r="BE158" i="2" s="1"/>
  <c r="BI155" i="2"/>
  <c r="BH155" i="2"/>
  <c r="BG155" i="2"/>
  <c r="BF155" i="2"/>
  <c r="AA155" i="2"/>
  <c r="Y155" i="2"/>
  <c r="W155" i="2"/>
  <c r="BK155" i="2"/>
  <c r="N155" i="2"/>
  <c r="BE155" i="2"/>
  <c r="BI152" i="2"/>
  <c r="BH152" i="2"/>
  <c r="BG152" i="2"/>
  <c r="BF152" i="2"/>
  <c r="AA152" i="2"/>
  <c r="Y152" i="2"/>
  <c r="W152" i="2"/>
  <c r="BK152" i="2"/>
  <c r="N152" i="2"/>
  <c r="BE152" i="2"/>
  <c r="BI149" i="2"/>
  <c r="BH149" i="2"/>
  <c r="BG149" i="2"/>
  <c r="BF149" i="2"/>
  <c r="AA149" i="2"/>
  <c r="Y149" i="2"/>
  <c r="W149" i="2"/>
  <c r="BK149" i="2"/>
  <c r="N149" i="2"/>
  <c r="BE149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1" i="2"/>
  <c r="BH141" i="2"/>
  <c r="BG141" i="2"/>
  <c r="BF141" i="2"/>
  <c r="AA141" i="2"/>
  <c r="Y141" i="2"/>
  <c r="W141" i="2"/>
  <c r="BK141" i="2"/>
  <c r="N141" i="2"/>
  <c r="BE141" i="2"/>
  <c r="BI138" i="2"/>
  <c r="BH138" i="2"/>
  <c r="BG138" i="2"/>
  <c r="BF138" i="2"/>
  <c r="AA138" i="2"/>
  <c r="Y138" i="2"/>
  <c r="W138" i="2"/>
  <c r="W127" i="2" s="1"/>
  <c r="BK138" i="2"/>
  <c r="N138" i="2"/>
  <c r="BE138" i="2"/>
  <c r="BI135" i="2"/>
  <c r="BH135" i="2"/>
  <c r="BG135" i="2"/>
  <c r="BF135" i="2"/>
  <c r="AA135" i="2"/>
  <c r="AA127" i="2" s="1"/>
  <c r="Y135" i="2"/>
  <c r="Y127" i="2" s="1"/>
  <c r="Y126" i="2" s="1"/>
  <c r="Y125" i="2" s="1"/>
  <c r="W135" i="2"/>
  <c r="BK135" i="2"/>
  <c r="N135" i="2"/>
  <c r="BE135" i="2"/>
  <c r="BI134" i="2"/>
  <c r="BH134" i="2"/>
  <c r="BG134" i="2"/>
  <c r="BF134" i="2"/>
  <c r="H32" i="2" s="1"/>
  <c r="BA88" i="1" s="1"/>
  <c r="BA87" i="1" s="1"/>
  <c r="AA134" i="2"/>
  <c r="Y134" i="2"/>
  <c r="W134" i="2"/>
  <c r="BK134" i="2"/>
  <c r="N134" i="2"/>
  <c r="BE134" i="2"/>
  <c r="BI131" i="2"/>
  <c r="BH131" i="2"/>
  <c r="H34" i="2" s="1"/>
  <c r="BC88" i="1" s="1"/>
  <c r="BC87" i="1" s="1"/>
  <c r="BG131" i="2"/>
  <c r="BF131" i="2"/>
  <c r="AA131" i="2"/>
  <c r="Y131" i="2"/>
  <c r="W131" i="2"/>
  <c r="BK131" i="2"/>
  <c r="N131" i="2"/>
  <c r="BE131" i="2"/>
  <c r="BI128" i="2"/>
  <c r="BH128" i="2"/>
  <c r="BG128" i="2"/>
  <c r="BF128" i="2"/>
  <c r="AA128" i="2"/>
  <c r="Y128" i="2"/>
  <c r="W128" i="2"/>
  <c r="BK128" i="2"/>
  <c r="BK127" i="2" s="1"/>
  <c r="N128" i="2"/>
  <c r="BE128" i="2" s="1"/>
  <c r="F119" i="2"/>
  <c r="F117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F80" i="2"/>
  <c r="F78" i="2"/>
  <c r="O20" i="2"/>
  <c r="E20" i="2"/>
  <c r="M122" i="2"/>
  <c r="M83" i="2"/>
  <c r="O19" i="2"/>
  <c r="O17" i="2"/>
  <c r="E17" i="2"/>
  <c r="M121" i="2" s="1"/>
  <c r="O16" i="2"/>
  <c r="O14" i="2"/>
  <c r="E14" i="2"/>
  <c r="F83" i="2" s="1"/>
  <c r="F122" i="2"/>
  <c r="O13" i="2"/>
  <c r="O11" i="2"/>
  <c r="E11" i="2"/>
  <c r="F121" i="2" s="1"/>
  <c r="F82" i="2"/>
  <c r="O10" i="2"/>
  <c r="O8" i="2"/>
  <c r="M119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2" i="2" l="1"/>
  <c r="AW88" i="1" s="1"/>
  <c r="H33" i="2"/>
  <c r="BB88" i="1" s="1"/>
  <c r="BB87" i="1" s="1"/>
  <c r="W33" i="1" s="1"/>
  <c r="H35" i="2"/>
  <c r="BD88" i="1" s="1"/>
  <c r="BD87" i="1" s="1"/>
  <c r="W35" i="1" s="1"/>
  <c r="AY87" i="1"/>
  <c r="W34" i="1"/>
  <c r="AA126" i="2"/>
  <c r="AA125" i="2" s="1"/>
  <c r="W126" i="2"/>
  <c r="W125" i="2" s="1"/>
  <c r="AU88" i="1" s="1"/>
  <c r="AU87" i="1" s="1"/>
  <c r="N127" i="2"/>
  <c r="N89" i="2" s="1"/>
  <c r="BK126" i="2"/>
  <c r="W32" i="1"/>
  <c r="AW87" i="1"/>
  <c r="AK32" i="1" s="1"/>
  <c r="N230" i="2"/>
  <c r="N96" i="2" s="1"/>
  <c r="BK229" i="2"/>
  <c r="N229" i="2" s="1"/>
  <c r="N95" i="2" s="1"/>
  <c r="M82" i="2"/>
  <c r="M80" i="2"/>
  <c r="AX87" i="1" l="1"/>
  <c r="BK125" i="2"/>
  <c r="N125" i="2" s="1"/>
  <c r="N87" i="2" s="1"/>
  <c r="N126" i="2"/>
  <c r="N88" i="2" s="1"/>
  <c r="N106" i="2" s="1"/>
  <c r="BE106" i="2" l="1"/>
  <c r="N107" i="2"/>
  <c r="BE107" i="2" s="1"/>
  <c r="N103" i="2"/>
  <c r="BE103" i="2" s="1"/>
  <c r="N102" i="2"/>
  <c r="N105" i="2"/>
  <c r="BE105" i="2" s="1"/>
  <c r="N104" i="2"/>
  <c r="BE104" i="2" s="1"/>
  <c r="M26" i="2"/>
  <c r="N101" i="2" l="1"/>
  <c r="BE102" i="2"/>
  <c r="H31" i="2" l="1"/>
  <c r="AZ88" i="1" s="1"/>
  <c r="AZ87" i="1" s="1"/>
  <c r="M31" i="2"/>
  <c r="AV88" i="1" s="1"/>
  <c r="AT88" i="1" s="1"/>
  <c r="M27" i="2"/>
  <c r="L109" i="2"/>
  <c r="AS88" i="1" l="1"/>
  <c r="AS87" i="1" s="1"/>
  <c r="M29" i="2"/>
  <c r="AV87" i="1"/>
  <c r="AG88" i="1" l="1"/>
  <c r="L37" i="2"/>
  <c r="AT87" i="1"/>
  <c r="AN88" i="1" l="1"/>
  <c r="AG87" i="1"/>
  <c r="AG92" i="1" l="1"/>
  <c r="AN87" i="1"/>
  <c r="AG93" i="1"/>
  <c r="AG91" i="1"/>
  <c r="AG94" i="1"/>
  <c r="AK26" i="1"/>
  <c r="CD91" i="1" l="1"/>
  <c r="AV91" i="1"/>
  <c r="BY91" i="1" s="1"/>
  <c r="AG90" i="1"/>
  <c r="CD93" i="1"/>
  <c r="AV93" i="1"/>
  <c r="BY93" i="1" s="1"/>
  <c r="AV94" i="1"/>
  <c r="BY94" i="1" s="1"/>
  <c r="CD94" i="1"/>
  <c r="CD92" i="1"/>
  <c r="AV92" i="1"/>
  <c r="BY92" i="1" s="1"/>
  <c r="AN93" i="1" l="1"/>
  <c r="AN91" i="1"/>
  <c r="AN92" i="1"/>
  <c r="AK27" i="1"/>
  <c r="AK29" i="1" s="1"/>
  <c r="AG96" i="1"/>
  <c r="AN94" i="1"/>
  <c r="AK31" i="1"/>
  <c r="W31" i="1"/>
  <c r="AK37" i="1" l="1"/>
  <c r="AN90" i="1"/>
  <c r="AN96" i="1" s="1"/>
</calcChain>
</file>

<file path=xl/sharedStrings.xml><?xml version="1.0" encoding="utf-8"?>
<sst xmlns="http://schemas.openxmlformats.org/spreadsheetml/2006/main" count="1522" uniqueCount="361">
  <si>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</si>
  <si>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</si>
  <si>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</si>
  <si>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</si>
  <si>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</si>
  <si>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</si>
  <si>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</si>
  <si>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</si>
  <si>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</si>
  <si>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</si>
  <si>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</si>
  <si>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</si>
  <si>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</si>
  <si>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</si>
  <si>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</si>
  <si>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</si>
  <si>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</si>
  <si>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N0083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</si>
  <si>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</si>
  <si>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</si>
  <si>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kanalizace - Lázeňský komplex Aurora</t>
  </si>
  <si>
    <t>JKSO:</t>
  </si>
  <si>
    <t/>
  </si>
  <si>
    <t>CC-CZ:</t>
  </si>
  <si>
    <t>Místo:</t>
  </si>
  <si>
    <t xml:space="preserve"> </t>
  </si>
  <si>
    <t>Datum:</t>
  </si>
  <si>
    <t>21. 8. 2018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</si>
  <si>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</si>
  <si>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</si>
  <si>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</si>
  <si>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</si>
  <si>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</si>
  <si>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</si>
  <si>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</si>
  <si>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</si>
  <si>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</si>
  <si>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</si>
  <si>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</si>
  <si>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</si>
  <si>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</si>
  <si>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</si>
  <si>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</si>
  <si>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</si>
  <si>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</si>
  <si>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</si>
  <si>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</si>
  <si>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</si>
  <si>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</si>
  <si>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</si>
  <si>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</si>
  <si>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</si>
  <si>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</si>
  <si>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</si>
  <si>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</si>
  <si>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</si>
  <si>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</si>
  <si>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</si>
  <si>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</si>
  <si>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</si>
  <si>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</si>
  <si>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</si>
  <si>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</si>
  <si>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</si>
  <si>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</si>
  <si>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</si>
  <si>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</si>
  <si>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</si>
  <si>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</si>
  <si>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</si>
  <si>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</si>
  <si>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</si>
  <si>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</si>
  <si>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</si>
  <si>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</si>
  <si>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</si>
  <si>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</si>
  <si>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</si>
  <si>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{fbe10b53-c91f-4c2f-9bf3-ec4c4ff5fb7d}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</si>
  <si>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</si>
  <si>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</si>
  <si>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</si>
  <si>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</si>
  <si>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</si>
  <si>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</si>
  <si>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</si>
  <si>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</si>
  <si>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</si>
  <si>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</si>
  <si>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</si>
  <si>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</si>
  <si>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</si>
  <si>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</si>
  <si>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</si>
  <si>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</si>
  <si>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</si>
  <si>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</si>
  <si>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</si>
  <si>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</si>
  <si>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</si>
  <si>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</si>
  <si>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</si>
  <si>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</si>
  <si>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</si>
  <si>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</si>
  <si>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</si>
  <si>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</si>
  <si>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</si>
  <si>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</si>
  <si>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</si>
  <si>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</si>
  <si>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</si>
  <si>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</si>
  <si>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</si>
  <si>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</si>
  <si>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</si>
  <si>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</si>
  <si>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</si>
  <si>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</si>
  <si>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</si>
  <si>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</si>
  <si>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</si>
  <si>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</si>
  <si>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Rezerva investora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</si>
  <si>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</si>
  <si>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</si>
  <si>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</si>
  <si>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</si>
  <si>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</si>
  <si>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</si>
  <si>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</si>
  <si>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</si>
  <si>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</si>
  <si>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</si>
  <si>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</si>
  <si>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</si>
  <si>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</si>
  <si>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</si>
  <si>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</si>
  <si>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</si>
  <si>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</si>
  <si>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</si>
  <si>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113107043</t>
  </si>
  <si>
    <t>Odstranění podkladu živičných tl 150 mm při překopech ručně</t>
  </si>
  <si>
    <t>m2</t>
  </si>
  <si>
    <t>4</t>
  </si>
  <si>
    <t>719433155</t>
  </si>
  <si>
    <t>217,93</t>
  </si>
  <si>
    <t>VV</t>
  </si>
  <si>
    <t>Součet</t>
  </si>
  <si>
    <t>131301201</t>
  </si>
  <si>
    <t>Hloubení jam zapažených v hornině tř. 4 objemu do 100 m3</t>
  </si>
  <si>
    <t>m3</t>
  </si>
  <si>
    <t>-15667151</t>
  </si>
  <si>
    <t>((((1*2)*3,2))*2)*7</t>
  </si>
  <si>
    <t>3</t>
  </si>
  <si>
    <t>131301209</t>
  </si>
  <si>
    <t>Příplatek za lepivost u hloubení jam zapažených v hornině tř. 4</t>
  </si>
  <si>
    <t>1901944634</t>
  </si>
  <si>
    <t>132301202</t>
  </si>
  <si>
    <t>Hloubení rýh š do 2000 mm v hornině tř. 4 objemu do 1000 m3</t>
  </si>
  <si>
    <t>-1276945997</t>
  </si>
  <si>
    <t>0,8*3*274,41</t>
  </si>
  <si>
    <t>5</t>
  </si>
  <si>
    <t>132301209</t>
  </si>
  <si>
    <t>Příplatek za lepivost k hloubení rýh š do 2000 mm v hornině tř. 4</t>
  </si>
  <si>
    <t>-496279733</t>
  </si>
  <si>
    <t>658,584</t>
  </si>
  <si>
    <t>6</t>
  </si>
  <si>
    <t>151101102</t>
  </si>
  <si>
    <t>Zřízení příložného pažení a rozepření stěn rýh hl do 4 m</t>
  </si>
  <si>
    <t>-395030214</t>
  </si>
  <si>
    <t>(274,41*3)*2</t>
  </si>
  <si>
    <t>(2*3)*14</t>
  </si>
  <si>
    <t>7</t>
  </si>
  <si>
    <t>151101112</t>
  </si>
  <si>
    <t>Odstranění příložného pažení a rozepření stěn rýh hl do 4 m</t>
  </si>
  <si>
    <t>-606290892</t>
  </si>
  <si>
    <t>8</t>
  </si>
  <si>
    <t>161101102</t>
  </si>
  <si>
    <t>Svislé přemístění výkopku z horniny tř. 1 až 4 hl výkopu do 4 m</t>
  </si>
  <si>
    <t>-167448292</t>
  </si>
  <si>
    <t>658,584+89,6</t>
  </si>
  <si>
    <t>9</t>
  </si>
  <si>
    <t>162701105</t>
  </si>
  <si>
    <t>Vodorovné přemístění do 10000 m výkopku/sypaniny z horniny tř. 1 až 4</t>
  </si>
  <si>
    <t>-1065689167</t>
  </si>
  <si>
    <t>89,6+658,584-322,706</t>
  </si>
  <si>
    <t>10</t>
  </si>
  <si>
    <t>162701109</t>
  </si>
  <si>
    <t>Příplatek k vodorovnému přemístění výkopku/sypaniny z horniny tř. 1 až 4 ZKD 1000 m přes 10000 m</t>
  </si>
  <si>
    <t>-1443601755</t>
  </si>
  <si>
    <t>425,478*10</t>
  </si>
  <si>
    <t>11</t>
  </si>
  <si>
    <t>171201211</t>
  </si>
  <si>
    <t>Poplatek za uložení stavebního odpadu - zeminy a kameniva na skládce</t>
  </si>
  <si>
    <t>t</t>
  </si>
  <si>
    <t>-1258621647</t>
  </si>
  <si>
    <t>425,478*1,9</t>
  </si>
  <si>
    <t>12</t>
  </si>
  <si>
    <t>174101101</t>
  </si>
  <si>
    <t>Zásyp jam, šachet rýh nebo kolem objektů sypaninou se zhutněním</t>
  </si>
  <si>
    <t>1599997570</t>
  </si>
  <si>
    <t>1,47*0,8*274,41</t>
  </si>
  <si>
    <t>13</t>
  </si>
  <si>
    <t>5671221.A</t>
  </si>
  <si>
    <t>Podklad z kameniva KSC tl. 100 mm</t>
  </si>
  <si>
    <t>637936834</t>
  </si>
  <si>
    <t>172,336</t>
  </si>
  <si>
    <t>14</t>
  </si>
  <si>
    <t>45154.A</t>
  </si>
  <si>
    <t>Drcené kamenivo frakce 0/63 tl. 300 mm</t>
  </si>
  <si>
    <t>-10386769</t>
  </si>
  <si>
    <t>172,336*0,3</t>
  </si>
  <si>
    <t>564751111</t>
  </si>
  <si>
    <t>Drcené kamenivo frakce 32/63 tl 150 mm</t>
  </si>
  <si>
    <t>1606764654</t>
  </si>
  <si>
    <t>16</t>
  </si>
  <si>
    <t>51572.A</t>
  </si>
  <si>
    <t>Obsyp potrubí kamenivem frakce 0/8</t>
  </si>
  <si>
    <t>-2044635213</t>
  </si>
  <si>
    <t>0,85*216</t>
  </si>
  <si>
    <t>17</t>
  </si>
  <si>
    <t>358315.A</t>
  </si>
  <si>
    <t>Vybourání stávajících šachet</t>
  </si>
  <si>
    <t>kus</t>
  </si>
  <si>
    <t>1227623129</t>
  </si>
  <si>
    <t>18</t>
  </si>
  <si>
    <t>721110.A</t>
  </si>
  <si>
    <t>Demontáž potrubí betonové do DN 400</t>
  </si>
  <si>
    <t>m</t>
  </si>
  <si>
    <t>-691810656</t>
  </si>
  <si>
    <t>34,46</t>
  </si>
  <si>
    <t>19</t>
  </si>
  <si>
    <t>721110.B</t>
  </si>
  <si>
    <t>Demontáž potrub betonové do DN 500</t>
  </si>
  <si>
    <t>732843841</t>
  </si>
  <si>
    <t>105,7</t>
  </si>
  <si>
    <t>20</t>
  </si>
  <si>
    <t>8.001</t>
  </si>
  <si>
    <t>D+M šachty k zavlažovacímu systému vč. všeho příslušenství, spojovacích prvků a armatur</t>
  </si>
  <si>
    <t>-1942810931</t>
  </si>
  <si>
    <t>8.002</t>
  </si>
  <si>
    <t>D+M připojovací krabice s rychlospojkou a s možností odvodnění potrubí</t>
  </si>
  <si>
    <t>-1271864952</t>
  </si>
  <si>
    <t>22</t>
  </si>
  <si>
    <t>871.002</t>
  </si>
  <si>
    <t>D+M šachty ŠS1 - komplet vč. poklopu</t>
  </si>
  <si>
    <t>1555005585</t>
  </si>
  <si>
    <t>23</t>
  </si>
  <si>
    <t>871.003</t>
  </si>
  <si>
    <t>D+M šachty ŠS2 - komplet vč. poklopu</t>
  </si>
  <si>
    <t>512</t>
  </si>
  <si>
    <t>-1898771995</t>
  </si>
  <si>
    <t>24</t>
  </si>
  <si>
    <t>871.004</t>
  </si>
  <si>
    <t>D+M šachty ŠS3 - komplet vč. poklopu</t>
  </si>
  <si>
    <t>-951927063</t>
  </si>
  <si>
    <t>25</t>
  </si>
  <si>
    <t>871.005</t>
  </si>
  <si>
    <t>D+M šachty ŠS4 - komplet vč. poklopu</t>
  </si>
  <si>
    <t>1826077348</t>
  </si>
  <si>
    <t>26</t>
  </si>
  <si>
    <t>871.006</t>
  </si>
  <si>
    <t>D+M šachty ŠS5 - komplet vč. poklopu</t>
  </si>
  <si>
    <t>-942324862</t>
  </si>
  <si>
    <t>27</t>
  </si>
  <si>
    <t>871.007</t>
  </si>
  <si>
    <t>D+M šachty ŠS6 - komplet vč. poklopu</t>
  </si>
  <si>
    <t>-1959098273</t>
  </si>
  <si>
    <t>28</t>
  </si>
  <si>
    <t>871.008</t>
  </si>
  <si>
    <t>D+M šachty ŠSsc - komplet vč. poklopu</t>
  </si>
  <si>
    <t>1490274402</t>
  </si>
  <si>
    <t>29</t>
  </si>
  <si>
    <t>871161.A</t>
  </si>
  <si>
    <t>Montáž potrubí PE DN 25</t>
  </si>
  <si>
    <t>1468055041</t>
  </si>
  <si>
    <t>80,2</t>
  </si>
  <si>
    <t>30</t>
  </si>
  <si>
    <t>M</t>
  </si>
  <si>
    <t>28613.A</t>
  </si>
  <si>
    <t>potrubí vodovodní DN 25</t>
  </si>
  <si>
    <t>73990965</t>
  </si>
  <si>
    <t>31</t>
  </si>
  <si>
    <t>871315221</t>
  </si>
  <si>
    <t>Kanalizační potrubí z tvrdého PVC jednovrstvé tuhost třídy SN8 DN 160</t>
  </si>
  <si>
    <t>-1131931033</t>
  </si>
  <si>
    <t>50,16</t>
  </si>
  <si>
    <t>32</t>
  </si>
  <si>
    <t>871365221</t>
  </si>
  <si>
    <t>Kanalizační potrubí z tvrdého PVC jednovrstvé tuhost třídy SN8 DN 250</t>
  </si>
  <si>
    <t>-1413583936</t>
  </si>
  <si>
    <t>33,61</t>
  </si>
  <si>
    <t>33</t>
  </si>
  <si>
    <t>871395221</t>
  </si>
  <si>
    <t>Kanalizační potrubí z tvrdého PVC jednovrstvé tuhost třídy SN8 DN 400</t>
  </si>
  <si>
    <t>1612471252</t>
  </si>
  <si>
    <t>84,94</t>
  </si>
  <si>
    <t>34</t>
  </si>
  <si>
    <t>871425221</t>
  </si>
  <si>
    <t>Kanalizační potrubí z tvrdého PVC jednovrstvé tuhost třídy SN8 DN 500</t>
  </si>
  <si>
    <t>2641264</t>
  </si>
  <si>
    <t>35</t>
  </si>
  <si>
    <t>899620131</t>
  </si>
  <si>
    <t>Obetonování plastové šachty z polypropylenu betonem prostým tř. C 16/20 otevřený výkop</t>
  </si>
  <si>
    <t>1757698160</t>
  </si>
  <si>
    <t>7*3,3</t>
  </si>
  <si>
    <t>36</t>
  </si>
  <si>
    <t>919735113</t>
  </si>
  <si>
    <t>Řezání stávajícího živičného krytu hl do 150 mm</t>
  </si>
  <si>
    <t>-1145256568</t>
  </si>
  <si>
    <t>kanalizace</t>
  </si>
  <si>
    <t>244,6*2</t>
  </si>
  <si>
    <t>37</t>
  </si>
  <si>
    <t>997002611</t>
  </si>
  <si>
    <t>Nakládání suti a vybouraných hmot</t>
  </si>
  <si>
    <t>-416416530</t>
  </si>
  <si>
    <t>38</t>
  </si>
  <si>
    <t>997013501</t>
  </si>
  <si>
    <t>Odvoz suti a vybouraných hmot na skládku nebo meziskládku do 1 km se složením</t>
  </si>
  <si>
    <t>1326311758</t>
  </si>
  <si>
    <t>39</t>
  </si>
  <si>
    <t>997013509</t>
  </si>
  <si>
    <t>Příplatek k odvozu suti a vybouraných hmot na skládku ZKD 1 km přes 1 km</t>
  </si>
  <si>
    <t>448482388</t>
  </si>
  <si>
    <t>108,485*19</t>
  </si>
  <si>
    <t>40</t>
  </si>
  <si>
    <t>997013831</t>
  </si>
  <si>
    <t>Poplatek za uložení na skládce</t>
  </si>
  <si>
    <t>1121898214</t>
  </si>
  <si>
    <t>39,619</t>
  </si>
  <si>
    <t>41</t>
  </si>
  <si>
    <t>9972238.A</t>
  </si>
  <si>
    <t>Poplatek za uložení suti na skládce - asfalt</t>
  </si>
  <si>
    <t>2023215121</t>
  </si>
  <si>
    <t>68,866</t>
  </si>
  <si>
    <t>42</t>
  </si>
  <si>
    <t>998223011</t>
  </si>
  <si>
    <t>Přesun hmot pro pozemní komunikace s krytem dlážděným</t>
  </si>
  <si>
    <t>1795050811</t>
  </si>
  <si>
    <t>43</t>
  </si>
  <si>
    <t>012002000</t>
  </si>
  <si>
    <t>Geodetické práce</t>
  </si>
  <si>
    <t>kpl</t>
  </si>
  <si>
    <t>1024</t>
  </si>
  <si>
    <t>-1864837428</t>
  </si>
  <si>
    <t>polohopis a výškopis nového stavu po realizaci</t>
  </si>
  <si>
    <t>44</t>
  </si>
  <si>
    <t>013254000</t>
  </si>
  <si>
    <t>Dokumentace skutečného provedení stavby</t>
  </si>
  <si>
    <t>-964280479</t>
  </si>
  <si>
    <t>45</t>
  </si>
  <si>
    <t>030001000</t>
  </si>
  <si>
    <t>171994858</t>
  </si>
  <si>
    <t>46</t>
  </si>
  <si>
    <t>045002000</t>
  </si>
  <si>
    <t>Kompletační a koordinační činnost</t>
  </si>
  <si>
    <t>1457310664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</si>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</sst>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4.5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7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R2" s="248" t="s">
        <v>8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21" t="s">
        <v>9</v>
      </c>
      <c r="BT2" s="21" t="s">
        <v>10</v>
      </c>
    </row>
    <row r="3" spans="1:73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7" customHeight="1">
      <c r="B4" s="25"/>
      <c r="C4" s="205" t="s">
        <v>12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9" t="s">
        <v>17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8"/>
      <c r="AQ5" s="26"/>
      <c r="BE5" s="207" t="s">
        <v>18</v>
      </c>
      <c r="BS5" s="21" t="s">
        <v>9</v>
      </c>
    </row>
    <row r="6" spans="1:73" ht="37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11" t="s">
        <v>20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8"/>
      <c r="AQ6" s="26"/>
      <c r="BE6" s="208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8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8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8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8"/>
      <c r="BS10" s="21" t="s">
        <v>9</v>
      </c>
    </row>
    <row r="11" spans="1:73" ht="18.5" customHeight="1">
      <c r="B11" s="25"/>
      <c r="C11" s="28"/>
      <c r="D11" s="28"/>
      <c r="E11" s="30" t="s">
        <v>25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22</v>
      </c>
      <c r="AO11" s="28"/>
      <c r="AP11" s="28"/>
      <c r="AQ11" s="26"/>
      <c r="BE11" s="208"/>
      <c r="BS11" s="21" t="s">
        <v>9</v>
      </c>
    </row>
    <row r="12" spans="1:73" ht="7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8"/>
      <c r="BS12" s="21" t="s">
        <v>9</v>
      </c>
    </row>
    <row r="13" spans="1:73" ht="14.4" customHeight="1">
      <c r="B13" s="25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32</v>
      </c>
      <c r="AO13" s="28"/>
      <c r="AP13" s="28"/>
      <c r="AQ13" s="26"/>
      <c r="BE13" s="208"/>
      <c r="BS13" s="21" t="s">
        <v>9</v>
      </c>
    </row>
    <row r="14" spans="1:73" ht="12">
      <c r="B14" s="25"/>
      <c r="C14" s="28"/>
      <c r="D14" s="28"/>
      <c r="E14" s="212" t="s">
        <v>32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32" t="s">
        <v>30</v>
      </c>
      <c r="AL14" s="28"/>
      <c r="AM14" s="28"/>
      <c r="AN14" s="34" t="s">
        <v>32</v>
      </c>
      <c r="AO14" s="28"/>
      <c r="AP14" s="28"/>
      <c r="AQ14" s="26"/>
      <c r="BE14" s="208"/>
      <c r="BS14" s="21" t="s">
        <v>9</v>
      </c>
    </row>
    <row r="15" spans="1:73" ht="7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8"/>
      <c r="BS15" s="21" t="s">
        <v>6</v>
      </c>
    </row>
    <row r="16" spans="1:73" ht="14.4" customHeight="1">
      <c r="B16" s="25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8"/>
      <c r="BS16" s="21" t="s">
        <v>6</v>
      </c>
    </row>
    <row r="17" spans="2:71" ht="18.5" customHeight="1">
      <c r="B17" s="25"/>
      <c r="C17" s="28"/>
      <c r="D17" s="28"/>
      <c r="E17" s="30" t="s">
        <v>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22</v>
      </c>
      <c r="AO17" s="28"/>
      <c r="AP17" s="28"/>
      <c r="AQ17" s="26"/>
      <c r="BE17" s="208"/>
      <c r="BS17" s="21" t="s">
        <v>34</v>
      </c>
    </row>
    <row r="18" spans="2:71" ht="7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8"/>
      <c r="BS18" s="21" t="s">
        <v>9</v>
      </c>
    </row>
    <row r="19" spans="2:71" ht="14.4" customHeight="1">
      <c r="B19" s="25"/>
      <c r="C19" s="28"/>
      <c r="D19" s="32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8"/>
      <c r="BS19" s="21" t="s">
        <v>9</v>
      </c>
    </row>
    <row r="20" spans="2:71" ht="18.5" customHeight="1">
      <c r="B20" s="25"/>
      <c r="C20" s="28"/>
      <c r="D20" s="28"/>
      <c r="E20" s="30" t="s">
        <v>25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22</v>
      </c>
      <c r="AO20" s="28"/>
      <c r="AP20" s="28"/>
      <c r="AQ20" s="26"/>
      <c r="BE20" s="208"/>
    </row>
    <row r="21" spans="2:71" ht="7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8"/>
    </row>
    <row r="22" spans="2:71" ht="12">
      <c r="B22" s="25"/>
      <c r="C22" s="28"/>
      <c r="D22" s="32" t="s">
        <v>36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8"/>
    </row>
    <row r="23" spans="2:71" ht="16.5" customHeight="1">
      <c r="B23" s="25"/>
      <c r="C23" s="28"/>
      <c r="D23" s="28"/>
      <c r="E23" s="214" t="s">
        <v>22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8"/>
      <c r="AP23" s="28"/>
      <c r="AQ23" s="26"/>
      <c r="BE23" s="208"/>
    </row>
    <row r="24" spans="2:71" ht="7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8"/>
    </row>
    <row r="25" spans="2:71" ht="7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8"/>
    </row>
    <row r="26" spans="2:71" ht="14.4" customHeight="1">
      <c r="B26" s="25"/>
      <c r="C26" s="28"/>
      <c r="D26" s="36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5">
        <f>ROUND(AG87,2)</f>
        <v>0</v>
      </c>
      <c r="AL26" s="210"/>
      <c r="AM26" s="210"/>
      <c r="AN26" s="210"/>
      <c r="AO26" s="210"/>
      <c r="AP26" s="28"/>
      <c r="AQ26" s="26"/>
      <c r="BE26" s="208"/>
    </row>
    <row r="27" spans="2:71" ht="14.4" customHeight="1">
      <c r="B27" s="25"/>
      <c r="C27" s="28"/>
      <c r="D27" s="36" t="s">
        <v>38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5">
        <f>ROUND(AG90,2)</f>
        <v>0</v>
      </c>
      <c r="AL27" s="215"/>
      <c r="AM27" s="215"/>
      <c r="AN27" s="215"/>
      <c r="AO27" s="215"/>
      <c r="AP27" s="28"/>
      <c r="AQ27" s="26"/>
      <c r="BE27" s="208"/>
    </row>
    <row r="28" spans="2:71" s="1" customFormat="1" ht="7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8"/>
    </row>
    <row r="29" spans="2:71" s="1" customFormat="1" ht="25.9" customHeight="1">
      <c r="B29" s="37"/>
      <c r="C29" s="38"/>
      <c r="D29" s="40" t="s">
        <v>39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6">
        <f>ROUND(AK26+AK27,2)</f>
        <v>0</v>
      </c>
      <c r="AL29" s="217"/>
      <c r="AM29" s="217"/>
      <c r="AN29" s="217"/>
      <c r="AO29" s="217"/>
      <c r="AP29" s="38"/>
      <c r="AQ29" s="39"/>
      <c r="BE29" s="208"/>
    </row>
    <row r="30" spans="2:71" s="1" customFormat="1" ht="7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8"/>
    </row>
    <row r="31" spans="2:71" s="2" customFormat="1" ht="14.4" customHeight="1">
      <c r="B31" s="42"/>
      <c r="C31" s="43"/>
      <c r="D31" s="44" t="s">
        <v>40</v>
      </c>
      <c r="E31" s="43"/>
      <c r="F31" s="44" t="s">
        <v>41</v>
      </c>
      <c r="G31" s="43"/>
      <c r="H31" s="43"/>
      <c r="I31" s="43"/>
      <c r="J31" s="43"/>
      <c r="K31" s="43"/>
      <c r="L31" s="218">
        <v>0.21</v>
      </c>
      <c r="M31" s="219"/>
      <c r="N31" s="219"/>
      <c r="O31" s="219"/>
      <c r="P31" s="43"/>
      <c r="Q31" s="43"/>
      <c r="R31" s="43"/>
      <c r="S31" s="43"/>
      <c r="T31" s="46" t="s">
        <v>42</v>
      </c>
      <c r="U31" s="43"/>
      <c r="V31" s="43"/>
      <c r="W31" s="220">
        <f>ROUND(AZ87+SUM(CD91:CD95),2)</f>
        <v>0</v>
      </c>
      <c r="X31" s="219"/>
      <c r="Y31" s="219"/>
      <c r="Z31" s="219"/>
      <c r="AA31" s="219"/>
      <c r="AB31" s="219"/>
      <c r="AC31" s="219"/>
      <c r="AD31" s="219"/>
      <c r="AE31" s="219"/>
      <c r="AF31" s="43"/>
      <c r="AG31" s="43"/>
      <c r="AH31" s="43"/>
      <c r="AI31" s="43"/>
      <c r="AJ31" s="43"/>
      <c r="AK31" s="220">
        <f>ROUND(AV87+SUM(BY91:BY95),2)</f>
        <v>0</v>
      </c>
      <c r="AL31" s="219"/>
      <c r="AM31" s="219"/>
      <c r="AN31" s="219"/>
      <c r="AO31" s="219"/>
      <c r="AP31" s="43"/>
      <c r="AQ31" s="47"/>
      <c r="BE31" s="208"/>
    </row>
    <row r="32" spans="2:71" s="2" customFormat="1" ht="14.4" customHeight="1">
      <c r="B32" s="42"/>
      <c r="C32" s="43"/>
      <c r="D32" s="43"/>
      <c r="E32" s="43"/>
      <c r="F32" s="44" t="s">
        <v>43</v>
      </c>
      <c r="G32" s="43"/>
      <c r="H32" s="43"/>
      <c r="I32" s="43"/>
      <c r="J32" s="43"/>
      <c r="K32" s="43"/>
      <c r="L32" s="218">
        <v>0.15</v>
      </c>
      <c r="M32" s="219"/>
      <c r="N32" s="219"/>
      <c r="O32" s="219"/>
      <c r="P32" s="43"/>
      <c r="Q32" s="43"/>
      <c r="R32" s="43"/>
      <c r="S32" s="43"/>
      <c r="T32" s="46" t="s">
        <v>42</v>
      </c>
      <c r="U32" s="43"/>
      <c r="V32" s="43"/>
      <c r="W32" s="220">
        <f>ROUND(BA87+SUM(CE91:CE95),2)</f>
        <v>0</v>
      </c>
      <c r="X32" s="219"/>
      <c r="Y32" s="219"/>
      <c r="Z32" s="219"/>
      <c r="AA32" s="219"/>
      <c r="AB32" s="219"/>
      <c r="AC32" s="219"/>
      <c r="AD32" s="219"/>
      <c r="AE32" s="219"/>
      <c r="AF32" s="43"/>
      <c r="AG32" s="43"/>
      <c r="AH32" s="43"/>
      <c r="AI32" s="43"/>
      <c r="AJ32" s="43"/>
      <c r="AK32" s="220">
        <f>ROUND(AW87+SUM(BZ91:BZ95),2)</f>
        <v>0</v>
      </c>
      <c r="AL32" s="219"/>
      <c r="AM32" s="219"/>
      <c r="AN32" s="219"/>
      <c r="AO32" s="219"/>
      <c r="AP32" s="43"/>
      <c r="AQ32" s="47"/>
      <c r="BE32" s="208"/>
    </row>
    <row r="33" spans="2:57" s="2" customFormat="1" ht="14.4" hidden="1" customHeight="1">
      <c r="B33" s="42"/>
      <c r="C33" s="43"/>
      <c r="D33" s="43"/>
      <c r="E33" s="43"/>
      <c r="F33" s="44" t="s">
        <v>44</v>
      </c>
      <c r="G33" s="43"/>
      <c r="H33" s="43"/>
      <c r="I33" s="43"/>
      <c r="J33" s="43"/>
      <c r="K33" s="43"/>
      <c r="L33" s="218">
        <v>0.21</v>
      </c>
      <c r="M33" s="219"/>
      <c r="N33" s="219"/>
      <c r="O33" s="219"/>
      <c r="P33" s="43"/>
      <c r="Q33" s="43"/>
      <c r="R33" s="43"/>
      <c r="S33" s="43"/>
      <c r="T33" s="46" t="s">
        <v>42</v>
      </c>
      <c r="U33" s="43"/>
      <c r="V33" s="43"/>
      <c r="W33" s="220">
        <f>ROUND(BB87+SUM(CF91:CF95),2)</f>
        <v>0</v>
      </c>
      <c r="X33" s="219"/>
      <c r="Y33" s="219"/>
      <c r="Z33" s="219"/>
      <c r="AA33" s="219"/>
      <c r="AB33" s="219"/>
      <c r="AC33" s="219"/>
      <c r="AD33" s="219"/>
      <c r="AE33" s="219"/>
      <c r="AF33" s="43"/>
      <c r="AG33" s="43"/>
      <c r="AH33" s="43"/>
      <c r="AI33" s="43"/>
      <c r="AJ33" s="43"/>
      <c r="AK33" s="220">
        <v>0</v>
      </c>
      <c r="AL33" s="219"/>
      <c r="AM33" s="219"/>
      <c r="AN33" s="219"/>
      <c r="AO33" s="219"/>
      <c r="AP33" s="43"/>
      <c r="AQ33" s="47"/>
      <c r="BE33" s="208"/>
    </row>
    <row r="34" spans="2:57" s="2" customFormat="1" ht="14.4" hidden="1" customHeight="1">
      <c r="B34" s="42"/>
      <c r="C34" s="43"/>
      <c r="D34" s="43"/>
      <c r="E34" s="43"/>
      <c r="F34" s="44" t="s">
        <v>45</v>
      </c>
      <c r="G34" s="43"/>
      <c r="H34" s="43"/>
      <c r="I34" s="43"/>
      <c r="J34" s="43"/>
      <c r="K34" s="43"/>
      <c r="L34" s="218">
        <v>0.15</v>
      </c>
      <c r="M34" s="219"/>
      <c r="N34" s="219"/>
      <c r="O34" s="219"/>
      <c r="P34" s="43"/>
      <c r="Q34" s="43"/>
      <c r="R34" s="43"/>
      <c r="S34" s="43"/>
      <c r="T34" s="46" t="s">
        <v>42</v>
      </c>
      <c r="U34" s="43"/>
      <c r="V34" s="43"/>
      <c r="W34" s="220">
        <f>ROUND(BC87+SUM(CG91:CG95),2)</f>
        <v>0</v>
      </c>
      <c r="X34" s="219"/>
      <c r="Y34" s="219"/>
      <c r="Z34" s="219"/>
      <c r="AA34" s="219"/>
      <c r="AB34" s="219"/>
      <c r="AC34" s="219"/>
      <c r="AD34" s="219"/>
      <c r="AE34" s="219"/>
      <c r="AF34" s="43"/>
      <c r="AG34" s="43"/>
      <c r="AH34" s="43"/>
      <c r="AI34" s="43"/>
      <c r="AJ34" s="43"/>
      <c r="AK34" s="220">
        <v>0</v>
      </c>
      <c r="AL34" s="219"/>
      <c r="AM34" s="219"/>
      <c r="AN34" s="219"/>
      <c r="AO34" s="219"/>
      <c r="AP34" s="43"/>
      <c r="AQ34" s="47"/>
      <c r="BE34" s="208"/>
    </row>
    <row r="35" spans="2:57" s="2" customFormat="1" ht="14.4" hidden="1" customHeight="1">
      <c r="B35" s="42"/>
      <c r="C35" s="43"/>
      <c r="D35" s="43"/>
      <c r="E35" s="43"/>
      <c r="F35" s="44" t="s">
        <v>46</v>
      </c>
      <c r="G35" s="43"/>
      <c r="H35" s="43"/>
      <c r="I35" s="43"/>
      <c r="J35" s="43"/>
      <c r="K35" s="43"/>
      <c r="L35" s="218">
        <v>0</v>
      </c>
      <c r="M35" s="219"/>
      <c r="N35" s="219"/>
      <c r="O35" s="219"/>
      <c r="P35" s="43"/>
      <c r="Q35" s="43"/>
      <c r="R35" s="43"/>
      <c r="S35" s="43"/>
      <c r="T35" s="46" t="s">
        <v>42</v>
      </c>
      <c r="U35" s="43"/>
      <c r="V35" s="43"/>
      <c r="W35" s="220">
        <f>ROUND(BD87+SUM(CH91:CH95),2)</f>
        <v>0</v>
      </c>
      <c r="X35" s="219"/>
      <c r="Y35" s="219"/>
      <c r="Z35" s="219"/>
      <c r="AA35" s="219"/>
      <c r="AB35" s="219"/>
      <c r="AC35" s="219"/>
      <c r="AD35" s="219"/>
      <c r="AE35" s="219"/>
      <c r="AF35" s="43"/>
      <c r="AG35" s="43"/>
      <c r="AH35" s="43"/>
      <c r="AI35" s="43"/>
      <c r="AJ35" s="43"/>
      <c r="AK35" s="220">
        <v>0</v>
      </c>
      <c r="AL35" s="219"/>
      <c r="AM35" s="219"/>
      <c r="AN35" s="219"/>
      <c r="AO35" s="219"/>
      <c r="AP35" s="43"/>
      <c r="AQ35" s="47"/>
    </row>
    <row r="36" spans="2:57" s="1" customFormat="1" ht="7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47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48</v>
      </c>
      <c r="U37" s="50"/>
      <c r="V37" s="50"/>
      <c r="W37" s="50"/>
      <c r="X37" s="221" t="s">
        <v>49</v>
      </c>
      <c r="Y37" s="222"/>
      <c r="Z37" s="222"/>
      <c r="AA37" s="222"/>
      <c r="AB37" s="222"/>
      <c r="AC37" s="50"/>
      <c r="AD37" s="50"/>
      <c r="AE37" s="50"/>
      <c r="AF37" s="50"/>
      <c r="AG37" s="50"/>
      <c r="AH37" s="50"/>
      <c r="AI37" s="50"/>
      <c r="AJ37" s="50"/>
      <c r="AK37" s="223">
        <f>SUM(AK29:AK35)</f>
        <v>0</v>
      </c>
      <c r="AL37" s="222"/>
      <c r="AM37" s="222"/>
      <c r="AN37" s="222"/>
      <c r="AO37" s="224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3.5">
      <c r="B49" s="37"/>
      <c r="C49" s="38"/>
      <c r="D49" s="52" t="s">
        <v>50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51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 ht="13.5">
      <c r="B58" s="37"/>
      <c r="C58" s="38"/>
      <c r="D58" s="57" t="s">
        <v>52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53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52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53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3.5">
      <c r="B60" s="37"/>
      <c r="C60" s="38"/>
      <c r="D60" s="52" t="s">
        <v>54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55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 ht="13.5">
      <c r="B69" s="37"/>
      <c r="C69" s="38"/>
      <c r="D69" s="57" t="s">
        <v>52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53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52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53</v>
      </c>
      <c r="AN69" s="58"/>
      <c r="AO69" s="60"/>
      <c r="AP69" s="38"/>
      <c r="AQ69" s="39"/>
    </row>
    <row r="70" spans="2:43" s="1" customFormat="1" ht="7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7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7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7" customHeight="1">
      <c r="B76" s="37"/>
      <c r="C76" s="205" t="s">
        <v>56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N0083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7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5" t="str">
        <f>K6</f>
        <v>Oprava kanalizace - Lázeňský komplex Aurora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2"/>
      <c r="AQ78" s="73"/>
    </row>
    <row r="79" spans="2:43" s="1" customFormat="1" ht="7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21. 8. 2018</v>
      </c>
      <c r="AN80" s="38"/>
      <c r="AO80" s="38"/>
      <c r="AP80" s="38"/>
      <c r="AQ80" s="39"/>
    </row>
    <row r="81" spans="1:89" s="1" customFormat="1" ht="7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33</v>
      </c>
      <c r="AJ82" s="38"/>
      <c r="AK82" s="38"/>
      <c r="AL82" s="38"/>
      <c r="AM82" s="227" t="str">
        <f>IF(E17="","",E17)</f>
        <v xml:space="preserve"> </v>
      </c>
      <c r="AN82" s="227"/>
      <c r="AO82" s="227"/>
      <c r="AP82" s="227"/>
      <c r="AQ82" s="39"/>
      <c r="AS82" s="228" t="s">
        <v>57</v>
      </c>
      <c r="AT82" s="229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2">
      <c r="B83" s="37"/>
      <c r="C83" s="32" t="s">
        <v>31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35</v>
      </c>
      <c r="AJ83" s="38"/>
      <c r="AK83" s="38"/>
      <c r="AL83" s="38"/>
      <c r="AM83" s="227" t="str">
        <f>IF(E20="","",E20)</f>
        <v xml:space="preserve"> </v>
      </c>
      <c r="AN83" s="227"/>
      <c r="AO83" s="227"/>
      <c r="AP83" s="227"/>
      <c r="AQ83" s="39"/>
      <c r="AS83" s="230"/>
      <c r="AT83" s="231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7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2"/>
      <c r="AT84" s="233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34" t="s">
        <v>58</v>
      </c>
      <c r="D85" s="235"/>
      <c r="E85" s="235"/>
      <c r="F85" s="235"/>
      <c r="G85" s="235"/>
      <c r="H85" s="81"/>
      <c r="I85" s="236" t="s">
        <v>59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6" t="s">
        <v>60</v>
      </c>
      <c r="AH85" s="235"/>
      <c r="AI85" s="235"/>
      <c r="AJ85" s="235"/>
      <c r="AK85" s="235"/>
      <c r="AL85" s="235"/>
      <c r="AM85" s="235"/>
      <c r="AN85" s="236" t="s">
        <v>61</v>
      </c>
      <c r="AO85" s="235"/>
      <c r="AP85" s="237"/>
      <c r="AQ85" s="39"/>
      <c r="AS85" s="82" t="s">
        <v>62</v>
      </c>
      <c r="AT85" s="83" t="s">
        <v>63</v>
      </c>
      <c r="AU85" s="83" t="s">
        <v>64</v>
      </c>
      <c r="AV85" s="83" t="s">
        <v>65</v>
      </c>
      <c r="AW85" s="83" t="s">
        <v>66</v>
      </c>
      <c r="AX85" s="83" t="s">
        <v>67</v>
      </c>
      <c r="AY85" s="83" t="s">
        <v>68</v>
      </c>
      <c r="AZ85" s="83" t="s">
        <v>69</v>
      </c>
      <c r="BA85" s="83" t="s">
        <v>70</v>
      </c>
      <c r="BB85" s="83" t="s">
        <v>71</v>
      </c>
      <c r="BC85" s="83" t="s">
        <v>72</v>
      </c>
      <c r="BD85" s="84" t="s">
        <v>73</v>
      </c>
    </row>
    <row r="86" spans="1:89" s="1" customFormat="1" ht="10.7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74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5">
        <f>ROUND(AG88,2)</f>
        <v>0</v>
      </c>
      <c r="AH87" s="245"/>
      <c r="AI87" s="245"/>
      <c r="AJ87" s="245"/>
      <c r="AK87" s="245"/>
      <c r="AL87" s="245"/>
      <c r="AM87" s="245"/>
      <c r="AN87" s="246">
        <f>SUM(AG87,AT87)</f>
        <v>0</v>
      </c>
      <c r="AO87" s="246"/>
      <c r="AP87" s="246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75</v>
      </c>
      <c r="BT87" s="92" t="s">
        <v>76</v>
      </c>
      <c r="BV87" s="92" t="s">
        <v>77</v>
      </c>
      <c r="BW87" s="92" t="s">
        <v>78</v>
      </c>
      <c r="BX87" s="92" t="s">
        <v>79</v>
      </c>
    </row>
    <row r="88" spans="1:89" s="5" customFormat="1" ht="31.5" customHeight="1">
      <c r="A88" s="93" t="s">
        <v>80</v>
      </c>
      <c r="B88" s="94"/>
      <c r="C88" s="95"/>
      <c r="D88" s="240" t="s">
        <v>17</v>
      </c>
      <c r="E88" s="240"/>
      <c r="F88" s="240"/>
      <c r="G88" s="240"/>
      <c r="H88" s="240"/>
      <c r="I88" s="96"/>
      <c r="J88" s="240" t="s">
        <v>20</v>
      </c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38">
        <f>'N0083 - Oprava kanalizace...'!M29</f>
        <v>0</v>
      </c>
      <c r="AH88" s="239"/>
      <c r="AI88" s="239"/>
      <c r="AJ88" s="239"/>
      <c r="AK88" s="239"/>
      <c r="AL88" s="239"/>
      <c r="AM88" s="239"/>
      <c r="AN88" s="238">
        <f>SUM(AG88,AT88)</f>
        <v>0</v>
      </c>
      <c r="AO88" s="239"/>
      <c r="AP88" s="239"/>
      <c r="AQ88" s="97"/>
      <c r="AS88" s="98">
        <f>'N0083 - Oprava kanalizace...'!M27</f>
        <v>0</v>
      </c>
      <c r="AT88" s="99">
        <f>ROUND(SUM(AV88:AW88),2)</f>
        <v>0</v>
      </c>
      <c r="AU88" s="100">
        <f>'N0083 - Oprava kanalizace...'!W125</f>
        <v>0</v>
      </c>
      <c r="AV88" s="99">
        <f>'N0083 - Oprava kanalizace...'!M31</f>
        <v>0</v>
      </c>
      <c r="AW88" s="99">
        <f>'N0083 - Oprava kanalizace...'!M32</f>
        <v>0</v>
      </c>
      <c r="AX88" s="99">
        <f>'N0083 - Oprava kanalizace...'!M33</f>
        <v>0</v>
      </c>
      <c r="AY88" s="99">
        <f>'N0083 - Oprava kanalizace...'!M34</f>
        <v>0</v>
      </c>
      <c r="AZ88" s="99">
        <f>'N0083 - Oprava kanalizace...'!H31</f>
        <v>0</v>
      </c>
      <c r="BA88" s="99">
        <f>'N0083 - Oprava kanalizace...'!H32</f>
        <v>0</v>
      </c>
      <c r="BB88" s="99">
        <f>'N0083 - Oprava kanalizace...'!H33</f>
        <v>0</v>
      </c>
      <c r="BC88" s="99">
        <f>'N0083 - Oprava kanalizace...'!H34</f>
        <v>0</v>
      </c>
      <c r="BD88" s="101">
        <f>'N0083 - Oprava kanalizace...'!H35</f>
        <v>0</v>
      </c>
      <c r="BT88" s="102" t="s">
        <v>81</v>
      </c>
      <c r="BU88" s="102" t="s">
        <v>82</v>
      </c>
      <c r="BV88" s="102" t="s">
        <v>77</v>
      </c>
      <c r="BW88" s="102" t="s">
        <v>78</v>
      </c>
      <c r="BX88" s="102" t="s">
        <v>79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83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6">
        <f>ROUND(SUM(AG91:AG94),2)</f>
        <v>0</v>
      </c>
      <c r="AH90" s="246"/>
      <c r="AI90" s="246"/>
      <c r="AJ90" s="246"/>
      <c r="AK90" s="246"/>
      <c r="AL90" s="246"/>
      <c r="AM90" s="246"/>
      <c r="AN90" s="246">
        <f>ROUND(SUM(AN91:AN94),2)</f>
        <v>0</v>
      </c>
      <c r="AO90" s="246"/>
      <c r="AP90" s="246"/>
      <c r="AQ90" s="39"/>
      <c r="AS90" s="82" t="s">
        <v>84</v>
      </c>
      <c r="AT90" s="83" t="s">
        <v>85</v>
      </c>
      <c r="AU90" s="83" t="s">
        <v>40</v>
      </c>
      <c r="AV90" s="84" t="s">
        <v>63</v>
      </c>
    </row>
    <row r="91" spans="1:89" s="1" customFormat="1" ht="19.899999999999999" customHeight="1">
      <c r="B91" s="37"/>
      <c r="C91" s="38"/>
      <c r="D91" s="103" t="s">
        <v>86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41">
        <f>ROUND(AG87*AS91,2)</f>
        <v>0</v>
      </c>
      <c r="AH91" s="242"/>
      <c r="AI91" s="242"/>
      <c r="AJ91" s="242"/>
      <c r="AK91" s="242"/>
      <c r="AL91" s="242"/>
      <c r="AM91" s="242"/>
      <c r="AN91" s="242">
        <f>ROUND(AG91+AV91,2)</f>
        <v>0</v>
      </c>
      <c r="AO91" s="242"/>
      <c r="AP91" s="242"/>
      <c r="AQ91" s="39"/>
      <c r="AS91" s="104">
        <v>0</v>
      </c>
      <c r="AT91" s="105" t="s">
        <v>87</v>
      </c>
      <c r="AU91" s="105" t="s">
        <v>41</v>
      </c>
      <c r="AV91" s="106">
        <f>ROUND(IF(AU91="základní",AG91*L31,IF(AU91="snížená",AG91*L32,0)),2)</f>
        <v>0</v>
      </c>
      <c r="BV91" s="21" t="s">
        <v>88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7"/>
      <c r="C92" s="38"/>
      <c r="D92" s="243" t="s">
        <v>89</v>
      </c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38"/>
      <c r="AD92" s="38"/>
      <c r="AE92" s="38"/>
      <c r="AF92" s="38"/>
      <c r="AG92" s="241">
        <f>AG87*AS92</f>
        <v>0</v>
      </c>
      <c r="AH92" s="242"/>
      <c r="AI92" s="242"/>
      <c r="AJ92" s="242"/>
      <c r="AK92" s="242"/>
      <c r="AL92" s="242"/>
      <c r="AM92" s="242"/>
      <c r="AN92" s="242">
        <f>AG92+AV92</f>
        <v>0</v>
      </c>
      <c r="AO92" s="242"/>
      <c r="AP92" s="242"/>
      <c r="AQ92" s="39"/>
      <c r="AS92" s="108">
        <v>0</v>
      </c>
      <c r="AT92" s="109" t="s">
        <v>87</v>
      </c>
      <c r="AU92" s="109" t="s">
        <v>41</v>
      </c>
      <c r="AV92" s="110">
        <f>ROUND(IF(AU92="nulová",0,IF(OR(AU92="základní",AU92="zákl. přenesená"),AG92*L31,AG92*L32)),2)</f>
        <v>0</v>
      </c>
      <c r="BV92" s="21" t="s">
        <v>90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7"/>
      <c r="C93" s="38"/>
      <c r="D93" s="243" t="s">
        <v>89</v>
      </c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38"/>
      <c r="AD93" s="38"/>
      <c r="AE93" s="38"/>
      <c r="AF93" s="38"/>
      <c r="AG93" s="241">
        <f>AG87*AS93</f>
        <v>0</v>
      </c>
      <c r="AH93" s="242"/>
      <c r="AI93" s="242"/>
      <c r="AJ93" s="242"/>
      <c r="AK93" s="242"/>
      <c r="AL93" s="242"/>
      <c r="AM93" s="242"/>
      <c r="AN93" s="242">
        <f>AG93+AV93</f>
        <v>0</v>
      </c>
      <c r="AO93" s="242"/>
      <c r="AP93" s="242"/>
      <c r="AQ93" s="39"/>
      <c r="AS93" s="108">
        <v>0</v>
      </c>
      <c r="AT93" s="109" t="s">
        <v>87</v>
      </c>
      <c r="AU93" s="109" t="s">
        <v>41</v>
      </c>
      <c r="AV93" s="110">
        <f>ROUND(IF(AU93="nulová",0,IF(OR(AU93="základní",AU93="zákl. přenesená"),AG93*L31,AG93*L32)),2)</f>
        <v>0</v>
      </c>
      <c r="BV93" s="21" t="s">
        <v>90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7"/>
      <c r="C94" s="38"/>
      <c r="D94" s="243" t="s">
        <v>89</v>
      </c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38"/>
      <c r="AD94" s="38"/>
      <c r="AE94" s="38"/>
      <c r="AF94" s="38"/>
      <c r="AG94" s="241">
        <f>AG87*AS94</f>
        <v>0</v>
      </c>
      <c r="AH94" s="242"/>
      <c r="AI94" s="242"/>
      <c r="AJ94" s="242"/>
      <c r="AK94" s="242"/>
      <c r="AL94" s="242"/>
      <c r="AM94" s="242"/>
      <c r="AN94" s="242">
        <f>AG94+AV94</f>
        <v>0</v>
      </c>
      <c r="AO94" s="242"/>
      <c r="AP94" s="242"/>
      <c r="AQ94" s="39"/>
      <c r="AS94" s="111">
        <v>0</v>
      </c>
      <c r="AT94" s="112" t="s">
        <v>87</v>
      </c>
      <c r="AU94" s="112" t="s">
        <v>41</v>
      </c>
      <c r="AV94" s="113">
        <f>ROUND(IF(AU94="nulová",0,IF(OR(AU94="základní",AU94="zákl. přenesená"),AG94*L31,AG94*L32)),2)</f>
        <v>0</v>
      </c>
      <c r="BV94" s="21" t="s">
        <v>90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75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91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7">
        <f>ROUND(AG87+AG90,2)</f>
        <v>0</v>
      </c>
      <c r="AH96" s="247"/>
      <c r="AI96" s="247"/>
      <c r="AJ96" s="247"/>
      <c r="AK96" s="247"/>
      <c r="AL96" s="247"/>
      <c r="AM96" s="247"/>
      <c r="AN96" s="247">
        <f>AN87+AN90</f>
        <v>0</v>
      </c>
      <c r="AO96" s="247"/>
      <c r="AP96" s="247"/>
      <c r="AQ96" s="39"/>
    </row>
    <row r="97" spans="2:43" s="1" customFormat="1" ht="7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w+HI03YLdxjUU081/XINIPe20Zx0sdenRYkvB22hvJm0GAwwWNo9J7hxsTuCLE/Fodi2ad3RJ124per6zTmnsQ==" saltValue="VCC/hJHvme5bb59RcG1UDIRpzFTa8231dNxLPZOp3GhbzY5AB/JSo2An527MzMp3gzTlHj/sN8UZwFbhgcnKw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N0083 - Oprava kanalizace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6"/>
  <sheetViews>
    <sheetView showGridLines="0" tabSelected="1" workbookViewId="0">
      <pane ySplit="1" topLeftCell="A114" activePane="bottomLeft" state="frozen"/>
      <selection pane="bottomLeft" activeCell="L129" sqref="L129"/>
    </sheetView>
  </sheetViews>
  <sheetFormatPr defaultRowHeight="14.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92</v>
      </c>
      <c r="G1" s="16"/>
      <c r="H1" s="296" t="s">
        <v>93</v>
      </c>
      <c r="I1" s="296"/>
      <c r="J1" s="296"/>
      <c r="K1" s="296"/>
      <c r="L1" s="16" t="s">
        <v>94</v>
      </c>
      <c r="M1" s="14"/>
      <c r="N1" s="14"/>
      <c r="O1" s="15" t="s">
        <v>95</v>
      </c>
      <c r="P1" s="14"/>
      <c r="Q1" s="14"/>
      <c r="R1" s="14"/>
      <c r="S1" s="16" t="s">
        <v>96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7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78</v>
      </c>
    </row>
    <row r="3" spans="1:66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97</v>
      </c>
    </row>
    <row r="4" spans="1:66" ht="37" customHeight="1">
      <c r="B4" s="25"/>
      <c r="C4" s="205" t="s">
        <v>98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7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9" customHeight="1">
      <c r="B6" s="37"/>
      <c r="C6" s="38"/>
      <c r="D6" s="31" t="s">
        <v>19</v>
      </c>
      <c r="E6" s="38"/>
      <c r="F6" s="211" t="s">
        <v>20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51" t="str">
        <f>'Rekapitulace stavby'!AN8</f>
        <v>21. 8. 2018</v>
      </c>
      <c r="P8" s="252"/>
      <c r="Q8" s="38"/>
      <c r="R8" s="39"/>
    </row>
    <row r="9" spans="1:66" s="1" customFormat="1" ht="10.75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9" t="str">
        <f>IF('Rekapitulace stavby'!AN10="","",'Rekapitulace stavby'!AN10)</f>
        <v/>
      </c>
      <c r="P10" s="209"/>
      <c r="Q10" s="38"/>
      <c r="R10" s="39"/>
    </row>
    <row r="11" spans="1:66" s="1" customFormat="1" ht="18" customHeight="1">
      <c r="B11" s="37"/>
      <c r="C11" s="38"/>
      <c r="D11" s="38"/>
      <c r="E11" s="30" t="str">
        <f>IF('Rekapitulace stavby'!E11="","",'Rekapitulace stavby'!E11)</f>
        <v xml:space="preserve"> </v>
      </c>
      <c r="F11" s="38"/>
      <c r="G11" s="38"/>
      <c r="H11" s="38"/>
      <c r="I11" s="38"/>
      <c r="J11" s="38"/>
      <c r="K11" s="38"/>
      <c r="L11" s="38"/>
      <c r="M11" s="32" t="s">
        <v>30</v>
      </c>
      <c r="N11" s="38"/>
      <c r="O11" s="209" t="str">
        <f>IF('Rekapitulace stavby'!AN11="","",'Rekapitulace stavby'!AN11)</f>
        <v/>
      </c>
      <c r="P11" s="209"/>
      <c r="Q11" s="38"/>
      <c r="R11" s="39"/>
    </row>
    <row r="12" spans="1:66" s="1" customFormat="1" ht="7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31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53" t="str">
        <f>IF('Rekapitulace stavby'!AN13="","",'Rekapitulace stavby'!AN13)</f>
        <v>Vyplň údaj</v>
      </c>
      <c r="P13" s="209"/>
      <c r="Q13" s="38"/>
      <c r="R13" s="39"/>
    </row>
    <row r="14" spans="1:66" s="1" customFormat="1" ht="18" customHeight="1">
      <c r="B14" s="37"/>
      <c r="C14" s="38"/>
      <c r="D14" s="38"/>
      <c r="E14" s="253" t="str">
        <f>IF('Rekapitulace stavby'!E14="","",'Rekapitulace stavby'!E14)</f>
        <v>Vyplň údaj</v>
      </c>
      <c r="F14" s="254"/>
      <c r="G14" s="254"/>
      <c r="H14" s="254"/>
      <c r="I14" s="254"/>
      <c r="J14" s="254"/>
      <c r="K14" s="254"/>
      <c r="L14" s="254"/>
      <c r="M14" s="32" t="s">
        <v>30</v>
      </c>
      <c r="N14" s="38"/>
      <c r="O14" s="253" t="str">
        <f>IF('Rekapitulace stavby'!AN14="","",'Rekapitulace stavby'!AN14)</f>
        <v>Vyplň údaj</v>
      </c>
      <c r="P14" s="209"/>
      <c r="Q14" s="38"/>
      <c r="R14" s="39"/>
    </row>
    <row r="15" spans="1:66" s="1" customFormat="1" ht="7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33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9" t="str">
        <f>IF('Rekapitulace stavby'!AN16="","",'Rekapitulace stavby'!AN16)</f>
        <v/>
      </c>
      <c r="P16" s="209"/>
      <c r="Q16" s="38"/>
      <c r="R16" s="39"/>
    </row>
    <row r="17" spans="2:18" s="1" customFormat="1" ht="18" customHeight="1">
      <c r="B17" s="37"/>
      <c r="C17" s="38"/>
      <c r="D17" s="38"/>
      <c r="E17" s="30" t="str">
        <f>IF('Rekapitulace stavby'!E17="","",'Rekapitulace stavby'!E17)</f>
        <v xml:space="preserve"> </v>
      </c>
      <c r="F17" s="38"/>
      <c r="G17" s="38"/>
      <c r="H17" s="38"/>
      <c r="I17" s="38"/>
      <c r="J17" s="38"/>
      <c r="K17" s="38"/>
      <c r="L17" s="38"/>
      <c r="M17" s="32" t="s">
        <v>30</v>
      </c>
      <c r="N17" s="38"/>
      <c r="O17" s="209" t="str">
        <f>IF('Rekapitulace stavby'!AN17="","",'Rekapitulace stavby'!AN17)</f>
        <v/>
      </c>
      <c r="P17" s="209"/>
      <c r="Q17" s="38"/>
      <c r="R17" s="39"/>
    </row>
    <row r="18" spans="2:18" s="1" customFormat="1" ht="7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35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9" t="str">
        <f>IF('Rekapitulace stavby'!AN19="","",'Rekapitulace stavby'!AN19)</f>
        <v/>
      </c>
      <c r="P19" s="209"/>
      <c r="Q19" s="38"/>
      <c r="R19" s="39"/>
    </row>
    <row r="20" spans="2:18" s="1" customFormat="1" ht="18" customHeight="1">
      <c r="B20" s="37"/>
      <c r="C20" s="38"/>
      <c r="D20" s="38"/>
      <c r="E20" s="30" t="str">
        <f>IF('Rekapitulace stavby'!E20="","",'Rekapitulace stavby'!E20)</f>
        <v xml:space="preserve"> </v>
      </c>
      <c r="F20" s="38"/>
      <c r="G20" s="38"/>
      <c r="H20" s="38"/>
      <c r="I20" s="38"/>
      <c r="J20" s="38"/>
      <c r="K20" s="38"/>
      <c r="L20" s="38"/>
      <c r="M20" s="32" t="s">
        <v>30</v>
      </c>
      <c r="N20" s="38"/>
      <c r="O20" s="209" t="str">
        <f>IF('Rekapitulace stavby'!AN20="","",'Rekapitulace stavby'!AN20)</f>
        <v/>
      </c>
      <c r="P20" s="209"/>
      <c r="Q20" s="38"/>
      <c r="R20" s="39"/>
    </row>
    <row r="21" spans="2:18" s="1" customFormat="1" ht="7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36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14" t="s">
        <v>22</v>
      </c>
      <c r="F23" s="214"/>
      <c r="G23" s="214"/>
      <c r="H23" s="214"/>
      <c r="I23" s="214"/>
      <c r="J23" s="214"/>
      <c r="K23" s="214"/>
      <c r="L23" s="214"/>
      <c r="M23" s="38"/>
      <c r="N23" s="38"/>
      <c r="O23" s="38"/>
      <c r="P23" s="38"/>
      <c r="Q23" s="38"/>
      <c r="R23" s="39"/>
    </row>
    <row r="24" spans="2:18" s="1" customFormat="1" ht="7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7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99</v>
      </c>
      <c r="E26" s="38"/>
      <c r="F26" s="38"/>
      <c r="G26" s="38"/>
      <c r="H26" s="38"/>
      <c r="I26" s="38"/>
      <c r="J26" s="38"/>
      <c r="K26" s="38"/>
      <c r="L26" s="38"/>
      <c r="M26" s="215">
        <f>N87</f>
        <v>0</v>
      </c>
      <c r="N26" s="215"/>
      <c r="O26" s="215"/>
      <c r="P26" s="215"/>
      <c r="Q26" s="38"/>
      <c r="R26" s="39"/>
    </row>
    <row r="27" spans="2:18" s="1" customFormat="1" ht="14.4" customHeight="1">
      <c r="B27" s="37"/>
      <c r="C27" s="38"/>
      <c r="D27" s="36" t="s">
        <v>86</v>
      </c>
      <c r="E27" s="38"/>
      <c r="F27" s="38"/>
      <c r="G27" s="38"/>
      <c r="H27" s="38"/>
      <c r="I27" s="38"/>
      <c r="J27" s="38"/>
      <c r="K27" s="38"/>
      <c r="L27" s="38"/>
      <c r="M27" s="215">
        <f>N101</f>
        <v>0</v>
      </c>
      <c r="N27" s="215"/>
      <c r="O27" s="215"/>
      <c r="P27" s="215"/>
      <c r="Q27" s="38"/>
      <c r="R27" s="39"/>
    </row>
    <row r="28" spans="2:18" s="1" customFormat="1" ht="7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4" customHeight="1">
      <c r="B29" s="37"/>
      <c r="C29" s="38"/>
      <c r="D29" s="118" t="s">
        <v>39</v>
      </c>
      <c r="E29" s="38"/>
      <c r="F29" s="38"/>
      <c r="G29" s="38"/>
      <c r="H29" s="38"/>
      <c r="I29" s="38"/>
      <c r="J29" s="38"/>
      <c r="K29" s="38"/>
      <c r="L29" s="38"/>
      <c r="M29" s="255">
        <f>ROUND(M26+M27,2)</f>
        <v>0</v>
      </c>
      <c r="N29" s="250"/>
      <c r="O29" s="250"/>
      <c r="P29" s="250"/>
      <c r="Q29" s="38"/>
      <c r="R29" s="39"/>
    </row>
    <row r="30" spans="2:18" s="1" customFormat="1" ht="7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40</v>
      </c>
      <c r="E31" s="44" t="s">
        <v>41</v>
      </c>
      <c r="F31" s="45">
        <v>0.21</v>
      </c>
      <c r="G31" s="119" t="s">
        <v>42</v>
      </c>
      <c r="H31" s="256">
        <f>ROUND((((SUM(BE101:BE108)+SUM(BE125:BE239))+SUM(BE241:BE245))),2)</f>
        <v>0</v>
      </c>
      <c r="I31" s="250"/>
      <c r="J31" s="250"/>
      <c r="K31" s="38"/>
      <c r="L31" s="38"/>
      <c r="M31" s="256">
        <f>ROUND(((ROUND((SUM(BE101:BE108)+SUM(BE125:BE239)), 2)*F31)+SUM(BE241:BE245)*F31),2)</f>
        <v>0</v>
      </c>
      <c r="N31" s="250"/>
      <c r="O31" s="250"/>
      <c r="P31" s="250"/>
      <c r="Q31" s="38"/>
      <c r="R31" s="39"/>
    </row>
    <row r="32" spans="2:18" s="1" customFormat="1" ht="14.4" customHeight="1">
      <c r="B32" s="37"/>
      <c r="C32" s="38"/>
      <c r="D32" s="38"/>
      <c r="E32" s="44" t="s">
        <v>43</v>
      </c>
      <c r="F32" s="45">
        <v>0.15</v>
      </c>
      <c r="G32" s="119" t="s">
        <v>42</v>
      </c>
      <c r="H32" s="256">
        <f>ROUND((((SUM(BF101:BF108)+SUM(BF125:BF239))+SUM(BF241:BF245))),2)</f>
        <v>0</v>
      </c>
      <c r="I32" s="250"/>
      <c r="J32" s="250"/>
      <c r="K32" s="38"/>
      <c r="L32" s="38"/>
      <c r="M32" s="256">
        <f>ROUND(((ROUND((SUM(BF101:BF108)+SUM(BF125:BF239)), 2)*F32)+SUM(BF241:BF245)*F32),2)</f>
        <v>0</v>
      </c>
      <c r="N32" s="250"/>
      <c r="O32" s="250"/>
      <c r="P32" s="250"/>
      <c r="Q32" s="38"/>
      <c r="R32" s="39"/>
    </row>
    <row r="33" spans="2:18" s="1" customFormat="1" ht="14.4" hidden="1" customHeight="1">
      <c r="B33" s="37"/>
      <c r="C33" s="38"/>
      <c r="D33" s="38"/>
      <c r="E33" s="44" t="s">
        <v>44</v>
      </c>
      <c r="F33" s="45">
        <v>0.21</v>
      </c>
      <c r="G33" s="119" t="s">
        <v>42</v>
      </c>
      <c r="H33" s="256">
        <f>ROUND((((SUM(BG101:BG108)+SUM(BG125:BG239))+SUM(BG241:BG245))),2)</f>
        <v>0</v>
      </c>
      <c r="I33" s="250"/>
      <c r="J33" s="250"/>
      <c r="K33" s="38"/>
      <c r="L33" s="38"/>
      <c r="M33" s="256">
        <v>0</v>
      </c>
      <c r="N33" s="250"/>
      <c r="O33" s="250"/>
      <c r="P33" s="250"/>
      <c r="Q33" s="38"/>
      <c r="R33" s="39"/>
    </row>
    <row r="34" spans="2:18" s="1" customFormat="1" ht="14.4" hidden="1" customHeight="1">
      <c r="B34" s="37"/>
      <c r="C34" s="38"/>
      <c r="D34" s="38"/>
      <c r="E34" s="44" t="s">
        <v>45</v>
      </c>
      <c r="F34" s="45">
        <v>0.15</v>
      </c>
      <c r="G34" s="119" t="s">
        <v>42</v>
      </c>
      <c r="H34" s="256">
        <f>ROUND((((SUM(BH101:BH108)+SUM(BH125:BH239))+SUM(BH241:BH245))),2)</f>
        <v>0</v>
      </c>
      <c r="I34" s="250"/>
      <c r="J34" s="250"/>
      <c r="K34" s="38"/>
      <c r="L34" s="38"/>
      <c r="M34" s="256">
        <v>0</v>
      </c>
      <c r="N34" s="250"/>
      <c r="O34" s="250"/>
      <c r="P34" s="250"/>
      <c r="Q34" s="38"/>
      <c r="R34" s="39"/>
    </row>
    <row r="35" spans="2:18" s="1" customFormat="1" ht="14.4" hidden="1" customHeight="1">
      <c r="B35" s="37"/>
      <c r="C35" s="38"/>
      <c r="D35" s="38"/>
      <c r="E35" s="44" t="s">
        <v>46</v>
      </c>
      <c r="F35" s="45">
        <v>0</v>
      </c>
      <c r="G35" s="119" t="s">
        <v>42</v>
      </c>
      <c r="H35" s="256">
        <f>ROUND((((SUM(BI101:BI108)+SUM(BI125:BI239))+SUM(BI241:BI245))),2)</f>
        <v>0</v>
      </c>
      <c r="I35" s="250"/>
      <c r="J35" s="250"/>
      <c r="K35" s="38"/>
      <c r="L35" s="38"/>
      <c r="M35" s="256">
        <v>0</v>
      </c>
      <c r="N35" s="250"/>
      <c r="O35" s="250"/>
      <c r="P35" s="250"/>
      <c r="Q35" s="38"/>
      <c r="R35" s="39"/>
    </row>
    <row r="36" spans="2:18" s="1" customFormat="1" ht="7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4" customHeight="1">
      <c r="B37" s="37"/>
      <c r="C37" s="115"/>
      <c r="D37" s="120" t="s">
        <v>47</v>
      </c>
      <c r="E37" s="81"/>
      <c r="F37" s="81"/>
      <c r="G37" s="121" t="s">
        <v>48</v>
      </c>
      <c r="H37" s="122" t="s">
        <v>49</v>
      </c>
      <c r="I37" s="81"/>
      <c r="J37" s="81"/>
      <c r="K37" s="81"/>
      <c r="L37" s="257">
        <f>SUM(M29:M35)</f>
        <v>0</v>
      </c>
      <c r="M37" s="257"/>
      <c r="N37" s="257"/>
      <c r="O37" s="257"/>
      <c r="P37" s="258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3.5">
      <c r="B50" s="37"/>
      <c r="C50" s="38"/>
      <c r="D50" s="52" t="s">
        <v>50</v>
      </c>
      <c r="E50" s="53"/>
      <c r="F50" s="53"/>
      <c r="G50" s="53"/>
      <c r="H50" s="54"/>
      <c r="I50" s="38"/>
      <c r="J50" s="52" t="s">
        <v>51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3.5">
      <c r="B59" s="37"/>
      <c r="C59" s="38"/>
      <c r="D59" s="57" t="s">
        <v>52</v>
      </c>
      <c r="E59" s="58"/>
      <c r="F59" s="58"/>
      <c r="G59" s="59" t="s">
        <v>53</v>
      </c>
      <c r="H59" s="60"/>
      <c r="I59" s="38"/>
      <c r="J59" s="57" t="s">
        <v>52</v>
      </c>
      <c r="K59" s="58"/>
      <c r="L59" s="58"/>
      <c r="M59" s="58"/>
      <c r="N59" s="59" t="s">
        <v>53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3.5">
      <c r="B61" s="37"/>
      <c r="C61" s="38"/>
      <c r="D61" s="52" t="s">
        <v>54</v>
      </c>
      <c r="E61" s="53"/>
      <c r="F61" s="53"/>
      <c r="G61" s="53"/>
      <c r="H61" s="54"/>
      <c r="I61" s="38"/>
      <c r="J61" s="52" t="s">
        <v>55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 ht="13.5">
      <c r="B70" s="37"/>
      <c r="C70" s="38"/>
      <c r="D70" s="57" t="s">
        <v>52</v>
      </c>
      <c r="E70" s="58"/>
      <c r="F70" s="58"/>
      <c r="G70" s="59" t="s">
        <v>53</v>
      </c>
      <c r="H70" s="60"/>
      <c r="I70" s="38"/>
      <c r="J70" s="57" t="s">
        <v>52</v>
      </c>
      <c r="K70" s="58"/>
      <c r="L70" s="58"/>
      <c r="M70" s="58"/>
      <c r="N70" s="59" t="s">
        <v>53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7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7" customHeight="1">
      <c r="B76" s="37"/>
      <c r="C76" s="205" t="s">
        <v>100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26"/>
      <c r="U76" s="126"/>
    </row>
    <row r="77" spans="2:21" s="1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7" customHeight="1">
      <c r="B78" s="37"/>
      <c r="C78" s="71" t="s">
        <v>19</v>
      </c>
      <c r="D78" s="38"/>
      <c r="E78" s="38"/>
      <c r="F78" s="225" t="str">
        <f>F6</f>
        <v>Oprava kanalizace - Lázeňský komplex Aurora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8"/>
      <c r="R78" s="39"/>
      <c r="T78" s="126"/>
      <c r="U78" s="126"/>
    </row>
    <row r="79" spans="2:21" s="1" customFormat="1" ht="7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 xml:space="preserve"> </v>
      </c>
      <c r="G80" s="38"/>
      <c r="H80" s="38"/>
      <c r="I80" s="38"/>
      <c r="J80" s="38"/>
      <c r="K80" s="32" t="s">
        <v>26</v>
      </c>
      <c r="L80" s="38"/>
      <c r="M80" s="252" t="str">
        <f>IF(O8="","",O8)</f>
        <v>21. 8. 2018</v>
      </c>
      <c r="N80" s="252"/>
      <c r="O80" s="252"/>
      <c r="P80" s="252"/>
      <c r="Q80" s="38"/>
      <c r="R80" s="39"/>
      <c r="T80" s="126"/>
      <c r="U80" s="126"/>
    </row>
    <row r="81" spans="2:47" s="1" customFormat="1" ht="7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2">
      <c r="B82" s="37"/>
      <c r="C82" s="32" t="s">
        <v>28</v>
      </c>
      <c r="D82" s="38"/>
      <c r="E82" s="38"/>
      <c r="F82" s="30" t="str">
        <f>E11</f>
        <v xml:space="preserve"> </v>
      </c>
      <c r="G82" s="38"/>
      <c r="H82" s="38"/>
      <c r="I82" s="38"/>
      <c r="J82" s="38"/>
      <c r="K82" s="32" t="s">
        <v>33</v>
      </c>
      <c r="L82" s="38"/>
      <c r="M82" s="209" t="str">
        <f>E17</f>
        <v xml:space="preserve"> </v>
      </c>
      <c r="N82" s="209"/>
      <c r="O82" s="209"/>
      <c r="P82" s="209"/>
      <c r="Q82" s="209"/>
      <c r="R82" s="39"/>
      <c r="T82" s="126"/>
      <c r="U82" s="126"/>
    </row>
    <row r="83" spans="2:47" s="1" customFormat="1" ht="14.4" customHeight="1">
      <c r="B83" s="37"/>
      <c r="C83" s="32" t="s">
        <v>31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35</v>
      </c>
      <c r="L83" s="38"/>
      <c r="M83" s="209" t="str">
        <f>E20</f>
        <v xml:space="preserve"> </v>
      </c>
      <c r="N83" s="209"/>
      <c r="O83" s="209"/>
      <c r="P83" s="209"/>
      <c r="Q83" s="209"/>
      <c r="R83" s="39"/>
      <c r="T83" s="126"/>
      <c r="U83" s="126"/>
    </row>
    <row r="84" spans="2:47" s="1" customFormat="1" ht="10.2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9" t="s">
        <v>101</v>
      </c>
      <c r="D85" s="260"/>
      <c r="E85" s="260"/>
      <c r="F85" s="260"/>
      <c r="G85" s="260"/>
      <c r="H85" s="115"/>
      <c r="I85" s="115"/>
      <c r="J85" s="115"/>
      <c r="K85" s="115"/>
      <c r="L85" s="115"/>
      <c r="M85" s="115"/>
      <c r="N85" s="259" t="s">
        <v>102</v>
      </c>
      <c r="O85" s="260"/>
      <c r="P85" s="260"/>
      <c r="Q85" s="260"/>
      <c r="R85" s="39"/>
      <c r="T85" s="126"/>
      <c r="U85" s="126"/>
    </row>
    <row r="86" spans="2:47" s="1" customFormat="1" ht="10.2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103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6">
        <f>N125</f>
        <v>0</v>
      </c>
      <c r="O87" s="261"/>
      <c r="P87" s="261"/>
      <c r="Q87" s="261"/>
      <c r="R87" s="39"/>
      <c r="T87" s="126"/>
      <c r="U87" s="126"/>
      <c r="AU87" s="21" t="s">
        <v>104</v>
      </c>
    </row>
    <row r="88" spans="2:47" s="6" customFormat="1" ht="25" customHeight="1">
      <c r="B88" s="128"/>
      <c r="C88" s="129"/>
      <c r="D88" s="130" t="s">
        <v>105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62">
        <f>N126</f>
        <v>0</v>
      </c>
      <c r="O88" s="263"/>
      <c r="P88" s="263"/>
      <c r="Q88" s="263"/>
      <c r="R88" s="131"/>
      <c r="T88" s="132"/>
      <c r="U88" s="132"/>
    </row>
    <row r="89" spans="2:47" s="7" customFormat="1" ht="19.899999999999999" customHeight="1">
      <c r="B89" s="133"/>
      <c r="C89" s="134"/>
      <c r="D89" s="103" t="s">
        <v>106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42">
        <f>N127</f>
        <v>0</v>
      </c>
      <c r="O89" s="264"/>
      <c r="P89" s="264"/>
      <c r="Q89" s="264"/>
      <c r="R89" s="135"/>
      <c r="T89" s="136"/>
      <c r="U89" s="136"/>
    </row>
    <row r="90" spans="2:47" s="7" customFormat="1" ht="19.899999999999999" customHeight="1">
      <c r="B90" s="133"/>
      <c r="C90" s="134"/>
      <c r="D90" s="103" t="s">
        <v>107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42">
        <f>N161</f>
        <v>0</v>
      </c>
      <c r="O90" s="264"/>
      <c r="P90" s="264"/>
      <c r="Q90" s="264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108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42">
        <f>N174</f>
        <v>0</v>
      </c>
      <c r="O91" s="264"/>
      <c r="P91" s="264"/>
      <c r="Q91" s="264"/>
      <c r="R91" s="135"/>
      <c r="T91" s="136"/>
      <c r="U91" s="136"/>
    </row>
    <row r="92" spans="2:47" s="7" customFormat="1" ht="19.899999999999999" customHeight="1">
      <c r="B92" s="133"/>
      <c r="C92" s="134"/>
      <c r="D92" s="103" t="s">
        <v>109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42">
        <f>N210</f>
        <v>0</v>
      </c>
      <c r="O92" s="264"/>
      <c r="P92" s="264"/>
      <c r="Q92" s="264"/>
      <c r="R92" s="135"/>
      <c r="T92" s="136"/>
      <c r="U92" s="136"/>
    </row>
    <row r="93" spans="2:47" s="7" customFormat="1" ht="19.899999999999999" customHeight="1">
      <c r="B93" s="133"/>
      <c r="C93" s="134"/>
      <c r="D93" s="103" t="s">
        <v>110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42">
        <f>N215</f>
        <v>0</v>
      </c>
      <c r="O93" s="264"/>
      <c r="P93" s="264"/>
      <c r="Q93" s="264"/>
      <c r="R93" s="135"/>
      <c r="T93" s="136"/>
      <c r="U93" s="136"/>
    </row>
    <row r="94" spans="2:47" s="7" customFormat="1" ht="19.899999999999999" customHeight="1">
      <c r="B94" s="133"/>
      <c r="C94" s="134"/>
      <c r="D94" s="103" t="s">
        <v>111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42">
        <f>N227</f>
        <v>0</v>
      </c>
      <c r="O94" s="264"/>
      <c r="P94" s="264"/>
      <c r="Q94" s="264"/>
      <c r="R94" s="135"/>
      <c r="T94" s="136"/>
      <c r="U94" s="136"/>
    </row>
    <row r="95" spans="2:47" s="6" customFormat="1" ht="25" customHeight="1">
      <c r="B95" s="128"/>
      <c r="C95" s="129"/>
      <c r="D95" s="130" t="s">
        <v>112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62">
        <f>N229</f>
        <v>0</v>
      </c>
      <c r="O95" s="263"/>
      <c r="P95" s="263"/>
      <c r="Q95" s="263"/>
      <c r="R95" s="131"/>
      <c r="T95" s="132"/>
      <c r="U95" s="132"/>
    </row>
    <row r="96" spans="2:47" s="7" customFormat="1" ht="19.899999999999999" customHeight="1">
      <c r="B96" s="133"/>
      <c r="C96" s="134"/>
      <c r="D96" s="103" t="s">
        <v>113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42">
        <f>N230</f>
        <v>0</v>
      </c>
      <c r="O96" s="264"/>
      <c r="P96" s="264"/>
      <c r="Q96" s="264"/>
      <c r="R96" s="135"/>
      <c r="T96" s="136"/>
      <c r="U96" s="136"/>
    </row>
    <row r="97" spans="2:65" s="7" customFormat="1" ht="19.899999999999999" customHeight="1">
      <c r="B97" s="133"/>
      <c r="C97" s="134"/>
      <c r="D97" s="103" t="s">
        <v>114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42">
        <f>N236</f>
        <v>0</v>
      </c>
      <c r="O97" s="264"/>
      <c r="P97" s="264"/>
      <c r="Q97" s="264"/>
      <c r="R97" s="135"/>
      <c r="T97" s="136"/>
      <c r="U97" s="136"/>
    </row>
    <row r="98" spans="2:65" s="7" customFormat="1" ht="19.899999999999999" customHeight="1">
      <c r="B98" s="133"/>
      <c r="C98" s="134"/>
      <c r="D98" s="103" t="s">
        <v>115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42">
        <f>N238</f>
        <v>0</v>
      </c>
      <c r="O98" s="264"/>
      <c r="P98" s="264"/>
      <c r="Q98" s="264"/>
      <c r="R98" s="135"/>
      <c r="T98" s="136"/>
      <c r="U98" s="136"/>
    </row>
    <row r="99" spans="2:65" s="6" customFormat="1" ht="21.75" customHeight="1">
      <c r="B99" s="128"/>
      <c r="C99" s="129"/>
      <c r="D99" s="130" t="s">
        <v>116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65">
        <f>N240</f>
        <v>0</v>
      </c>
      <c r="O99" s="263"/>
      <c r="P99" s="263"/>
      <c r="Q99" s="263"/>
      <c r="R99" s="131"/>
      <c r="T99" s="132"/>
      <c r="U99" s="132"/>
    </row>
    <row r="100" spans="2:65" s="1" customFormat="1" ht="21.7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9"/>
      <c r="T100" s="126"/>
      <c r="U100" s="126"/>
    </row>
    <row r="101" spans="2:65" s="1" customFormat="1" ht="29.25" customHeight="1">
      <c r="B101" s="37"/>
      <c r="C101" s="127" t="s">
        <v>117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261">
        <f>ROUND(N102+N103+N104+N105+N106+N107,2)</f>
        <v>0</v>
      </c>
      <c r="O101" s="266"/>
      <c r="P101" s="266"/>
      <c r="Q101" s="266"/>
      <c r="R101" s="39"/>
      <c r="T101" s="137"/>
      <c r="U101" s="138" t="s">
        <v>40</v>
      </c>
    </row>
    <row r="102" spans="2:65" s="1" customFormat="1" ht="18" customHeight="1">
      <c r="B102" s="37"/>
      <c r="C102" s="38"/>
      <c r="D102" s="243" t="s">
        <v>118</v>
      </c>
      <c r="E102" s="244"/>
      <c r="F102" s="244"/>
      <c r="G102" s="244"/>
      <c r="H102" s="244"/>
      <c r="I102" s="38"/>
      <c r="J102" s="38"/>
      <c r="K102" s="38"/>
      <c r="L102" s="38"/>
      <c r="M102" s="38"/>
      <c r="N102" s="241">
        <f>ROUND(N87*T102,2)</f>
        <v>0</v>
      </c>
      <c r="O102" s="242"/>
      <c r="P102" s="242"/>
      <c r="Q102" s="242"/>
      <c r="R102" s="39"/>
      <c r="S102" s="139"/>
      <c r="T102" s="140"/>
      <c r="U102" s="141" t="s">
        <v>41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119</v>
      </c>
      <c r="AZ102" s="139"/>
      <c r="BA102" s="139"/>
      <c r="BB102" s="139"/>
      <c r="BC102" s="139"/>
      <c r="BD102" s="139"/>
      <c r="BE102" s="143">
        <f t="shared" ref="BE102:BE107" si="0">IF(U102="základní",N102,0)</f>
        <v>0</v>
      </c>
      <c r="BF102" s="143">
        <f t="shared" ref="BF102:BF107" si="1">IF(U102="snížená",N102,0)</f>
        <v>0</v>
      </c>
      <c r="BG102" s="143">
        <f t="shared" ref="BG102:BG107" si="2">IF(U102="zákl. přenesená",N102,0)</f>
        <v>0</v>
      </c>
      <c r="BH102" s="143">
        <f t="shared" ref="BH102:BH107" si="3">IF(U102="sníž. přenesená",N102,0)</f>
        <v>0</v>
      </c>
      <c r="BI102" s="143">
        <f t="shared" ref="BI102:BI107" si="4">IF(U102="nulová",N102,0)</f>
        <v>0</v>
      </c>
      <c r="BJ102" s="142" t="s">
        <v>81</v>
      </c>
      <c r="BK102" s="139"/>
      <c r="BL102" s="139"/>
      <c r="BM102" s="139"/>
    </row>
    <row r="103" spans="2:65" s="1" customFormat="1" ht="18" customHeight="1">
      <c r="B103" s="37"/>
      <c r="C103" s="38"/>
      <c r="D103" s="243" t="s">
        <v>120</v>
      </c>
      <c r="E103" s="244"/>
      <c r="F103" s="244"/>
      <c r="G103" s="244"/>
      <c r="H103" s="244"/>
      <c r="I103" s="38"/>
      <c r="J103" s="38"/>
      <c r="K103" s="38"/>
      <c r="L103" s="38"/>
      <c r="M103" s="38"/>
      <c r="N103" s="241">
        <f>ROUND(N87*T103,2)</f>
        <v>0</v>
      </c>
      <c r="O103" s="242"/>
      <c r="P103" s="242"/>
      <c r="Q103" s="242"/>
      <c r="R103" s="39"/>
      <c r="S103" s="139"/>
      <c r="T103" s="140"/>
      <c r="U103" s="141" t="s">
        <v>41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119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81</v>
      </c>
      <c r="BK103" s="139"/>
      <c r="BL103" s="139"/>
      <c r="BM103" s="139"/>
    </row>
    <row r="104" spans="2:65" s="1" customFormat="1" ht="18" customHeight="1">
      <c r="B104" s="37"/>
      <c r="C104" s="38"/>
      <c r="D104" s="243" t="s">
        <v>121</v>
      </c>
      <c r="E104" s="244"/>
      <c r="F104" s="244"/>
      <c r="G104" s="244"/>
      <c r="H104" s="244"/>
      <c r="I104" s="38"/>
      <c r="J104" s="38"/>
      <c r="K104" s="38"/>
      <c r="L104" s="38"/>
      <c r="M104" s="38"/>
      <c r="N104" s="241">
        <f>ROUND(N87*T104,2)</f>
        <v>0</v>
      </c>
      <c r="O104" s="242"/>
      <c r="P104" s="242"/>
      <c r="Q104" s="242"/>
      <c r="R104" s="39"/>
      <c r="S104" s="139"/>
      <c r="T104" s="140"/>
      <c r="U104" s="141" t="s">
        <v>41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119</v>
      </c>
      <c r="AZ104" s="139"/>
      <c r="BA104" s="139"/>
      <c r="BB104" s="139"/>
      <c r="BC104" s="139"/>
      <c r="BD104" s="139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81</v>
      </c>
      <c r="BK104" s="139"/>
      <c r="BL104" s="139"/>
      <c r="BM104" s="139"/>
    </row>
    <row r="105" spans="2:65" s="1" customFormat="1" ht="18" customHeight="1">
      <c r="B105" s="37"/>
      <c r="C105" s="38"/>
      <c r="D105" s="243" t="s">
        <v>122</v>
      </c>
      <c r="E105" s="244"/>
      <c r="F105" s="244"/>
      <c r="G105" s="244"/>
      <c r="H105" s="244"/>
      <c r="I105" s="38"/>
      <c r="J105" s="38"/>
      <c r="K105" s="38"/>
      <c r="L105" s="38"/>
      <c r="M105" s="38"/>
      <c r="N105" s="241">
        <f>ROUND(N87*T105,2)</f>
        <v>0</v>
      </c>
      <c r="O105" s="242"/>
      <c r="P105" s="242"/>
      <c r="Q105" s="242"/>
      <c r="R105" s="39"/>
      <c r="S105" s="139"/>
      <c r="T105" s="140"/>
      <c r="U105" s="141" t="s">
        <v>41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119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81</v>
      </c>
      <c r="BK105" s="139"/>
      <c r="BL105" s="139"/>
      <c r="BM105" s="139"/>
    </row>
    <row r="106" spans="2:65" s="1" customFormat="1" ht="18" customHeight="1">
      <c r="B106" s="37"/>
      <c r="C106" s="38"/>
      <c r="D106" s="243" t="s">
        <v>123</v>
      </c>
      <c r="E106" s="244"/>
      <c r="F106" s="244"/>
      <c r="G106" s="244"/>
      <c r="H106" s="244"/>
      <c r="I106" s="38"/>
      <c r="J106" s="38"/>
      <c r="K106" s="38"/>
      <c r="L106" s="38"/>
      <c r="M106" s="38"/>
      <c r="N106" s="241">
        <f>N88*0.08</f>
        <v>0</v>
      </c>
      <c r="O106" s="242"/>
      <c r="P106" s="242"/>
      <c r="Q106" s="242"/>
      <c r="R106" s="39"/>
      <c r="S106" s="139"/>
      <c r="T106" s="140"/>
      <c r="U106" s="141" t="s">
        <v>41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2" t="s">
        <v>119</v>
      </c>
      <c r="AZ106" s="139"/>
      <c r="BA106" s="139"/>
      <c r="BB106" s="139"/>
      <c r="BC106" s="139"/>
      <c r="BD106" s="139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81</v>
      </c>
      <c r="BK106" s="139"/>
      <c r="BL106" s="139"/>
      <c r="BM106" s="139"/>
    </row>
    <row r="107" spans="2:65" s="1" customFormat="1" ht="18" customHeight="1">
      <c r="B107" s="37"/>
      <c r="C107" s="38"/>
      <c r="D107" s="103" t="s">
        <v>124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241">
        <f>ROUND(N87*T107,2)</f>
        <v>0</v>
      </c>
      <c r="O107" s="242"/>
      <c r="P107" s="242"/>
      <c r="Q107" s="242"/>
      <c r="R107" s="39"/>
      <c r="S107" s="139"/>
      <c r="T107" s="144"/>
      <c r="U107" s="145" t="s">
        <v>41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125</v>
      </c>
      <c r="AZ107" s="139"/>
      <c r="BA107" s="139"/>
      <c r="BB107" s="139"/>
      <c r="BC107" s="139"/>
      <c r="BD107" s="139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81</v>
      </c>
      <c r="BK107" s="139"/>
      <c r="BL107" s="139"/>
      <c r="BM107" s="139"/>
    </row>
    <row r="108" spans="2:65" s="1" customFormat="1" ht="12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  <c r="T108" s="126"/>
      <c r="U108" s="126"/>
    </row>
    <row r="109" spans="2:65" s="1" customFormat="1" ht="29.25" customHeight="1">
      <c r="B109" s="37"/>
      <c r="C109" s="114" t="s">
        <v>91</v>
      </c>
      <c r="D109" s="115"/>
      <c r="E109" s="115"/>
      <c r="F109" s="115"/>
      <c r="G109" s="115"/>
      <c r="H109" s="115"/>
      <c r="I109" s="115"/>
      <c r="J109" s="115"/>
      <c r="K109" s="115"/>
      <c r="L109" s="247">
        <f>ROUND(SUM(N87+N101),2)</f>
        <v>0</v>
      </c>
      <c r="M109" s="247"/>
      <c r="N109" s="247"/>
      <c r="O109" s="247"/>
      <c r="P109" s="247"/>
      <c r="Q109" s="247"/>
      <c r="R109" s="39"/>
      <c r="T109" s="126"/>
      <c r="U109" s="126"/>
    </row>
    <row r="110" spans="2:65" s="1" customFormat="1" ht="7" customHeight="1"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3"/>
      <c r="T110" s="126"/>
      <c r="U110" s="126"/>
    </row>
    <row r="114" spans="2:65" s="1" customFormat="1" ht="7" customHeight="1"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6"/>
    </row>
    <row r="115" spans="2:65" s="1" customFormat="1" ht="37" customHeight="1">
      <c r="B115" s="37"/>
      <c r="C115" s="205" t="s">
        <v>126</v>
      </c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39"/>
    </row>
    <row r="116" spans="2:65" s="1" customFormat="1" ht="7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37" customHeight="1">
      <c r="B117" s="37"/>
      <c r="C117" s="71" t="s">
        <v>19</v>
      </c>
      <c r="D117" s="38"/>
      <c r="E117" s="38"/>
      <c r="F117" s="225" t="str">
        <f>F6</f>
        <v>Oprava kanalizace - Lázeňský komplex Aurora</v>
      </c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38"/>
      <c r="R117" s="39"/>
    </row>
    <row r="118" spans="2:65" s="1" customFormat="1" ht="7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18" customHeight="1">
      <c r="B119" s="37"/>
      <c r="C119" s="32" t="s">
        <v>24</v>
      </c>
      <c r="D119" s="38"/>
      <c r="E119" s="38"/>
      <c r="F119" s="30" t="str">
        <f>F8</f>
        <v xml:space="preserve"> </v>
      </c>
      <c r="G119" s="38"/>
      <c r="H119" s="38"/>
      <c r="I119" s="38"/>
      <c r="J119" s="38"/>
      <c r="K119" s="32" t="s">
        <v>26</v>
      </c>
      <c r="L119" s="38"/>
      <c r="M119" s="252" t="str">
        <f>IF(O8="","",O8)</f>
        <v>21. 8. 2018</v>
      </c>
      <c r="N119" s="252"/>
      <c r="O119" s="252"/>
      <c r="P119" s="252"/>
      <c r="Q119" s="38"/>
      <c r="R119" s="39"/>
    </row>
    <row r="120" spans="2:65" s="1" customFormat="1" ht="7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1" customFormat="1" ht="12">
      <c r="B121" s="37"/>
      <c r="C121" s="32" t="s">
        <v>28</v>
      </c>
      <c r="D121" s="38"/>
      <c r="E121" s="38"/>
      <c r="F121" s="30" t="str">
        <f>E11</f>
        <v xml:space="preserve"> </v>
      </c>
      <c r="G121" s="38"/>
      <c r="H121" s="38"/>
      <c r="I121" s="38"/>
      <c r="J121" s="38"/>
      <c r="K121" s="32" t="s">
        <v>33</v>
      </c>
      <c r="L121" s="38"/>
      <c r="M121" s="209" t="str">
        <f>E17</f>
        <v xml:space="preserve"> </v>
      </c>
      <c r="N121" s="209"/>
      <c r="O121" s="209"/>
      <c r="P121" s="209"/>
      <c r="Q121" s="209"/>
      <c r="R121" s="39"/>
    </row>
    <row r="122" spans="2:65" s="1" customFormat="1" ht="14.4" customHeight="1">
      <c r="B122" s="37"/>
      <c r="C122" s="32" t="s">
        <v>31</v>
      </c>
      <c r="D122" s="38"/>
      <c r="E122" s="38"/>
      <c r="F122" s="30" t="str">
        <f>IF(E14="","",E14)</f>
        <v>Vyplň údaj</v>
      </c>
      <c r="G122" s="38"/>
      <c r="H122" s="38"/>
      <c r="I122" s="38"/>
      <c r="J122" s="38"/>
      <c r="K122" s="32" t="s">
        <v>35</v>
      </c>
      <c r="L122" s="38"/>
      <c r="M122" s="209" t="str">
        <f>E20</f>
        <v xml:space="preserve"> </v>
      </c>
      <c r="N122" s="209"/>
      <c r="O122" s="209"/>
      <c r="P122" s="209"/>
      <c r="Q122" s="209"/>
      <c r="R122" s="39"/>
    </row>
    <row r="123" spans="2:65" s="1" customFormat="1" ht="10.2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65" s="8" customFormat="1" ht="29.25" customHeight="1">
      <c r="B124" s="146"/>
      <c r="C124" s="147" t="s">
        <v>127</v>
      </c>
      <c r="D124" s="148" t="s">
        <v>128</v>
      </c>
      <c r="E124" s="148" t="s">
        <v>58</v>
      </c>
      <c r="F124" s="267" t="s">
        <v>129</v>
      </c>
      <c r="G124" s="267"/>
      <c r="H124" s="267"/>
      <c r="I124" s="267"/>
      <c r="J124" s="148" t="s">
        <v>130</v>
      </c>
      <c r="K124" s="148" t="s">
        <v>131</v>
      </c>
      <c r="L124" s="267" t="s">
        <v>132</v>
      </c>
      <c r="M124" s="267"/>
      <c r="N124" s="267" t="s">
        <v>102</v>
      </c>
      <c r="O124" s="267"/>
      <c r="P124" s="267"/>
      <c r="Q124" s="268"/>
      <c r="R124" s="149"/>
      <c r="T124" s="82" t="s">
        <v>133</v>
      </c>
      <c r="U124" s="83" t="s">
        <v>40</v>
      </c>
      <c r="V124" s="83" t="s">
        <v>134</v>
      </c>
      <c r="W124" s="83" t="s">
        <v>135</v>
      </c>
      <c r="X124" s="83" t="s">
        <v>136</v>
      </c>
      <c r="Y124" s="83" t="s">
        <v>137</v>
      </c>
      <c r="Z124" s="83" t="s">
        <v>138</v>
      </c>
      <c r="AA124" s="84" t="s">
        <v>139</v>
      </c>
    </row>
    <row r="125" spans="2:65" s="1" customFormat="1" ht="29.25" customHeight="1">
      <c r="B125" s="37"/>
      <c r="C125" s="86" t="s">
        <v>99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286">
        <f>BK125</f>
        <v>0</v>
      </c>
      <c r="O125" s="287"/>
      <c r="P125" s="287"/>
      <c r="Q125" s="287"/>
      <c r="R125" s="39"/>
      <c r="T125" s="85"/>
      <c r="U125" s="53"/>
      <c r="V125" s="53"/>
      <c r="W125" s="150">
        <f>W126+W229+W240</f>
        <v>0</v>
      </c>
      <c r="X125" s="53"/>
      <c r="Y125" s="150">
        <f>Y126+Y229+Y240</f>
        <v>8.5718312000000001</v>
      </c>
      <c r="Z125" s="53"/>
      <c r="AA125" s="151">
        <f>AA126+AA229+AA240</f>
        <v>108.484938</v>
      </c>
      <c r="AT125" s="21" t="s">
        <v>75</v>
      </c>
      <c r="AU125" s="21" t="s">
        <v>104</v>
      </c>
      <c r="BK125" s="152">
        <f>BK126+BK229+BK240</f>
        <v>0</v>
      </c>
    </row>
    <row r="126" spans="2:65" s="9" customFormat="1" ht="37.4" customHeight="1">
      <c r="B126" s="153"/>
      <c r="C126" s="154"/>
      <c r="D126" s="155" t="s">
        <v>105</v>
      </c>
      <c r="E126" s="155"/>
      <c r="F126" s="155"/>
      <c r="G126" s="155"/>
      <c r="H126" s="155"/>
      <c r="I126" s="155"/>
      <c r="J126" s="155"/>
      <c r="K126" s="155"/>
      <c r="L126" s="155"/>
      <c r="M126" s="155"/>
      <c r="N126" s="265">
        <f>BK126</f>
        <v>0</v>
      </c>
      <c r="O126" s="262"/>
      <c r="P126" s="262"/>
      <c r="Q126" s="262"/>
      <c r="R126" s="156"/>
      <c r="T126" s="157"/>
      <c r="U126" s="154"/>
      <c r="V126" s="154"/>
      <c r="W126" s="158">
        <f>W127+W161+W174+W210+W215+W227</f>
        <v>0</v>
      </c>
      <c r="X126" s="154"/>
      <c r="Y126" s="158">
        <f>Y127+Y161+Y174+Y210+Y215+Y227</f>
        <v>8.5718312000000001</v>
      </c>
      <c r="Z126" s="154"/>
      <c r="AA126" s="159">
        <f>AA127+AA161+AA174+AA210+AA215+AA227</f>
        <v>108.484938</v>
      </c>
      <c r="AR126" s="160" t="s">
        <v>81</v>
      </c>
      <c r="AT126" s="161" t="s">
        <v>75</v>
      </c>
      <c r="AU126" s="161" t="s">
        <v>76</v>
      </c>
      <c r="AY126" s="160" t="s">
        <v>140</v>
      </c>
      <c r="BK126" s="162">
        <f>BK127+BK161+BK174+BK210+BK215+BK227</f>
        <v>0</v>
      </c>
    </row>
    <row r="127" spans="2:65" s="9" customFormat="1" ht="19.899999999999999" customHeight="1">
      <c r="B127" s="153"/>
      <c r="C127" s="154"/>
      <c r="D127" s="163" t="s">
        <v>106</v>
      </c>
      <c r="E127" s="163"/>
      <c r="F127" s="163"/>
      <c r="G127" s="163"/>
      <c r="H127" s="163"/>
      <c r="I127" s="163"/>
      <c r="J127" s="163"/>
      <c r="K127" s="163"/>
      <c r="L127" s="163"/>
      <c r="M127" s="163"/>
      <c r="N127" s="288">
        <f>BK127</f>
        <v>0</v>
      </c>
      <c r="O127" s="289"/>
      <c r="P127" s="289"/>
      <c r="Q127" s="289"/>
      <c r="R127" s="156"/>
      <c r="T127" s="157"/>
      <c r="U127" s="154"/>
      <c r="V127" s="154"/>
      <c r="W127" s="158">
        <f>SUM(W128:W160)</f>
        <v>0</v>
      </c>
      <c r="X127" s="154"/>
      <c r="Y127" s="158">
        <f>SUM(Y128:Y160)</f>
        <v>1.4708909999999999</v>
      </c>
      <c r="Z127" s="154"/>
      <c r="AA127" s="159">
        <f>SUM(AA128:AA160)</f>
        <v>68.865880000000004</v>
      </c>
      <c r="AR127" s="160" t="s">
        <v>81</v>
      </c>
      <c r="AT127" s="161" t="s">
        <v>75</v>
      </c>
      <c r="AU127" s="161" t="s">
        <v>81</v>
      </c>
      <c r="AY127" s="160" t="s">
        <v>140</v>
      </c>
      <c r="BK127" s="162">
        <f>SUM(BK128:BK160)</f>
        <v>0</v>
      </c>
    </row>
    <row r="128" spans="2:65" s="1" customFormat="1" ht="25.5" customHeight="1">
      <c r="B128" s="37"/>
      <c r="C128" s="164" t="s">
        <v>81</v>
      </c>
      <c r="D128" s="164" t="s">
        <v>141</v>
      </c>
      <c r="E128" s="165" t="s">
        <v>142</v>
      </c>
      <c r="F128" s="269" t="s">
        <v>143</v>
      </c>
      <c r="G128" s="269"/>
      <c r="H128" s="269"/>
      <c r="I128" s="269"/>
      <c r="J128" s="166" t="s">
        <v>144</v>
      </c>
      <c r="K128" s="167">
        <v>217.93</v>
      </c>
      <c r="L128" s="270">
        <v>0</v>
      </c>
      <c r="M128" s="271"/>
      <c r="N128" s="272">
        <f>ROUND(L128*K128,2)</f>
        <v>0</v>
      </c>
      <c r="O128" s="272"/>
      <c r="P128" s="272"/>
      <c r="Q128" s="272"/>
      <c r="R128" s="39"/>
      <c r="T128" s="168" t="s">
        <v>22</v>
      </c>
      <c r="U128" s="46" t="s">
        <v>41</v>
      </c>
      <c r="V128" s="38"/>
      <c r="W128" s="169">
        <f>V128*K128</f>
        <v>0</v>
      </c>
      <c r="X128" s="169">
        <v>0</v>
      </c>
      <c r="Y128" s="169">
        <f>X128*K128</f>
        <v>0</v>
      </c>
      <c r="Z128" s="169">
        <v>0.316</v>
      </c>
      <c r="AA128" s="170">
        <f>Z128*K128</f>
        <v>68.865880000000004</v>
      </c>
      <c r="AR128" s="21" t="s">
        <v>145</v>
      </c>
      <c r="AT128" s="21" t="s">
        <v>141</v>
      </c>
      <c r="AU128" s="21" t="s">
        <v>97</v>
      </c>
      <c r="AY128" s="21" t="s">
        <v>140</v>
      </c>
      <c r="BE128" s="107">
        <f>IF(U128="základní",N128,0)</f>
        <v>0</v>
      </c>
      <c r="BF128" s="107">
        <f>IF(U128="snížená",N128,0)</f>
        <v>0</v>
      </c>
      <c r="BG128" s="107">
        <f>IF(U128="zákl. přenesená",N128,0)</f>
        <v>0</v>
      </c>
      <c r="BH128" s="107">
        <f>IF(U128="sníž. přenesená",N128,0)</f>
        <v>0</v>
      </c>
      <c r="BI128" s="107">
        <f>IF(U128="nulová",N128,0)</f>
        <v>0</v>
      </c>
      <c r="BJ128" s="21" t="s">
        <v>81</v>
      </c>
      <c r="BK128" s="107">
        <f>ROUND(L128*K128,2)</f>
        <v>0</v>
      </c>
      <c r="BL128" s="21" t="s">
        <v>145</v>
      </c>
      <c r="BM128" s="21" t="s">
        <v>146</v>
      </c>
    </row>
    <row r="129" spans="2:65" s="10" customFormat="1" ht="16.5" customHeight="1">
      <c r="B129" s="171"/>
      <c r="C129" s="172"/>
      <c r="D129" s="172"/>
      <c r="E129" s="173" t="s">
        <v>22</v>
      </c>
      <c r="F129" s="273" t="s">
        <v>147</v>
      </c>
      <c r="G129" s="274"/>
      <c r="H129" s="274"/>
      <c r="I129" s="274"/>
      <c r="J129" s="172"/>
      <c r="K129" s="174">
        <v>217.93</v>
      </c>
      <c r="L129" s="172"/>
      <c r="M129" s="172"/>
      <c r="N129" s="172"/>
      <c r="O129" s="172"/>
      <c r="P129" s="172"/>
      <c r="Q129" s="172"/>
      <c r="R129" s="175"/>
      <c r="T129" s="176"/>
      <c r="U129" s="172"/>
      <c r="V129" s="172"/>
      <c r="W129" s="172"/>
      <c r="X129" s="172"/>
      <c r="Y129" s="172"/>
      <c r="Z129" s="172"/>
      <c r="AA129" s="177"/>
      <c r="AT129" s="178" t="s">
        <v>148</v>
      </c>
      <c r="AU129" s="178" t="s">
        <v>97</v>
      </c>
      <c r="AV129" s="10" t="s">
        <v>97</v>
      </c>
      <c r="AW129" s="10" t="s">
        <v>34</v>
      </c>
      <c r="AX129" s="10" t="s">
        <v>76</v>
      </c>
      <c r="AY129" s="178" t="s">
        <v>140</v>
      </c>
    </row>
    <row r="130" spans="2:65" s="11" customFormat="1" ht="16.5" customHeight="1">
      <c r="B130" s="179"/>
      <c r="C130" s="180"/>
      <c r="D130" s="180"/>
      <c r="E130" s="181" t="s">
        <v>22</v>
      </c>
      <c r="F130" s="275" t="s">
        <v>149</v>
      </c>
      <c r="G130" s="276"/>
      <c r="H130" s="276"/>
      <c r="I130" s="276"/>
      <c r="J130" s="180"/>
      <c r="K130" s="182">
        <v>217.93</v>
      </c>
      <c r="L130" s="180"/>
      <c r="M130" s="180"/>
      <c r="N130" s="180"/>
      <c r="O130" s="180"/>
      <c r="P130" s="180"/>
      <c r="Q130" s="180"/>
      <c r="R130" s="183"/>
      <c r="T130" s="184"/>
      <c r="U130" s="180"/>
      <c r="V130" s="180"/>
      <c r="W130" s="180"/>
      <c r="X130" s="180"/>
      <c r="Y130" s="180"/>
      <c r="Z130" s="180"/>
      <c r="AA130" s="185"/>
      <c r="AT130" s="186" t="s">
        <v>148</v>
      </c>
      <c r="AU130" s="186" t="s">
        <v>97</v>
      </c>
      <c r="AV130" s="11" t="s">
        <v>145</v>
      </c>
      <c r="AW130" s="11" t="s">
        <v>34</v>
      </c>
      <c r="AX130" s="11" t="s">
        <v>81</v>
      </c>
      <c r="AY130" s="186" t="s">
        <v>140</v>
      </c>
    </row>
    <row r="131" spans="2:65" s="1" customFormat="1" ht="25.5" customHeight="1">
      <c r="B131" s="37"/>
      <c r="C131" s="164" t="s">
        <v>97</v>
      </c>
      <c r="D131" s="164" t="s">
        <v>141</v>
      </c>
      <c r="E131" s="165" t="s">
        <v>150</v>
      </c>
      <c r="F131" s="269" t="s">
        <v>151</v>
      </c>
      <c r="G131" s="269"/>
      <c r="H131" s="269"/>
      <c r="I131" s="269"/>
      <c r="J131" s="166" t="s">
        <v>152</v>
      </c>
      <c r="K131" s="167">
        <v>89.6</v>
      </c>
      <c r="L131" s="270">
        <v>0</v>
      </c>
      <c r="M131" s="271"/>
      <c r="N131" s="272">
        <f>ROUND(L131*K131,2)</f>
        <v>0</v>
      </c>
      <c r="O131" s="272"/>
      <c r="P131" s="272"/>
      <c r="Q131" s="272"/>
      <c r="R131" s="39"/>
      <c r="T131" s="168" t="s">
        <v>22</v>
      </c>
      <c r="U131" s="46" t="s">
        <v>41</v>
      </c>
      <c r="V131" s="38"/>
      <c r="W131" s="169">
        <f>V131*K131</f>
        <v>0</v>
      </c>
      <c r="X131" s="169">
        <v>0</v>
      </c>
      <c r="Y131" s="169">
        <f>X131*K131</f>
        <v>0</v>
      </c>
      <c r="Z131" s="169">
        <v>0</v>
      </c>
      <c r="AA131" s="170">
        <f>Z131*K131</f>
        <v>0</v>
      </c>
      <c r="AR131" s="21" t="s">
        <v>145</v>
      </c>
      <c r="AT131" s="21" t="s">
        <v>141</v>
      </c>
      <c r="AU131" s="21" t="s">
        <v>97</v>
      </c>
      <c r="AY131" s="21" t="s">
        <v>140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21" t="s">
        <v>81</v>
      </c>
      <c r="BK131" s="107">
        <f>ROUND(L131*K131,2)</f>
        <v>0</v>
      </c>
      <c r="BL131" s="21" t="s">
        <v>145</v>
      </c>
      <c r="BM131" s="21" t="s">
        <v>153</v>
      </c>
    </row>
    <row r="132" spans="2:65" s="10" customFormat="1" ht="16.5" customHeight="1">
      <c r="B132" s="171"/>
      <c r="C132" s="172"/>
      <c r="D132" s="172"/>
      <c r="E132" s="173" t="s">
        <v>22</v>
      </c>
      <c r="F132" s="273" t="s">
        <v>154</v>
      </c>
      <c r="G132" s="274"/>
      <c r="H132" s="274"/>
      <c r="I132" s="274"/>
      <c r="J132" s="172"/>
      <c r="K132" s="174">
        <v>89.6</v>
      </c>
      <c r="L132" s="172"/>
      <c r="M132" s="172"/>
      <c r="N132" s="172"/>
      <c r="O132" s="172"/>
      <c r="P132" s="172"/>
      <c r="Q132" s="172"/>
      <c r="R132" s="175"/>
      <c r="T132" s="176"/>
      <c r="U132" s="172"/>
      <c r="V132" s="172"/>
      <c r="W132" s="172"/>
      <c r="X132" s="172"/>
      <c r="Y132" s="172"/>
      <c r="Z132" s="172"/>
      <c r="AA132" s="177"/>
      <c r="AT132" s="178" t="s">
        <v>148</v>
      </c>
      <c r="AU132" s="178" t="s">
        <v>97</v>
      </c>
      <c r="AV132" s="10" t="s">
        <v>97</v>
      </c>
      <c r="AW132" s="10" t="s">
        <v>34</v>
      </c>
      <c r="AX132" s="10" t="s">
        <v>76</v>
      </c>
      <c r="AY132" s="178" t="s">
        <v>140</v>
      </c>
    </row>
    <row r="133" spans="2:65" s="11" customFormat="1" ht="16.5" customHeight="1">
      <c r="B133" s="179"/>
      <c r="C133" s="180"/>
      <c r="D133" s="180"/>
      <c r="E133" s="181" t="s">
        <v>22</v>
      </c>
      <c r="F133" s="275" t="s">
        <v>149</v>
      </c>
      <c r="G133" s="276"/>
      <c r="H133" s="276"/>
      <c r="I133" s="276"/>
      <c r="J133" s="180"/>
      <c r="K133" s="182">
        <v>89.6</v>
      </c>
      <c r="L133" s="180"/>
      <c r="M133" s="180"/>
      <c r="N133" s="180"/>
      <c r="O133" s="180"/>
      <c r="P133" s="180"/>
      <c r="Q133" s="180"/>
      <c r="R133" s="183"/>
      <c r="T133" s="184"/>
      <c r="U133" s="180"/>
      <c r="V133" s="180"/>
      <c r="W133" s="180"/>
      <c r="X133" s="180"/>
      <c r="Y133" s="180"/>
      <c r="Z133" s="180"/>
      <c r="AA133" s="185"/>
      <c r="AT133" s="186" t="s">
        <v>148</v>
      </c>
      <c r="AU133" s="186" t="s">
        <v>97</v>
      </c>
      <c r="AV133" s="11" t="s">
        <v>145</v>
      </c>
      <c r="AW133" s="11" t="s">
        <v>34</v>
      </c>
      <c r="AX133" s="11" t="s">
        <v>81</v>
      </c>
      <c r="AY133" s="186" t="s">
        <v>140</v>
      </c>
    </row>
    <row r="134" spans="2:65" s="1" customFormat="1" ht="25.5" customHeight="1">
      <c r="B134" s="37"/>
      <c r="C134" s="164" t="s">
        <v>155</v>
      </c>
      <c r="D134" s="164" t="s">
        <v>141</v>
      </c>
      <c r="E134" s="165" t="s">
        <v>156</v>
      </c>
      <c r="F134" s="269" t="s">
        <v>157</v>
      </c>
      <c r="G134" s="269"/>
      <c r="H134" s="269"/>
      <c r="I134" s="269"/>
      <c r="J134" s="166" t="s">
        <v>152</v>
      </c>
      <c r="K134" s="167">
        <v>89.6</v>
      </c>
      <c r="L134" s="270">
        <v>0</v>
      </c>
      <c r="M134" s="271"/>
      <c r="N134" s="272">
        <f>ROUND(L134*K134,2)</f>
        <v>0</v>
      </c>
      <c r="O134" s="272"/>
      <c r="P134" s="272"/>
      <c r="Q134" s="272"/>
      <c r="R134" s="39"/>
      <c r="T134" s="168" t="s">
        <v>22</v>
      </c>
      <c r="U134" s="46" t="s">
        <v>41</v>
      </c>
      <c r="V134" s="38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1" t="s">
        <v>145</v>
      </c>
      <c r="AT134" s="21" t="s">
        <v>141</v>
      </c>
      <c r="AU134" s="21" t="s">
        <v>97</v>
      </c>
      <c r="AY134" s="21" t="s">
        <v>140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21" t="s">
        <v>81</v>
      </c>
      <c r="BK134" s="107">
        <f>ROUND(L134*K134,2)</f>
        <v>0</v>
      </c>
      <c r="BL134" s="21" t="s">
        <v>145</v>
      </c>
      <c r="BM134" s="21" t="s">
        <v>158</v>
      </c>
    </row>
    <row r="135" spans="2:65" s="1" customFormat="1" ht="25.5" customHeight="1">
      <c r="B135" s="37"/>
      <c r="C135" s="164" t="s">
        <v>145</v>
      </c>
      <c r="D135" s="164" t="s">
        <v>141</v>
      </c>
      <c r="E135" s="165" t="s">
        <v>159</v>
      </c>
      <c r="F135" s="269" t="s">
        <v>160</v>
      </c>
      <c r="G135" s="269"/>
      <c r="H135" s="269"/>
      <c r="I135" s="269"/>
      <c r="J135" s="166" t="s">
        <v>152</v>
      </c>
      <c r="K135" s="167">
        <v>658.58399999999995</v>
      </c>
      <c r="L135" s="270">
        <v>0</v>
      </c>
      <c r="M135" s="271"/>
      <c r="N135" s="272">
        <f>ROUND(L135*K135,2)</f>
        <v>0</v>
      </c>
      <c r="O135" s="272"/>
      <c r="P135" s="272"/>
      <c r="Q135" s="272"/>
      <c r="R135" s="39"/>
      <c r="T135" s="168" t="s">
        <v>22</v>
      </c>
      <c r="U135" s="46" t="s">
        <v>41</v>
      </c>
      <c r="V135" s="38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21" t="s">
        <v>145</v>
      </c>
      <c r="AT135" s="21" t="s">
        <v>141</v>
      </c>
      <c r="AU135" s="21" t="s">
        <v>97</v>
      </c>
      <c r="AY135" s="21" t="s">
        <v>140</v>
      </c>
      <c r="BE135" s="107">
        <f>IF(U135="základní",N135,0)</f>
        <v>0</v>
      </c>
      <c r="BF135" s="107">
        <f>IF(U135="snížená",N135,0)</f>
        <v>0</v>
      </c>
      <c r="BG135" s="107">
        <f>IF(U135="zákl. přenesená",N135,0)</f>
        <v>0</v>
      </c>
      <c r="BH135" s="107">
        <f>IF(U135="sníž. přenesená",N135,0)</f>
        <v>0</v>
      </c>
      <c r="BI135" s="107">
        <f>IF(U135="nulová",N135,0)</f>
        <v>0</v>
      </c>
      <c r="BJ135" s="21" t="s">
        <v>81</v>
      </c>
      <c r="BK135" s="107">
        <f>ROUND(L135*K135,2)</f>
        <v>0</v>
      </c>
      <c r="BL135" s="21" t="s">
        <v>145</v>
      </c>
      <c r="BM135" s="21" t="s">
        <v>161</v>
      </c>
    </row>
    <row r="136" spans="2:65" s="10" customFormat="1" ht="16.5" customHeight="1">
      <c r="B136" s="171"/>
      <c r="C136" s="172"/>
      <c r="D136" s="172"/>
      <c r="E136" s="173" t="s">
        <v>22</v>
      </c>
      <c r="F136" s="273" t="s">
        <v>162</v>
      </c>
      <c r="G136" s="274"/>
      <c r="H136" s="274"/>
      <c r="I136" s="274"/>
      <c r="J136" s="172"/>
      <c r="K136" s="174">
        <v>658.58399999999995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148</v>
      </c>
      <c r="AU136" s="178" t="s">
        <v>97</v>
      </c>
      <c r="AV136" s="10" t="s">
        <v>97</v>
      </c>
      <c r="AW136" s="10" t="s">
        <v>34</v>
      </c>
      <c r="AX136" s="10" t="s">
        <v>76</v>
      </c>
      <c r="AY136" s="178" t="s">
        <v>140</v>
      </c>
    </row>
    <row r="137" spans="2:65" s="11" customFormat="1" ht="16.5" customHeight="1">
      <c r="B137" s="179"/>
      <c r="C137" s="180"/>
      <c r="D137" s="180"/>
      <c r="E137" s="181" t="s">
        <v>22</v>
      </c>
      <c r="F137" s="275" t="s">
        <v>149</v>
      </c>
      <c r="G137" s="276"/>
      <c r="H137" s="276"/>
      <c r="I137" s="276"/>
      <c r="J137" s="180"/>
      <c r="K137" s="182">
        <v>658.58399999999995</v>
      </c>
      <c r="L137" s="180"/>
      <c r="M137" s="180"/>
      <c r="N137" s="180"/>
      <c r="O137" s="180"/>
      <c r="P137" s="180"/>
      <c r="Q137" s="180"/>
      <c r="R137" s="183"/>
      <c r="T137" s="184"/>
      <c r="U137" s="180"/>
      <c r="V137" s="180"/>
      <c r="W137" s="180"/>
      <c r="X137" s="180"/>
      <c r="Y137" s="180"/>
      <c r="Z137" s="180"/>
      <c r="AA137" s="185"/>
      <c r="AT137" s="186" t="s">
        <v>148</v>
      </c>
      <c r="AU137" s="186" t="s">
        <v>97</v>
      </c>
      <c r="AV137" s="11" t="s">
        <v>145</v>
      </c>
      <c r="AW137" s="11" t="s">
        <v>34</v>
      </c>
      <c r="AX137" s="11" t="s">
        <v>81</v>
      </c>
      <c r="AY137" s="186" t="s">
        <v>140</v>
      </c>
    </row>
    <row r="138" spans="2:65" s="1" customFormat="1" ht="25.5" customHeight="1">
      <c r="B138" s="37"/>
      <c r="C138" s="164" t="s">
        <v>163</v>
      </c>
      <c r="D138" s="164" t="s">
        <v>141</v>
      </c>
      <c r="E138" s="165" t="s">
        <v>164</v>
      </c>
      <c r="F138" s="269" t="s">
        <v>165</v>
      </c>
      <c r="G138" s="269"/>
      <c r="H138" s="269"/>
      <c r="I138" s="269"/>
      <c r="J138" s="166" t="s">
        <v>152</v>
      </c>
      <c r="K138" s="167">
        <v>658.58399999999995</v>
      </c>
      <c r="L138" s="270">
        <v>0</v>
      </c>
      <c r="M138" s="271"/>
      <c r="N138" s="272">
        <f>ROUND(L138*K138,2)</f>
        <v>0</v>
      </c>
      <c r="O138" s="272"/>
      <c r="P138" s="272"/>
      <c r="Q138" s="272"/>
      <c r="R138" s="39"/>
      <c r="T138" s="168" t="s">
        <v>22</v>
      </c>
      <c r="U138" s="46" t="s">
        <v>41</v>
      </c>
      <c r="V138" s="38"/>
      <c r="W138" s="169">
        <f>V138*K138</f>
        <v>0</v>
      </c>
      <c r="X138" s="169">
        <v>0</v>
      </c>
      <c r="Y138" s="169">
        <f>X138*K138</f>
        <v>0</v>
      </c>
      <c r="Z138" s="169">
        <v>0</v>
      </c>
      <c r="AA138" s="170">
        <f>Z138*K138</f>
        <v>0</v>
      </c>
      <c r="AR138" s="21" t="s">
        <v>145</v>
      </c>
      <c r="AT138" s="21" t="s">
        <v>141</v>
      </c>
      <c r="AU138" s="21" t="s">
        <v>97</v>
      </c>
      <c r="AY138" s="21" t="s">
        <v>140</v>
      </c>
      <c r="BE138" s="107">
        <f>IF(U138="základní",N138,0)</f>
        <v>0</v>
      </c>
      <c r="BF138" s="107">
        <f>IF(U138="snížená",N138,0)</f>
        <v>0</v>
      </c>
      <c r="BG138" s="107">
        <f>IF(U138="zákl. přenesená",N138,0)</f>
        <v>0</v>
      </c>
      <c r="BH138" s="107">
        <f>IF(U138="sníž. přenesená",N138,0)</f>
        <v>0</v>
      </c>
      <c r="BI138" s="107">
        <f>IF(U138="nulová",N138,0)</f>
        <v>0</v>
      </c>
      <c r="BJ138" s="21" t="s">
        <v>81</v>
      </c>
      <c r="BK138" s="107">
        <f>ROUND(L138*K138,2)</f>
        <v>0</v>
      </c>
      <c r="BL138" s="21" t="s">
        <v>145</v>
      </c>
      <c r="BM138" s="21" t="s">
        <v>166</v>
      </c>
    </row>
    <row r="139" spans="2:65" s="10" customFormat="1" ht="16.5" customHeight="1">
      <c r="B139" s="171"/>
      <c r="C139" s="172"/>
      <c r="D139" s="172"/>
      <c r="E139" s="173" t="s">
        <v>22</v>
      </c>
      <c r="F139" s="273" t="s">
        <v>167</v>
      </c>
      <c r="G139" s="274"/>
      <c r="H139" s="274"/>
      <c r="I139" s="274"/>
      <c r="J139" s="172"/>
      <c r="K139" s="174">
        <v>658.58399999999995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148</v>
      </c>
      <c r="AU139" s="178" t="s">
        <v>97</v>
      </c>
      <c r="AV139" s="10" t="s">
        <v>97</v>
      </c>
      <c r="AW139" s="10" t="s">
        <v>34</v>
      </c>
      <c r="AX139" s="10" t="s">
        <v>76</v>
      </c>
      <c r="AY139" s="178" t="s">
        <v>140</v>
      </c>
    </row>
    <row r="140" spans="2:65" s="11" customFormat="1" ht="16.5" customHeight="1">
      <c r="B140" s="179"/>
      <c r="C140" s="180"/>
      <c r="D140" s="180"/>
      <c r="E140" s="181" t="s">
        <v>22</v>
      </c>
      <c r="F140" s="275" t="s">
        <v>149</v>
      </c>
      <c r="G140" s="276"/>
      <c r="H140" s="276"/>
      <c r="I140" s="276"/>
      <c r="J140" s="180"/>
      <c r="K140" s="182">
        <v>658.58399999999995</v>
      </c>
      <c r="L140" s="180"/>
      <c r="M140" s="180"/>
      <c r="N140" s="180"/>
      <c r="O140" s="180"/>
      <c r="P140" s="180"/>
      <c r="Q140" s="180"/>
      <c r="R140" s="183"/>
      <c r="T140" s="184"/>
      <c r="U140" s="180"/>
      <c r="V140" s="180"/>
      <c r="W140" s="180"/>
      <c r="X140" s="180"/>
      <c r="Y140" s="180"/>
      <c r="Z140" s="180"/>
      <c r="AA140" s="185"/>
      <c r="AT140" s="186" t="s">
        <v>148</v>
      </c>
      <c r="AU140" s="186" t="s">
        <v>97</v>
      </c>
      <c r="AV140" s="11" t="s">
        <v>145</v>
      </c>
      <c r="AW140" s="11" t="s">
        <v>34</v>
      </c>
      <c r="AX140" s="11" t="s">
        <v>81</v>
      </c>
      <c r="AY140" s="186" t="s">
        <v>140</v>
      </c>
    </row>
    <row r="141" spans="2:65" s="1" customFormat="1" ht="25.5" customHeight="1">
      <c r="B141" s="37"/>
      <c r="C141" s="164" t="s">
        <v>168</v>
      </c>
      <c r="D141" s="164" t="s">
        <v>141</v>
      </c>
      <c r="E141" s="165" t="s">
        <v>169</v>
      </c>
      <c r="F141" s="269" t="s">
        <v>170</v>
      </c>
      <c r="G141" s="269"/>
      <c r="H141" s="269"/>
      <c r="I141" s="269"/>
      <c r="J141" s="166" t="s">
        <v>144</v>
      </c>
      <c r="K141" s="167">
        <v>1730.46</v>
      </c>
      <c r="L141" s="270">
        <v>0</v>
      </c>
      <c r="M141" s="271"/>
      <c r="N141" s="272">
        <f>ROUND(L141*K141,2)</f>
        <v>0</v>
      </c>
      <c r="O141" s="272"/>
      <c r="P141" s="272"/>
      <c r="Q141" s="272"/>
      <c r="R141" s="39"/>
      <c r="T141" s="168" t="s">
        <v>22</v>
      </c>
      <c r="U141" s="46" t="s">
        <v>41</v>
      </c>
      <c r="V141" s="38"/>
      <c r="W141" s="169">
        <f>V141*K141</f>
        <v>0</v>
      </c>
      <c r="X141" s="169">
        <v>8.4999999999999995E-4</v>
      </c>
      <c r="Y141" s="169">
        <f>X141*K141</f>
        <v>1.4708909999999999</v>
      </c>
      <c r="Z141" s="169">
        <v>0</v>
      </c>
      <c r="AA141" s="170">
        <f>Z141*K141</f>
        <v>0</v>
      </c>
      <c r="AR141" s="21" t="s">
        <v>145</v>
      </c>
      <c r="AT141" s="21" t="s">
        <v>141</v>
      </c>
      <c r="AU141" s="21" t="s">
        <v>97</v>
      </c>
      <c r="AY141" s="21" t="s">
        <v>140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81</v>
      </c>
      <c r="BK141" s="107">
        <f>ROUND(L141*K141,2)</f>
        <v>0</v>
      </c>
      <c r="BL141" s="21" t="s">
        <v>145</v>
      </c>
      <c r="BM141" s="21" t="s">
        <v>171</v>
      </c>
    </row>
    <row r="142" spans="2:65" s="10" customFormat="1" ht="16.5" customHeight="1">
      <c r="B142" s="171"/>
      <c r="C142" s="172"/>
      <c r="D142" s="172"/>
      <c r="E142" s="173" t="s">
        <v>22</v>
      </c>
      <c r="F142" s="273" t="s">
        <v>172</v>
      </c>
      <c r="G142" s="274"/>
      <c r="H142" s="274"/>
      <c r="I142" s="274"/>
      <c r="J142" s="172"/>
      <c r="K142" s="174">
        <v>1646.46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148</v>
      </c>
      <c r="AU142" s="178" t="s">
        <v>97</v>
      </c>
      <c r="AV142" s="10" t="s">
        <v>97</v>
      </c>
      <c r="AW142" s="10" t="s">
        <v>34</v>
      </c>
      <c r="AX142" s="10" t="s">
        <v>76</v>
      </c>
      <c r="AY142" s="178" t="s">
        <v>140</v>
      </c>
    </row>
    <row r="143" spans="2:65" s="10" customFormat="1" ht="16.5" customHeight="1">
      <c r="B143" s="171"/>
      <c r="C143" s="172"/>
      <c r="D143" s="172"/>
      <c r="E143" s="173" t="s">
        <v>22</v>
      </c>
      <c r="F143" s="277" t="s">
        <v>173</v>
      </c>
      <c r="G143" s="278"/>
      <c r="H143" s="278"/>
      <c r="I143" s="278"/>
      <c r="J143" s="172"/>
      <c r="K143" s="174">
        <v>84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148</v>
      </c>
      <c r="AU143" s="178" t="s">
        <v>97</v>
      </c>
      <c r="AV143" s="10" t="s">
        <v>97</v>
      </c>
      <c r="AW143" s="10" t="s">
        <v>34</v>
      </c>
      <c r="AX143" s="10" t="s">
        <v>76</v>
      </c>
      <c r="AY143" s="178" t="s">
        <v>140</v>
      </c>
    </row>
    <row r="144" spans="2:65" s="11" customFormat="1" ht="16.5" customHeight="1">
      <c r="B144" s="179"/>
      <c r="C144" s="180"/>
      <c r="D144" s="180"/>
      <c r="E144" s="181" t="s">
        <v>22</v>
      </c>
      <c r="F144" s="275" t="s">
        <v>149</v>
      </c>
      <c r="G144" s="276"/>
      <c r="H144" s="276"/>
      <c r="I144" s="276"/>
      <c r="J144" s="180"/>
      <c r="K144" s="182">
        <v>1730.46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148</v>
      </c>
      <c r="AU144" s="186" t="s">
        <v>97</v>
      </c>
      <c r="AV144" s="11" t="s">
        <v>145</v>
      </c>
      <c r="AW144" s="11" t="s">
        <v>34</v>
      </c>
      <c r="AX144" s="11" t="s">
        <v>81</v>
      </c>
      <c r="AY144" s="186" t="s">
        <v>140</v>
      </c>
    </row>
    <row r="145" spans="2:65" s="1" customFormat="1" ht="25.5" customHeight="1">
      <c r="B145" s="37"/>
      <c r="C145" s="164" t="s">
        <v>174</v>
      </c>
      <c r="D145" s="164" t="s">
        <v>141</v>
      </c>
      <c r="E145" s="165" t="s">
        <v>175</v>
      </c>
      <c r="F145" s="269" t="s">
        <v>176</v>
      </c>
      <c r="G145" s="269"/>
      <c r="H145" s="269"/>
      <c r="I145" s="269"/>
      <c r="J145" s="166" t="s">
        <v>144</v>
      </c>
      <c r="K145" s="167">
        <v>1730.46</v>
      </c>
      <c r="L145" s="270">
        <v>0</v>
      </c>
      <c r="M145" s="271"/>
      <c r="N145" s="272">
        <f>ROUND(L145*K145,2)</f>
        <v>0</v>
      </c>
      <c r="O145" s="272"/>
      <c r="P145" s="272"/>
      <c r="Q145" s="272"/>
      <c r="R145" s="39"/>
      <c r="T145" s="168" t="s">
        <v>22</v>
      </c>
      <c r="U145" s="46" t="s">
        <v>41</v>
      </c>
      <c r="V145" s="38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1" t="s">
        <v>145</v>
      </c>
      <c r="AT145" s="21" t="s">
        <v>141</v>
      </c>
      <c r="AU145" s="21" t="s">
        <v>97</v>
      </c>
      <c r="AY145" s="21" t="s">
        <v>140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1" t="s">
        <v>81</v>
      </c>
      <c r="BK145" s="107">
        <f>ROUND(L145*K145,2)</f>
        <v>0</v>
      </c>
      <c r="BL145" s="21" t="s">
        <v>145</v>
      </c>
      <c r="BM145" s="21" t="s">
        <v>177</v>
      </c>
    </row>
    <row r="146" spans="2:65" s="1" customFormat="1" ht="25.5" customHeight="1">
      <c r="B146" s="37"/>
      <c r="C146" s="164" t="s">
        <v>178</v>
      </c>
      <c r="D146" s="164" t="s">
        <v>141</v>
      </c>
      <c r="E146" s="165" t="s">
        <v>179</v>
      </c>
      <c r="F146" s="269" t="s">
        <v>180</v>
      </c>
      <c r="G146" s="269"/>
      <c r="H146" s="269"/>
      <c r="I146" s="269"/>
      <c r="J146" s="166" t="s">
        <v>152</v>
      </c>
      <c r="K146" s="167">
        <v>748.18399999999997</v>
      </c>
      <c r="L146" s="270">
        <v>0</v>
      </c>
      <c r="M146" s="271"/>
      <c r="N146" s="272">
        <f>ROUND(L146*K146,2)</f>
        <v>0</v>
      </c>
      <c r="O146" s="272"/>
      <c r="P146" s="272"/>
      <c r="Q146" s="272"/>
      <c r="R146" s="39"/>
      <c r="T146" s="168" t="s">
        <v>22</v>
      </c>
      <c r="U146" s="46" t="s">
        <v>41</v>
      </c>
      <c r="V146" s="38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21" t="s">
        <v>145</v>
      </c>
      <c r="AT146" s="21" t="s">
        <v>141</v>
      </c>
      <c r="AU146" s="21" t="s">
        <v>97</v>
      </c>
      <c r="AY146" s="21" t="s">
        <v>140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81</v>
      </c>
      <c r="BK146" s="107">
        <f>ROUND(L146*K146,2)</f>
        <v>0</v>
      </c>
      <c r="BL146" s="21" t="s">
        <v>145</v>
      </c>
      <c r="BM146" s="21" t="s">
        <v>181</v>
      </c>
    </row>
    <row r="147" spans="2:65" s="10" customFormat="1" ht="16.5" customHeight="1">
      <c r="B147" s="171"/>
      <c r="C147" s="172"/>
      <c r="D147" s="172"/>
      <c r="E147" s="173" t="s">
        <v>22</v>
      </c>
      <c r="F147" s="273" t="s">
        <v>182</v>
      </c>
      <c r="G147" s="274"/>
      <c r="H147" s="274"/>
      <c r="I147" s="274"/>
      <c r="J147" s="172"/>
      <c r="K147" s="174">
        <v>748.18399999999997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148</v>
      </c>
      <c r="AU147" s="178" t="s">
        <v>97</v>
      </c>
      <c r="AV147" s="10" t="s">
        <v>97</v>
      </c>
      <c r="AW147" s="10" t="s">
        <v>34</v>
      </c>
      <c r="AX147" s="10" t="s">
        <v>76</v>
      </c>
      <c r="AY147" s="178" t="s">
        <v>140</v>
      </c>
    </row>
    <row r="148" spans="2:65" s="11" customFormat="1" ht="16.5" customHeight="1">
      <c r="B148" s="179"/>
      <c r="C148" s="180"/>
      <c r="D148" s="180"/>
      <c r="E148" s="181" t="s">
        <v>22</v>
      </c>
      <c r="F148" s="275" t="s">
        <v>149</v>
      </c>
      <c r="G148" s="276"/>
      <c r="H148" s="276"/>
      <c r="I148" s="276"/>
      <c r="J148" s="180"/>
      <c r="K148" s="182">
        <v>748.18399999999997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148</v>
      </c>
      <c r="AU148" s="186" t="s">
        <v>97</v>
      </c>
      <c r="AV148" s="11" t="s">
        <v>145</v>
      </c>
      <c r="AW148" s="11" t="s">
        <v>34</v>
      </c>
      <c r="AX148" s="11" t="s">
        <v>81</v>
      </c>
      <c r="AY148" s="186" t="s">
        <v>140</v>
      </c>
    </row>
    <row r="149" spans="2:65" s="1" customFormat="1" ht="25.5" customHeight="1">
      <c r="B149" s="37"/>
      <c r="C149" s="164" t="s">
        <v>183</v>
      </c>
      <c r="D149" s="164" t="s">
        <v>141</v>
      </c>
      <c r="E149" s="165" t="s">
        <v>184</v>
      </c>
      <c r="F149" s="269" t="s">
        <v>185</v>
      </c>
      <c r="G149" s="269"/>
      <c r="H149" s="269"/>
      <c r="I149" s="269"/>
      <c r="J149" s="166" t="s">
        <v>152</v>
      </c>
      <c r="K149" s="167">
        <v>425.47800000000001</v>
      </c>
      <c r="L149" s="270">
        <v>0</v>
      </c>
      <c r="M149" s="271"/>
      <c r="N149" s="272">
        <f>ROUND(L149*K149,2)</f>
        <v>0</v>
      </c>
      <c r="O149" s="272"/>
      <c r="P149" s="272"/>
      <c r="Q149" s="272"/>
      <c r="R149" s="39"/>
      <c r="T149" s="168" t="s">
        <v>22</v>
      </c>
      <c r="U149" s="46" t="s">
        <v>41</v>
      </c>
      <c r="V149" s="38"/>
      <c r="W149" s="169">
        <f>V149*K149</f>
        <v>0</v>
      </c>
      <c r="X149" s="169">
        <v>0</v>
      </c>
      <c r="Y149" s="169">
        <f>X149*K149</f>
        <v>0</v>
      </c>
      <c r="Z149" s="169">
        <v>0</v>
      </c>
      <c r="AA149" s="170">
        <f>Z149*K149</f>
        <v>0</v>
      </c>
      <c r="AR149" s="21" t="s">
        <v>145</v>
      </c>
      <c r="AT149" s="21" t="s">
        <v>141</v>
      </c>
      <c r="AU149" s="21" t="s">
        <v>97</v>
      </c>
      <c r="AY149" s="21" t="s">
        <v>140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81</v>
      </c>
      <c r="BK149" s="107">
        <f>ROUND(L149*K149,2)</f>
        <v>0</v>
      </c>
      <c r="BL149" s="21" t="s">
        <v>145</v>
      </c>
      <c r="BM149" s="21" t="s">
        <v>186</v>
      </c>
    </row>
    <row r="150" spans="2:65" s="10" customFormat="1" ht="16.5" customHeight="1">
      <c r="B150" s="171"/>
      <c r="C150" s="172"/>
      <c r="D150" s="172"/>
      <c r="E150" s="173" t="s">
        <v>22</v>
      </c>
      <c r="F150" s="273" t="s">
        <v>187</v>
      </c>
      <c r="G150" s="274"/>
      <c r="H150" s="274"/>
      <c r="I150" s="274"/>
      <c r="J150" s="172"/>
      <c r="K150" s="174">
        <v>425.47800000000001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148</v>
      </c>
      <c r="AU150" s="178" t="s">
        <v>97</v>
      </c>
      <c r="AV150" s="10" t="s">
        <v>97</v>
      </c>
      <c r="AW150" s="10" t="s">
        <v>34</v>
      </c>
      <c r="AX150" s="10" t="s">
        <v>76</v>
      </c>
      <c r="AY150" s="178" t="s">
        <v>140</v>
      </c>
    </row>
    <row r="151" spans="2:65" s="11" customFormat="1" ht="16.5" customHeight="1">
      <c r="B151" s="179"/>
      <c r="C151" s="180"/>
      <c r="D151" s="180"/>
      <c r="E151" s="181" t="s">
        <v>22</v>
      </c>
      <c r="F151" s="275" t="s">
        <v>149</v>
      </c>
      <c r="G151" s="276"/>
      <c r="H151" s="276"/>
      <c r="I151" s="276"/>
      <c r="J151" s="180"/>
      <c r="K151" s="182">
        <v>425.47800000000001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148</v>
      </c>
      <c r="AU151" s="186" t="s">
        <v>97</v>
      </c>
      <c r="AV151" s="11" t="s">
        <v>145</v>
      </c>
      <c r="AW151" s="11" t="s">
        <v>34</v>
      </c>
      <c r="AX151" s="11" t="s">
        <v>81</v>
      </c>
      <c r="AY151" s="186" t="s">
        <v>140</v>
      </c>
    </row>
    <row r="152" spans="2:65" s="1" customFormat="1" ht="38.25" customHeight="1">
      <c r="B152" s="37"/>
      <c r="C152" s="164" t="s">
        <v>188</v>
      </c>
      <c r="D152" s="164" t="s">
        <v>141</v>
      </c>
      <c r="E152" s="165" t="s">
        <v>189</v>
      </c>
      <c r="F152" s="269" t="s">
        <v>190</v>
      </c>
      <c r="G152" s="269"/>
      <c r="H152" s="269"/>
      <c r="I152" s="269"/>
      <c r="J152" s="166" t="s">
        <v>152</v>
      </c>
      <c r="K152" s="167">
        <v>4254.78</v>
      </c>
      <c r="L152" s="270">
        <v>0</v>
      </c>
      <c r="M152" s="271"/>
      <c r="N152" s="272">
        <f>ROUND(L152*K152,2)</f>
        <v>0</v>
      </c>
      <c r="O152" s="272"/>
      <c r="P152" s="272"/>
      <c r="Q152" s="272"/>
      <c r="R152" s="39"/>
      <c r="T152" s="168" t="s">
        <v>22</v>
      </c>
      <c r="U152" s="46" t="s">
        <v>41</v>
      </c>
      <c r="V152" s="38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1" t="s">
        <v>145</v>
      </c>
      <c r="AT152" s="21" t="s">
        <v>141</v>
      </c>
      <c r="AU152" s="21" t="s">
        <v>97</v>
      </c>
      <c r="AY152" s="21" t="s">
        <v>140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81</v>
      </c>
      <c r="BK152" s="107">
        <f>ROUND(L152*K152,2)</f>
        <v>0</v>
      </c>
      <c r="BL152" s="21" t="s">
        <v>145</v>
      </c>
      <c r="BM152" s="21" t="s">
        <v>191</v>
      </c>
    </row>
    <row r="153" spans="2:65" s="10" customFormat="1" ht="16.5" customHeight="1">
      <c r="B153" s="171"/>
      <c r="C153" s="172"/>
      <c r="D153" s="172"/>
      <c r="E153" s="173" t="s">
        <v>22</v>
      </c>
      <c r="F153" s="273" t="s">
        <v>192</v>
      </c>
      <c r="G153" s="274"/>
      <c r="H153" s="274"/>
      <c r="I153" s="274"/>
      <c r="J153" s="172"/>
      <c r="K153" s="174">
        <v>4254.78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148</v>
      </c>
      <c r="AU153" s="178" t="s">
        <v>97</v>
      </c>
      <c r="AV153" s="10" t="s">
        <v>97</v>
      </c>
      <c r="AW153" s="10" t="s">
        <v>34</v>
      </c>
      <c r="AX153" s="10" t="s">
        <v>76</v>
      </c>
      <c r="AY153" s="178" t="s">
        <v>140</v>
      </c>
    </row>
    <row r="154" spans="2:65" s="11" customFormat="1" ht="16.5" customHeight="1">
      <c r="B154" s="179"/>
      <c r="C154" s="180"/>
      <c r="D154" s="180"/>
      <c r="E154" s="181" t="s">
        <v>22</v>
      </c>
      <c r="F154" s="275" t="s">
        <v>149</v>
      </c>
      <c r="G154" s="276"/>
      <c r="H154" s="276"/>
      <c r="I154" s="276"/>
      <c r="J154" s="180"/>
      <c r="K154" s="182">
        <v>4254.78</v>
      </c>
      <c r="L154" s="180"/>
      <c r="M154" s="180"/>
      <c r="N154" s="180"/>
      <c r="O154" s="180"/>
      <c r="P154" s="180"/>
      <c r="Q154" s="180"/>
      <c r="R154" s="183"/>
      <c r="T154" s="184"/>
      <c r="U154" s="180"/>
      <c r="V154" s="180"/>
      <c r="W154" s="180"/>
      <c r="X154" s="180"/>
      <c r="Y154" s="180"/>
      <c r="Z154" s="180"/>
      <c r="AA154" s="185"/>
      <c r="AT154" s="186" t="s">
        <v>148</v>
      </c>
      <c r="AU154" s="186" t="s">
        <v>97</v>
      </c>
      <c r="AV154" s="11" t="s">
        <v>145</v>
      </c>
      <c r="AW154" s="11" t="s">
        <v>34</v>
      </c>
      <c r="AX154" s="11" t="s">
        <v>81</v>
      </c>
      <c r="AY154" s="186" t="s">
        <v>140</v>
      </c>
    </row>
    <row r="155" spans="2:65" s="1" customFormat="1" ht="25.5" customHeight="1">
      <c r="B155" s="37"/>
      <c r="C155" s="164" t="s">
        <v>193</v>
      </c>
      <c r="D155" s="164" t="s">
        <v>141</v>
      </c>
      <c r="E155" s="165" t="s">
        <v>194</v>
      </c>
      <c r="F155" s="269" t="s">
        <v>195</v>
      </c>
      <c r="G155" s="269"/>
      <c r="H155" s="269"/>
      <c r="I155" s="269"/>
      <c r="J155" s="166" t="s">
        <v>196</v>
      </c>
      <c r="K155" s="167">
        <v>808.40800000000002</v>
      </c>
      <c r="L155" s="270">
        <v>0</v>
      </c>
      <c r="M155" s="271"/>
      <c r="N155" s="272">
        <f>ROUND(L155*K155,2)</f>
        <v>0</v>
      </c>
      <c r="O155" s="272"/>
      <c r="P155" s="272"/>
      <c r="Q155" s="272"/>
      <c r="R155" s="39"/>
      <c r="T155" s="168" t="s">
        <v>22</v>
      </c>
      <c r="U155" s="46" t="s">
        <v>41</v>
      </c>
      <c r="V155" s="38"/>
      <c r="W155" s="169">
        <f>V155*K155</f>
        <v>0</v>
      </c>
      <c r="X155" s="169">
        <v>0</v>
      </c>
      <c r="Y155" s="169">
        <f>X155*K155</f>
        <v>0</v>
      </c>
      <c r="Z155" s="169">
        <v>0</v>
      </c>
      <c r="AA155" s="170">
        <f>Z155*K155</f>
        <v>0</v>
      </c>
      <c r="AR155" s="21" t="s">
        <v>145</v>
      </c>
      <c r="AT155" s="21" t="s">
        <v>141</v>
      </c>
      <c r="AU155" s="21" t="s">
        <v>97</v>
      </c>
      <c r="AY155" s="21" t="s">
        <v>140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81</v>
      </c>
      <c r="BK155" s="107">
        <f>ROUND(L155*K155,2)</f>
        <v>0</v>
      </c>
      <c r="BL155" s="21" t="s">
        <v>145</v>
      </c>
      <c r="BM155" s="21" t="s">
        <v>197</v>
      </c>
    </row>
    <row r="156" spans="2:65" s="10" customFormat="1" ht="16.5" customHeight="1">
      <c r="B156" s="171"/>
      <c r="C156" s="172"/>
      <c r="D156" s="172"/>
      <c r="E156" s="173" t="s">
        <v>22</v>
      </c>
      <c r="F156" s="273" t="s">
        <v>198</v>
      </c>
      <c r="G156" s="274"/>
      <c r="H156" s="274"/>
      <c r="I156" s="274"/>
      <c r="J156" s="172"/>
      <c r="K156" s="174">
        <v>808.40800000000002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148</v>
      </c>
      <c r="AU156" s="178" t="s">
        <v>97</v>
      </c>
      <c r="AV156" s="10" t="s">
        <v>97</v>
      </c>
      <c r="AW156" s="10" t="s">
        <v>34</v>
      </c>
      <c r="AX156" s="10" t="s">
        <v>76</v>
      </c>
      <c r="AY156" s="178" t="s">
        <v>140</v>
      </c>
    </row>
    <row r="157" spans="2:65" s="11" customFormat="1" ht="16.5" customHeight="1">
      <c r="B157" s="179"/>
      <c r="C157" s="180"/>
      <c r="D157" s="180"/>
      <c r="E157" s="181" t="s">
        <v>22</v>
      </c>
      <c r="F157" s="275" t="s">
        <v>149</v>
      </c>
      <c r="G157" s="276"/>
      <c r="H157" s="276"/>
      <c r="I157" s="276"/>
      <c r="J157" s="180"/>
      <c r="K157" s="182">
        <v>808.40800000000002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148</v>
      </c>
      <c r="AU157" s="186" t="s">
        <v>97</v>
      </c>
      <c r="AV157" s="11" t="s">
        <v>145</v>
      </c>
      <c r="AW157" s="11" t="s">
        <v>34</v>
      </c>
      <c r="AX157" s="11" t="s">
        <v>81</v>
      </c>
      <c r="AY157" s="186" t="s">
        <v>140</v>
      </c>
    </row>
    <row r="158" spans="2:65" s="1" customFormat="1" ht="25.5" customHeight="1">
      <c r="B158" s="37"/>
      <c r="C158" s="164" t="s">
        <v>199</v>
      </c>
      <c r="D158" s="164" t="s">
        <v>141</v>
      </c>
      <c r="E158" s="165" t="s">
        <v>200</v>
      </c>
      <c r="F158" s="269" t="s">
        <v>201</v>
      </c>
      <c r="G158" s="269"/>
      <c r="H158" s="269"/>
      <c r="I158" s="269"/>
      <c r="J158" s="166" t="s">
        <v>152</v>
      </c>
      <c r="K158" s="167">
        <v>322.70600000000002</v>
      </c>
      <c r="L158" s="270">
        <v>0</v>
      </c>
      <c r="M158" s="271"/>
      <c r="N158" s="272">
        <f>ROUND(L158*K158,2)</f>
        <v>0</v>
      </c>
      <c r="O158" s="272"/>
      <c r="P158" s="272"/>
      <c r="Q158" s="272"/>
      <c r="R158" s="39"/>
      <c r="T158" s="168" t="s">
        <v>22</v>
      </c>
      <c r="U158" s="46" t="s">
        <v>41</v>
      </c>
      <c r="V158" s="38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1" t="s">
        <v>145</v>
      </c>
      <c r="AT158" s="21" t="s">
        <v>141</v>
      </c>
      <c r="AU158" s="21" t="s">
        <v>97</v>
      </c>
      <c r="AY158" s="21" t="s">
        <v>140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1" t="s">
        <v>81</v>
      </c>
      <c r="BK158" s="107">
        <f>ROUND(L158*K158,2)</f>
        <v>0</v>
      </c>
      <c r="BL158" s="21" t="s">
        <v>145</v>
      </c>
      <c r="BM158" s="21" t="s">
        <v>202</v>
      </c>
    </row>
    <row r="159" spans="2:65" s="10" customFormat="1" ht="16.5" customHeight="1">
      <c r="B159" s="171"/>
      <c r="C159" s="172"/>
      <c r="D159" s="172"/>
      <c r="E159" s="173" t="s">
        <v>22</v>
      </c>
      <c r="F159" s="273" t="s">
        <v>203</v>
      </c>
      <c r="G159" s="274"/>
      <c r="H159" s="274"/>
      <c r="I159" s="274"/>
      <c r="J159" s="172"/>
      <c r="K159" s="174">
        <v>322.70600000000002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148</v>
      </c>
      <c r="AU159" s="178" t="s">
        <v>97</v>
      </c>
      <c r="AV159" s="10" t="s">
        <v>97</v>
      </c>
      <c r="AW159" s="10" t="s">
        <v>34</v>
      </c>
      <c r="AX159" s="10" t="s">
        <v>76</v>
      </c>
      <c r="AY159" s="178" t="s">
        <v>140</v>
      </c>
    </row>
    <row r="160" spans="2:65" s="11" customFormat="1" ht="16.5" customHeight="1">
      <c r="B160" s="179"/>
      <c r="C160" s="180"/>
      <c r="D160" s="180"/>
      <c r="E160" s="181" t="s">
        <v>22</v>
      </c>
      <c r="F160" s="275" t="s">
        <v>149</v>
      </c>
      <c r="G160" s="276"/>
      <c r="H160" s="276"/>
      <c r="I160" s="276"/>
      <c r="J160" s="180"/>
      <c r="K160" s="182">
        <v>322.70600000000002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148</v>
      </c>
      <c r="AU160" s="186" t="s">
        <v>97</v>
      </c>
      <c r="AV160" s="11" t="s">
        <v>145</v>
      </c>
      <c r="AW160" s="11" t="s">
        <v>34</v>
      </c>
      <c r="AX160" s="11" t="s">
        <v>81</v>
      </c>
      <c r="AY160" s="186" t="s">
        <v>140</v>
      </c>
    </row>
    <row r="161" spans="2:65" s="9" customFormat="1" ht="29.9" customHeight="1">
      <c r="B161" s="153"/>
      <c r="C161" s="154"/>
      <c r="D161" s="163" t="s">
        <v>107</v>
      </c>
      <c r="E161" s="163"/>
      <c r="F161" s="163"/>
      <c r="G161" s="163"/>
      <c r="H161" s="163"/>
      <c r="I161" s="163"/>
      <c r="J161" s="163"/>
      <c r="K161" s="163"/>
      <c r="L161" s="163"/>
      <c r="M161" s="163"/>
      <c r="N161" s="288">
        <f>BK161</f>
        <v>0</v>
      </c>
      <c r="O161" s="289"/>
      <c r="P161" s="289"/>
      <c r="Q161" s="289"/>
      <c r="R161" s="156"/>
      <c r="T161" s="157"/>
      <c r="U161" s="154"/>
      <c r="V161" s="154"/>
      <c r="W161" s="158">
        <f>SUM(W162:W173)</f>
        <v>0</v>
      </c>
      <c r="X161" s="154"/>
      <c r="Y161" s="158">
        <f>SUM(Y162:Y173)</f>
        <v>0</v>
      </c>
      <c r="Z161" s="154"/>
      <c r="AA161" s="159">
        <f>SUM(AA162:AA173)</f>
        <v>0</v>
      </c>
      <c r="AR161" s="160" t="s">
        <v>81</v>
      </c>
      <c r="AT161" s="161" t="s">
        <v>75</v>
      </c>
      <c r="AU161" s="161" t="s">
        <v>81</v>
      </c>
      <c r="AY161" s="160" t="s">
        <v>140</v>
      </c>
      <c r="BK161" s="162">
        <f>SUM(BK162:BK173)</f>
        <v>0</v>
      </c>
    </row>
    <row r="162" spans="2:65" s="1" customFormat="1" ht="16.5" customHeight="1">
      <c r="B162" s="37"/>
      <c r="C162" s="164" t="s">
        <v>204</v>
      </c>
      <c r="D162" s="164" t="s">
        <v>141</v>
      </c>
      <c r="E162" s="165" t="s">
        <v>205</v>
      </c>
      <c r="F162" s="269" t="s">
        <v>206</v>
      </c>
      <c r="G162" s="269"/>
      <c r="H162" s="269"/>
      <c r="I162" s="269"/>
      <c r="J162" s="166" t="s">
        <v>144</v>
      </c>
      <c r="K162" s="167">
        <v>172.33600000000001</v>
      </c>
      <c r="L162" s="270">
        <v>0</v>
      </c>
      <c r="M162" s="271"/>
      <c r="N162" s="272">
        <f>ROUND(L162*K162,2)</f>
        <v>0</v>
      </c>
      <c r="O162" s="272"/>
      <c r="P162" s="272"/>
      <c r="Q162" s="272"/>
      <c r="R162" s="39"/>
      <c r="T162" s="168" t="s">
        <v>22</v>
      </c>
      <c r="U162" s="46" t="s">
        <v>41</v>
      </c>
      <c r="V162" s="38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21" t="s">
        <v>145</v>
      </c>
      <c r="AT162" s="21" t="s">
        <v>141</v>
      </c>
      <c r="AU162" s="21" t="s">
        <v>97</v>
      </c>
      <c r="AY162" s="21" t="s">
        <v>140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81</v>
      </c>
      <c r="BK162" s="107">
        <f>ROUND(L162*K162,2)</f>
        <v>0</v>
      </c>
      <c r="BL162" s="21" t="s">
        <v>145</v>
      </c>
      <c r="BM162" s="21" t="s">
        <v>207</v>
      </c>
    </row>
    <row r="163" spans="2:65" s="10" customFormat="1" ht="16.5" customHeight="1">
      <c r="B163" s="171"/>
      <c r="C163" s="172"/>
      <c r="D163" s="172"/>
      <c r="E163" s="173" t="s">
        <v>22</v>
      </c>
      <c r="F163" s="273" t="s">
        <v>208</v>
      </c>
      <c r="G163" s="274"/>
      <c r="H163" s="274"/>
      <c r="I163" s="274"/>
      <c r="J163" s="172"/>
      <c r="K163" s="174">
        <v>172.33600000000001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148</v>
      </c>
      <c r="AU163" s="178" t="s">
        <v>97</v>
      </c>
      <c r="AV163" s="10" t="s">
        <v>97</v>
      </c>
      <c r="AW163" s="10" t="s">
        <v>34</v>
      </c>
      <c r="AX163" s="10" t="s">
        <v>76</v>
      </c>
      <c r="AY163" s="178" t="s">
        <v>140</v>
      </c>
    </row>
    <row r="164" spans="2:65" s="11" customFormat="1" ht="16.5" customHeight="1">
      <c r="B164" s="179"/>
      <c r="C164" s="180"/>
      <c r="D164" s="180"/>
      <c r="E164" s="181" t="s">
        <v>22</v>
      </c>
      <c r="F164" s="275" t="s">
        <v>149</v>
      </c>
      <c r="G164" s="276"/>
      <c r="H164" s="276"/>
      <c r="I164" s="276"/>
      <c r="J164" s="180"/>
      <c r="K164" s="182">
        <v>172.33600000000001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148</v>
      </c>
      <c r="AU164" s="186" t="s">
        <v>97</v>
      </c>
      <c r="AV164" s="11" t="s">
        <v>145</v>
      </c>
      <c r="AW164" s="11" t="s">
        <v>34</v>
      </c>
      <c r="AX164" s="11" t="s">
        <v>81</v>
      </c>
      <c r="AY164" s="186" t="s">
        <v>140</v>
      </c>
    </row>
    <row r="165" spans="2:65" s="1" customFormat="1" ht="16.5" customHeight="1">
      <c r="B165" s="37"/>
      <c r="C165" s="164" t="s">
        <v>209</v>
      </c>
      <c r="D165" s="164" t="s">
        <v>141</v>
      </c>
      <c r="E165" s="165" t="s">
        <v>210</v>
      </c>
      <c r="F165" s="269" t="s">
        <v>211</v>
      </c>
      <c r="G165" s="269"/>
      <c r="H165" s="269"/>
      <c r="I165" s="269"/>
      <c r="J165" s="166" t="s">
        <v>152</v>
      </c>
      <c r="K165" s="167">
        <v>51.701000000000001</v>
      </c>
      <c r="L165" s="270">
        <v>0</v>
      </c>
      <c r="M165" s="271"/>
      <c r="N165" s="272">
        <f>ROUND(L165*K165,2)</f>
        <v>0</v>
      </c>
      <c r="O165" s="272"/>
      <c r="P165" s="272"/>
      <c r="Q165" s="272"/>
      <c r="R165" s="39"/>
      <c r="T165" s="168" t="s">
        <v>22</v>
      </c>
      <c r="U165" s="46" t="s">
        <v>41</v>
      </c>
      <c r="V165" s="38"/>
      <c r="W165" s="169">
        <f>V165*K165</f>
        <v>0</v>
      </c>
      <c r="X165" s="169">
        <v>0</v>
      </c>
      <c r="Y165" s="169">
        <f>X165*K165</f>
        <v>0</v>
      </c>
      <c r="Z165" s="169">
        <v>0</v>
      </c>
      <c r="AA165" s="170">
        <f>Z165*K165</f>
        <v>0</v>
      </c>
      <c r="AR165" s="21" t="s">
        <v>145</v>
      </c>
      <c r="AT165" s="21" t="s">
        <v>141</v>
      </c>
      <c r="AU165" s="21" t="s">
        <v>97</v>
      </c>
      <c r="AY165" s="21" t="s">
        <v>140</v>
      </c>
      <c r="BE165" s="107">
        <f>IF(U165="základní",N165,0)</f>
        <v>0</v>
      </c>
      <c r="BF165" s="107">
        <f>IF(U165="snížená",N165,0)</f>
        <v>0</v>
      </c>
      <c r="BG165" s="107">
        <f>IF(U165="zákl. přenesená",N165,0)</f>
        <v>0</v>
      </c>
      <c r="BH165" s="107">
        <f>IF(U165="sníž. přenesená",N165,0)</f>
        <v>0</v>
      </c>
      <c r="BI165" s="107">
        <f>IF(U165="nulová",N165,0)</f>
        <v>0</v>
      </c>
      <c r="BJ165" s="21" t="s">
        <v>81</v>
      </c>
      <c r="BK165" s="107">
        <f>ROUND(L165*K165,2)</f>
        <v>0</v>
      </c>
      <c r="BL165" s="21" t="s">
        <v>145</v>
      </c>
      <c r="BM165" s="21" t="s">
        <v>212</v>
      </c>
    </row>
    <row r="166" spans="2:65" s="10" customFormat="1" ht="16.5" customHeight="1">
      <c r="B166" s="171"/>
      <c r="C166" s="172"/>
      <c r="D166" s="172"/>
      <c r="E166" s="173" t="s">
        <v>22</v>
      </c>
      <c r="F166" s="273" t="s">
        <v>213</v>
      </c>
      <c r="G166" s="274"/>
      <c r="H166" s="274"/>
      <c r="I166" s="274"/>
      <c r="J166" s="172"/>
      <c r="K166" s="174">
        <v>51.701000000000001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148</v>
      </c>
      <c r="AU166" s="178" t="s">
        <v>97</v>
      </c>
      <c r="AV166" s="10" t="s">
        <v>97</v>
      </c>
      <c r="AW166" s="10" t="s">
        <v>34</v>
      </c>
      <c r="AX166" s="10" t="s">
        <v>76</v>
      </c>
      <c r="AY166" s="178" t="s">
        <v>140</v>
      </c>
    </row>
    <row r="167" spans="2:65" s="11" customFormat="1" ht="16.5" customHeight="1">
      <c r="B167" s="179"/>
      <c r="C167" s="180"/>
      <c r="D167" s="180"/>
      <c r="E167" s="181" t="s">
        <v>22</v>
      </c>
      <c r="F167" s="275" t="s">
        <v>149</v>
      </c>
      <c r="G167" s="276"/>
      <c r="H167" s="276"/>
      <c r="I167" s="276"/>
      <c r="J167" s="180"/>
      <c r="K167" s="182">
        <v>51.701000000000001</v>
      </c>
      <c r="L167" s="180"/>
      <c r="M167" s="180"/>
      <c r="N167" s="180"/>
      <c r="O167" s="180"/>
      <c r="P167" s="180"/>
      <c r="Q167" s="180"/>
      <c r="R167" s="183"/>
      <c r="T167" s="184"/>
      <c r="U167" s="180"/>
      <c r="V167" s="180"/>
      <c r="W167" s="180"/>
      <c r="X167" s="180"/>
      <c r="Y167" s="180"/>
      <c r="Z167" s="180"/>
      <c r="AA167" s="185"/>
      <c r="AT167" s="186" t="s">
        <v>148</v>
      </c>
      <c r="AU167" s="186" t="s">
        <v>97</v>
      </c>
      <c r="AV167" s="11" t="s">
        <v>145</v>
      </c>
      <c r="AW167" s="11" t="s">
        <v>34</v>
      </c>
      <c r="AX167" s="11" t="s">
        <v>81</v>
      </c>
      <c r="AY167" s="186" t="s">
        <v>140</v>
      </c>
    </row>
    <row r="168" spans="2:65" s="1" customFormat="1" ht="16.5" customHeight="1">
      <c r="B168" s="37"/>
      <c r="C168" s="164" t="s">
        <v>11</v>
      </c>
      <c r="D168" s="164" t="s">
        <v>141</v>
      </c>
      <c r="E168" s="165" t="s">
        <v>214</v>
      </c>
      <c r="F168" s="269" t="s">
        <v>215</v>
      </c>
      <c r="G168" s="269"/>
      <c r="H168" s="269"/>
      <c r="I168" s="269"/>
      <c r="J168" s="166" t="s">
        <v>144</v>
      </c>
      <c r="K168" s="167">
        <v>172.33600000000001</v>
      </c>
      <c r="L168" s="270">
        <v>0</v>
      </c>
      <c r="M168" s="271"/>
      <c r="N168" s="272">
        <f>ROUND(L168*K168,2)</f>
        <v>0</v>
      </c>
      <c r="O168" s="272"/>
      <c r="P168" s="272"/>
      <c r="Q168" s="272"/>
      <c r="R168" s="39"/>
      <c r="T168" s="168" t="s">
        <v>22</v>
      </c>
      <c r="U168" s="46" t="s">
        <v>41</v>
      </c>
      <c r="V168" s="38"/>
      <c r="W168" s="169">
        <f>V168*K168</f>
        <v>0</v>
      </c>
      <c r="X168" s="169">
        <v>0</v>
      </c>
      <c r="Y168" s="169">
        <f>X168*K168</f>
        <v>0</v>
      </c>
      <c r="Z168" s="169">
        <v>0</v>
      </c>
      <c r="AA168" s="170">
        <f>Z168*K168</f>
        <v>0</v>
      </c>
      <c r="AR168" s="21" t="s">
        <v>145</v>
      </c>
      <c r="AT168" s="21" t="s">
        <v>141</v>
      </c>
      <c r="AU168" s="21" t="s">
        <v>97</v>
      </c>
      <c r="AY168" s="21" t="s">
        <v>140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21" t="s">
        <v>81</v>
      </c>
      <c r="BK168" s="107">
        <f>ROUND(L168*K168,2)</f>
        <v>0</v>
      </c>
      <c r="BL168" s="21" t="s">
        <v>145</v>
      </c>
      <c r="BM168" s="21" t="s">
        <v>216</v>
      </c>
    </row>
    <row r="169" spans="2:65" s="10" customFormat="1" ht="16.5" customHeight="1">
      <c r="B169" s="171"/>
      <c r="C169" s="172"/>
      <c r="D169" s="172"/>
      <c r="E169" s="173" t="s">
        <v>22</v>
      </c>
      <c r="F169" s="273" t="s">
        <v>208</v>
      </c>
      <c r="G169" s="274"/>
      <c r="H169" s="274"/>
      <c r="I169" s="274"/>
      <c r="J169" s="172"/>
      <c r="K169" s="174">
        <v>172.33600000000001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148</v>
      </c>
      <c r="AU169" s="178" t="s">
        <v>97</v>
      </c>
      <c r="AV169" s="10" t="s">
        <v>97</v>
      </c>
      <c r="AW169" s="10" t="s">
        <v>34</v>
      </c>
      <c r="AX169" s="10" t="s">
        <v>76</v>
      </c>
      <c r="AY169" s="178" t="s">
        <v>140</v>
      </c>
    </row>
    <row r="170" spans="2:65" s="11" customFormat="1" ht="16.5" customHeight="1">
      <c r="B170" s="179"/>
      <c r="C170" s="180"/>
      <c r="D170" s="180"/>
      <c r="E170" s="181" t="s">
        <v>22</v>
      </c>
      <c r="F170" s="275" t="s">
        <v>149</v>
      </c>
      <c r="G170" s="276"/>
      <c r="H170" s="276"/>
      <c r="I170" s="276"/>
      <c r="J170" s="180"/>
      <c r="K170" s="182">
        <v>172.33600000000001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148</v>
      </c>
      <c r="AU170" s="186" t="s">
        <v>97</v>
      </c>
      <c r="AV170" s="11" t="s">
        <v>145</v>
      </c>
      <c r="AW170" s="11" t="s">
        <v>34</v>
      </c>
      <c r="AX170" s="11" t="s">
        <v>81</v>
      </c>
      <c r="AY170" s="186" t="s">
        <v>140</v>
      </c>
    </row>
    <row r="171" spans="2:65" s="1" customFormat="1" ht="16.5" customHeight="1">
      <c r="B171" s="37"/>
      <c r="C171" s="164" t="s">
        <v>217</v>
      </c>
      <c r="D171" s="164" t="s">
        <v>141</v>
      </c>
      <c r="E171" s="165" t="s">
        <v>218</v>
      </c>
      <c r="F171" s="269" t="s">
        <v>219</v>
      </c>
      <c r="G171" s="269"/>
      <c r="H171" s="269"/>
      <c r="I171" s="269"/>
      <c r="J171" s="166" t="s">
        <v>152</v>
      </c>
      <c r="K171" s="167">
        <v>183.6</v>
      </c>
      <c r="L171" s="270">
        <v>0</v>
      </c>
      <c r="M171" s="271"/>
      <c r="N171" s="272">
        <f>ROUND(L171*K171,2)</f>
        <v>0</v>
      </c>
      <c r="O171" s="272"/>
      <c r="P171" s="272"/>
      <c r="Q171" s="272"/>
      <c r="R171" s="39"/>
      <c r="T171" s="168" t="s">
        <v>22</v>
      </c>
      <c r="U171" s="46" t="s">
        <v>41</v>
      </c>
      <c r="V171" s="38"/>
      <c r="W171" s="169">
        <f>V171*K171</f>
        <v>0</v>
      </c>
      <c r="X171" s="169">
        <v>0</v>
      </c>
      <c r="Y171" s="169">
        <f>X171*K171</f>
        <v>0</v>
      </c>
      <c r="Z171" s="169">
        <v>0</v>
      </c>
      <c r="AA171" s="170">
        <f>Z171*K171</f>
        <v>0</v>
      </c>
      <c r="AR171" s="21" t="s">
        <v>145</v>
      </c>
      <c r="AT171" s="21" t="s">
        <v>141</v>
      </c>
      <c r="AU171" s="21" t="s">
        <v>97</v>
      </c>
      <c r="AY171" s="21" t="s">
        <v>140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81</v>
      </c>
      <c r="BK171" s="107">
        <f>ROUND(L171*K171,2)</f>
        <v>0</v>
      </c>
      <c r="BL171" s="21" t="s">
        <v>145</v>
      </c>
      <c r="BM171" s="21" t="s">
        <v>220</v>
      </c>
    </row>
    <row r="172" spans="2:65" s="10" customFormat="1" ht="16.5" customHeight="1">
      <c r="B172" s="171"/>
      <c r="C172" s="172"/>
      <c r="D172" s="172"/>
      <c r="E172" s="173" t="s">
        <v>22</v>
      </c>
      <c r="F172" s="273" t="s">
        <v>221</v>
      </c>
      <c r="G172" s="274"/>
      <c r="H172" s="274"/>
      <c r="I172" s="274"/>
      <c r="J172" s="172"/>
      <c r="K172" s="174">
        <v>183.6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148</v>
      </c>
      <c r="AU172" s="178" t="s">
        <v>97</v>
      </c>
      <c r="AV172" s="10" t="s">
        <v>97</v>
      </c>
      <c r="AW172" s="10" t="s">
        <v>34</v>
      </c>
      <c r="AX172" s="10" t="s">
        <v>76</v>
      </c>
      <c r="AY172" s="178" t="s">
        <v>140</v>
      </c>
    </row>
    <row r="173" spans="2:65" s="11" customFormat="1" ht="16.5" customHeight="1">
      <c r="B173" s="179"/>
      <c r="C173" s="180"/>
      <c r="D173" s="180"/>
      <c r="E173" s="181" t="s">
        <v>22</v>
      </c>
      <c r="F173" s="275" t="s">
        <v>149</v>
      </c>
      <c r="G173" s="276"/>
      <c r="H173" s="276"/>
      <c r="I173" s="276"/>
      <c r="J173" s="180"/>
      <c r="K173" s="182">
        <v>183.6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148</v>
      </c>
      <c r="AU173" s="186" t="s">
        <v>97</v>
      </c>
      <c r="AV173" s="11" t="s">
        <v>145</v>
      </c>
      <c r="AW173" s="11" t="s">
        <v>34</v>
      </c>
      <c r="AX173" s="11" t="s">
        <v>81</v>
      </c>
      <c r="AY173" s="186" t="s">
        <v>140</v>
      </c>
    </row>
    <row r="174" spans="2:65" s="9" customFormat="1" ht="29.9" customHeight="1">
      <c r="B174" s="153"/>
      <c r="C174" s="154"/>
      <c r="D174" s="163" t="s">
        <v>108</v>
      </c>
      <c r="E174" s="163"/>
      <c r="F174" s="163"/>
      <c r="G174" s="163"/>
      <c r="H174" s="163"/>
      <c r="I174" s="163"/>
      <c r="J174" s="163"/>
      <c r="K174" s="163"/>
      <c r="L174" s="163"/>
      <c r="M174" s="163"/>
      <c r="N174" s="288">
        <f>BK174</f>
        <v>0</v>
      </c>
      <c r="O174" s="289"/>
      <c r="P174" s="289"/>
      <c r="Q174" s="289"/>
      <c r="R174" s="156"/>
      <c r="T174" s="157"/>
      <c r="U174" s="154"/>
      <c r="V174" s="154"/>
      <c r="W174" s="158">
        <f>SUM(W175:W209)</f>
        <v>0</v>
      </c>
      <c r="X174" s="154"/>
      <c r="Y174" s="158">
        <f>SUM(Y175:Y209)</f>
        <v>7.1009402000000001</v>
      </c>
      <c r="Z174" s="154"/>
      <c r="AA174" s="159">
        <f>SUM(AA175:AA209)</f>
        <v>39.619057999999995</v>
      </c>
      <c r="AR174" s="160" t="s">
        <v>81</v>
      </c>
      <c r="AT174" s="161" t="s">
        <v>75</v>
      </c>
      <c r="AU174" s="161" t="s">
        <v>81</v>
      </c>
      <c r="AY174" s="160" t="s">
        <v>140</v>
      </c>
      <c r="BK174" s="162">
        <f>SUM(BK175:BK209)</f>
        <v>0</v>
      </c>
    </row>
    <row r="175" spans="2:65" s="1" customFormat="1" ht="16.5" customHeight="1">
      <c r="B175" s="37"/>
      <c r="C175" s="164" t="s">
        <v>222</v>
      </c>
      <c r="D175" s="164" t="s">
        <v>141</v>
      </c>
      <c r="E175" s="165" t="s">
        <v>223</v>
      </c>
      <c r="F175" s="269" t="s">
        <v>224</v>
      </c>
      <c r="G175" s="269"/>
      <c r="H175" s="269"/>
      <c r="I175" s="269"/>
      <c r="J175" s="166" t="s">
        <v>225</v>
      </c>
      <c r="K175" s="167">
        <v>6</v>
      </c>
      <c r="L175" s="270">
        <v>0</v>
      </c>
      <c r="M175" s="271"/>
      <c r="N175" s="272">
        <f>ROUND(L175*K175,2)</f>
        <v>0</v>
      </c>
      <c r="O175" s="272"/>
      <c r="P175" s="272"/>
      <c r="Q175" s="272"/>
      <c r="R175" s="39"/>
      <c r="T175" s="168" t="s">
        <v>22</v>
      </c>
      <c r="U175" s="46" t="s">
        <v>41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4.0999999999999996</v>
      </c>
      <c r="AA175" s="170">
        <f>Z175*K175</f>
        <v>24.599999999999998</v>
      </c>
      <c r="AR175" s="21" t="s">
        <v>145</v>
      </c>
      <c r="AT175" s="21" t="s">
        <v>141</v>
      </c>
      <c r="AU175" s="21" t="s">
        <v>97</v>
      </c>
      <c r="AY175" s="21" t="s">
        <v>140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81</v>
      </c>
      <c r="BK175" s="107">
        <f>ROUND(L175*K175,2)</f>
        <v>0</v>
      </c>
      <c r="BL175" s="21" t="s">
        <v>145</v>
      </c>
      <c r="BM175" s="21" t="s">
        <v>226</v>
      </c>
    </row>
    <row r="176" spans="2:65" s="1" customFormat="1" ht="16.5" customHeight="1">
      <c r="B176" s="37"/>
      <c r="C176" s="164" t="s">
        <v>227</v>
      </c>
      <c r="D176" s="164" t="s">
        <v>141</v>
      </c>
      <c r="E176" s="165" t="s">
        <v>228</v>
      </c>
      <c r="F176" s="269" t="s">
        <v>229</v>
      </c>
      <c r="G176" s="269"/>
      <c r="H176" s="269"/>
      <c r="I176" s="269"/>
      <c r="J176" s="166" t="s">
        <v>230</v>
      </c>
      <c r="K176" s="167">
        <v>34.46</v>
      </c>
      <c r="L176" s="270">
        <v>0</v>
      </c>
      <c r="M176" s="271"/>
      <c r="N176" s="272">
        <f>ROUND(L176*K176,2)</f>
        <v>0</v>
      </c>
      <c r="O176" s="272"/>
      <c r="P176" s="272"/>
      <c r="Q176" s="272"/>
      <c r="R176" s="39"/>
      <c r="T176" s="168" t="s">
        <v>22</v>
      </c>
      <c r="U176" s="46" t="s">
        <v>41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9.2299999999999993E-2</v>
      </c>
      <c r="AA176" s="170">
        <f>Z176*K176</f>
        <v>3.1806579999999998</v>
      </c>
      <c r="AR176" s="21" t="s">
        <v>217</v>
      </c>
      <c r="AT176" s="21" t="s">
        <v>141</v>
      </c>
      <c r="AU176" s="21" t="s">
        <v>97</v>
      </c>
      <c r="AY176" s="21" t="s">
        <v>140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81</v>
      </c>
      <c r="BK176" s="107">
        <f>ROUND(L176*K176,2)</f>
        <v>0</v>
      </c>
      <c r="BL176" s="21" t="s">
        <v>217</v>
      </c>
      <c r="BM176" s="21" t="s">
        <v>231</v>
      </c>
    </row>
    <row r="177" spans="2:65" s="10" customFormat="1" ht="16.5" customHeight="1">
      <c r="B177" s="171"/>
      <c r="C177" s="172"/>
      <c r="D177" s="172"/>
      <c r="E177" s="173" t="s">
        <v>22</v>
      </c>
      <c r="F177" s="273" t="s">
        <v>232</v>
      </c>
      <c r="G177" s="274"/>
      <c r="H177" s="274"/>
      <c r="I177" s="274"/>
      <c r="J177" s="172"/>
      <c r="K177" s="174">
        <v>34.46</v>
      </c>
      <c r="L177" s="172"/>
      <c r="M177" s="172"/>
      <c r="N177" s="172"/>
      <c r="O177" s="172"/>
      <c r="P177" s="172"/>
      <c r="Q177" s="172"/>
      <c r="R177" s="175"/>
      <c r="T177" s="176"/>
      <c r="U177" s="172"/>
      <c r="V177" s="172"/>
      <c r="W177" s="172"/>
      <c r="X177" s="172"/>
      <c r="Y177" s="172"/>
      <c r="Z177" s="172"/>
      <c r="AA177" s="177"/>
      <c r="AT177" s="178" t="s">
        <v>148</v>
      </c>
      <c r="AU177" s="178" t="s">
        <v>97</v>
      </c>
      <c r="AV177" s="10" t="s">
        <v>97</v>
      </c>
      <c r="AW177" s="10" t="s">
        <v>34</v>
      </c>
      <c r="AX177" s="10" t="s">
        <v>76</v>
      </c>
      <c r="AY177" s="178" t="s">
        <v>140</v>
      </c>
    </row>
    <row r="178" spans="2:65" s="11" customFormat="1" ht="16.5" customHeight="1">
      <c r="B178" s="179"/>
      <c r="C178" s="180"/>
      <c r="D178" s="180"/>
      <c r="E178" s="181" t="s">
        <v>22</v>
      </c>
      <c r="F178" s="275" t="s">
        <v>149</v>
      </c>
      <c r="G178" s="276"/>
      <c r="H178" s="276"/>
      <c r="I178" s="276"/>
      <c r="J178" s="180"/>
      <c r="K178" s="182">
        <v>34.46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148</v>
      </c>
      <c r="AU178" s="186" t="s">
        <v>97</v>
      </c>
      <c r="AV178" s="11" t="s">
        <v>145</v>
      </c>
      <c r="AW178" s="11" t="s">
        <v>34</v>
      </c>
      <c r="AX178" s="11" t="s">
        <v>81</v>
      </c>
      <c r="AY178" s="186" t="s">
        <v>140</v>
      </c>
    </row>
    <row r="179" spans="2:65" s="1" customFormat="1" ht="16.5" customHeight="1">
      <c r="B179" s="37"/>
      <c r="C179" s="164" t="s">
        <v>233</v>
      </c>
      <c r="D179" s="164" t="s">
        <v>141</v>
      </c>
      <c r="E179" s="165" t="s">
        <v>234</v>
      </c>
      <c r="F179" s="269" t="s">
        <v>235</v>
      </c>
      <c r="G179" s="269"/>
      <c r="H179" s="269"/>
      <c r="I179" s="269"/>
      <c r="J179" s="166" t="s">
        <v>230</v>
      </c>
      <c r="K179" s="167">
        <v>105.7</v>
      </c>
      <c r="L179" s="270">
        <v>0</v>
      </c>
      <c r="M179" s="271"/>
      <c r="N179" s="272">
        <f>ROUND(L179*K179,2)</f>
        <v>0</v>
      </c>
      <c r="O179" s="272"/>
      <c r="P179" s="272"/>
      <c r="Q179" s="272"/>
      <c r="R179" s="39"/>
      <c r="T179" s="168" t="s">
        <v>22</v>
      </c>
      <c r="U179" s="46" t="s">
        <v>41</v>
      </c>
      <c r="V179" s="38"/>
      <c r="W179" s="169">
        <f>V179*K179</f>
        <v>0</v>
      </c>
      <c r="X179" s="169">
        <v>0</v>
      </c>
      <c r="Y179" s="169">
        <f>X179*K179</f>
        <v>0</v>
      </c>
      <c r="Z179" s="169">
        <v>0.112</v>
      </c>
      <c r="AA179" s="170">
        <f>Z179*K179</f>
        <v>11.8384</v>
      </c>
      <c r="AR179" s="21" t="s">
        <v>217</v>
      </c>
      <c r="AT179" s="21" t="s">
        <v>141</v>
      </c>
      <c r="AU179" s="21" t="s">
        <v>97</v>
      </c>
      <c r="AY179" s="21" t="s">
        <v>140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1" t="s">
        <v>81</v>
      </c>
      <c r="BK179" s="107">
        <f>ROUND(L179*K179,2)</f>
        <v>0</v>
      </c>
      <c r="BL179" s="21" t="s">
        <v>217</v>
      </c>
      <c r="BM179" s="21" t="s">
        <v>236</v>
      </c>
    </row>
    <row r="180" spans="2:65" s="10" customFormat="1" ht="16.5" customHeight="1">
      <c r="B180" s="171"/>
      <c r="C180" s="172"/>
      <c r="D180" s="172"/>
      <c r="E180" s="173" t="s">
        <v>22</v>
      </c>
      <c r="F180" s="273" t="s">
        <v>237</v>
      </c>
      <c r="G180" s="274"/>
      <c r="H180" s="274"/>
      <c r="I180" s="274"/>
      <c r="J180" s="172"/>
      <c r="K180" s="174">
        <v>105.7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148</v>
      </c>
      <c r="AU180" s="178" t="s">
        <v>97</v>
      </c>
      <c r="AV180" s="10" t="s">
        <v>97</v>
      </c>
      <c r="AW180" s="10" t="s">
        <v>34</v>
      </c>
      <c r="AX180" s="10" t="s">
        <v>76</v>
      </c>
      <c r="AY180" s="178" t="s">
        <v>140</v>
      </c>
    </row>
    <row r="181" spans="2:65" s="11" customFormat="1" ht="16.5" customHeight="1">
      <c r="B181" s="179"/>
      <c r="C181" s="180"/>
      <c r="D181" s="180"/>
      <c r="E181" s="181" t="s">
        <v>22</v>
      </c>
      <c r="F181" s="275" t="s">
        <v>149</v>
      </c>
      <c r="G181" s="276"/>
      <c r="H181" s="276"/>
      <c r="I181" s="276"/>
      <c r="J181" s="180"/>
      <c r="K181" s="182">
        <v>105.7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148</v>
      </c>
      <c r="AU181" s="186" t="s">
        <v>97</v>
      </c>
      <c r="AV181" s="11" t="s">
        <v>145</v>
      </c>
      <c r="AW181" s="11" t="s">
        <v>34</v>
      </c>
      <c r="AX181" s="11" t="s">
        <v>81</v>
      </c>
      <c r="AY181" s="186" t="s">
        <v>140</v>
      </c>
    </row>
    <row r="182" spans="2:65" s="1" customFormat="1" ht="38.25" customHeight="1">
      <c r="B182" s="37"/>
      <c r="C182" s="164" t="s">
        <v>238</v>
      </c>
      <c r="D182" s="164" t="s">
        <v>141</v>
      </c>
      <c r="E182" s="165" t="s">
        <v>239</v>
      </c>
      <c r="F182" s="269" t="s">
        <v>240</v>
      </c>
      <c r="G182" s="269"/>
      <c r="H182" s="269"/>
      <c r="I182" s="269"/>
      <c r="J182" s="166" t="s">
        <v>225</v>
      </c>
      <c r="K182" s="167">
        <v>1</v>
      </c>
      <c r="L182" s="270">
        <v>0</v>
      </c>
      <c r="M182" s="271"/>
      <c r="N182" s="272">
        <f t="shared" ref="N182:N191" si="5">ROUND(L182*K182,2)</f>
        <v>0</v>
      </c>
      <c r="O182" s="272"/>
      <c r="P182" s="272"/>
      <c r="Q182" s="272"/>
      <c r="R182" s="39"/>
      <c r="T182" s="168" t="s">
        <v>22</v>
      </c>
      <c r="U182" s="46" t="s">
        <v>41</v>
      </c>
      <c r="V182" s="38"/>
      <c r="W182" s="169">
        <f t="shared" ref="W182:W191" si="6">V182*K182</f>
        <v>0</v>
      </c>
      <c r="X182" s="169">
        <v>0</v>
      </c>
      <c r="Y182" s="169">
        <f t="shared" ref="Y182:Y191" si="7">X182*K182</f>
        <v>0</v>
      </c>
      <c r="Z182" s="169">
        <v>0</v>
      </c>
      <c r="AA182" s="170">
        <f t="shared" ref="AA182:AA191" si="8">Z182*K182</f>
        <v>0</v>
      </c>
      <c r="AR182" s="21" t="s">
        <v>145</v>
      </c>
      <c r="AT182" s="21" t="s">
        <v>141</v>
      </c>
      <c r="AU182" s="21" t="s">
        <v>97</v>
      </c>
      <c r="AY182" s="21" t="s">
        <v>140</v>
      </c>
      <c r="BE182" s="107">
        <f t="shared" ref="BE182:BE191" si="9">IF(U182="základní",N182,0)</f>
        <v>0</v>
      </c>
      <c r="BF182" s="107">
        <f t="shared" ref="BF182:BF191" si="10">IF(U182="snížená",N182,0)</f>
        <v>0</v>
      </c>
      <c r="BG182" s="107">
        <f t="shared" ref="BG182:BG191" si="11">IF(U182="zákl. přenesená",N182,0)</f>
        <v>0</v>
      </c>
      <c r="BH182" s="107">
        <f t="shared" ref="BH182:BH191" si="12">IF(U182="sníž. přenesená",N182,0)</f>
        <v>0</v>
      </c>
      <c r="BI182" s="107">
        <f t="shared" ref="BI182:BI191" si="13">IF(U182="nulová",N182,0)</f>
        <v>0</v>
      </c>
      <c r="BJ182" s="21" t="s">
        <v>81</v>
      </c>
      <c r="BK182" s="107">
        <f t="shared" ref="BK182:BK191" si="14">ROUND(L182*K182,2)</f>
        <v>0</v>
      </c>
      <c r="BL182" s="21" t="s">
        <v>145</v>
      </c>
      <c r="BM182" s="21" t="s">
        <v>241</v>
      </c>
    </row>
    <row r="183" spans="2:65" s="1" customFormat="1" ht="25.5" customHeight="1">
      <c r="B183" s="37"/>
      <c r="C183" s="164" t="s">
        <v>10</v>
      </c>
      <c r="D183" s="164" t="s">
        <v>141</v>
      </c>
      <c r="E183" s="165" t="s">
        <v>242</v>
      </c>
      <c r="F183" s="269" t="s">
        <v>243</v>
      </c>
      <c r="G183" s="269"/>
      <c r="H183" s="269"/>
      <c r="I183" s="269"/>
      <c r="J183" s="166" t="s">
        <v>225</v>
      </c>
      <c r="K183" s="167">
        <v>2</v>
      </c>
      <c r="L183" s="270">
        <v>0</v>
      </c>
      <c r="M183" s="271"/>
      <c r="N183" s="272">
        <f t="shared" si="5"/>
        <v>0</v>
      </c>
      <c r="O183" s="272"/>
      <c r="P183" s="272"/>
      <c r="Q183" s="272"/>
      <c r="R183" s="39"/>
      <c r="T183" s="168" t="s">
        <v>22</v>
      </c>
      <c r="U183" s="46" t="s">
        <v>41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0</v>
      </c>
      <c r="AA183" s="170">
        <f t="shared" si="8"/>
        <v>0</v>
      </c>
      <c r="AR183" s="21" t="s">
        <v>145</v>
      </c>
      <c r="AT183" s="21" t="s">
        <v>141</v>
      </c>
      <c r="AU183" s="21" t="s">
        <v>97</v>
      </c>
      <c r="AY183" s="21" t="s">
        <v>140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81</v>
      </c>
      <c r="BK183" s="107">
        <f t="shared" si="14"/>
        <v>0</v>
      </c>
      <c r="BL183" s="21" t="s">
        <v>145</v>
      </c>
      <c r="BM183" s="21" t="s">
        <v>244</v>
      </c>
    </row>
    <row r="184" spans="2:65" s="1" customFormat="1" ht="16.5" customHeight="1">
      <c r="B184" s="37"/>
      <c r="C184" s="164" t="s">
        <v>245</v>
      </c>
      <c r="D184" s="164" t="s">
        <v>141</v>
      </c>
      <c r="E184" s="165" t="s">
        <v>246</v>
      </c>
      <c r="F184" s="269" t="s">
        <v>247</v>
      </c>
      <c r="G184" s="269"/>
      <c r="H184" s="269"/>
      <c r="I184" s="269"/>
      <c r="J184" s="166" t="s">
        <v>225</v>
      </c>
      <c r="K184" s="167">
        <v>1</v>
      </c>
      <c r="L184" s="270">
        <v>0</v>
      </c>
      <c r="M184" s="271"/>
      <c r="N184" s="272">
        <f t="shared" si="5"/>
        <v>0</v>
      </c>
      <c r="O184" s="272"/>
      <c r="P184" s="272"/>
      <c r="Q184" s="272"/>
      <c r="R184" s="39"/>
      <c r="T184" s="168" t="s">
        <v>22</v>
      </c>
      <c r="U184" s="46" t="s">
        <v>41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0</v>
      </c>
      <c r="AA184" s="170">
        <f t="shared" si="8"/>
        <v>0</v>
      </c>
      <c r="AR184" s="21" t="s">
        <v>145</v>
      </c>
      <c r="AT184" s="21" t="s">
        <v>141</v>
      </c>
      <c r="AU184" s="21" t="s">
        <v>97</v>
      </c>
      <c r="AY184" s="21" t="s">
        <v>140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81</v>
      </c>
      <c r="BK184" s="107">
        <f t="shared" si="14"/>
        <v>0</v>
      </c>
      <c r="BL184" s="21" t="s">
        <v>145</v>
      </c>
      <c r="BM184" s="21" t="s">
        <v>248</v>
      </c>
    </row>
    <row r="185" spans="2:65" s="1" customFormat="1" ht="16.5" customHeight="1">
      <c r="B185" s="37"/>
      <c r="C185" s="164" t="s">
        <v>249</v>
      </c>
      <c r="D185" s="164" t="s">
        <v>141</v>
      </c>
      <c r="E185" s="165" t="s">
        <v>250</v>
      </c>
      <c r="F185" s="269" t="s">
        <v>251</v>
      </c>
      <c r="G185" s="269"/>
      <c r="H185" s="269"/>
      <c r="I185" s="269"/>
      <c r="J185" s="166" t="s">
        <v>225</v>
      </c>
      <c r="K185" s="167">
        <v>1</v>
      </c>
      <c r="L185" s="270">
        <v>0</v>
      </c>
      <c r="M185" s="271"/>
      <c r="N185" s="272">
        <f t="shared" si="5"/>
        <v>0</v>
      </c>
      <c r="O185" s="272"/>
      <c r="P185" s="272"/>
      <c r="Q185" s="272"/>
      <c r="R185" s="39"/>
      <c r="T185" s="168" t="s">
        <v>22</v>
      </c>
      <c r="U185" s="46" t="s">
        <v>41</v>
      </c>
      <c r="V185" s="38"/>
      <c r="W185" s="169">
        <f t="shared" si="6"/>
        <v>0</v>
      </c>
      <c r="X185" s="169">
        <v>0</v>
      </c>
      <c r="Y185" s="169">
        <f t="shared" si="7"/>
        <v>0</v>
      </c>
      <c r="Z185" s="169">
        <v>0</v>
      </c>
      <c r="AA185" s="170">
        <f t="shared" si="8"/>
        <v>0</v>
      </c>
      <c r="AR185" s="21" t="s">
        <v>252</v>
      </c>
      <c r="AT185" s="21" t="s">
        <v>141</v>
      </c>
      <c r="AU185" s="21" t="s">
        <v>97</v>
      </c>
      <c r="AY185" s="21" t="s">
        <v>140</v>
      </c>
      <c r="BE185" s="107">
        <f t="shared" si="9"/>
        <v>0</v>
      </c>
      <c r="BF185" s="107">
        <f t="shared" si="10"/>
        <v>0</v>
      </c>
      <c r="BG185" s="107">
        <f t="shared" si="11"/>
        <v>0</v>
      </c>
      <c r="BH185" s="107">
        <f t="shared" si="12"/>
        <v>0</v>
      </c>
      <c r="BI185" s="107">
        <f t="shared" si="13"/>
        <v>0</v>
      </c>
      <c r="BJ185" s="21" t="s">
        <v>81</v>
      </c>
      <c r="BK185" s="107">
        <f t="shared" si="14"/>
        <v>0</v>
      </c>
      <c r="BL185" s="21" t="s">
        <v>252</v>
      </c>
      <c r="BM185" s="21" t="s">
        <v>253</v>
      </c>
    </row>
    <row r="186" spans="2:65" s="1" customFormat="1" ht="16.5" customHeight="1">
      <c r="B186" s="37"/>
      <c r="C186" s="164" t="s">
        <v>254</v>
      </c>
      <c r="D186" s="164" t="s">
        <v>141</v>
      </c>
      <c r="E186" s="165" t="s">
        <v>255</v>
      </c>
      <c r="F186" s="269" t="s">
        <v>256</v>
      </c>
      <c r="G186" s="269"/>
      <c r="H186" s="269"/>
      <c r="I186" s="269"/>
      <c r="J186" s="166" t="s">
        <v>225</v>
      </c>
      <c r="K186" s="167">
        <v>1</v>
      </c>
      <c r="L186" s="270">
        <v>0</v>
      </c>
      <c r="M186" s="271"/>
      <c r="N186" s="272">
        <f t="shared" si="5"/>
        <v>0</v>
      </c>
      <c r="O186" s="272"/>
      <c r="P186" s="272"/>
      <c r="Q186" s="272"/>
      <c r="R186" s="39"/>
      <c r="T186" s="168" t="s">
        <v>22</v>
      </c>
      <c r="U186" s="46" t="s">
        <v>41</v>
      </c>
      <c r="V186" s="38"/>
      <c r="W186" s="169">
        <f t="shared" si="6"/>
        <v>0</v>
      </c>
      <c r="X186" s="169">
        <v>0</v>
      </c>
      <c r="Y186" s="169">
        <f t="shared" si="7"/>
        <v>0</v>
      </c>
      <c r="Z186" s="169">
        <v>0</v>
      </c>
      <c r="AA186" s="170">
        <f t="shared" si="8"/>
        <v>0</v>
      </c>
      <c r="AR186" s="21" t="s">
        <v>252</v>
      </c>
      <c r="AT186" s="21" t="s">
        <v>141</v>
      </c>
      <c r="AU186" s="21" t="s">
        <v>97</v>
      </c>
      <c r="AY186" s="21" t="s">
        <v>140</v>
      </c>
      <c r="BE186" s="107">
        <f t="shared" si="9"/>
        <v>0</v>
      </c>
      <c r="BF186" s="107">
        <f t="shared" si="10"/>
        <v>0</v>
      </c>
      <c r="BG186" s="107">
        <f t="shared" si="11"/>
        <v>0</v>
      </c>
      <c r="BH186" s="107">
        <f t="shared" si="12"/>
        <v>0</v>
      </c>
      <c r="BI186" s="107">
        <f t="shared" si="13"/>
        <v>0</v>
      </c>
      <c r="BJ186" s="21" t="s">
        <v>81</v>
      </c>
      <c r="BK186" s="107">
        <f t="shared" si="14"/>
        <v>0</v>
      </c>
      <c r="BL186" s="21" t="s">
        <v>252</v>
      </c>
      <c r="BM186" s="21" t="s">
        <v>257</v>
      </c>
    </row>
    <row r="187" spans="2:65" s="1" customFormat="1" ht="16.5" customHeight="1">
      <c r="B187" s="37"/>
      <c r="C187" s="164" t="s">
        <v>258</v>
      </c>
      <c r="D187" s="164" t="s">
        <v>141</v>
      </c>
      <c r="E187" s="165" t="s">
        <v>259</v>
      </c>
      <c r="F187" s="269" t="s">
        <v>260</v>
      </c>
      <c r="G187" s="269"/>
      <c r="H187" s="269"/>
      <c r="I187" s="269"/>
      <c r="J187" s="166" t="s">
        <v>225</v>
      </c>
      <c r="K187" s="167">
        <v>1</v>
      </c>
      <c r="L187" s="270">
        <v>0</v>
      </c>
      <c r="M187" s="271"/>
      <c r="N187" s="272">
        <f t="shared" si="5"/>
        <v>0</v>
      </c>
      <c r="O187" s="272"/>
      <c r="P187" s="272"/>
      <c r="Q187" s="272"/>
      <c r="R187" s="39"/>
      <c r="T187" s="168" t="s">
        <v>22</v>
      </c>
      <c r="U187" s="46" t="s">
        <v>41</v>
      </c>
      <c r="V187" s="38"/>
      <c r="W187" s="169">
        <f t="shared" si="6"/>
        <v>0</v>
      </c>
      <c r="X187" s="169">
        <v>0</v>
      </c>
      <c r="Y187" s="169">
        <f t="shared" si="7"/>
        <v>0</v>
      </c>
      <c r="Z187" s="169">
        <v>0</v>
      </c>
      <c r="AA187" s="170">
        <f t="shared" si="8"/>
        <v>0</v>
      </c>
      <c r="AR187" s="21" t="s">
        <v>252</v>
      </c>
      <c r="AT187" s="21" t="s">
        <v>141</v>
      </c>
      <c r="AU187" s="21" t="s">
        <v>97</v>
      </c>
      <c r="AY187" s="21" t="s">
        <v>140</v>
      </c>
      <c r="BE187" s="107">
        <f t="shared" si="9"/>
        <v>0</v>
      </c>
      <c r="BF187" s="107">
        <f t="shared" si="10"/>
        <v>0</v>
      </c>
      <c r="BG187" s="107">
        <f t="shared" si="11"/>
        <v>0</v>
      </c>
      <c r="BH187" s="107">
        <f t="shared" si="12"/>
        <v>0</v>
      </c>
      <c r="BI187" s="107">
        <f t="shared" si="13"/>
        <v>0</v>
      </c>
      <c r="BJ187" s="21" t="s">
        <v>81</v>
      </c>
      <c r="BK187" s="107">
        <f t="shared" si="14"/>
        <v>0</v>
      </c>
      <c r="BL187" s="21" t="s">
        <v>252</v>
      </c>
      <c r="BM187" s="21" t="s">
        <v>261</v>
      </c>
    </row>
    <row r="188" spans="2:65" s="1" customFormat="1" ht="16.5" customHeight="1">
      <c r="B188" s="37"/>
      <c r="C188" s="164" t="s">
        <v>262</v>
      </c>
      <c r="D188" s="164" t="s">
        <v>141</v>
      </c>
      <c r="E188" s="165" t="s">
        <v>263</v>
      </c>
      <c r="F188" s="269" t="s">
        <v>264</v>
      </c>
      <c r="G188" s="269"/>
      <c r="H188" s="269"/>
      <c r="I188" s="269"/>
      <c r="J188" s="166" t="s">
        <v>225</v>
      </c>
      <c r="K188" s="167">
        <v>1</v>
      </c>
      <c r="L188" s="270">
        <v>0</v>
      </c>
      <c r="M188" s="271"/>
      <c r="N188" s="272">
        <f t="shared" si="5"/>
        <v>0</v>
      </c>
      <c r="O188" s="272"/>
      <c r="P188" s="272"/>
      <c r="Q188" s="272"/>
      <c r="R188" s="39"/>
      <c r="T188" s="168" t="s">
        <v>22</v>
      </c>
      <c r="U188" s="46" t="s">
        <v>41</v>
      </c>
      <c r="V188" s="38"/>
      <c r="W188" s="169">
        <f t="shared" si="6"/>
        <v>0</v>
      </c>
      <c r="X188" s="169">
        <v>0</v>
      </c>
      <c r="Y188" s="169">
        <f t="shared" si="7"/>
        <v>0</v>
      </c>
      <c r="Z188" s="169">
        <v>0</v>
      </c>
      <c r="AA188" s="170">
        <f t="shared" si="8"/>
        <v>0</v>
      </c>
      <c r="AR188" s="21" t="s">
        <v>252</v>
      </c>
      <c r="AT188" s="21" t="s">
        <v>141</v>
      </c>
      <c r="AU188" s="21" t="s">
        <v>97</v>
      </c>
      <c r="AY188" s="21" t="s">
        <v>140</v>
      </c>
      <c r="BE188" s="107">
        <f t="shared" si="9"/>
        <v>0</v>
      </c>
      <c r="BF188" s="107">
        <f t="shared" si="10"/>
        <v>0</v>
      </c>
      <c r="BG188" s="107">
        <f t="shared" si="11"/>
        <v>0</v>
      </c>
      <c r="BH188" s="107">
        <f t="shared" si="12"/>
        <v>0</v>
      </c>
      <c r="BI188" s="107">
        <f t="shared" si="13"/>
        <v>0</v>
      </c>
      <c r="BJ188" s="21" t="s">
        <v>81</v>
      </c>
      <c r="BK188" s="107">
        <f t="shared" si="14"/>
        <v>0</v>
      </c>
      <c r="BL188" s="21" t="s">
        <v>252</v>
      </c>
      <c r="BM188" s="21" t="s">
        <v>265</v>
      </c>
    </row>
    <row r="189" spans="2:65" s="1" customFormat="1" ht="16.5" customHeight="1">
      <c r="B189" s="37"/>
      <c r="C189" s="164" t="s">
        <v>266</v>
      </c>
      <c r="D189" s="164" t="s">
        <v>141</v>
      </c>
      <c r="E189" s="165" t="s">
        <v>267</v>
      </c>
      <c r="F189" s="269" t="s">
        <v>268</v>
      </c>
      <c r="G189" s="269"/>
      <c r="H189" s="269"/>
      <c r="I189" s="269"/>
      <c r="J189" s="166" t="s">
        <v>225</v>
      </c>
      <c r="K189" s="167">
        <v>1</v>
      </c>
      <c r="L189" s="270">
        <v>0</v>
      </c>
      <c r="M189" s="271"/>
      <c r="N189" s="272">
        <f t="shared" si="5"/>
        <v>0</v>
      </c>
      <c r="O189" s="272"/>
      <c r="P189" s="272"/>
      <c r="Q189" s="272"/>
      <c r="R189" s="39"/>
      <c r="T189" s="168" t="s">
        <v>22</v>
      </c>
      <c r="U189" s="46" t="s">
        <v>41</v>
      </c>
      <c r="V189" s="38"/>
      <c r="W189" s="169">
        <f t="shared" si="6"/>
        <v>0</v>
      </c>
      <c r="X189" s="169">
        <v>0</v>
      </c>
      <c r="Y189" s="169">
        <f t="shared" si="7"/>
        <v>0</v>
      </c>
      <c r="Z189" s="169">
        <v>0</v>
      </c>
      <c r="AA189" s="170">
        <f t="shared" si="8"/>
        <v>0</v>
      </c>
      <c r="AR189" s="21" t="s">
        <v>252</v>
      </c>
      <c r="AT189" s="21" t="s">
        <v>141</v>
      </c>
      <c r="AU189" s="21" t="s">
        <v>97</v>
      </c>
      <c r="AY189" s="21" t="s">
        <v>140</v>
      </c>
      <c r="BE189" s="107">
        <f t="shared" si="9"/>
        <v>0</v>
      </c>
      <c r="BF189" s="107">
        <f t="shared" si="10"/>
        <v>0</v>
      </c>
      <c r="BG189" s="107">
        <f t="shared" si="11"/>
        <v>0</v>
      </c>
      <c r="BH189" s="107">
        <f t="shared" si="12"/>
        <v>0</v>
      </c>
      <c r="BI189" s="107">
        <f t="shared" si="13"/>
        <v>0</v>
      </c>
      <c r="BJ189" s="21" t="s">
        <v>81</v>
      </c>
      <c r="BK189" s="107">
        <f t="shared" si="14"/>
        <v>0</v>
      </c>
      <c r="BL189" s="21" t="s">
        <v>252</v>
      </c>
      <c r="BM189" s="21" t="s">
        <v>269</v>
      </c>
    </row>
    <row r="190" spans="2:65" s="1" customFormat="1" ht="16.5" customHeight="1">
      <c r="B190" s="37"/>
      <c r="C190" s="164" t="s">
        <v>270</v>
      </c>
      <c r="D190" s="164" t="s">
        <v>141</v>
      </c>
      <c r="E190" s="165" t="s">
        <v>271</v>
      </c>
      <c r="F190" s="269" t="s">
        <v>272</v>
      </c>
      <c r="G190" s="269"/>
      <c r="H190" s="269"/>
      <c r="I190" s="269"/>
      <c r="J190" s="166" t="s">
        <v>225</v>
      </c>
      <c r="K190" s="167">
        <v>1</v>
      </c>
      <c r="L190" s="270">
        <v>0</v>
      </c>
      <c r="M190" s="271"/>
      <c r="N190" s="272">
        <f t="shared" si="5"/>
        <v>0</v>
      </c>
      <c r="O190" s="272"/>
      <c r="P190" s="272"/>
      <c r="Q190" s="272"/>
      <c r="R190" s="39"/>
      <c r="T190" s="168" t="s">
        <v>22</v>
      </c>
      <c r="U190" s="46" t="s">
        <v>41</v>
      </c>
      <c r="V190" s="38"/>
      <c r="W190" s="169">
        <f t="shared" si="6"/>
        <v>0</v>
      </c>
      <c r="X190" s="169">
        <v>0</v>
      </c>
      <c r="Y190" s="169">
        <f t="shared" si="7"/>
        <v>0</v>
      </c>
      <c r="Z190" s="169">
        <v>0</v>
      </c>
      <c r="AA190" s="170">
        <f t="shared" si="8"/>
        <v>0</v>
      </c>
      <c r="AR190" s="21" t="s">
        <v>252</v>
      </c>
      <c r="AT190" s="21" t="s">
        <v>141</v>
      </c>
      <c r="AU190" s="21" t="s">
        <v>97</v>
      </c>
      <c r="AY190" s="21" t="s">
        <v>140</v>
      </c>
      <c r="BE190" s="107">
        <f t="shared" si="9"/>
        <v>0</v>
      </c>
      <c r="BF190" s="107">
        <f t="shared" si="10"/>
        <v>0</v>
      </c>
      <c r="BG190" s="107">
        <f t="shared" si="11"/>
        <v>0</v>
      </c>
      <c r="BH190" s="107">
        <f t="shared" si="12"/>
        <v>0</v>
      </c>
      <c r="BI190" s="107">
        <f t="shared" si="13"/>
        <v>0</v>
      </c>
      <c r="BJ190" s="21" t="s">
        <v>81</v>
      </c>
      <c r="BK190" s="107">
        <f t="shared" si="14"/>
        <v>0</v>
      </c>
      <c r="BL190" s="21" t="s">
        <v>252</v>
      </c>
      <c r="BM190" s="21" t="s">
        <v>273</v>
      </c>
    </row>
    <row r="191" spans="2:65" s="1" customFormat="1" ht="16.5" customHeight="1">
      <c r="B191" s="37"/>
      <c r="C191" s="164" t="s">
        <v>274</v>
      </c>
      <c r="D191" s="164" t="s">
        <v>141</v>
      </c>
      <c r="E191" s="165" t="s">
        <v>275</v>
      </c>
      <c r="F191" s="269" t="s">
        <v>276</v>
      </c>
      <c r="G191" s="269"/>
      <c r="H191" s="269"/>
      <c r="I191" s="269"/>
      <c r="J191" s="166" t="s">
        <v>230</v>
      </c>
      <c r="K191" s="167">
        <v>80.2</v>
      </c>
      <c r="L191" s="270">
        <v>0</v>
      </c>
      <c r="M191" s="271"/>
      <c r="N191" s="272">
        <f t="shared" si="5"/>
        <v>0</v>
      </c>
      <c r="O191" s="272"/>
      <c r="P191" s="272"/>
      <c r="Q191" s="272"/>
      <c r="R191" s="39"/>
      <c r="T191" s="168" t="s">
        <v>22</v>
      </c>
      <c r="U191" s="46" t="s">
        <v>41</v>
      </c>
      <c r="V191" s="38"/>
      <c r="W191" s="169">
        <f t="shared" si="6"/>
        <v>0</v>
      </c>
      <c r="X191" s="169">
        <v>0</v>
      </c>
      <c r="Y191" s="169">
        <f t="shared" si="7"/>
        <v>0</v>
      </c>
      <c r="Z191" s="169">
        <v>0</v>
      </c>
      <c r="AA191" s="170">
        <f t="shared" si="8"/>
        <v>0</v>
      </c>
      <c r="AR191" s="21" t="s">
        <v>145</v>
      </c>
      <c r="AT191" s="21" t="s">
        <v>141</v>
      </c>
      <c r="AU191" s="21" t="s">
        <v>97</v>
      </c>
      <c r="AY191" s="21" t="s">
        <v>140</v>
      </c>
      <c r="BE191" s="107">
        <f t="shared" si="9"/>
        <v>0</v>
      </c>
      <c r="BF191" s="107">
        <f t="shared" si="10"/>
        <v>0</v>
      </c>
      <c r="BG191" s="107">
        <f t="shared" si="11"/>
        <v>0</v>
      </c>
      <c r="BH191" s="107">
        <f t="shared" si="12"/>
        <v>0</v>
      </c>
      <c r="BI191" s="107">
        <f t="shared" si="13"/>
        <v>0</v>
      </c>
      <c r="BJ191" s="21" t="s">
        <v>81</v>
      </c>
      <c r="BK191" s="107">
        <f t="shared" si="14"/>
        <v>0</v>
      </c>
      <c r="BL191" s="21" t="s">
        <v>145</v>
      </c>
      <c r="BM191" s="21" t="s">
        <v>277</v>
      </c>
    </row>
    <row r="192" spans="2:65" s="10" customFormat="1" ht="16.5" customHeight="1">
      <c r="B192" s="171"/>
      <c r="C192" s="172"/>
      <c r="D192" s="172"/>
      <c r="E192" s="173" t="s">
        <v>22</v>
      </c>
      <c r="F192" s="273" t="s">
        <v>278</v>
      </c>
      <c r="G192" s="274"/>
      <c r="H192" s="274"/>
      <c r="I192" s="274"/>
      <c r="J192" s="172"/>
      <c r="K192" s="174">
        <v>80.2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148</v>
      </c>
      <c r="AU192" s="178" t="s">
        <v>97</v>
      </c>
      <c r="AV192" s="10" t="s">
        <v>97</v>
      </c>
      <c r="AW192" s="10" t="s">
        <v>34</v>
      </c>
      <c r="AX192" s="10" t="s">
        <v>76</v>
      </c>
      <c r="AY192" s="178" t="s">
        <v>140</v>
      </c>
    </row>
    <row r="193" spans="2:65" s="11" customFormat="1" ht="16.5" customHeight="1">
      <c r="B193" s="179"/>
      <c r="C193" s="180"/>
      <c r="D193" s="180"/>
      <c r="E193" s="181" t="s">
        <v>22</v>
      </c>
      <c r="F193" s="275" t="s">
        <v>149</v>
      </c>
      <c r="G193" s="276"/>
      <c r="H193" s="276"/>
      <c r="I193" s="276"/>
      <c r="J193" s="180"/>
      <c r="K193" s="182">
        <v>80.2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148</v>
      </c>
      <c r="AU193" s="186" t="s">
        <v>97</v>
      </c>
      <c r="AV193" s="11" t="s">
        <v>145</v>
      </c>
      <c r="AW193" s="11" t="s">
        <v>34</v>
      </c>
      <c r="AX193" s="11" t="s">
        <v>81</v>
      </c>
      <c r="AY193" s="186" t="s">
        <v>140</v>
      </c>
    </row>
    <row r="194" spans="2:65" s="1" customFormat="1" ht="16.5" customHeight="1">
      <c r="B194" s="37"/>
      <c r="C194" s="187" t="s">
        <v>279</v>
      </c>
      <c r="D194" s="187" t="s">
        <v>280</v>
      </c>
      <c r="E194" s="188" t="s">
        <v>281</v>
      </c>
      <c r="F194" s="279" t="s">
        <v>282</v>
      </c>
      <c r="G194" s="279"/>
      <c r="H194" s="279"/>
      <c r="I194" s="279"/>
      <c r="J194" s="189" t="s">
        <v>230</v>
      </c>
      <c r="K194" s="190">
        <v>88.22</v>
      </c>
      <c r="L194" s="280">
        <v>0</v>
      </c>
      <c r="M194" s="281"/>
      <c r="N194" s="282">
        <f>ROUND(L194*K194,2)</f>
        <v>0</v>
      </c>
      <c r="O194" s="272"/>
      <c r="P194" s="272"/>
      <c r="Q194" s="272"/>
      <c r="R194" s="39"/>
      <c r="T194" s="168" t="s">
        <v>22</v>
      </c>
      <c r="U194" s="46" t="s">
        <v>41</v>
      </c>
      <c r="V194" s="38"/>
      <c r="W194" s="169">
        <f>V194*K194</f>
        <v>0</v>
      </c>
      <c r="X194" s="169">
        <v>2.7999999999999998E-4</v>
      </c>
      <c r="Y194" s="169">
        <f>X194*K194</f>
        <v>2.4701599999999997E-2</v>
      </c>
      <c r="Z194" s="169">
        <v>0</v>
      </c>
      <c r="AA194" s="170">
        <f>Z194*K194</f>
        <v>0</v>
      </c>
      <c r="AR194" s="21" t="s">
        <v>178</v>
      </c>
      <c r="AT194" s="21" t="s">
        <v>280</v>
      </c>
      <c r="AU194" s="21" t="s">
        <v>97</v>
      </c>
      <c r="AY194" s="21" t="s">
        <v>140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81</v>
      </c>
      <c r="BK194" s="107">
        <f>ROUND(L194*K194,2)</f>
        <v>0</v>
      </c>
      <c r="BL194" s="21" t="s">
        <v>145</v>
      </c>
      <c r="BM194" s="21" t="s">
        <v>283</v>
      </c>
    </row>
    <row r="195" spans="2:65" s="1" customFormat="1" ht="25.5" customHeight="1">
      <c r="B195" s="37"/>
      <c r="C195" s="164" t="s">
        <v>284</v>
      </c>
      <c r="D195" s="164" t="s">
        <v>141</v>
      </c>
      <c r="E195" s="165" t="s">
        <v>285</v>
      </c>
      <c r="F195" s="269" t="s">
        <v>286</v>
      </c>
      <c r="G195" s="269"/>
      <c r="H195" s="269"/>
      <c r="I195" s="269"/>
      <c r="J195" s="166" t="s">
        <v>230</v>
      </c>
      <c r="K195" s="167">
        <v>50.16</v>
      </c>
      <c r="L195" s="270">
        <v>0</v>
      </c>
      <c r="M195" s="271"/>
      <c r="N195" s="272">
        <f>ROUND(L195*K195,2)</f>
        <v>0</v>
      </c>
      <c r="O195" s="272"/>
      <c r="P195" s="272"/>
      <c r="Q195" s="272"/>
      <c r="R195" s="39"/>
      <c r="T195" s="168" t="s">
        <v>22</v>
      </c>
      <c r="U195" s="46" t="s">
        <v>41</v>
      </c>
      <c r="V195" s="38"/>
      <c r="W195" s="169">
        <f>V195*K195</f>
        <v>0</v>
      </c>
      <c r="X195" s="169">
        <v>2.6800000000000001E-3</v>
      </c>
      <c r="Y195" s="169">
        <f>X195*K195</f>
        <v>0.13442879999999999</v>
      </c>
      <c r="Z195" s="169">
        <v>0</v>
      </c>
      <c r="AA195" s="170">
        <f>Z195*K195</f>
        <v>0</v>
      </c>
      <c r="AR195" s="21" t="s">
        <v>145</v>
      </c>
      <c r="AT195" s="21" t="s">
        <v>141</v>
      </c>
      <c r="AU195" s="21" t="s">
        <v>97</v>
      </c>
      <c r="AY195" s="21" t="s">
        <v>140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81</v>
      </c>
      <c r="BK195" s="107">
        <f>ROUND(L195*K195,2)</f>
        <v>0</v>
      </c>
      <c r="BL195" s="21" t="s">
        <v>145</v>
      </c>
      <c r="BM195" s="21" t="s">
        <v>287</v>
      </c>
    </row>
    <row r="196" spans="2:65" s="10" customFormat="1" ht="16.5" customHeight="1">
      <c r="B196" s="171"/>
      <c r="C196" s="172"/>
      <c r="D196" s="172"/>
      <c r="E196" s="173" t="s">
        <v>22</v>
      </c>
      <c r="F196" s="273" t="s">
        <v>288</v>
      </c>
      <c r="G196" s="274"/>
      <c r="H196" s="274"/>
      <c r="I196" s="274"/>
      <c r="J196" s="172"/>
      <c r="K196" s="174">
        <v>50.16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148</v>
      </c>
      <c r="AU196" s="178" t="s">
        <v>97</v>
      </c>
      <c r="AV196" s="10" t="s">
        <v>97</v>
      </c>
      <c r="AW196" s="10" t="s">
        <v>34</v>
      </c>
      <c r="AX196" s="10" t="s">
        <v>76</v>
      </c>
      <c r="AY196" s="178" t="s">
        <v>140</v>
      </c>
    </row>
    <row r="197" spans="2:65" s="11" customFormat="1" ht="16.5" customHeight="1">
      <c r="B197" s="179"/>
      <c r="C197" s="180"/>
      <c r="D197" s="180"/>
      <c r="E197" s="181" t="s">
        <v>22</v>
      </c>
      <c r="F197" s="275" t="s">
        <v>149</v>
      </c>
      <c r="G197" s="276"/>
      <c r="H197" s="276"/>
      <c r="I197" s="276"/>
      <c r="J197" s="180"/>
      <c r="K197" s="182">
        <v>50.16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148</v>
      </c>
      <c r="AU197" s="186" t="s">
        <v>97</v>
      </c>
      <c r="AV197" s="11" t="s">
        <v>145</v>
      </c>
      <c r="AW197" s="11" t="s">
        <v>34</v>
      </c>
      <c r="AX197" s="11" t="s">
        <v>81</v>
      </c>
      <c r="AY197" s="186" t="s">
        <v>140</v>
      </c>
    </row>
    <row r="198" spans="2:65" s="1" customFormat="1" ht="25.5" customHeight="1">
      <c r="B198" s="37"/>
      <c r="C198" s="164" t="s">
        <v>289</v>
      </c>
      <c r="D198" s="164" t="s">
        <v>141</v>
      </c>
      <c r="E198" s="165" t="s">
        <v>290</v>
      </c>
      <c r="F198" s="269" t="s">
        <v>291</v>
      </c>
      <c r="G198" s="269"/>
      <c r="H198" s="269"/>
      <c r="I198" s="269"/>
      <c r="J198" s="166" t="s">
        <v>230</v>
      </c>
      <c r="K198" s="167">
        <v>33.61</v>
      </c>
      <c r="L198" s="270">
        <v>0</v>
      </c>
      <c r="M198" s="271"/>
      <c r="N198" s="272">
        <f>ROUND(L198*K198,2)</f>
        <v>0</v>
      </c>
      <c r="O198" s="272"/>
      <c r="P198" s="272"/>
      <c r="Q198" s="272"/>
      <c r="R198" s="39"/>
      <c r="T198" s="168" t="s">
        <v>22</v>
      </c>
      <c r="U198" s="46" t="s">
        <v>41</v>
      </c>
      <c r="V198" s="38"/>
      <c r="W198" s="169">
        <f>V198*K198</f>
        <v>0</v>
      </c>
      <c r="X198" s="169">
        <v>7.26E-3</v>
      </c>
      <c r="Y198" s="169">
        <f>X198*K198</f>
        <v>0.24400859999999999</v>
      </c>
      <c r="Z198" s="169">
        <v>0</v>
      </c>
      <c r="AA198" s="170">
        <f>Z198*K198</f>
        <v>0</v>
      </c>
      <c r="AR198" s="21" t="s">
        <v>145</v>
      </c>
      <c r="AT198" s="21" t="s">
        <v>141</v>
      </c>
      <c r="AU198" s="21" t="s">
        <v>97</v>
      </c>
      <c r="AY198" s="21" t="s">
        <v>140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81</v>
      </c>
      <c r="BK198" s="107">
        <f>ROUND(L198*K198,2)</f>
        <v>0</v>
      </c>
      <c r="BL198" s="21" t="s">
        <v>145</v>
      </c>
      <c r="BM198" s="21" t="s">
        <v>292</v>
      </c>
    </row>
    <row r="199" spans="2:65" s="10" customFormat="1" ht="16.5" customHeight="1">
      <c r="B199" s="171"/>
      <c r="C199" s="172"/>
      <c r="D199" s="172"/>
      <c r="E199" s="173" t="s">
        <v>22</v>
      </c>
      <c r="F199" s="273" t="s">
        <v>293</v>
      </c>
      <c r="G199" s="274"/>
      <c r="H199" s="274"/>
      <c r="I199" s="274"/>
      <c r="J199" s="172"/>
      <c r="K199" s="174">
        <v>33.61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148</v>
      </c>
      <c r="AU199" s="178" t="s">
        <v>97</v>
      </c>
      <c r="AV199" s="10" t="s">
        <v>97</v>
      </c>
      <c r="AW199" s="10" t="s">
        <v>34</v>
      </c>
      <c r="AX199" s="10" t="s">
        <v>76</v>
      </c>
      <c r="AY199" s="178" t="s">
        <v>140</v>
      </c>
    </row>
    <row r="200" spans="2:65" s="11" customFormat="1" ht="16.5" customHeight="1">
      <c r="B200" s="179"/>
      <c r="C200" s="180"/>
      <c r="D200" s="180"/>
      <c r="E200" s="181" t="s">
        <v>22</v>
      </c>
      <c r="F200" s="275" t="s">
        <v>149</v>
      </c>
      <c r="G200" s="276"/>
      <c r="H200" s="276"/>
      <c r="I200" s="276"/>
      <c r="J200" s="180"/>
      <c r="K200" s="182">
        <v>33.61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148</v>
      </c>
      <c r="AU200" s="186" t="s">
        <v>97</v>
      </c>
      <c r="AV200" s="11" t="s">
        <v>145</v>
      </c>
      <c r="AW200" s="11" t="s">
        <v>34</v>
      </c>
      <c r="AX200" s="11" t="s">
        <v>81</v>
      </c>
      <c r="AY200" s="186" t="s">
        <v>140</v>
      </c>
    </row>
    <row r="201" spans="2:65" s="1" customFormat="1" ht="25.5" customHeight="1">
      <c r="B201" s="37"/>
      <c r="C201" s="164" t="s">
        <v>294</v>
      </c>
      <c r="D201" s="164" t="s">
        <v>141</v>
      </c>
      <c r="E201" s="165" t="s">
        <v>295</v>
      </c>
      <c r="F201" s="269" t="s">
        <v>296</v>
      </c>
      <c r="G201" s="269"/>
      <c r="H201" s="269"/>
      <c r="I201" s="269"/>
      <c r="J201" s="166" t="s">
        <v>230</v>
      </c>
      <c r="K201" s="167">
        <v>84.94</v>
      </c>
      <c r="L201" s="270">
        <v>0</v>
      </c>
      <c r="M201" s="271"/>
      <c r="N201" s="272">
        <f>ROUND(L201*K201,2)</f>
        <v>0</v>
      </c>
      <c r="O201" s="272"/>
      <c r="P201" s="272"/>
      <c r="Q201" s="272"/>
      <c r="R201" s="39"/>
      <c r="T201" s="168" t="s">
        <v>22</v>
      </c>
      <c r="U201" s="46" t="s">
        <v>41</v>
      </c>
      <c r="V201" s="38"/>
      <c r="W201" s="169">
        <f>V201*K201</f>
        <v>0</v>
      </c>
      <c r="X201" s="169">
        <v>2.563E-2</v>
      </c>
      <c r="Y201" s="169">
        <f>X201*K201</f>
        <v>2.1770122000000001</v>
      </c>
      <c r="Z201" s="169">
        <v>0</v>
      </c>
      <c r="AA201" s="170">
        <f>Z201*K201</f>
        <v>0</v>
      </c>
      <c r="AR201" s="21" t="s">
        <v>145</v>
      </c>
      <c r="AT201" s="21" t="s">
        <v>141</v>
      </c>
      <c r="AU201" s="21" t="s">
        <v>97</v>
      </c>
      <c r="AY201" s="21" t="s">
        <v>140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81</v>
      </c>
      <c r="BK201" s="107">
        <f>ROUND(L201*K201,2)</f>
        <v>0</v>
      </c>
      <c r="BL201" s="21" t="s">
        <v>145</v>
      </c>
      <c r="BM201" s="21" t="s">
        <v>297</v>
      </c>
    </row>
    <row r="202" spans="2:65" s="10" customFormat="1" ht="16.5" customHeight="1">
      <c r="B202" s="171"/>
      <c r="C202" s="172"/>
      <c r="D202" s="172"/>
      <c r="E202" s="173" t="s">
        <v>22</v>
      </c>
      <c r="F202" s="273" t="s">
        <v>298</v>
      </c>
      <c r="G202" s="274"/>
      <c r="H202" s="274"/>
      <c r="I202" s="274"/>
      <c r="J202" s="172"/>
      <c r="K202" s="174">
        <v>84.94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148</v>
      </c>
      <c r="AU202" s="178" t="s">
        <v>97</v>
      </c>
      <c r="AV202" s="10" t="s">
        <v>97</v>
      </c>
      <c r="AW202" s="10" t="s">
        <v>34</v>
      </c>
      <c r="AX202" s="10" t="s">
        <v>76</v>
      </c>
      <c r="AY202" s="178" t="s">
        <v>140</v>
      </c>
    </row>
    <row r="203" spans="2:65" s="11" customFormat="1" ht="16.5" customHeight="1">
      <c r="B203" s="179"/>
      <c r="C203" s="180"/>
      <c r="D203" s="180"/>
      <c r="E203" s="181" t="s">
        <v>22</v>
      </c>
      <c r="F203" s="275" t="s">
        <v>149</v>
      </c>
      <c r="G203" s="276"/>
      <c r="H203" s="276"/>
      <c r="I203" s="276"/>
      <c r="J203" s="180"/>
      <c r="K203" s="182">
        <v>84.94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148</v>
      </c>
      <c r="AU203" s="186" t="s">
        <v>97</v>
      </c>
      <c r="AV203" s="11" t="s">
        <v>145</v>
      </c>
      <c r="AW203" s="11" t="s">
        <v>34</v>
      </c>
      <c r="AX203" s="11" t="s">
        <v>81</v>
      </c>
      <c r="AY203" s="186" t="s">
        <v>140</v>
      </c>
    </row>
    <row r="204" spans="2:65" s="1" customFormat="1" ht="25.5" customHeight="1">
      <c r="B204" s="37"/>
      <c r="C204" s="164" t="s">
        <v>299</v>
      </c>
      <c r="D204" s="164" t="s">
        <v>141</v>
      </c>
      <c r="E204" s="165" t="s">
        <v>300</v>
      </c>
      <c r="F204" s="269" t="s">
        <v>301</v>
      </c>
      <c r="G204" s="269"/>
      <c r="H204" s="269"/>
      <c r="I204" s="269"/>
      <c r="J204" s="166" t="s">
        <v>230</v>
      </c>
      <c r="K204" s="167">
        <v>105.7</v>
      </c>
      <c r="L204" s="270">
        <v>0</v>
      </c>
      <c r="M204" s="271"/>
      <c r="N204" s="272">
        <f>ROUND(L204*K204,2)</f>
        <v>0</v>
      </c>
      <c r="O204" s="272"/>
      <c r="P204" s="272"/>
      <c r="Q204" s="272"/>
      <c r="R204" s="39"/>
      <c r="T204" s="168" t="s">
        <v>22</v>
      </c>
      <c r="U204" s="46" t="s">
        <v>41</v>
      </c>
      <c r="V204" s="38"/>
      <c r="W204" s="169">
        <f>V204*K204</f>
        <v>0</v>
      </c>
      <c r="X204" s="169">
        <v>4.2770000000000002E-2</v>
      </c>
      <c r="Y204" s="169">
        <f>X204*K204</f>
        <v>4.5207890000000006</v>
      </c>
      <c r="Z204" s="169">
        <v>0</v>
      </c>
      <c r="AA204" s="170">
        <f>Z204*K204</f>
        <v>0</v>
      </c>
      <c r="AR204" s="21" t="s">
        <v>145</v>
      </c>
      <c r="AT204" s="21" t="s">
        <v>141</v>
      </c>
      <c r="AU204" s="21" t="s">
        <v>97</v>
      </c>
      <c r="AY204" s="21" t="s">
        <v>140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81</v>
      </c>
      <c r="BK204" s="107">
        <f>ROUND(L204*K204,2)</f>
        <v>0</v>
      </c>
      <c r="BL204" s="21" t="s">
        <v>145</v>
      </c>
      <c r="BM204" s="21" t="s">
        <v>302</v>
      </c>
    </row>
    <row r="205" spans="2:65" s="10" customFormat="1" ht="16.5" customHeight="1">
      <c r="B205" s="171"/>
      <c r="C205" s="172"/>
      <c r="D205" s="172"/>
      <c r="E205" s="173" t="s">
        <v>22</v>
      </c>
      <c r="F205" s="273" t="s">
        <v>237</v>
      </c>
      <c r="G205" s="274"/>
      <c r="H205" s="274"/>
      <c r="I205" s="274"/>
      <c r="J205" s="172"/>
      <c r="K205" s="174">
        <v>105.7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148</v>
      </c>
      <c r="AU205" s="178" t="s">
        <v>97</v>
      </c>
      <c r="AV205" s="10" t="s">
        <v>97</v>
      </c>
      <c r="AW205" s="10" t="s">
        <v>34</v>
      </c>
      <c r="AX205" s="10" t="s">
        <v>76</v>
      </c>
      <c r="AY205" s="178" t="s">
        <v>140</v>
      </c>
    </row>
    <row r="206" spans="2:65" s="11" customFormat="1" ht="16.5" customHeight="1">
      <c r="B206" s="179"/>
      <c r="C206" s="180"/>
      <c r="D206" s="180"/>
      <c r="E206" s="181" t="s">
        <v>22</v>
      </c>
      <c r="F206" s="275" t="s">
        <v>149</v>
      </c>
      <c r="G206" s="276"/>
      <c r="H206" s="276"/>
      <c r="I206" s="276"/>
      <c r="J206" s="180"/>
      <c r="K206" s="182">
        <v>105.7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148</v>
      </c>
      <c r="AU206" s="186" t="s">
        <v>97</v>
      </c>
      <c r="AV206" s="11" t="s">
        <v>145</v>
      </c>
      <c r="AW206" s="11" t="s">
        <v>34</v>
      </c>
      <c r="AX206" s="11" t="s">
        <v>81</v>
      </c>
      <c r="AY206" s="186" t="s">
        <v>140</v>
      </c>
    </row>
    <row r="207" spans="2:65" s="1" customFormat="1" ht="38.25" customHeight="1">
      <c r="B207" s="37"/>
      <c r="C207" s="164" t="s">
        <v>303</v>
      </c>
      <c r="D207" s="164" t="s">
        <v>141</v>
      </c>
      <c r="E207" s="165" t="s">
        <v>304</v>
      </c>
      <c r="F207" s="269" t="s">
        <v>305</v>
      </c>
      <c r="G207" s="269"/>
      <c r="H207" s="269"/>
      <c r="I207" s="269"/>
      <c r="J207" s="166" t="s">
        <v>152</v>
      </c>
      <c r="K207" s="167">
        <v>23.1</v>
      </c>
      <c r="L207" s="270">
        <v>0</v>
      </c>
      <c r="M207" s="271"/>
      <c r="N207" s="272">
        <f>ROUND(L207*K207,2)</f>
        <v>0</v>
      </c>
      <c r="O207" s="272"/>
      <c r="P207" s="272"/>
      <c r="Q207" s="272"/>
      <c r="R207" s="39"/>
      <c r="T207" s="168" t="s">
        <v>22</v>
      </c>
      <c r="U207" s="46" t="s">
        <v>41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145</v>
      </c>
      <c r="AT207" s="21" t="s">
        <v>141</v>
      </c>
      <c r="AU207" s="21" t="s">
        <v>97</v>
      </c>
      <c r="AY207" s="21" t="s">
        <v>140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81</v>
      </c>
      <c r="BK207" s="107">
        <f>ROUND(L207*K207,2)</f>
        <v>0</v>
      </c>
      <c r="BL207" s="21" t="s">
        <v>145</v>
      </c>
      <c r="BM207" s="21" t="s">
        <v>306</v>
      </c>
    </row>
    <row r="208" spans="2:65" s="10" customFormat="1" ht="16.5" customHeight="1">
      <c r="B208" s="171"/>
      <c r="C208" s="172"/>
      <c r="D208" s="172"/>
      <c r="E208" s="173" t="s">
        <v>22</v>
      </c>
      <c r="F208" s="273" t="s">
        <v>307</v>
      </c>
      <c r="G208" s="274"/>
      <c r="H208" s="274"/>
      <c r="I208" s="274"/>
      <c r="J208" s="172"/>
      <c r="K208" s="174">
        <v>23.1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148</v>
      </c>
      <c r="AU208" s="178" t="s">
        <v>97</v>
      </c>
      <c r="AV208" s="10" t="s">
        <v>97</v>
      </c>
      <c r="AW208" s="10" t="s">
        <v>34</v>
      </c>
      <c r="AX208" s="10" t="s">
        <v>76</v>
      </c>
      <c r="AY208" s="178" t="s">
        <v>140</v>
      </c>
    </row>
    <row r="209" spans="2:65" s="11" customFormat="1" ht="16.5" customHeight="1">
      <c r="B209" s="179"/>
      <c r="C209" s="180"/>
      <c r="D209" s="180"/>
      <c r="E209" s="181" t="s">
        <v>22</v>
      </c>
      <c r="F209" s="275" t="s">
        <v>149</v>
      </c>
      <c r="G209" s="276"/>
      <c r="H209" s="276"/>
      <c r="I209" s="276"/>
      <c r="J209" s="180"/>
      <c r="K209" s="182">
        <v>23.1</v>
      </c>
      <c r="L209" s="180"/>
      <c r="M209" s="180"/>
      <c r="N209" s="180"/>
      <c r="O209" s="180"/>
      <c r="P209" s="180"/>
      <c r="Q209" s="180"/>
      <c r="R209" s="183"/>
      <c r="T209" s="184"/>
      <c r="U209" s="180"/>
      <c r="V209" s="180"/>
      <c r="W209" s="180"/>
      <c r="X209" s="180"/>
      <c r="Y209" s="180"/>
      <c r="Z209" s="180"/>
      <c r="AA209" s="185"/>
      <c r="AT209" s="186" t="s">
        <v>148</v>
      </c>
      <c r="AU209" s="186" t="s">
        <v>97</v>
      </c>
      <c r="AV209" s="11" t="s">
        <v>145</v>
      </c>
      <c r="AW209" s="11" t="s">
        <v>34</v>
      </c>
      <c r="AX209" s="11" t="s">
        <v>81</v>
      </c>
      <c r="AY209" s="186" t="s">
        <v>140</v>
      </c>
    </row>
    <row r="210" spans="2:65" s="9" customFormat="1" ht="29.9" customHeight="1">
      <c r="B210" s="153"/>
      <c r="C210" s="154"/>
      <c r="D210" s="163" t="s">
        <v>109</v>
      </c>
      <c r="E210" s="163"/>
      <c r="F210" s="163"/>
      <c r="G210" s="163"/>
      <c r="H210" s="163"/>
      <c r="I210" s="163"/>
      <c r="J210" s="163"/>
      <c r="K210" s="163"/>
      <c r="L210" s="163"/>
      <c r="M210" s="163"/>
      <c r="N210" s="288">
        <f>BK210</f>
        <v>0</v>
      </c>
      <c r="O210" s="289"/>
      <c r="P210" s="289"/>
      <c r="Q210" s="289"/>
      <c r="R210" s="156"/>
      <c r="T210" s="157"/>
      <c r="U210" s="154"/>
      <c r="V210" s="154"/>
      <c r="W210" s="158">
        <f>SUM(W211:W214)</f>
        <v>0</v>
      </c>
      <c r="X210" s="154"/>
      <c r="Y210" s="158">
        <f>SUM(Y211:Y214)</f>
        <v>0</v>
      </c>
      <c r="Z210" s="154"/>
      <c r="AA210" s="159">
        <f>SUM(AA211:AA214)</f>
        <v>0</v>
      </c>
      <c r="AR210" s="160" t="s">
        <v>81</v>
      </c>
      <c r="AT210" s="161" t="s">
        <v>75</v>
      </c>
      <c r="AU210" s="161" t="s">
        <v>81</v>
      </c>
      <c r="AY210" s="160" t="s">
        <v>140</v>
      </c>
      <c r="BK210" s="162">
        <f>SUM(BK211:BK214)</f>
        <v>0</v>
      </c>
    </row>
    <row r="211" spans="2:65" s="1" customFormat="1" ht="25.5" customHeight="1">
      <c r="B211" s="37"/>
      <c r="C211" s="164" t="s">
        <v>308</v>
      </c>
      <c r="D211" s="164" t="s">
        <v>141</v>
      </c>
      <c r="E211" s="165" t="s">
        <v>309</v>
      </c>
      <c r="F211" s="269" t="s">
        <v>310</v>
      </c>
      <c r="G211" s="269"/>
      <c r="H211" s="269"/>
      <c r="I211" s="269"/>
      <c r="J211" s="166" t="s">
        <v>230</v>
      </c>
      <c r="K211" s="167">
        <v>489.2</v>
      </c>
      <c r="L211" s="270">
        <v>0</v>
      </c>
      <c r="M211" s="271"/>
      <c r="N211" s="272">
        <f>ROUND(L211*K211,2)</f>
        <v>0</v>
      </c>
      <c r="O211" s="272"/>
      <c r="P211" s="272"/>
      <c r="Q211" s="272"/>
      <c r="R211" s="39"/>
      <c r="T211" s="168" t="s">
        <v>22</v>
      </c>
      <c r="U211" s="46" t="s">
        <v>41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145</v>
      </c>
      <c r="AT211" s="21" t="s">
        <v>141</v>
      </c>
      <c r="AU211" s="21" t="s">
        <v>97</v>
      </c>
      <c r="AY211" s="21" t="s">
        <v>140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81</v>
      </c>
      <c r="BK211" s="107">
        <f>ROUND(L211*K211,2)</f>
        <v>0</v>
      </c>
      <c r="BL211" s="21" t="s">
        <v>145</v>
      </c>
      <c r="BM211" s="21" t="s">
        <v>311</v>
      </c>
    </row>
    <row r="212" spans="2:65" s="12" customFormat="1" ht="16.5" customHeight="1">
      <c r="B212" s="191"/>
      <c r="C212" s="192"/>
      <c r="D212" s="192"/>
      <c r="E212" s="193" t="s">
        <v>22</v>
      </c>
      <c r="F212" s="283" t="s">
        <v>312</v>
      </c>
      <c r="G212" s="284"/>
      <c r="H212" s="284"/>
      <c r="I212" s="284"/>
      <c r="J212" s="192"/>
      <c r="K212" s="193" t="s">
        <v>22</v>
      </c>
      <c r="L212" s="192"/>
      <c r="M212" s="192"/>
      <c r="N212" s="192"/>
      <c r="O212" s="192"/>
      <c r="P212" s="192"/>
      <c r="Q212" s="192"/>
      <c r="R212" s="194"/>
      <c r="T212" s="195"/>
      <c r="U212" s="192"/>
      <c r="V212" s="192"/>
      <c r="W212" s="192"/>
      <c r="X212" s="192"/>
      <c r="Y212" s="192"/>
      <c r="Z212" s="192"/>
      <c r="AA212" s="196"/>
      <c r="AT212" s="197" t="s">
        <v>148</v>
      </c>
      <c r="AU212" s="197" t="s">
        <v>97</v>
      </c>
      <c r="AV212" s="12" t="s">
        <v>81</v>
      </c>
      <c r="AW212" s="12" t="s">
        <v>34</v>
      </c>
      <c r="AX212" s="12" t="s">
        <v>76</v>
      </c>
      <c r="AY212" s="197" t="s">
        <v>140</v>
      </c>
    </row>
    <row r="213" spans="2:65" s="10" customFormat="1" ht="16.5" customHeight="1">
      <c r="B213" s="171"/>
      <c r="C213" s="172"/>
      <c r="D213" s="172"/>
      <c r="E213" s="173" t="s">
        <v>22</v>
      </c>
      <c r="F213" s="277" t="s">
        <v>313</v>
      </c>
      <c r="G213" s="278"/>
      <c r="H213" s="278"/>
      <c r="I213" s="278"/>
      <c r="J213" s="172"/>
      <c r="K213" s="174">
        <v>489.2</v>
      </c>
      <c r="L213" s="172"/>
      <c r="M213" s="172"/>
      <c r="N213" s="172"/>
      <c r="O213" s="172"/>
      <c r="P213" s="172"/>
      <c r="Q213" s="172"/>
      <c r="R213" s="175"/>
      <c r="T213" s="176"/>
      <c r="U213" s="172"/>
      <c r="V213" s="172"/>
      <c r="W213" s="172"/>
      <c r="X213" s="172"/>
      <c r="Y213" s="172"/>
      <c r="Z213" s="172"/>
      <c r="AA213" s="177"/>
      <c r="AT213" s="178" t="s">
        <v>148</v>
      </c>
      <c r="AU213" s="178" t="s">
        <v>97</v>
      </c>
      <c r="AV213" s="10" t="s">
        <v>97</v>
      </c>
      <c r="AW213" s="10" t="s">
        <v>34</v>
      </c>
      <c r="AX213" s="10" t="s">
        <v>76</v>
      </c>
      <c r="AY213" s="178" t="s">
        <v>140</v>
      </c>
    </row>
    <row r="214" spans="2:65" s="11" customFormat="1" ht="16.5" customHeight="1">
      <c r="B214" s="179"/>
      <c r="C214" s="180"/>
      <c r="D214" s="180"/>
      <c r="E214" s="181" t="s">
        <v>22</v>
      </c>
      <c r="F214" s="275" t="s">
        <v>149</v>
      </c>
      <c r="G214" s="276"/>
      <c r="H214" s="276"/>
      <c r="I214" s="276"/>
      <c r="J214" s="180"/>
      <c r="K214" s="182">
        <v>489.2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148</v>
      </c>
      <c r="AU214" s="186" t="s">
        <v>97</v>
      </c>
      <c r="AV214" s="11" t="s">
        <v>145</v>
      </c>
      <c r="AW214" s="11" t="s">
        <v>34</v>
      </c>
      <c r="AX214" s="11" t="s">
        <v>81</v>
      </c>
      <c r="AY214" s="186" t="s">
        <v>140</v>
      </c>
    </row>
    <row r="215" spans="2:65" s="9" customFormat="1" ht="29.9" customHeight="1">
      <c r="B215" s="153"/>
      <c r="C215" s="154"/>
      <c r="D215" s="163" t="s">
        <v>110</v>
      </c>
      <c r="E215" s="163"/>
      <c r="F215" s="163"/>
      <c r="G215" s="163"/>
      <c r="H215" s="163"/>
      <c r="I215" s="163"/>
      <c r="J215" s="163"/>
      <c r="K215" s="163"/>
      <c r="L215" s="163"/>
      <c r="M215" s="163"/>
      <c r="N215" s="288">
        <f>BK215</f>
        <v>0</v>
      </c>
      <c r="O215" s="289"/>
      <c r="P215" s="289"/>
      <c r="Q215" s="289"/>
      <c r="R215" s="156"/>
      <c r="T215" s="157"/>
      <c r="U215" s="154"/>
      <c r="V215" s="154"/>
      <c r="W215" s="158">
        <f>SUM(W216:W226)</f>
        <v>0</v>
      </c>
      <c r="X215" s="154"/>
      <c r="Y215" s="158">
        <f>SUM(Y216:Y226)</f>
        <v>0</v>
      </c>
      <c r="Z215" s="154"/>
      <c r="AA215" s="159">
        <f>SUM(AA216:AA226)</f>
        <v>0</v>
      </c>
      <c r="AR215" s="160" t="s">
        <v>81</v>
      </c>
      <c r="AT215" s="161" t="s">
        <v>75</v>
      </c>
      <c r="AU215" s="161" t="s">
        <v>81</v>
      </c>
      <c r="AY215" s="160" t="s">
        <v>140</v>
      </c>
      <c r="BK215" s="162">
        <f>SUM(BK216:BK226)</f>
        <v>0</v>
      </c>
    </row>
    <row r="216" spans="2:65" s="1" customFormat="1" ht="16.5" customHeight="1">
      <c r="B216" s="37"/>
      <c r="C216" s="164" t="s">
        <v>314</v>
      </c>
      <c r="D216" s="164" t="s">
        <v>141</v>
      </c>
      <c r="E216" s="165" t="s">
        <v>315</v>
      </c>
      <c r="F216" s="269" t="s">
        <v>316</v>
      </c>
      <c r="G216" s="269"/>
      <c r="H216" s="269"/>
      <c r="I216" s="269"/>
      <c r="J216" s="166" t="s">
        <v>196</v>
      </c>
      <c r="K216" s="167">
        <v>108.485</v>
      </c>
      <c r="L216" s="270">
        <v>0</v>
      </c>
      <c r="M216" s="271"/>
      <c r="N216" s="272">
        <f>ROUND(L216*K216,2)</f>
        <v>0</v>
      </c>
      <c r="O216" s="272"/>
      <c r="P216" s="272"/>
      <c r="Q216" s="272"/>
      <c r="R216" s="39"/>
      <c r="T216" s="168" t="s">
        <v>22</v>
      </c>
      <c r="U216" s="46" t="s">
        <v>41</v>
      </c>
      <c r="V216" s="38"/>
      <c r="W216" s="169">
        <f>V216*K216</f>
        <v>0</v>
      </c>
      <c r="X216" s="169">
        <v>0</v>
      </c>
      <c r="Y216" s="169">
        <f>X216*K216</f>
        <v>0</v>
      </c>
      <c r="Z216" s="169">
        <v>0</v>
      </c>
      <c r="AA216" s="170">
        <f>Z216*K216</f>
        <v>0</v>
      </c>
      <c r="AR216" s="21" t="s">
        <v>145</v>
      </c>
      <c r="AT216" s="21" t="s">
        <v>141</v>
      </c>
      <c r="AU216" s="21" t="s">
        <v>97</v>
      </c>
      <c r="AY216" s="21" t="s">
        <v>140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81</v>
      </c>
      <c r="BK216" s="107">
        <f>ROUND(L216*K216,2)</f>
        <v>0</v>
      </c>
      <c r="BL216" s="21" t="s">
        <v>145</v>
      </c>
      <c r="BM216" s="21" t="s">
        <v>317</v>
      </c>
    </row>
    <row r="217" spans="2:65" s="1" customFormat="1" ht="38.25" customHeight="1">
      <c r="B217" s="37"/>
      <c r="C217" s="164" t="s">
        <v>318</v>
      </c>
      <c r="D217" s="164" t="s">
        <v>141</v>
      </c>
      <c r="E217" s="165" t="s">
        <v>319</v>
      </c>
      <c r="F217" s="269" t="s">
        <v>320</v>
      </c>
      <c r="G217" s="269"/>
      <c r="H217" s="269"/>
      <c r="I217" s="269"/>
      <c r="J217" s="166" t="s">
        <v>196</v>
      </c>
      <c r="K217" s="167">
        <v>108.485</v>
      </c>
      <c r="L217" s="270">
        <v>0</v>
      </c>
      <c r="M217" s="271"/>
      <c r="N217" s="272">
        <f>ROUND(L217*K217,2)</f>
        <v>0</v>
      </c>
      <c r="O217" s="272"/>
      <c r="P217" s="272"/>
      <c r="Q217" s="272"/>
      <c r="R217" s="39"/>
      <c r="T217" s="168" t="s">
        <v>22</v>
      </c>
      <c r="U217" s="46" t="s">
        <v>41</v>
      </c>
      <c r="V217" s="38"/>
      <c r="W217" s="169">
        <f>V217*K217</f>
        <v>0</v>
      </c>
      <c r="X217" s="169">
        <v>0</v>
      </c>
      <c r="Y217" s="169">
        <f>X217*K217</f>
        <v>0</v>
      </c>
      <c r="Z217" s="169">
        <v>0</v>
      </c>
      <c r="AA217" s="170">
        <f>Z217*K217</f>
        <v>0</v>
      </c>
      <c r="AR217" s="21" t="s">
        <v>145</v>
      </c>
      <c r="AT217" s="21" t="s">
        <v>141</v>
      </c>
      <c r="AU217" s="21" t="s">
        <v>97</v>
      </c>
      <c r="AY217" s="21" t="s">
        <v>140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81</v>
      </c>
      <c r="BK217" s="107">
        <f>ROUND(L217*K217,2)</f>
        <v>0</v>
      </c>
      <c r="BL217" s="21" t="s">
        <v>145</v>
      </c>
      <c r="BM217" s="21" t="s">
        <v>321</v>
      </c>
    </row>
    <row r="218" spans="2:65" s="1" customFormat="1" ht="25.5" customHeight="1">
      <c r="B218" s="37"/>
      <c r="C218" s="164" t="s">
        <v>322</v>
      </c>
      <c r="D218" s="164" t="s">
        <v>141</v>
      </c>
      <c r="E218" s="165" t="s">
        <v>323</v>
      </c>
      <c r="F218" s="269" t="s">
        <v>324</v>
      </c>
      <c r="G218" s="269"/>
      <c r="H218" s="269"/>
      <c r="I218" s="269"/>
      <c r="J218" s="166" t="s">
        <v>196</v>
      </c>
      <c r="K218" s="167">
        <v>2061.2150000000001</v>
      </c>
      <c r="L218" s="270">
        <v>0</v>
      </c>
      <c r="M218" s="271"/>
      <c r="N218" s="272">
        <f>ROUND(L218*K218,2)</f>
        <v>0</v>
      </c>
      <c r="O218" s="272"/>
      <c r="P218" s="272"/>
      <c r="Q218" s="272"/>
      <c r="R218" s="39"/>
      <c r="T218" s="168" t="s">
        <v>22</v>
      </c>
      <c r="U218" s="46" t="s">
        <v>41</v>
      </c>
      <c r="V218" s="38"/>
      <c r="W218" s="169">
        <f>V218*K218</f>
        <v>0</v>
      </c>
      <c r="X218" s="169">
        <v>0</v>
      </c>
      <c r="Y218" s="169">
        <f>X218*K218</f>
        <v>0</v>
      </c>
      <c r="Z218" s="169">
        <v>0</v>
      </c>
      <c r="AA218" s="170">
        <f>Z218*K218</f>
        <v>0</v>
      </c>
      <c r="AR218" s="21" t="s">
        <v>145</v>
      </c>
      <c r="AT218" s="21" t="s">
        <v>141</v>
      </c>
      <c r="AU218" s="21" t="s">
        <v>97</v>
      </c>
      <c r="AY218" s="21" t="s">
        <v>140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21" t="s">
        <v>81</v>
      </c>
      <c r="BK218" s="107">
        <f>ROUND(L218*K218,2)</f>
        <v>0</v>
      </c>
      <c r="BL218" s="21" t="s">
        <v>145</v>
      </c>
      <c r="BM218" s="21" t="s">
        <v>325</v>
      </c>
    </row>
    <row r="219" spans="2:65" s="10" customFormat="1" ht="16.5" customHeight="1">
      <c r="B219" s="171"/>
      <c r="C219" s="172"/>
      <c r="D219" s="172"/>
      <c r="E219" s="173" t="s">
        <v>22</v>
      </c>
      <c r="F219" s="273" t="s">
        <v>326</v>
      </c>
      <c r="G219" s="274"/>
      <c r="H219" s="274"/>
      <c r="I219" s="274"/>
      <c r="J219" s="172"/>
      <c r="K219" s="174">
        <v>2061.2150000000001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148</v>
      </c>
      <c r="AU219" s="178" t="s">
        <v>97</v>
      </c>
      <c r="AV219" s="10" t="s">
        <v>97</v>
      </c>
      <c r="AW219" s="10" t="s">
        <v>34</v>
      </c>
      <c r="AX219" s="10" t="s">
        <v>76</v>
      </c>
      <c r="AY219" s="178" t="s">
        <v>140</v>
      </c>
    </row>
    <row r="220" spans="2:65" s="11" customFormat="1" ht="16.5" customHeight="1">
      <c r="B220" s="179"/>
      <c r="C220" s="180"/>
      <c r="D220" s="180"/>
      <c r="E220" s="181" t="s">
        <v>22</v>
      </c>
      <c r="F220" s="275" t="s">
        <v>149</v>
      </c>
      <c r="G220" s="276"/>
      <c r="H220" s="276"/>
      <c r="I220" s="276"/>
      <c r="J220" s="180"/>
      <c r="K220" s="182">
        <v>2061.2150000000001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148</v>
      </c>
      <c r="AU220" s="186" t="s">
        <v>97</v>
      </c>
      <c r="AV220" s="11" t="s">
        <v>145</v>
      </c>
      <c r="AW220" s="11" t="s">
        <v>34</v>
      </c>
      <c r="AX220" s="11" t="s">
        <v>81</v>
      </c>
      <c r="AY220" s="186" t="s">
        <v>140</v>
      </c>
    </row>
    <row r="221" spans="2:65" s="1" customFormat="1" ht="16.5" customHeight="1">
      <c r="B221" s="37"/>
      <c r="C221" s="164" t="s">
        <v>327</v>
      </c>
      <c r="D221" s="164" t="s">
        <v>141</v>
      </c>
      <c r="E221" s="165" t="s">
        <v>328</v>
      </c>
      <c r="F221" s="269" t="s">
        <v>329</v>
      </c>
      <c r="G221" s="269"/>
      <c r="H221" s="269"/>
      <c r="I221" s="269"/>
      <c r="J221" s="166" t="s">
        <v>196</v>
      </c>
      <c r="K221" s="167">
        <v>39.619</v>
      </c>
      <c r="L221" s="270">
        <v>0</v>
      </c>
      <c r="M221" s="271"/>
      <c r="N221" s="272">
        <f>ROUND(L221*K221,2)</f>
        <v>0</v>
      </c>
      <c r="O221" s="272"/>
      <c r="P221" s="272"/>
      <c r="Q221" s="272"/>
      <c r="R221" s="39"/>
      <c r="T221" s="168" t="s">
        <v>22</v>
      </c>
      <c r="U221" s="46" t="s">
        <v>41</v>
      </c>
      <c r="V221" s="38"/>
      <c r="W221" s="169">
        <f>V221*K221</f>
        <v>0</v>
      </c>
      <c r="X221" s="169">
        <v>0</v>
      </c>
      <c r="Y221" s="169">
        <f>X221*K221</f>
        <v>0</v>
      </c>
      <c r="Z221" s="169">
        <v>0</v>
      </c>
      <c r="AA221" s="170">
        <f>Z221*K221</f>
        <v>0</v>
      </c>
      <c r="AR221" s="21" t="s">
        <v>145</v>
      </c>
      <c r="AT221" s="21" t="s">
        <v>141</v>
      </c>
      <c r="AU221" s="21" t="s">
        <v>97</v>
      </c>
      <c r="AY221" s="21" t="s">
        <v>140</v>
      </c>
      <c r="BE221" s="107">
        <f>IF(U221="základní",N221,0)</f>
        <v>0</v>
      </c>
      <c r="BF221" s="107">
        <f>IF(U221="snížená",N221,0)</f>
        <v>0</v>
      </c>
      <c r="BG221" s="107">
        <f>IF(U221="zákl. přenesená",N221,0)</f>
        <v>0</v>
      </c>
      <c r="BH221" s="107">
        <f>IF(U221="sníž. přenesená",N221,0)</f>
        <v>0</v>
      </c>
      <c r="BI221" s="107">
        <f>IF(U221="nulová",N221,0)</f>
        <v>0</v>
      </c>
      <c r="BJ221" s="21" t="s">
        <v>81</v>
      </c>
      <c r="BK221" s="107">
        <f>ROUND(L221*K221,2)</f>
        <v>0</v>
      </c>
      <c r="BL221" s="21" t="s">
        <v>145</v>
      </c>
      <c r="BM221" s="21" t="s">
        <v>330</v>
      </c>
    </row>
    <row r="222" spans="2:65" s="10" customFormat="1" ht="16.5" customHeight="1">
      <c r="B222" s="171"/>
      <c r="C222" s="172"/>
      <c r="D222" s="172"/>
      <c r="E222" s="173" t="s">
        <v>22</v>
      </c>
      <c r="F222" s="273" t="s">
        <v>331</v>
      </c>
      <c r="G222" s="274"/>
      <c r="H222" s="274"/>
      <c r="I222" s="274"/>
      <c r="J222" s="172"/>
      <c r="K222" s="174">
        <v>39.619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148</v>
      </c>
      <c r="AU222" s="178" t="s">
        <v>97</v>
      </c>
      <c r="AV222" s="10" t="s">
        <v>97</v>
      </c>
      <c r="AW222" s="10" t="s">
        <v>34</v>
      </c>
      <c r="AX222" s="10" t="s">
        <v>76</v>
      </c>
      <c r="AY222" s="178" t="s">
        <v>140</v>
      </c>
    </row>
    <row r="223" spans="2:65" s="11" customFormat="1" ht="16.5" customHeight="1">
      <c r="B223" s="179"/>
      <c r="C223" s="180"/>
      <c r="D223" s="180"/>
      <c r="E223" s="181" t="s">
        <v>22</v>
      </c>
      <c r="F223" s="275" t="s">
        <v>149</v>
      </c>
      <c r="G223" s="276"/>
      <c r="H223" s="276"/>
      <c r="I223" s="276"/>
      <c r="J223" s="180"/>
      <c r="K223" s="182">
        <v>39.619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148</v>
      </c>
      <c r="AU223" s="186" t="s">
        <v>97</v>
      </c>
      <c r="AV223" s="11" t="s">
        <v>145</v>
      </c>
      <c r="AW223" s="11" t="s">
        <v>34</v>
      </c>
      <c r="AX223" s="11" t="s">
        <v>81</v>
      </c>
      <c r="AY223" s="186" t="s">
        <v>140</v>
      </c>
    </row>
    <row r="224" spans="2:65" s="1" customFormat="1" ht="25.5" customHeight="1">
      <c r="B224" s="37"/>
      <c r="C224" s="164" t="s">
        <v>332</v>
      </c>
      <c r="D224" s="164" t="s">
        <v>141</v>
      </c>
      <c r="E224" s="165" t="s">
        <v>333</v>
      </c>
      <c r="F224" s="269" t="s">
        <v>334</v>
      </c>
      <c r="G224" s="269"/>
      <c r="H224" s="269"/>
      <c r="I224" s="269"/>
      <c r="J224" s="166" t="s">
        <v>196</v>
      </c>
      <c r="K224" s="167">
        <v>68.866</v>
      </c>
      <c r="L224" s="270">
        <v>0</v>
      </c>
      <c r="M224" s="271"/>
      <c r="N224" s="272">
        <f>ROUND(L224*K224,2)</f>
        <v>0</v>
      </c>
      <c r="O224" s="272"/>
      <c r="P224" s="272"/>
      <c r="Q224" s="272"/>
      <c r="R224" s="39"/>
      <c r="T224" s="168" t="s">
        <v>22</v>
      </c>
      <c r="U224" s="46" t="s">
        <v>41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145</v>
      </c>
      <c r="AT224" s="21" t="s">
        <v>141</v>
      </c>
      <c r="AU224" s="21" t="s">
        <v>97</v>
      </c>
      <c r="AY224" s="21" t="s">
        <v>140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81</v>
      </c>
      <c r="BK224" s="107">
        <f>ROUND(L224*K224,2)</f>
        <v>0</v>
      </c>
      <c r="BL224" s="21" t="s">
        <v>145</v>
      </c>
      <c r="BM224" s="21" t="s">
        <v>335</v>
      </c>
    </row>
    <row r="225" spans="2:65" s="10" customFormat="1" ht="16.5" customHeight="1">
      <c r="B225" s="171"/>
      <c r="C225" s="172"/>
      <c r="D225" s="172"/>
      <c r="E225" s="173" t="s">
        <v>22</v>
      </c>
      <c r="F225" s="273" t="s">
        <v>336</v>
      </c>
      <c r="G225" s="274"/>
      <c r="H225" s="274"/>
      <c r="I225" s="274"/>
      <c r="J225" s="172"/>
      <c r="K225" s="174">
        <v>68.866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148</v>
      </c>
      <c r="AU225" s="178" t="s">
        <v>97</v>
      </c>
      <c r="AV225" s="10" t="s">
        <v>97</v>
      </c>
      <c r="AW225" s="10" t="s">
        <v>34</v>
      </c>
      <c r="AX225" s="10" t="s">
        <v>76</v>
      </c>
      <c r="AY225" s="178" t="s">
        <v>140</v>
      </c>
    </row>
    <row r="226" spans="2:65" s="11" customFormat="1" ht="16.5" customHeight="1">
      <c r="B226" s="179"/>
      <c r="C226" s="180"/>
      <c r="D226" s="180"/>
      <c r="E226" s="181" t="s">
        <v>22</v>
      </c>
      <c r="F226" s="275" t="s">
        <v>149</v>
      </c>
      <c r="G226" s="276"/>
      <c r="H226" s="276"/>
      <c r="I226" s="276"/>
      <c r="J226" s="180"/>
      <c r="K226" s="182">
        <v>68.866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148</v>
      </c>
      <c r="AU226" s="186" t="s">
        <v>97</v>
      </c>
      <c r="AV226" s="11" t="s">
        <v>145</v>
      </c>
      <c r="AW226" s="11" t="s">
        <v>34</v>
      </c>
      <c r="AX226" s="11" t="s">
        <v>81</v>
      </c>
      <c r="AY226" s="186" t="s">
        <v>140</v>
      </c>
    </row>
    <row r="227" spans="2:65" s="9" customFormat="1" ht="29.9" customHeight="1">
      <c r="B227" s="153"/>
      <c r="C227" s="154"/>
      <c r="D227" s="163" t="s">
        <v>111</v>
      </c>
      <c r="E227" s="163"/>
      <c r="F227" s="163"/>
      <c r="G227" s="163"/>
      <c r="H227" s="163"/>
      <c r="I227" s="163"/>
      <c r="J227" s="163"/>
      <c r="K227" s="163"/>
      <c r="L227" s="163"/>
      <c r="M227" s="163"/>
      <c r="N227" s="288">
        <f>BK227</f>
        <v>0</v>
      </c>
      <c r="O227" s="289"/>
      <c r="P227" s="289"/>
      <c r="Q227" s="289"/>
      <c r="R227" s="156"/>
      <c r="T227" s="157"/>
      <c r="U227" s="154"/>
      <c r="V227" s="154"/>
      <c r="W227" s="158">
        <f>W228</f>
        <v>0</v>
      </c>
      <c r="X227" s="154"/>
      <c r="Y227" s="158">
        <f>Y228</f>
        <v>0</v>
      </c>
      <c r="Z227" s="154"/>
      <c r="AA227" s="159">
        <f>AA228</f>
        <v>0</v>
      </c>
      <c r="AR227" s="160" t="s">
        <v>81</v>
      </c>
      <c r="AT227" s="161" t="s">
        <v>75</v>
      </c>
      <c r="AU227" s="161" t="s">
        <v>81</v>
      </c>
      <c r="AY227" s="160" t="s">
        <v>140</v>
      </c>
      <c r="BK227" s="162">
        <f>BK228</f>
        <v>0</v>
      </c>
    </row>
    <row r="228" spans="2:65" s="1" customFormat="1" ht="25.5" customHeight="1">
      <c r="B228" s="37"/>
      <c r="C228" s="164" t="s">
        <v>337</v>
      </c>
      <c r="D228" s="164" t="s">
        <v>141</v>
      </c>
      <c r="E228" s="165" t="s">
        <v>338</v>
      </c>
      <c r="F228" s="269" t="s">
        <v>339</v>
      </c>
      <c r="G228" s="269"/>
      <c r="H228" s="269"/>
      <c r="I228" s="269"/>
      <c r="J228" s="166" t="s">
        <v>196</v>
      </c>
      <c r="K228" s="167">
        <v>8.5719999999999992</v>
      </c>
      <c r="L228" s="270">
        <v>0</v>
      </c>
      <c r="M228" s="271"/>
      <c r="N228" s="272">
        <f>ROUND(L228*K228,2)</f>
        <v>0</v>
      </c>
      <c r="O228" s="272"/>
      <c r="P228" s="272"/>
      <c r="Q228" s="272"/>
      <c r="R228" s="39"/>
      <c r="T228" s="168" t="s">
        <v>22</v>
      </c>
      <c r="U228" s="46" t="s">
        <v>41</v>
      </c>
      <c r="V228" s="38"/>
      <c r="W228" s="169">
        <f>V228*K228</f>
        <v>0</v>
      </c>
      <c r="X228" s="169">
        <v>0</v>
      </c>
      <c r="Y228" s="169">
        <f>X228*K228</f>
        <v>0</v>
      </c>
      <c r="Z228" s="169">
        <v>0</v>
      </c>
      <c r="AA228" s="170">
        <f>Z228*K228</f>
        <v>0</v>
      </c>
      <c r="AR228" s="21" t="s">
        <v>145</v>
      </c>
      <c r="AT228" s="21" t="s">
        <v>141</v>
      </c>
      <c r="AU228" s="21" t="s">
        <v>97</v>
      </c>
      <c r="AY228" s="21" t="s">
        <v>140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81</v>
      </c>
      <c r="BK228" s="107">
        <f>ROUND(L228*K228,2)</f>
        <v>0</v>
      </c>
      <c r="BL228" s="21" t="s">
        <v>145</v>
      </c>
      <c r="BM228" s="21" t="s">
        <v>340</v>
      </c>
    </row>
    <row r="229" spans="2:65" s="9" customFormat="1" ht="37.4" customHeight="1">
      <c r="B229" s="153"/>
      <c r="C229" s="154"/>
      <c r="D229" s="155" t="s">
        <v>112</v>
      </c>
      <c r="E229" s="155"/>
      <c r="F229" s="155"/>
      <c r="G229" s="155"/>
      <c r="H229" s="155"/>
      <c r="I229" s="155"/>
      <c r="J229" s="155"/>
      <c r="K229" s="155"/>
      <c r="L229" s="155"/>
      <c r="M229" s="155"/>
      <c r="N229" s="290">
        <f>BK229</f>
        <v>0</v>
      </c>
      <c r="O229" s="291"/>
      <c r="P229" s="291"/>
      <c r="Q229" s="291"/>
      <c r="R229" s="156"/>
      <c r="T229" s="157"/>
      <c r="U229" s="154"/>
      <c r="V229" s="154"/>
      <c r="W229" s="158">
        <f>W230+W236+W238</f>
        <v>0</v>
      </c>
      <c r="X229" s="154"/>
      <c r="Y229" s="158">
        <f>Y230+Y236+Y238</f>
        <v>0</v>
      </c>
      <c r="Z229" s="154"/>
      <c r="AA229" s="159">
        <f>AA230+AA236+AA238</f>
        <v>0</v>
      </c>
      <c r="AR229" s="160" t="s">
        <v>163</v>
      </c>
      <c r="AT229" s="161" t="s">
        <v>75</v>
      </c>
      <c r="AU229" s="161" t="s">
        <v>76</v>
      </c>
      <c r="AY229" s="160" t="s">
        <v>140</v>
      </c>
      <c r="BK229" s="162">
        <f>BK230+BK236+BK238</f>
        <v>0</v>
      </c>
    </row>
    <row r="230" spans="2:65" s="9" customFormat="1" ht="19.899999999999999" customHeight="1">
      <c r="B230" s="153"/>
      <c r="C230" s="154"/>
      <c r="D230" s="163" t="s">
        <v>113</v>
      </c>
      <c r="E230" s="163"/>
      <c r="F230" s="163"/>
      <c r="G230" s="163"/>
      <c r="H230" s="163"/>
      <c r="I230" s="163"/>
      <c r="J230" s="163"/>
      <c r="K230" s="163"/>
      <c r="L230" s="163"/>
      <c r="M230" s="163"/>
      <c r="N230" s="288">
        <f>BK230</f>
        <v>0</v>
      </c>
      <c r="O230" s="289"/>
      <c r="P230" s="289"/>
      <c r="Q230" s="289"/>
      <c r="R230" s="156"/>
      <c r="T230" s="157"/>
      <c r="U230" s="154"/>
      <c r="V230" s="154"/>
      <c r="W230" s="158">
        <f>SUM(W231:W235)</f>
        <v>0</v>
      </c>
      <c r="X230" s="154"/>
      <c r="Y230" s="158">
        <f>SUM(Y231:Y235)</f>
        <v>0</v>
      </c>
      <c r="Z230" s="154"/>
      <c r="AA230" s="159">
        <f>SUM(AA231:AA235)</f>
        <v>0</v>
      </c>
      <c r="AR230" s="160" t="s">
        <v>163</v>
      </c>
      <c r="AT230" s="161" t="s">
        <v>75</v>
      </c>
      <c r="AU230" s="161" t="s">
        <v>81</v>
      </c>
      <c r="AY230" s="160" t="s">
        <v>140</v>
      </c>
      <c r="BK230" s="162">
        <f>SUM(BK231:BK235)</f>
        <v>0</v>
      </c>
    </row>
    <row r="231" spans="2:65" s="1" customFormat="1" ht="16.5" customHeight="1">
      <c r="B231" s="37"/>
      <c r="C231" s="164" t="s">
        <v>341</v>
      </c>
      <c r="D231" s="164" t="s">
        <v>141</v>
      </c>
      <c r="E231" s="165" t="s">
        <v>342</v>
      </c>
      <c r="F231" s="269" t="s">
        <v>343</v>
      </c>
      <c r="G231" s="269"/>
      <c r="H231" s="269"/>
      <c r="I231" s="269"/>
      <c r="J231" s="166" t="s">
        <v>344</v>
      </c>
      <c r="K231" s="167">
        <v>1</v>
      </c>
      <c r="L231" s="270">
        <v>0</v>
      </c>
      <c r="M231" s="271"/>
      <c r="N231" s="272">
        <f>ROUND(L231*K231,2)</f>
        <v>0</v>
      </c>
      <c r="O231" s="272"/>
      <c r="P231" s="272"/>
      <c r="Q231" s="272"/>
      <c r="R231" s="39"/>
      <c r="T231" s="168" t="s">
        <v>22</v>
      </c>
      <c r="U231" s="46" t="s">
        <v>41</v>
      </c>
      <c r="V231" s="38"/>
      <c r="W231" s="169">
        <f>V231*K231</f>
        <v>0</v>
      </c>
      <c r="X231" s="169">
        <v>0</v>
      </c>
      <c r="Y231" s="169">
        <f>X231*K231</f>
        <v>0</v>
      </c>
      <c r="Z231" s="169">
        <v>0</v>
      </c>
      <c r="AA231" s="170">
        <f>Z231*K231</f>
        <v>0</v>
      </c>
      <c r="AR231" s="21" t="s">
        <v>345</v>
      </c>
      <c r="AT231" s="21" t="s">
        <v>141</v>
      </c>
      <c r="AU231" s="21" t="s">
        <v>97</v>
      </c>
      <c r="AY231" s="21" t="s">
        <v>140</v>
      </c>
      <c r="BE231" s="107">
        <f>IF(U231="základní",N231,0)</f>
        <v>0</v>
      </c>
      <c r="BF231" s="107">
        <f>IF(U231="snížená",N231,0)</f>
        <v>0</v>
      </c>
      <c r="BG231" s="107">
        <f>IF(U231="zákl. přenesená",N231,0)</f>
        <v>0</v>
      </c>
      <c r="BH231" s="107">
        <f>IF(U231="sníž. přenesená",N231,0)</f>
        <v>0</v>
      </c>
      <c r="BI231" s="107">
        <f>IF(U231="nulová",N231,0)</f>
        <v>0</v>
      </c>
      <c r="BJ231" s="21" t="s">
        <v>81</v>
      </c>
      <c r="BK231" s="107">
        <f>ROUND(L231*K231,2)</f>
        <v>0</v>
      </c>
      <c r="BL231" s="21" t="s">
        <v>345</v>
      </c>
      <c r="BM231" s="21" t="s">
        <v>346</v>
      </c>
    </row>
    <row r="232" spans="2:65" s="12" customFormat="1" ht="25.5" customHeight="1">
      <c r="B232" s="191"/>
      <c r="C232" s="192"/>
      <c r="D232" s="192"/>
      <c r="E232" s="193" t="s">
        <v>22</v>
      </c>
      <c r="F232" s="283" t="s">
        <v>347</v>
      </c>
      <c r="G232" s="284"/>
      <c r="H232" s="284"/>
      <c r="I232" s="284"/>
      <c r="J232" s="192"/>
      <c r="K232" s="193" t="s">
        <v>22</v>
      </c>
      <c r="L232" s="192"/>
      <c r="M232" s="192"/>
      <c r="N232" s="192"/>
      <c r="O232" s="192"/>
      <c r="P232" s="192"/>
      <c r="Q232" s="192"/>
      <c r="R232" s="194"/>
      <c r="T232" s="195"/>
      <c r="U232" s="192"/>
      <c r="V232" s="192"/>
      <c r="W232" s="192"/>
      <c r="X232" s="192"/>
      <c r="Y232" s="192"/>
      <c r="Z232" s="192"/>
      <c r="AA232" s="196"/>
      <c r="AT232" s="197" t="s">
        <v>148</v>
      </c>
      <c r="AU232" s="197" t="s">
        <v>97</v>
      </c>
      <c r="AV232" s="12" t="s">
        <v>81</v>
      </c>
      <c r="AW232" s="12" t="s">
        <v>34</v>
      </c>
      <c r="AX232" s="12" t="s">
        <v>76</v>
      </c>
      <c r="AY232" s="197" t="s">
        <v>140</v>
      </c>
    </row>
    <row r="233" spans="2:65" s="10" customFormat="1" ht="16.5" customHeight="1">
      <c r="B233" s="171"/>
      <c r="C233" s="172"/>
      <c r="D233" s="172"/>
      <c r="E233" s="173" t="s">
        <v>22</v>
      </c>
      <c r="F233" s="277" t="s">
        <v>81</v>
      </c>
      <c r="G233" s="278"/>
      <c r="H233" s="278"/>
      <c r="I233" s="278"/>
      <c r="J233" s="172"/>
      <c r="K233" s="174">
        <v>1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148</v>
      </c>
      <c r="AU233" s="178" t="s">
        <v>97</v>
      </c>
      <c r="AV233" s="10" t="s">
        <v>97</v>
      </c>
      <c r="AW233" s="10" t="s">
        <v>34</v>
      </c>
      <c r="AX233" s="10" t="s">
        <v>76</v>
      </c>
      <c r="AY233" s="178" t="s">
        <v>140</v>
      </c>
    </row>
    <row r="234" spans="2:65" s="11" customFormat="1" ht="16.5" customHeight="1">
      <c r="B234" s="179"/>
      <c r="C234" s="180"/>
      <c r="D234" s="180"/>
      <c r="E234" s="181" t="s">
        <v>22</v>
      </c>
      <c r="F234" s="275" t="s">
        <v>149</v>
      </c>
      <c r="G234" s="276"/>
      <c r="H234" s="276"/>
      <c r="I234" s="276"/>
      <c r="J234" s="180"/>
      <c r="K234" s="182">
        <v>1</v>
      </c>
      <c r="L234" s="180"/>
      <c r="M234" s="180"/>
      <c r="N234" s="180"/>
      <c r="O234" s="180"/>
      <c r="P234" s="180"/>
      <c r="Q234" s="180"/>
      <c r="R234" s="183"/>
      <c r="T234" s="184"/>
      <c r="U234" s="180"/>
      <c r="V234" s="180"/>
      <c r="W234" s="180"/>
      <c r="X234" s="180"/>
      <c r="Y234" s="180"/>
      <c r="Z234" s="180"/>
      <c r="AA234" s="185"/>
      <c r="AT234" s="186" t="s">
        <v>148</v>
      </c>
      <c r="AU234" s="186" t="s">
        <v>97</v>
      </c>
      <c r="AV234" s="11" t="s">
        <v>145</v>
      </c>
      <c r="AW234" s="11" t="s">
        <v>34</v>
      </c>
      <c r="AX234" s="11" t="s">
        <v>81</v>
      </c>
      <c r="AY234" s="186" t="s">
        <v>140</v>
      </c>
    </row>
    <row r="235" spans="2:65" s="1" customFormat="1" ht="16.5" customHeight="1">
      <c r="B235" s="37"/>
      <c r="C235" s="164" t="s">
        <v>348</v>
      </c>
      <c r="D235" s="164" t="s">
        <v>141</v>
      </c>
      <c r="E235" s="165" t="s">
        <v>349</v>
      </c>
      <c r="F235" s="269" t="s">
        <v>350</v>
      </c>
      <c r="G235" s="269"/>
      <c r="H235" s="269"/>
      <c r="I235" s="269"/>
      <c r="J235" s="166" t="s">
        <v>344</v>
      </c>
      <c r="K235" s="167">
        <v>1</v>
      </c>
      <c r="L235" s="270">
        <v>0</v>
      </c>
      <c r="M235" s="271"/>
      <c r="N235" s="272">
        <f>ROUND(L235*K235,2)</f>
        <v>0</v>
      </c>
      <c r="O235" s="272"/>
      <c r="P235" s="272"/>
      <c r="Q235" s="272"/>
      <c r="R235" s="39"/>
      <c r="T235" s="168" t="s">
        <v>22</v>
      </c>
      <c r="U235" s="46" t="s">
        <v>41</v>
      </c>
      <c r="V235" s="38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21" t="s">
        <v>345</v>
      </c>
      <c r="AT235" s="21" t="s">
        <v>141</v>
      </c>
      <c r="AU235" s="21" t="s">
        <v>97</v>
      </c>
      <c r="AY235" s="21" t="s">
        <v>140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1" t="s">
        <v>81</v>
      </c>
      <c r="BK235" s="107">
        <f>ROUND(L235*K235,2)</f>
        <v>0</v>
      </c>
      <c r="BL235" s="21" t="s">
        <v>345</v>
      </c>
      <c r="BM235" s="21" t="s">
        <v>351</v>
      </c>
    </row>
    <row r="236" spans="2:65" s="9" customFormat="1" ht="29.9" customHeight="1">
      <c r="B236" s="153"/>
      <c r="C236" s="154"/>
      <c r="D236" s="163" t="s">
        <v>114</v>
      </c>
      <c r="E236" s="163"/>
      <c r="F236" s="163"/>
      <c r="G236" s="163"/>
      <c r="H236" s="163"/>
      <c r="I236" s="163"/>
      <c r="J236" s="163"/>
      <c r="K236" s="163"/>
      <c r="L236" s="163"/>
      <c r="M236" s="163"/>
      <c r="N236" s="292">
        <f>BK236</f>
        <v>0</v>
      </c>
      <c r="O236" s="293"/>
      <c r="P236" s="293"/>
      <c r="Q236" s="293"/>
      <c r="R236" s="156"/>
      <c r="T236" s="157"/>
      <c r="U236" s="154"/>
      <c r="V236" s="154"/>
      <c r="W236" s="158">
        <f>W237</f>
        <v>0</v>
      </c>
      <c r="X236" s="154"/>
      <c r="Y236" s="158">
        <f>Y237</f>
        <v>0</v>
      </c>
      <c r="Z236" s="154"/>
      <c r="AA236" s="159">
        <f>AA237</f>
        <v>0</v>
      </c>
      <c r="AR236" s="160" t="s">
        <v>163</v>
      </c>
      <c r="AT236" s="161" t="s">
        <v>75</v>
      </c>
      <c r="AU236" s="161" t="s">
        <v>81</v>
      </c>
      <c r="AY236" s="160" t="s">
        <v>140</v>
      </c>
      <c r="BK236" s="162">
        <f>BK237</f>
        <v>0</v>
      </c>
    </row>
    <row r="237" spans="2:65" s="1" customFormat="1" ht="16.5" customHeight="1">
      <c r="B237" s="37"/>
      <c r="C237" s="164" t="s">
        <v>352</v>
      </c>
      <c r="D237" s="164" t="s">
        <v>141</v>
      </c>
      <c r="E237" s="165" t="s">
        <v>353</v>
      </c>
      <c r="F237" s="269" t="s">
        <v>118</v>
      </c>
      <c r="G237" s="269"/>
      <c r="H237" s="269"/>
      <c r="I237" s="269"/>
      <c r="J237" s="166" t="s">
        <v>344</v>
      </c>
      <c r="K237" s="167">
        <v>1</v>
      </c>
      <c r="L237" s="270">
        <v>0</v>
      </c>
      <c r="M237" s="271"/>
      <c r="N237" s="272">
        <f>ROUND(L237*K237,2)</f>
        <v>0</v>
      </c>
      <c r="O237" s="272"/>
      <c r="P237" s="272"/>
      <c r="Q237" s="272"/>
      <c r="R237" s="39"/>
      <c r="T237" s="168" t="s">
        <v>22</v>
      </c>
      <c r="U237" s="46" t="s">
        <v>41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345</v>
      </c>
      <c r="AT237" s="21" t="s">
        <v>141</v>
      </c>
      <c r="AU237" s="21" t="s">
        <v>97</v>
      </c>
      <c r="AY237" s="21" t="s">
        <v>140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81</v>
      </c>
      <c r="BK237" s="107">
        <f>ROUND(L237*K237,2)</f>
        <v>0</v>
      </c>
      <c r="BL237" s="21" t="s">
        <v>345</v>
      </c>
      <c r="BM237" s="21" t="s">
        <v>354</v>
      </c>
    </row>
    <row r="238" spans="2:65" s="9" customFormat="1" ht="29.9" customHeight="1">
      <c r="B238" s="153"/>
      <c r="C238" s="154"/>
      <c r="D238" s="163" t="s">
        <v>115</v>
      </c>
      <c r="E238" s="163"/>
      <c r="F238" s="163"/>
      <c r="G238" s="163"/>
      <c r="H238" s="163"/>
      <c r="I238" s="163"/>
      <c r="J238" s="163"/>
      <c r="K238" s="163"/>
      <c r="L238" s="163"/>
      <c r="M238" s="163"/>
      <c r="N238" s="292">
        <f>BK238</f>
        <v>0</v>
      </c>
      <c r="O238" s="293"/>
      <c r="P238" s="293"/>
      <c r="Q238" s="293"/>
      <c r="R238" s="156"/>
      <c r="T238" s="157"/>
      <c r="U238" s="154"/>
      <c r="V238" s="154"/>
      <c r="W238" s="158">
        <f>W239</f>
        <v>0</v>
      </c>
      <c r="X238" s="154"/>
      <c r="Y238" s="158">
        <f>Y239</f>
        <v>0</v>
      </c>
      <c r="Z238" s="154"/>
      <c r="AA238" s="159">
        <f>AA239</f>
        <v>0</v>
      </c>
      <c r="AR238" s="160" t="s">
        <v>163</v>
      </c>
      <c r="AT238" s="161" t="s">
        <v>75</v>
      </c>
      <c r="AU238" s="161" t="s">
        <v>81</v>
      </c>
      <c r="AY238" s="160" t="s">
        <v>140</v>
      </c>
      <c r="BK238" s="162">
        <f>BK239</f>
        <v>0</v>
      </c>
    </row>
    <row r="239" spans="2:65" s="1" customFormat="1" ht="16.5" customHeight="1">
      <c r="B239" s="37"/>
      <c r="C239" s="164" t="s">
        <v>355</v>
      </c>
      <c r="D239" s="164" t="s">
        <v>141</v>
      </c>
      <c r="E239" s="165" t="s">
        <v>356</v>
      </c>
      <c r="F239" s="269" t="s">
        <v>357</v>
      </c>
      <c r="G239" s="269"/>
      <c r="H239" s="269"/>
      <c r="I239" s="269"/>
      <c r="J239" s="166" t="s">
        <v>344</v>
      </c>
      <c r="K239" s="167">
        <v>1</v>
      </c>
      <c r="L239" s="270">
        <v>0</v>
      </c>
      <c r="M239" s="271"/>
      <c r="N239" s="272">
        <f>ROUND(L239*K239,2)</f>
        <v>0</v>
      </c>
      <c r="O239" s="272"/>
      <c r="P239" s="272"/>
      <c r="Q239" s="272"/>
      <c r="R239" s="39"/>
      <c r="T239" s="168" t="s">
        <v>22</v>
      </c>
      <c r="U239" s="46" t="s">
        <v>41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345</v>
      </c>
      <c r="AT239" s="21" t="s">
        <v>141</v>
      </c>
      <c r="AU239" s="21" t="s">
        <v>97</v>
      </c>
      <c r="AY239" s="21" t="s">
        <v>140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1" t="s">
        <v>81</v>
      </c>
      <c r="BK239" s="107">
        <f>ROUND(L239*K239,2)</f>
        <v>0</v>
      </c>
      <c r="BL239" s="21" t="s">
        <v>345</v>
      </c>
      <c r="BM239" s="21" t="s">
        <v>358</v>
      </c>
    </row>
    <row r="240" spans="2:65" s="1" customFormat="1" ht="49.9" customHeight="1">
      <c r="B240" s="37"/>
      <c r="C240" s="38"/>
      <c r="D240" s="155" t="s">
        <v>359</v>
      </c>
      <c r="E240" s="38"/>
      <c r="F240" s="38"/>
      <c r="G240" s="38"/>
      <c r="H240" s="38"/>
      <c r="I240" s="38"/>
      <c r="J240" s="38"/>
      <c r="K240" s="38"/>
      <c r="L240" s="38"/>
      <c r="M240" s="38"/>
      <c r="N240" s="294">
        <f t="shared" ref="N240:N245" si="15">BK240</f>
        <v>0</v>
      </c>
      <c r="O240" s="295"/>
      <c r="P240" s="295"/>
      <c r="Q240" s="295"/>
      <c r="R240" s="39"/>
      <c r="T240" s="140"/>
      <c r="U240" s="38"/>
      <c r="V240" s="38"/>
      <c r="W240" s="38"/>
      <c r="X240" s="38"/>
      <c r="Y240" s="38"/>
      <c r="Z240" s="38"/>
      <c r="AA240" s="80"/>
      <c r="AT240" s="21" t="s">
        <v>75</v>
      </c>
      <c r="AU240" s="21" t="s">
        <v>76</v>
      </c>
      <c r="AY240" s="21" t="s">
        <v>360</v>
      </c>
      <c r="BK240" s="107">
        <f>SUM(BK241:BK245)</f>
        <v>0</v>
      </c>
    </row>
    <row r="241" spans="2:63" s="1" customFormat="1" ht="22.25" customHeight="1">
      <c r="B241" s="37"/>
      <c r="C241" s="198" t="s">
        <v>22</v>
      </c>
      <c r="D241" s="198" t="s">
        <v>141</v>
      </c>
      <c r="E241" s="199" t="s">
        <v>22</v>
      </c>
      <c r="F241" s="285" t="s">
        <v>22</v>
      </c>
      <c r="G241" s="285"/>
      <c r="H241" s="285"/>
      <c r="I241" s="285"/>
      <c r="J241" s="200" t="s">
        <v>22</v>
      </c>
      <c r="K241" s="201"/>
      <c r="L241" s="270"/>
      <c r="M241" s="272"/>
      <c r="N241" s="272">
        <f t="shared" si="15"/>
        <v>0</v>
      </c>
      <c r="O241" s="272"/>
      <c r="P241" s="272"/>
      <c r="Q241" s="272"/>
      <c r="R241" s="39"/>
      <c r="T241" s="168" t="s">
        <v>22</v>
      </c>
      <c r="U241" s="202" t="s">
        <v>41</v>
      </c>
      <c r="V241" s="38"/>
      <c r="W241" s="38"/>
      <c r="X241" s="38"/>
      <c r="Y241" s="38"/>
      <c r="Z241" s="38"/>
      <c r="AA241" s="80"/>
      <c r="AT241" s="21" t="s">
        <v>360</v>
      </c>
      <c r="AU241" s="21" t="s">
        <v>81</v>
      </c>
      <c r="AY241" s="21" t="s">
        <v>360</v>
      </c>
      <c r="BE241" s="107">
        <f>IF(U241="základní",N241,0)</f>
        <v>0</v>
      </c>
      <c r="BF241" s="107">
        <f>IF(U241="snížená",N241,0)</f>
        <v>0</v>
      </c>
      <c r="BG241" s="107">
        <f>IF(U241="zákl. přenesená",N241,0)</f>
        <v>0</v>
      </c>
      <c r="BH241" s="107">
        <f>IF(U241="sníž. přenesená",N241,0)</f>
        <v>0</v>
      </c>
      <c r="BI241" s="107">
        <f>IF(U241="nulová",N241,0)</f>
        <v>0</v>
      </c>
      <c r="BJ241" s="21" t="s">
        <v>81</v>
      </c>
      <c r="BK241" s="107">
        <f>L241*K241</f>
        <v>0</v>
      </c>
    </row>
    <row r="242" spans="2:63" s="1" customFormat="1" ht="22.25" customHeight="1">
      <c r="B242" s="37"/>
      <c r="C242" s="198" t="s">
        <v>22</v>
      </c>
      <c r="D242" s="198" t="s">
        <v>141</v>
      </c>
      <c r="E242" s="199" t="s">
        <v>22</v>
      </c>
      <c r="F242" s="285" t="s">
        <v>22</v>
      </c>
      <c r="G242" s="285"/>
      <c r="H242" s="285"/>
      <c r="I242" s="285"/>
      <c r="J242" s="200" t="s">
        <v>22</v>
      </c>
      <c r="K242" s="201"/>
      <c r="L242" s="270"/>
      <c r="M242" s="272"/>
      <c r="N242" s="272">
        <f t="shared" si="15"/>
        <v>0</v>
      </c>
      <c r="O242" s="272"/>
      <c r="P242" s="272"/>
      <c r="Q242" s="272"/>
      <c r="R242" s="39"/>
      <c r="T242" s="168" t="s">
        <v>22</v>
      </c>
      <c r="U242" s="202" t="s">
        <v>41</v>
      </c>
      <c r="V242" s="38"/>
      <c r="W242" s="38"/>
      <c r="X242" s="38"/>
      <c r="Y242" s="38"/>
      <c r="Z242" s="38"/>
      <c r="AA242" s="80"/>
      <c r="AT242" s="21" t="s">
        <v>360</v>
      </c>
      <c r="AU242" s="21" t="s">
        <v>81</v>
      </c>
      <c r="AY242" s="21" t="s">
        <v>360</v>
      </c>
      <c r="BE242" s="107">
        <f>IF(U242="základní",N242,0)</f>
        <v>0</v>
      </c>
      <c r="BF242" s="107">
        <f>IF(U242="snížená",N242,0)</f>
        <v>0</v>
      </c>
      <c r="BG242" s="107">
        <f>IF(U242="zákl. přenesená",N242,0)</f>
        <v>0</v>
      </c>
      <c r="BH242" s="107">
        <f>IF(U242="sníž. přenesená",N242,0)</f>
        <v>0</v>
      </c>
      <c r="BI242" s="107">
        <f>IF(U242="nulová",N242,0)</f>
        <v>0</v>
      </c>
      <c r="BJ242" s="21" t="s">
        <v>81</v>
      </c>
      <c r="BK242" s="107">
        <f>L242*K242</f>
        <v>0</v>
      </c>
    </row>
    <row r="243" spans="2:63" s="1" customFormat="1" ht="22.25" customHeight="1">
      <c r="B243" s="37"/>
      <c r="C243" s="198" t="s">
        <v>22</v>
      </c>
      <c r="D243" s="198" t="s">
        <v>141</v>
      </c>
      <c r="E243" s="199" t="s">
        <v>22</v>
      </c>
      <c r="F243" s="285" t="s">
        <v>22</v>
      </c>
      <c r="G243" s="285"/>
      <c r="H243" s="285"/>
      <c r="I243" s="285"/>
      <c r="J243" s="200" t="s">
        <v>22</v>
      </c>
      <c r="K243" s="201"/>
      <c r="L243" s="270"/>
      <c r="M243" s="272"/>
      <c r="N243" s="272">
        <f t="shared" si="15"/>
        <v>0</v>
      </c>
      <c r="O243" s="272"/>
      <c r="P243" s="272"/>
      <c r="Q243" s="272"/>
      <c r="R243" s="39"/>
      <c r="T243" s="168" t="s">
        <v>22</v>
      </c>
      <c r="U243" s="202" t="s">
        <v>41</v>
      </c>
      <c r="V243" s="38"/>
      <c r="W243" s="38"/>
      <c r="X243" s="38"/>
      <c r="Y243" s="38"/>
      <c r="Z243" s="38"/>
      <c r="AA243" s="80"/>
      <c r="AT243" s="21" t="s">
        <v>360</v>
      </c>
      <c r="AU243" s="21" t="s">
        <v>81</v>
      </c>
      <c r="AY243" s="21" t="s">
        <v>360</v>
      </c>
      <c r="BE243" s="107">
        <f>IF(U243="základní",N243,0)</f>
        <v>0</v>
      </c>
      <c r="BF243" s="107">
        <f>IF(U243="snížená",N243,0)</f>
        <v>0</v>
      </c>
      <c r="BG243" s="107">
        <f>IF(U243="zákl. přenesená",N243,0)</f>
        <v>0</v>
      </c>
      <c r="BH243" s="107">
        <f>IF(U243="sníž. přenesená",N243,0)</f>
        <v>0</v>
      </c>
      <c r="BI243" s="107">
        <f>IF(U243="nulová",N243,0)</f>
        <v>0</v>
      </c>
      <c r="BJ243" s="21" t="s">
        <v>81</v>
      </c>
      <c r="BK243" s="107">
        <f>L243*K243</f>
        <v>0</v>
      </c>
    </row>
    <row r="244" spans="2:63" s="1" customFormat="1" ht="22.25" customHeight="1">
      <c r="B244" s="37"/>
      <c r="C244" s="198" t="s">
        <v>22</v>
      </c>
      <c r="D244" s="198" t="s">
        <v>141</v>
      </c>
      <c r="E244" s="199" t="s">
        <v>22</v>
      </c>
      <c r="F244" s="285" t="s">
        <v>22</v>
      </c>
      <c r="G244" s="285"/>
      <c r="H244" s="285"/>
      <c r="I244" s="285"/>
      <c r="J244" s="200" t="s">
        <v>22</v>
      </c>
      <c r="K244" s="201"/>
      <c r="L244" s="270"/>
      <c r="M244" s="272"/>
      <c r="N244" s="272">
        <f t="shared" si="15"/>
        <v>0</v>
      </c>
      <c r="O244" s="272"/>
      <c r="P244" s="272"/>
      <c r="Q244" s="272"/>
      <c r="R244" s="39"/>
      <c r="T244" s="168" t="s">
        <v>22</v>
      </c>
      <c r="U244" s="202" t="s">
        <v>41</v>
      </c>
      <c r="V244" s="38"/>
      <c r="W244" s="38"/>
      <c r="X244" s="38"/>
      <c r="Y244" s="38"/>
      <c r="Z244" s="38"/>
      <c r="AA244" s="80"/>
      <c r="AT244" s="21" t="s">
        <v>360</v>
      </c>
      <c r="AU244" s="21" t="s">
        <v>81</v>
      </c>
      <c r="AY244" s="21" t="s">
        <v>360</v>
      </c>
      <c r="BE244" s="107">
        <f>IF(U244="základní",N244,0)</f>
        <v>0</v>
      </c>
      <c r="BF244" s="107">
        <f>IF(U244="snížená",N244,0)</f>
        <v>0</v>
      </c>
      <c r="BG244" s="107">
        <f>IF(U244="zákl. přenesená",N244,0)</f>
        <v>0</v>
      </c>
      <c r="BH244" s="107">
        <f>IF(U244="sníž. přenesená",N244,0)</f>
        <v>0</v>
      </c>
      <c r="BI244" s="107">
        <f>IF(U244="nulová",N244,0)</f>
        <v>0</v>
      </c>
      <c r="BJ244" s="21" t="s">
        <v>81</v>
      </c>
      <c r="BK244" s="107">
        <f>L244*K244</f>
        <v>0</v>
      </c>
    </row>
    <row r="245" spans="2:63" s="1" customFormat="1" ht="22.25" customHeight="1">
      <c r="B245" s="37"/>
      <c r="C245" s="198" t="s">
        <v>22</v>
      </c>
      <c r="D245" s="198" t="s">
        <v>141</v>
      </c>
      <c r="E245" s="199" t="s">
        <v>22</v>
      </c>
      <c r="F245" s="285" t="s">
        <v>22</v>
      </c>
      <c r="G245" s="285"/>
      <c r="H245" s="285"/>
      <c r="I245" s="285"/>
      <c r="J245" s="200" t="s">
        <v>22</v>
      </c>
      <c r="K245" s="201"/>
      <c r="L245" s="270"/>
      <c r="M245" s="272"/>
      <c r="N245" s="272">
        <f t="shared" si="15"/>
        <v>0</v>
      </c>
      <c r="O245" s="272"/>
      <c r="P245" s="272"/>
      <c r="Q245" s="272"/>
      <c r="R245" s="39"/>
      <c r="T245" s="168" t="s">
        <v>22</v>
      </c>
      <c r="U245" s="202" t="s">
        <v>41</v>
      </c>
      <c r="V245" s="58"/>
      <c r="W245" s="58"/>
      <c r="X245" s="58"/>
      <c r="Y245" s="58"/>
      <c r="Z245" s="58"/>
      <c r="AA245" s="60"/>
      <c r="AT245" s="21" t="s">
        <v>360</v>
      </c>
      <c r="AU245" s="21" t="s">
        <v>81</v>
      </c>
      <c r="AY245" s="21" t="s">
        <v>360</v>
      </c>
      <c r="BE245" s="107">
        <f>IF(U245="základní",N245,0)</f>
        <v>0</v>
      </c>
      <c r="BF245" s="107">
        <f>IF(U245="snížená",N245,0)</f>
        <v>0</v>
      </c>
      <c r="BG245" s="107">
        <f>IF(U245="zákl. přenesená",N245,0)</f>
        <v>0</v>
      </c>
      <c r="BH245" s="107">
        <f>IF(U245="sníž. přenesená",N245,0)</f>
        <v>0</v>
      </c>
      <c r="BI245" s="107">
        <f>IF(U245="nulová",N245,0)</f>
        <v>0</v>
      </c>
      <c r="BJ245" s="21" t="s">
        <v>81</v>
      </c>
      <c r="BK245" s="107">
        <f>L245*K245</f>
        <v>0</v>
      </c>
    </row>
    <row r="246" spans="2:63" s="1" customFormat="1" ht="7" customHeight="1"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3"/>
    </row>
  </sheetData>
  <sheetProtection algorithmName="SHA-512" hashValue="0ZC50LX47kp82BuLRjHqOOKRZQ9qkt1icVhQJKEg8/RXn+GzolzzZn/mqiLGfeC+9KcvlR2hopu88zvxrR78cw==" saltValue="CaKJCY7AR7yGpLmoMmTwyBNgGUqbTGPUZ9b9bzCse7A6i5Xu2huS+bFiF2KdBFkq04ugCK6ZqFHggR1d3u50pA==" spinCount="10" sheet="1" objects="1" scenarios="1" formatColumns="0" formatRows="0"/>
  <mergeCells count="294">
    <mergeCell ref="H1:K1"/>
    <mergeCell ref="S2:AC2"/>
    <mergeCell ref="F245:I245"/>
    <mergeCell ref="L245:M245"/>
    <mergeCell ref="N245:Q245"/>
    <mergeCell ref="N125:Q125"/>
    <mergeCell ref="N126:Q126"/>
    <mergeCell ref="N127:Q127"/>
    <mergeCell ref="N161:Q161"/>
    <mergeCell ref="N174:Q174"/>
    <mergeCell ref="N210:Q210"/>
    <mergeCell ref="N215:Q215"/>
    <mergeCell ref="N227:Q227"/>
    <mergeCell ref="N229:Q229"/>
    <mergeCell ref="N230:Q230"/>
    <mergeCell ref="N236:Q236"/>
    <mergeCell ref="N238:Q238"/>
    <mergeCell ref="N240:Q240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7:I237"/>
    <mergeCell ref="L237:M237"/>
    <mergeCell ref="N237:Q237"/>
    <mergeCell ref="F239:I239"/>
    <mergeCell ref="L239:M239"/>
    <mergeCell ref="N239:Q239"/>
    <mergeCell ref="F241:I241"/>
    <mergeCell ref="L241:M241"/>
    <mergeCell ref="N241:Q241"/>
    <mergeCell ref="F231:I231"/>
    <mergeCell ref="L231:M231"/>
    <mergeCell ref="N231:Q231"/>
    <mergeCell ref="F232:I232"/>
    <mergeCell ref="F233:I233"/>
    <mergeCell ref="F234:I234"/>
    <mergeCell ref="F235:I235"/>
    <mergeCell ref="L235:M235"/>
    <mergeCell ref="N235:Q235"/>
    <mergeCell ref="F222:I222"/>
    <mergeCell ref="F223:I223"/>
    <mergeCell ref="F224:I224"/>
    <mergeCell ref="L224:M224"/>
    <mergeCell ref="N224:Q224"/>
    <mergeCell ref="F225:I225"/>
    <mergeCell ref="F226:I226"/>
    <mergeCell ref="F228:I228"/>
    <mergeCell ref="L228:M228"/>
    <mergeCell ref="N228:Q228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08:I208"/>
    <mergeCell ref="F209:I209"/>
    <mergeCell ref="F211:I211"/>
    <mergeCell ref="L211:M211"/>
    <mergeCell ref="N211:Q211"/>
    <mergeCell ref="F212:I212"/>
    <mergeCell ref="F213:I213"/>
    <mergeCell ref="F214:I214"/>
    <mergeCell ref="F216:I216"/>
    <mergeCell ref="L216:M216"/>
    <mergeCell ref="N216:Q216"/>
    <mergeCell ref="F202:I202"/>
    <mergeCell ref="F203:I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L195:M195"/>
    <mergeCell ref="N195:Q195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69:I169"/>
    <mergeCell ref="F170:I170"/>
    <mergeCell ref="F171:I171"/>
    <mergeCell ref="L171:M171"/>
    <mergeCell ref="N171:Q171"/>
    <mergeCell ref="F172:I172"/>
    <mergeCell ref="F173:I173"/>
    <mergeCell ref="F175:I175"/>
    <mergeCell ref="L175:M175"/>
    <mergeCell ref="N175:Q175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56:I156"/>
    <mergeCell ref="F157:I157"/>
    <mergeCell ref="F158:I158"/>
    <mergeCell ref="L158:M158"/>
    <mergeCell ref="N158:Q158"/>
    <mergeCell ref="F159:I159"/>
    <mergeCell ref="F160:I160"/>
    <mergeCell ref="F162:I162"/>
    <mergeCell ref="L162:M162"/>
    <mergeCell ref="N162:Q162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L145:M145"/>
    <mergeCell ref="N145:Q145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M119:P119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, M." sqref="D241:D246">
      <formula1>"K, M"</formula1>
    </dataValidation>
    <dataValidation type="list" allowBlank="1" showInputMessage="1" showErrorMessage="1" error="Povoleny jsou hodnoty základní, snížená, zákl. přenesená, sníž. přenesená, nulová." sqref="U241:U24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N0083 - Oprava kanalizace...</vt:lpstr>
      <vt:lpstr>'N0083 - Oprava kanalizace...'!Názvy_tisku</vt:lpstr>
      <vt:lpstr>'Rekapitulace stavby'!Názvy_tisku</vt:lpstr>
      <vt:lpstr>'N0083 - Oprava kanalizace...'!Oblast_tisku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</dc:creator>
  <cp:lastModifiedBy>mikyska</cp:lastModifiedBy>
  <dcterms:created xsi:type="dcterms:W3CDTF">2018-08-28T04:33:18Z</dcterms:created>
  <dcterms:modified xsi:type="dcterms:W3CDTF">2018-08-28T04:57:38Z</dcterms:modified>
</cp:coreProperties>
</file>