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425"/>
  <workbookPr filterPrivacy="1" defaultThemeVersion="124226"/>
  <bookViews>
    <workbookView xWindow="1680" yWindow="65428" windowWidth="21468" windowHeight="13176" tabRatio="887" activeTab="1"/>
  </bookViews>
  <sheets>
    <sheet name="Rekapitulace" sheetId="5" r:id="rId1"/>
    <sheet name="SPC-ARC" sheetId="48" r:id="rId2"/>
    <sheet name="SPC-ZTI" sheetId="42" r:id="rId3"/>
    <sheet name="SPC-EI" sheetId="43" r:id="rId4"/>
    <sheet name="SPC-SLP" sheetId="44" r:id="rId5"/>
    <sheet name="SPC-UT" sheetId="45" r:id="rId6"/>
    <sheet name="SPC-VZT" sheetId="47" r:id="rId7"/>
  </sheets>
  <externalReferences>
    <externalReference r:id="rId10"/>
    <externalReference r:id="rId11"/>
    <externalReference r:id="rId12"/>
  </externalReferences>
  <definedNames>
    <definedName name="__CENA__">#REF!</definedName>
    <definedName name="__MAIN__">#REF!</definedName>
    <definedName name="__MAIN2__">#REF!</definedName>
    <definedName name="__SAZBA__">#REF!</definedName>
    <definedName name="__T0__">#REF!</definedName>
    <definedName name="__T1__">#REF!</definedName>
    <definedName name="__T2__">#REF!</definedName>
    <definedName name="__T3__">#REF!</definedName>
    <definedName name="__TE1__">#REF!</definedName>
    <definedName name="__TE3__">#REF!</definedName>
    <definedName name="__TR0__">#REF!</definedName>
    <definedName name="__TR1__">#REF!</definedName>
    <definedName name="_xlnm._FilterDatabase" localSheetId="1" hidden="1">'SPC-ARC'!$C$94:$K$556</definedName>
    <definedName name="Excel_BuiltIn__FilterDatabase_1" localSheetId="3">#REF!</definedName>
    <definedName name="Excel_BuiltIn__FilterDatabase_1">#REF!</definedName>
    <definedName name="Excel_BuiltIn__FilterDatabase_2" localSheetId="3">#REF!</definedName>
    <definedName name="Excel_BuiltIn__FilterDatabase_2">#REF!</definedName>
    <definedName name="Excel_BuiltIn_Print_Area" localSheetId="3">'SPC-EI'!$A$1:$I$178</definedName>
    <definedName name="Excel_BuiltIn_Print_Area_1_1" localSheetId="3">#REF!</definedName>
    <definedName name="Excel_BuiltIn_Print_Area_1_1">#REF!</definedName>
    <definedName name="Excel_BuiltIn_Print_Area_2" localSheetId="3">#REF!</definedName>
    <definedName name="Excel_BuiltIn_Print_Area_2">#REF!</definedName>
    <definedName name="Excel_BuiltIn_Print_Titles" localSheetId="3">'SPC-EI'!$A$12:$IV$13</definedName>
    <definedName name="Excel_BuiltIn_Print_Titles_1_1" localSheetId="3">#REF!</definedName>
    <definedName name="Excel_BuiltIn_Print_Titles_1_1">#REF!</definedName>
    <definedName name="Excel_BuiltIn_Print_Titles_2" localSheetId="3">#REF!</definedName>
    <definedName name="Excel_BuiltIn_Print_Titles_2">#REF!</definedName>
    <definedName name="_xlnm.Print_Area" localSheetId="1">'SPC-ARC'!$C$4:$J$37,'SPC-ARC'!$C$43:$J$78,'SPC-ARC'!$C$84:$K$556</definedName>
    <definedName name="_xlnm.Print_Area" localSheetId="3">'SPC-EI'!$A$1:$H$182</definedName>
    <definedName name="_xlnm.Print_Area" localSheetId="5">'SPC-UT'!$A$1:$I$64</definedName>
    <definedName name="_xlnm.Print_Titles" localSheetId="1">'SPC-ARC'!$94:$94</definedName>
  </definedNames>
  <calcPr calcId="181029"/>
</workbook>
</file>

<file path=xl/comments4.xml><?xml version="1.0" encoding="utf-8"?>
<comments xmlns="http://schemas.openxmlformats.org/spreadsheetml/2006/main">
  <authors>
    <author>Autor</author>
  </authors>
  <commentList>
    <comment ref="D53" authorId="0">
      <text>
        <r>
          <rPr>
            <sz val="10"/>
            <color indexed="8"/>
            <rFont val="Times New Roman"/>
            <family val="1"/>
          </rPr>
          <t>skryté</t>
        </r>
      </text>
    </comment>
    <comment ref="D80" authorId="0">
      <text>
        <r>
          <rPr>
            <sz val="10"/>
            <color indexed="8"/>
            <rFont val="Times New Roman"/>
            <family val="1"/>
          </rPr>
          <t>skryté</t>
        </r>
      </text>
    </comment>
    <comment ref="D106" authorId="0">
      <text>
        <r>
          <rPr>
            <sz val="10"/>
            <color indexed="8"/>
            <rFont val="Times New Roman"/>
            <family val="1"/>
          </rPr>
          <t>skryté</t>
        </r>
      </text>
    </comment>
    <comment ref="D132" authorId="0">
      <text>
        <r>
          <rPr>
            <sz val="10"/>
            <color indexed="8"/>
            <rFont val="Times New Roman"/>
            <family val="1"/>
          </rPr>
          <t>skryté</t>
        </r>
      </text>
    </comment>
    <comment ref="D161" authorId="0">
      <text>
        <r>
          <rPr>
            <sz val="10"/>
            <color indexed="8"/>
            <rFont val="Times New Roman"/>
            <family val="1"/>
          </rPr>
          <t>skryté</t>
        </r>
      </text>
    </comment>
    <comment ref="D177" authorId="0">
      <text>
        <r>
          <rPr>
            <sz val="10"/>
            <color indexed="8"/>
            <rFont val="Times New Roman"/>
            <family val="1"/>
          </rPr>
          <t>skryté</t>
        </r>
      </text>
    </comment>
  </commentList>
</comments>
</file>

<file path=xl/sharedStrings.xml><?xml version="1.0" encoding="utf-8"?>
<sst xmlns="http://schemas.openxmlformats.org/spreadsheetml/2006/main" count="7145" uniqueCount="1517">
  <si>
    <t>Popis</t>
  </si>
  <si>
    <t>MJ</t>
  </si>
  <si>
    <t>Jedn. cena</t>
  </si>
  <si>
    <t>Hmotnost</t>
  </si>
  <si>
    <t>Sazba DPH</t>
  </si>
  <si>
    <t>kus</t>
  </si>
  <si>
    <t>m2</t>
  </si>
  <si>
    <t>m</t>
  </si>
  <si>
    <t>m3</t>
  </si>
  <si>
    <t>t</t>
  </si>
  <si>
    <t>317234410</t>
  </si>
  <si>
    <t>Vyzdívka mezi nosníky z cihel pálených na MC</t>
  </si>
  <si>
    <t>340239233</t>
  </si>
  <si>
    <t>346244381</t>
  </si>
  <si>
    <t>Plentování jednostranné v do 200 mm válcovaných nosníků cihlami</t>
  </si>
  <si>
    <t>611311131</t>
  </si>
  <si>
    <t>Potažení vnitřních rovných stropů vápenným štukem tloušťky do 3 mm</t>
  </si>
  <si>
    <t>612142001</t>
  </si>
  <si>
    <t>Potažení vnitřních stěn sklovláknitým pletivem vtlačeným do tenkovrstvé hmoty</t>
  </si>
  <si>
    <t>612311131</t>
  </si>
  <si>
    <t>612321121</t>
  </si>
  <si>
    <t>631311124</t>
  </si>
  <si>
    <t>Mazanina tl do 120 mm z betonu prostého bez zvýšených nároků na prostředí tř. C 16/20</t>
  </si>
  <si>
    <t>949101111</t>
  </si>
  <si>
    <t>Lešení pomocné pro objekty pozemních staveb s lešeňovou podlahou v do 1,9 m zatížení do 150 kg/m2</t>
  </si>
  <si>
    <t>952901111</t>
  </si>
  <si>
    <t>Vyčištění budov bytové a občanské výstavby při výšce podlaží do 4 m</t>
  </si>
  <si>
    <t>962031133</t>
  </si>
  <si>
    <t>Bourání příček z cihel pálených na MVC tl do 150 mm</t>
  </si>
  <si>
    <t>965049111</t>
  </si>
  <si>
    <t>Příplatek k bourání betonových mazanin za bourání mazanin se svařovanou sítí tl do 100 mm</t>
  </si>
  <si>
    <t>965081213</t>
  </si>
  <si>
    <t>968072455</t>
  </si>
  <si>
    <t>Vybourání kovových dveřních zárubní pl do 2 m2</t>
  </si>
  <si>
    <t>978059541</t>
  </si>
  <si>
    <t>997013831</t>
  </si>
  <si>
    <t>Poplatek za uložení stavebního směsného odpadu na skládce (skládkovné)</t>
  </si>
  <si>
    <t>711</t>
  </si>
  <si>
    <t>%</t>
  </si>
  <si>
    <t>763</t>
  </si>
  <si>
    <t>763131751</t>
  </si>
  <si>
    <t>ks</t>
  </si>
  <si>
    <t>766</t>
  </si>
  <si>
    <t>766691914</t>
  </si>
  <si>
    <t>Vyvěšení nebo zavěšení dřevěných křídel dveří pl do 2 m2</t>
  </si>
  <si>
    <t>998766202</t>
  </si>
  <si>
    <t>Přesun hmot procentní pro konstrukce truhlářské v objektech v do 12 m</t>
  </si>
  <si>
    <t>767</t>
  </si>
  <si>
    <t>kpl</t>
  </si>
  <si>
    <t>771</t>
  </si>
  <si>
    <t>776</t>
  </si>
  <si>
    <t>776111116</t>
  </si>
  <si>
    <t>781</t>
  </si>
  <si>
    <t>784</t>
  </si>
  <si>
    <t>013254000</t>
  </si>
  <si>
    <t>Dokumentace skutečného provedení stavby</t>
  </si>
  <si>
    <t>030001000</t>
  </si>
  <si>
    <t>Zařízení staveniště</t>
  </si>
  <si>
    <t>045002000</t>
  </si>
  <si>
    <t>projektová část</t>
  </si>
  <si>
    <t>Označení listu</t>
  </si>
  <si>
    <t>cena</t>
  </si>
  <si>
    <t>Architektonicko stavební řešení</t>
  </si>
  <si>
    <t>Zdravotní instalace</t>
  </si>
  <si>
    <t>Vytápění</t>
  </si>
  <si>
    <t>Vzduchotechnika</t>
  </si>
  <si>
    <t>Silnoproudé instalace</t>
  </si>
  <si>
    <t>CENA CELKEM bez DPH</t>
  </si>
  <si>
    <t>CENA CELKEM včetně DPH</t>
  </si>
  <si>
    <t>takto označené buňky nutno vyplnit</t>
  </si>
  <si>
    <t>Slaboproudé instalace</t>
  </si>
  <si>
    <t xml:space="preserve">REKAPITULACE CELKOVÝCH NÁKLADŮ STAVBY </t>
  </si>
  <si>
    <t>Stavba:</t>
  </si>
  <si>
    <t>Objekt:</t>
  </si>
  <si>
    <t>Část:</t>
  </si>
  <si>
    <t>JKSO:</t>
  </si>
  <si>
    <t>Objednatel:</t>
  </si>
  <si>
    <t>Zhotovitel:</t>
  </si>
  <si>
    <t>Datum:</t>
  </si>
  <si>
    <t>P.Č.</t>
  </si>
  <si>
    <t>TV</t>
  </si>
  <si>
    <t>KCN</t>
  </si>
  <si>
    <t>Kód položky</t>
  </si>
  <si>
    <t>Množství celkem</t>
  </si>
  <si>
    <t>Cena jednotková</t>
  </si>
  <si>
    <t>Cena celkem</t>
  </si>
  <si>
    <t>Hmotnost celkem</t>
  </si>
  <si>
    <t>Hmotnost sutě</t>
  </si>
  <si>
    <t>Hmotnost sutě celkem</t>
  </si>
  <si>
    <t>Typ položky</t>
  </si>
  <si>
    <t>Úroveň</t>
  </si>
  <si>
    <t>Dodavatel</t>
  </si>
  <si>
    <t>D</t>
  </si>
  <si>
    <t>HSV</t>
  </si>
  <si>
    <t>Práce a dodávky HSV</t>
  </si>
  <si>
    <t>0</t>
  </si>
  <si>
    <t>1</t>
  </si>
  <si>
    <t>K</t>
  </si>
  <si>
    <t>2</t>
  </si>
  <si>
    <t>M</t>
  </si>
  <si>
    <t>MAT</t>
  </si>
  <si>
    <t>PK</t>
  </si>
  <si>
    <t>998</t>
  </si>
  <si>
    <t>Přesun hmot</t>
  </si>
  <si>
    <t>PSV</t>
  </si>
  <si>
    <t>Práce a dodávky PSV</t>
  </si>
  <si>
    <t>3</t>
  </si>
  <si>
    <t>4</t>
  </si>
  <si>
    <t>Celkem</t>
  </si>
  <si>
    <t>hod</t>
  </si>
  <si>
    <t>61</t>
  </si>
  <si>
    <t>6</t>
  </si>
  <si>
    <r>
      <rPr>
        <b/>
        <u val="single"/>
        <sz val="10"/>
        <rFont val="Arial CE"/>
        <family val="2"/>
      </rPr>
      <t>Poznámka:</t>
    </r>
    <r>
      <rPr>
        <sz val="10"/>
        <rFont val="Arial CE"/>
        <family val="2"/>
      </rPr>
      <t xml:space="preserve">  Účastníkem výběrového řízení se předpokládá odborně způsobilá firma s plnou zodpovědností za stanovení rozsahu prací prostřednictvím prozkoumání a prodiskutování veškeré dokumentace s příslušnými stranami a za provedení kompletního funkčního díla.
Povinností účastníka výběrového řízení je seznámit se všemi částmi projektové dokumentace, tj. technickou zprávou, výkresy, výkazy výměr atd. Upozornit na případné nedostatky a chyby, v případě nejasností vznést dotazy k dokumentaci. Nebude-li tak učiněno, předpokládá se, že cena účastníka zahrnuje veškeré součásti k zajištění kompletnosti.
Součástí cenové nabídky musí být veškeré náklady, aby cena byla kompletní, konečná a zahrnovala celou dodávku a montáž. Cenová nabídka musí být včetně veškerého souvisejícího doplňkového, podružného a montážního materiálu.
Označení výrobků konkrétním výrobcem v realizační dokumentaci stavby vyjadřuje standard požadované kvality. Pokud účastník nabídne jiný produkt je povinen dodržet standard a zároveň, přejímá odpovědnost za správnost náhrady, tj. splnění všech parametrů a koordinaci se všemi navazujícími profesemi. Případná úprava projektu pro provádění stavby bude na náklady účastníka (vybraného dodavatele).
Při realizaci je dodavatel povinen koordinovat postup prací se stavbou a ostatními profesemi, postupovat v souladu příslušnými předpisy a návody pro montáž jednotlivých zařízení, dodržovat bezpečnostní a protipožární předpisy.</t>
    </r>
  </si>
  <si>
    <t>Svislé a kompletní konstrukce</t>
  </si>
  <si>
    <t/>
  </si>
  <si>
    <t>-1</t>
  </si>
  <si>
    <t>Součet</t>
  </si>
  <si>
    <t>342273523</t>
  </si>
  <si>
    <t>Příčky tl 150 mm z pórobetonových přesných příčkovek na pero a drážku objemové hmotnosti 500 kg/m3</t>
  </si>
  <si>
    <t>310239411</t>
  </si>
  <si>
    <t>310278842</t>
  </si>
  <si>
    <t>Zazdívka otvorů pl do 1 m2 ve zdivu nadzákladovém z nepálených tvárnic tl do 300 mm</t>
  </si>
  <si>
    <t>317944321</t>
  </si>
  <si>
    <t>Válcované nosníky do č.12 dodatečně osazované do připravených otvorů /</t>
  </si>
  <si>
    <t>Vodorovné konstrukce</t>
  </si>
  <si>
    <t>411388531</t>
  </si>
  <si>
    <t>413232211</t>
  </si>
  <si>
    <t>63</t>
  </si>
  <si>
    <t>Podlahy a podlahové konstrukce</t>
  </si>
  <si>
    <t>2np</t>
  </si>
  <si>
    <t>3np</t>
  </si>
  <si>
    <t>Úprava povrchů vnitřních</t>
  </si>
  <si>
    <t xml:space="preserve">chodby </t>
  </si>
  <si>
    <t>612325422</t>
  </si>
  <si>
    <t>Oprava vnitřní vápenocementové štukové omítky stěn v rozsahu plochy do 30%  vč.začištění kolem dveří,oken,obkladů.....</t>
  </si>
  <si>
    <t>612325423</t>
  </si>
  <si>
    <t>chodby</t>
  </si>
  <si>
    <t>611325422</t>
  </si>
  <si>
    <t>Oprava vnitřní vápenocementové štukové omítky stropů v rozsahu plochy přes 10% do 30%</t>
  </si>
  <si>
    <t>64</t>
  </si>
  <si>
    <t>Osazování výplní otvorů</t>
  </si>
  <si>
    <t>642R94</t>
  </si>
  <si>
    <t xml:space="preserve">Osazování zárubní nebo rámů dveřních kovových do 2,5 m2  z žárově  pozink.plechu tl.1,5mm na MC  </t>
  </si>
  <si>
    <t>553R7</t>
  </si>
  <si>
    <t>9</t>
  </si>
  <si>
    <t>Ostatní konstrukce a práce</t>
  </si>
  <si>
    <t>96R1</t>
  </si>
  <si>
    <t>Zajištění prostoru stavebních prací  proti prašnosti  -prachotěsná dočasná příčka  montáž a demontáž</t>
  </si>
  <si>
    <t>30,0</t>
  </si>
  <si>
    <t>94</t>
  </si>
  <si>
    <t>Lešení a stavební výtahy</t>
  </si>
  <si>
    <t>95</t>
  </si>
  <si>
    <t>Různé dokončovací konstrukce a práce pozemních staveb</t>
  </si>
  <si>
    <t>629991011</t>
  </si>
  <si>
    <t>Zakrytí výplní  svislých ploch fólií přilepenou lepící páskou</t>
  </si>
  <si>
    <t>96</t>
  </si>
  <si>
    <t>Bourání konstrukcí</t>
  </si>
  <si>
    <t>Odsekání a odebrání obkladů stěn z vnitřních obkládaček plochy přes 1 m2 vč.otlučení podkladní omítky</t>
  </si>
  <si>
    <t>776R2018</t>
  </si>
  <si>
    <t>Bourání podlah z dlaždic keramických  tl do 10 mm plochy přes 1 m2 vč.soklů</t>
  </si>
  <si>
    <t>962032241</t>
  </si>
  <si>
    <t>965043331</t>
  </si>
  <si>
    <t>Bourání podkladů pod dlažby betonových s potěrem nebo teracem tl do 100 mm pl do 4 m2</t>
  </si>
  <si>
    <t>967031142</t>
  </si>
  <si>
    <t>Přisekání po hrubém odbourání v cihelném zdivu na MC</t>
  </si>
  <si>
    <t>978R0351</t>
  </si>
  <si>
    <t>Odstranění malby a štuku obroušení frézováním v rozsahu do 100%</t>
  </si>
  <si>
    <t>Mezisoučet</t>
  </si>
  <si>
    <t>stropy</t>
  </si>
  <si>
    <t>978013191</t>
  </si>
  <si>
    <t>Otlučení vnitřní vápenné nebo vápenocementové omítky stěn v rozsahu do 100 %</t>
  </si>
  <si>
    <t>971033541</t>
  </si>
  <si>
    <t>Vybourání otvorů ve zdivu cihelném pl do 1 m2 na MVC nebo MV tl do 300 mm</t>
  </si>
  <si>
    <t>763135801</t>
  </si>
  <si>
    <t>972054491</t>
  </si>
  <si>
    <t>R3</t>
  </si>
  <si>
    <t>R4</t>
  </si>
  <si>
    <t>pozn</t>
  </si>
  <si>
    <t>997</t>
  </si>
  <si>
    <t>Přesun sutě</t>
  </si>
  <si>
    <t>997013153</t>
  </si>
  <si>
    <t>Vnitrostaveništní doprava suti a vybouraných hmot pro budovy v do 12 m s omezením mechanizace</t>
  </si>
  <si>
    <t>997013312</t>
  </si>
  <si>
    <t>Montáž a demontáž shozu suti v do 20 m</t>
  </si>
  <si>
    <t>997013322</t>
  </si>
  <si>
    <t>Příplatek k shozu suti v do 20 m za první a ZKD den použití</t>
  </si>
  <si>
    <t>997013501</t>
  </si>
  <si>
    <t>Odvoz suti a vybouraných hmot na skládku nebo meziskládku do 1 km se složením</t>
  </si>
  <si>
    <t>997013509</t>
  </si>
  <si>
    <t>Příplatek k odvozu suti a vybouraných hmot na skládku ZKD 1 km přes 1 km</t>
  </si>
  <si>
    <t>998018002</t>
  </si>
  <si>
    <t>Přesun hmot ruční pro budovy v do 12 m</t>
  </si>
  <si>
    <t>Izolace proti vodě, vlhkosti a plynům</t>
  </si>
  <si>
    <t>R7111</t>
  </si>
  <si>
    <t xml:space="preserve">Tekutá hydroizolace-systémové koupelnocé řešení vč.koutových bandáží   /dodávka , montáž, doprava </t>
  </si>
  <si>
    <t>vodorovně</t>
  </si>
  <si>
    <t>svisle</t>
  </si>
  <si>
    <t>998711102</t>
  </si>
  <si>
    <t>Přesun hmot tonážní pro izolace proti vodě, vlhkosti a plynům v objektech výšky do 12 m</t>
  </si>
  <si>
    <t>998711181</t>
  </si>
  <si>
    <t>Příplatek k přesunu hmot tonážní 711 prováděný bez použití mechanizace</t>
  </si>
  <si>
    <t>Konstrukce suché výstavby</t>
  </si>
  <si>
    <t>763R112</t>
  </si>
  <si>
    <t>bez prořezu</t>
  </si>
  <si>
    <t>763R111</t>
  </si>
  <si>
    <t>763R1311</t>
  </si>
  <si>
    <t xml:space="preserve">SDK podhled desky 12,5 bez TI dvouvrstvá spodní kce profil CD+UD  vzhled dle projektu interiéru </t>
  </si>
  <si>
    <t>SDK podhled desky 2x12,5 bez TI dvouvrstvá spodní kce profil CD+UD   vč.tmelení ,broušení....</t>
  </si>
  <si>
    <t>763R131</t>
  </si>
  <si>
    <t xml:space="preserve">SDK snížený podhled desky 12,5 bez TI dvouvrstvá spodní kce profil CD+UD vč.tmelení ,broušení.... vzhled dle projektu interiéru </t>
  </si>
  <si>
    <t>Montáž parotěsné zábrany do SDK podhledu/</t>
  </si>
  <si>
    <t>283292760</t>
  </si>
  <si>
    <t>folie nehořlavá parotěsná  140 g/m2</t>
  </si>
  <si>
    <t>998763101</t>
  </si>
  <si>
    <t>Přesun hmot tonážní pro dřevostavby v objektech v do 12 m</t>
  </si>
  <si>
    <t>998763181</t>
  </si>
  <si>
    <t>Příplatek k přesunu hmot tonážní pro 763 dřevostavby prováděný bez použití mechanizace</t>
  </si>
  <si>
    <t>Konstrukce truhlářské</t>
  </si>
  <si>
    <t>766R692</t>
  </si>
  <si>
    <t xml:space="preserve">Dřevěné obložení ostění průchodů truhlářsky provedené dřevo smrk povrch.úprava dtto dveře /další popis  dle tabulky výrobků /  kompletní dodávka,montáž ,doprava/ </t>
  </si>
  <si>
    <t>Konstrukce zámečnické</t>
  </si>
  <si>
    <t>767R110</t>
  </si>
  <si>
    <t>R76739</t>
  </si>
  <si>
    <t xml:space="preserve">Hasicí přístroj  21A  / dodávka a osazení  </t>
  </si>
  <si>
    <t>Podlahy z dlaždic</t>
  </si>
  <si>
    <t>771579191</t>
  </si>
  <si>
    <t>Příplatek k montáž podlah keramických za plochu do 5 m2</t>
  </si>
  <si>
    <t>771579196</t>
  </si>
  <si>
    <t>Příplatek k montáž podlah keramických za spárování tmelem dvousložkovým  (epoxid)</t>
  </si>
  <si>
    <t>771990112</t>
  </si>
  <si>
    <t>Vyrovnání podkladu samonivelační stěrkou tl 3 mm pevnosti 30 Mpa</t>
  </si>
  <si>
    <t>998771102</t>
  </si>
  <si>
    <t>Přesun hmot tonážní pro podlahy z dlaždic v objektech v do 12 m</t>
  </si>
  <si>
    <t>998771181</t>
  </si>
  <si>
    <t>Příplatek k přesunu hmot tonážní 771 prováděný bez použití mechanizace</t>
  </si>
  <si>
    <t>Podlahy povlakové</t>
  </si>
  <si>
    <t>776R2111</t>
  </si>
  <si>
    <t>776111311</t>
  </si>
  <si>
    <t>Vysátí podkladu povlakových podlah</t>
  </si>
  <si>
    <t>Odstranění zbytků lepidla z podkladu povlakových podlah broušením</t>
  </si>
  <si>
    <t>776141111</t>
  </si>
  <si>
    <t>Vyrovnání podkladu povlakových podlah stěrkou pevnosti 20 MPa tl 3 mm</t>
  </si>
  <si>
    <t>776421311</t>
  </si>
  <si>
    <t>Montáž přechodových  lišt</t>
  </si>
  <si>
    <t>553431140</t>
  </si>
  <si>
    <t xml:space="preserve">přechodový profil  </t>
  </si>
  <si>
    <t>998776102</t>
  </si>
  <si>
    <t>Přesun hmot tonážní pro podlahy povlakové v objektech v do 12 m</t>
  </si>
  <si>
    <t>998776181</t>
  </si>
  <si>
    <t>Příplatek k přesunu hmot tonážní 776 prováděný bez použití mechanizace</t>
  </si>
  <si>
    <t>Dokončovací práce - obklady</t>
  </si>
  <si>
    <t>781479191</t>
  </si>
  <si>
    <t>781479197</t>
  </si>
  <si>
    <t>998781102</t>
  </si>
  <si>
    <t>Přesun hmot tonážní pro obklady keramické v objektech v do 12 m</t>
  </si>
  <si>
    <t>998781181</t>
  </si>
  <si>
    <t>Příplatek k přesunu hmot tonážní 781 prováděný bez použití mechanizace</t>
  </si>
  <si>
    <t>Dokončovací práce - malby a tapety</t>
  </si>
  <si>
    <t>784R2111</t>
  </si>
  <si>
    <t>776311211</t>
  </si>
  <si>
    <t>takto označené buňky obsahují referenční materiály</t>
  </si>
  <si>
    <t>20,0</t>
  </si>
  <si>
    <t>bude upřesněno interiérem při provádění</t>
  </si>
  <si>
    <t xml:space="preserve">dlaždice keramické slinuté protiskluzné  50/50  min R9  rektifikovaná,kalibrovaná   barevnost ,označení v tech.zprávě a interiér </t>
  </si>
  <si>
    <t xml:space="preserve">podlaha koupelny /mimo sprch.kouty/  </t>
  </si>
  <si>
    <t>597613R</t>
  </si>
  <si>
    <t>dlaždice keramické slinuté protiskluzné 90/22  R10 rektifikovaná,kalibrovaná barevnost ,označení v tech.zprávě a interiér</t>
  </si>
  <si>
    <t xml:space="preserve"> sprch.kouty  dlažba 90/22</t>
  </si>
  <si>
    <t>781474154</t>
  </si>
  <si>
    <t>obkládačky keramické  70/25  / vč.hrana, ukončovacích lišt, / viz výkres spárořezu/</t>
  </si>
  <si>
    <t>Zazdívka otvorů pl do 4 m2 v příčkách nebo stěnách z příčkovek plynosilikát tl 100 mm</t>
  </si>
  <si>
    <t>631312141</t>
  </si>
  <si>
    <t>Doplnění rýh v dosavadních mazaninách betonem prostým</t>
  </si>
  <si>
    <t>612135101</t>
  </si>
  <si>
    <t>Hrubá výplň rýh ve stěnách maltou jakékoli šířky rýhy</t>
  </si>
  <si>
    <t>611135101</t>
  </si>
  <si>
    <t>Hrubá výplň rýh ve stropech maltou jakékoli šířky rýhy</t>
  </si>
  <si>
    <t>podesty</t>
  </si>
  <si>
    <t>36,4</t>
  </si>
  <si>
    <t>776301812</t>
  </si>
  <si>
    <t>Odstranění lepených podlahovin s podložkou ze schodišťových stupňů</t>
  </si>
  <si>
    <t>2np-3np</t>
  </si>
  <si>
    <t>SDK příčka tl 125 mm profil CW+UW  zvuk.izolace /příčka 47 dB/v hygienických zařízeních impregnovaný SDK vč.tmelení abroušení.....</t>
  </si>
  <si>
    <t>SDK příčka tl 100 mm profil CW+UW  zvuk.izolace /příčka 47 dB/v hygienických zařízeních impregnovaný SDK vč.tmelení abroušení....</t>
  </si>
  <si>
    <t>763R1316</t>
  </si>
  <si>
    <t>763R1314</t>
  </si>
  <si>
    <t>763183111</t>
  </si>
  <si>
    <t>Montáž pouzdra posuvných dveří s jednou kapsou pro jedno křídlo šířky do 800 mm do SDK příčky</t>
  </si>
  <si>
    <t>553316100</t>
  </si>
  <si>
    <t>771R574</t>
  </si>
  <si>
    <t>Montáž podlah keramických protiskluzných velkoformátových lepených rozlivovým lepidlem přes 4 do 6 ks/ m2</t>
  </si>
  <si>
    <t>597R613</t>
  </si>
  <si>
    <t>Montáž obkladů vnitřních keramických velkoformátových do 6 ks/m2 lepených vysokopevnostním  lepidlem /</t>
  </si>
  <si>
    <t>597R62</t>
  </si>
  <si>
    <t>stěny</t>
  </si>
  <si>
    <t>SEKCE SPC</t>
  </si>
  <si>
    <t>SEKCE SP-C</t>
  </si>
  <si>
    <t>Zazdívka zhlaví válcovaných nosníků v do 150 mm</t>
  </si>
  <si>
    <t>36</t>
  </si>
  <si>
    <t xml:space="preserve">zárubně 800/1970 pro přímé zazdění z kvalitního žárově pozink. plechu tl.1,5mm drážka pro systémové těsnění vč.nátěru ,těsnění </t>
  </si>
  <si>
    <t>7</t>
  </si>
  <si>
    <t>553R11</t>
  </si>
  <si>
    <t xml:space="preserve">zárubně 600/1970 pro přímé zazdění z kvalitního žárově pozink. plechu tl.1,5mm drážka pro systémové těsnění vč.nátěru ,těsnění  </t>
  </si>
  <si>
    <t>celkem</t>
  </si>
  <si>
    <t xml:space="preserve">doplnění při rekonstrukci </t>
  </si>
  <si>
    <t>763183112</t>
  </si>
  <si>
    <t>Montáž pouzdra posuvných dveří s jednou kapsou pro jedno křídlo šířky do 1200 mm do SDK příčky</t>
  </si>
  <si>
    <t>553R3161</t>
  </si>
  <si>
    <t>766R65</t>
  </si>
  <si>
    <t>766R68</t>
  </si>
  <si>
    <t>766R67</t>
  </si>
  <si>
    <t>776R3111</t>
  </si>
  <si>
    <t>Montáž textilních podlahovin na schodišťové stupně stupnice do 300 mm  vč.ochran.hran a soklu</t>
  </si>
  <si>
    <t>Montáž textilních podlahovin na schodišťové stupně podstupnice výšky do 200 mm vč.soklu</t>
  </si>
  <si>
    <t>697510020</t>
  </si>
  <si>
    <t>Příplatek k montáži obkladů vnitřních keramických hladkých za plochu do 10 m2</t>
  </si>
  <si>
    <t>Příplatek k montáži obkladů vnitřních keramických hladkých za lepením lepidlem dvousložkovým</t>
  </si>
  <si>
    <t>(0,55*2,0*3)*0,2+(0,45*2,0)*0,2+(0,75*1,5*0,2)+(0,55*1,5*0,2)</t>
  </si>
  <si>
    <t>0,75*1,5+0,8*3,0*28</t>
  </si>
  <si>
    <t>Zazdívka otvorů pl do 4 m2 ve zdivu nadzákladovém cihlami pálenými na MC /</t>
  </si>
  <si>
    <t>72,3*1,1/1000</t>
  </si>
  <si>
    <t>101,0*1,1/1000</t>
  </si>
  <si>
    <t>přizdívka instal</t>
  </si>
  <si>
    <t>(0,75+0,72+1,02+1,03+0,75+1,015+0,98+1,0+1,15+0,96+1,0+0,96*2+1,0*4+1,0*3+0,62+1,0*3+0,64*2+1,0*2+0,8+0,55)*1,5</t>
  </si>
  <si>
    <t>přizdívka</t>
  </si>
  <si>
    <t>2,0*3,0</t>
  </si>
  <si>
    <t>Zabetonování otvorů  ve stropech /</t>
  </si>
  <si>
    <t>2-4np</t>
  </si>
  <si>
    <t>2,5*0,1*27</t>
  </si>
  <si>
    <t>(3,12*3+2,96+2,29+2,38+4,81)*0,1</t>
  </si>
  <si>
    <t>14,6*27</t>
  </si>
  <si>
    <t>21,42*3+19,35+19,94+19,08+5,95+29,36</t>
  </si>
  <si>
    <t>68,32+47,31</t>
  </si>
  <si>
    <t>Potažení vnitřních stěn vápenným štukem tloušťky do 3 mm - vč.začištění kolem dveří,oken,obkladů.....</t>
  </si>
  <si>
    <t>1958,64</t>
  </si>
  <si>
    <t>-"opravy omítek"391,7</t>
  </si>
  <si>
    <t>342,17</t>
  </si>
  <si>
    <t>-"opravy omítek"176,0</t>
  </si>
  <si>
    <t>Vápenocementová omítka hladká jednovrstvá vnitřních stěn nanášená ručně -vyrovnání pod obklady /</t>
  </si>
  <si>
    <t>stěny2-4np</t>
  </si>
  <si>
    <t>17,65*3,0*27</t>
  </si>
  <si>
    <t>((12,37+23,98)*3+6,52+22,12+22,37+22,09+11,17+28,64)*3,0</t>
  </si>
  <si>
    <t>- "SDK"199,89</t>
  </si>
  <si>
    <t xml:space="preserve"> bar</t>
  </si>
  <si>
    <t>63,0</t>
  </si>
  <si>
    <t>Oprava vnitřní vápenocementové štukové omítky stěn v rozsahu plochy přes 30% do 50%</t>
  </si>
  <si>
    <t>63,94+39,93+71,8</t>
  </si>
  <si>
    <t>63,83+55,27+57,4</t>
  </si>
  <si>
    <t>R61</t>
  </si>
  <si>
    <t>Dekorativní betonová stěrka</t>
  </si>
  <si>
    <t>10,0</t>
  </si>
  <si>
    <t>8+7+1+10+8+1+1</t>
  </si>
  <si>
    <t>850,0</t>
  </si>
  <si>
    <t>R1</t>
  </si>
  <si>
    <t>Požární ucpávky /předěly pož.úseků</t>
  </si>
  <si>
    <t>7,15*2,1*27</t>
  </si>
  <si>
    <t>))</t>
  </si>
  <si>
    <t>7,27*2,1*3</t>
  </si>
  <si>
    <t>7,11*2,1</t>
  </si>
  <si>
    <t>6,89*2,1</t>
  </si>
  <si>
    <t>6,96*2,1</t>
  </si>
  <si>
    <t>9,51*2,1</t>
  </si>
  <si>
    <t>78</t>
  </si>
  <si>
    <t>156,0</t>
  </si>
  <si>
    <t>Demontáž lepených povlakových podlah s podložkou ručně-  vč.lišt soklíků</t>
  </si>
  <si>
    <t>818,0</t>
  </si>
  <si>
    <t>2-3np</t>
  </si>
  <si>
    <t>2,5*27</t>
  </si>
  <si>
    <t>3,12*3+2,96+2,29+2,38+4,81</t>
  </si>
  <si>
    <t>2,38*3,0*27</t>
  </si>
  <si>
    <t>0,75*3,0+28</t>
  </si>
  <si>
    <t>0,6*1,5</t>
  </si>
  <si>
    <t>1,0*1,5*13</t>
  </si>
  <si>
    <t>2,68*3,0+0,575*3,0+0,615*3,0+(3,05+1,32)*3,0+0,61*3,0+0,615*3,0*2+1,42*3,0+3,01*3,0+0,61*3,0+1,33*3,0+0,6*3,0+1,42*3,0+3,01*3,0+0,6*3,0+0,59*3,0</t>
  </si>
  <si>
    <t>0,64*3,0*2+0,61*3,0+1,42*3,0+0,61*3,0+0,62*3,0+(4,27+0,66+2,37+0,64)*3,0</t>
  </si>
  <si>
    <t>Bourání zdiva z cihel pálených  na MC přes 1 m3 /</t>
  </si>
  <si>
    <t>0,55*1,5*0,2*4</t>
  </si>
  <si>
    <t>2,5*27*0,1</t>
  </si>
  <si>
    <t>36,0</t>
  </si>
  <si>
    <t>stěny2-3np</t>
  </si>
  <si>
    <t>bourané</t>
  </si>
  <si>
    <t>-199,89</t>
  </si>
  <si>
    <t>chodby bar</t>
  </si>
  <si>
    <t>7,15*0,9*27</t>
  </si>
  <si>
    <t>(7,27*3+7,11+6,89+6,96+9,51)*0,9</t>
  </si>
  <si>
    <t>968062747</t>
  </si>
  <si>
    <t>Vybourání stěn dřevěných plných, zasklených nebo výkladních pl přes 4 m2</t>
  </si>
  <si>
    <t>29,3+24,0</t>
  </si>
  <si>
    <t>Vybourání otvorů v ŽB stropech nebo klenbách pl do 1 m2 tl přes 80 mm /</t>
  </si>
  <si>
    <t>Demontáž podhledu sádrokartonového z desek děrovaných se spárami lepenými</t>
  </si>
  <si>
    <t>310,0</t>
  </si>
  <si>
    <t xml:space="preserve">Zednické výpomoce při bourání pro EI,ÚT, VZT,SLP </t>
  </si>
  <si>
    <t>Demontáže zařizovacích předmětů EI,ÚT,VZT ,ocenit v rozpočtech těchto řemesel     /tuto položku neoceňovat/</t>
  </si>
  <si>
    <t>11,0</t>
  </si>
  <si>
    <t>11,0*20</t>
  </si>
  <si>
    <t>235,317*20</t>
  </si>
  <si>
    <t>1,0*3*2,5*27</t>
  </si>
  <si>
    <t>(2,0*3+2,0*3+3,3)*2,5</t>
  </si>
  <si>
    <t>713</t>
  </si>
  <si>
    <t>Izolace tepelné</t>
  </si>
  <si>
    <t>713131141</t>
  </si>
  <si>
    <t>Montáž izolace stěn  lepením celoplošně rohoží, pásů, dílců, desek</t>
  </si>
  <si>
    <t>6,0*3,0*2</t>
  </si>
  <si>
    <t>631R5128</t>
  </si>
  <si>
    <t>deska zvukově izolační  tl.80 mm</t>
  </si>
  <si>
    <t>36,0*1,02</t>
  </si>
  <si>
    <t>998713102</t>
  </si>
  <si>
    <t>Přesun hmot tonážní pro izolace tepelné v objektech v do 12 m</t>
  </si>
  <si>
    <t>998713181</t>
  </si>
  <si>
    <t>Příplatek k přesunu hmot tonážní 713 prováděný bez použití mechanizace</t>
  </si>
  <si>
    <t>(3,3+1,13)*3,0</t>
  </si>
  <si>
    <t>(3,6+2,0+0,7+1,24)*3,0</t>
  </si>
  <si>
    <t>2,37*3,0*2</t>
  </si>
  <si>
    <t>2,37*3,0*7</t>
  </si>
  <si>
    <t>2,4*3,0*4</t>
  </si>
  <si>
    <t>3,0*3,0</t>
  </si>
  <si>
    <t>3,0*3,0+1,4*3,0</t>
  </si>
  <si>
    <t>2,3*3,0*3</t>
  </si>
  <si>
    <t>2,4*3,0*3</t>
  </si>
  <si>
    <t>2,4*3,0*5</t>
  </si>
  <si>
    <t>SDK podhled deska 1xH2 impregnované 12,5 bez TI dvouvrstvá spodní kce profil CD+UD  vč.tmelení ,broušení..../</t>
  </si>
  <si>
    <t>2,33+2,69+2,5+2,59+2,35+2,29+2,24+2,16+2,3+2,96+2,18+2,48+2,48+2,49+3,12</t>
  </si>
  <si>
    <t>2,38+2,28+2,29+2,35+3,12+2,3+2,31+2,44+3,17+2,47+2,53+2,5+3,12+2,04+2,79+2,52+2,58+2,37</t>
  </si>
  <si>
    <t>4np</t>
  </si>
  <si>
    <t>4,8</t>
  </si>
  <si>
    <t>6,12*3+2,31</t>
  </si>
  <si>
    <t>763R2</t>
  </si>
  <si>
    <t xml:space="preserve">SDK snížený podhled kastlíky pro garnýž desky 12,5  vč.tmelení ,broušení.... vzhled dle projektu interiéru </t>
  </si>
  <si>
    <t>3,2*23</t>
  </si>
  <si>
    <t>24,4+28,3+28,2</t>
  </si>
  <si>
    <t>bar</t>
  </si>
  <si>
    <t>65,14</t>
  </si>
  <si>
    <t>25,2+28,3+23,1</t>
  </si>
  <si>
    <t>150,0</t>
  </si>
  <si>
    <t>763R1214</t>
  </si>
  <si>
    <t>SDK stěna předsazená  profil CW+UW 100 deska 1xA 12,5  EI 15</t>
  </si>
  <si>
    <t>763R11</t>
  </si>
  <si>
    <t>SDK protipořární  předěl v podhledu   EI 45</t>
  </si>
  <si>
    <t>2,5</t>
  </si>
  <si>
    <t>povrchová úprava nátěr vč.penetrace/vzhled  štuku  /vč.zakrývání konstr.folií /</t>
  </si>
  <si>
    <t>35,91*2+(235,29+27)+107,52+20,67+(73,6*1,5)+222,64+150,0+36,0</t>
  </si>
  <si>
    <t>107,52+20,67+222,64</t>
  </si>
  <si>
    <t>350,83*1,1</t>
  </si>
  <si>
    <t>atypické pouzdro stavební  pro dveře 900 /2700mm  dále dle  tabulky dveří</t>
  </si>
  <si>
    <t>1+1+13</t>
  </si>
  <si>
    <t>2+15</t>
  </si>
  <si>
    <t>pouzdro stavební pro křídlo š. 600 mm   dále dle  tabulky dveří</t>
  </si>
  <si>
    <t>763183211</t>
  </si>
  <si>
    <t>Montáž pouzdra posuvných dveří se dvěma kapsami pro dvě křídla šířky otvoru do 1650 mm do SDK příčky</t>
  </si>
  <si>
    <t>1+2+1</t>
  </si>
  <si>
    <t>553316310</t>
  </si>
  <si>
    <t>pouzdro stavební komfort  1450 mm dvoukř.dveře    dále dle  tabulky dveří</t>
  </si>
  <si>
    <t xml:space="preserve">4 </t>
  </si>
  <si>
    <t>766R62</t>
  </si>
  <si>
    <t>C11-Dveře CPL  jednokřídlové otočné plné  800/1970 bílá vč.kování vč.přípravy křídla pro el.zámky hotelového systému / další popis  dle tabulky výrobků /  kompletní dodávka,montáž ,doprava/   pož.odolnost EI 30 DP3-C ,37dB</t>
  </si>
  <si>
    <t>8+7+10+8+1</t>
  </si>
  <si>
    <t>766R621</t>
  </si>
  <si>
    <t>H34-Dveře CPL  jednokřídlové otočné plné  800/1970 bílá vč.kování vč.přípravy křídla pro el.zámky hotelového systému / další popis  dle tabulky výrobků /  kompletní dodávka,montáž ,doprava/   pož.odolnost EI 30 DP3-C ,37dB</t>
  </si>
  <si>
    <t>C14-Dveře CPL jednokřídlové otočné plné  600/1970  vč.kování /další popis  dle tabulky výrobků /  kompletní dodávka,montáž ,doprava/</t>
  </si>
  <si>
    <t>766R660</t>
  </si>
  <si>
    <t>C16-Dveře CPL jednokřídlové posuvné plné  600/1970  vč.kování /další popis  dle tabulky výrobků /  kompletní dodávka,montáž ,doprava/ vč.rámu</t>
  </si>
  <si>
    <t>766R661</t>
  </si>
  <si>
    <t>C18-Dveře CPL jednokřídlové posuvné plné  600/1970  vč.kování /další popis  dle tabulky výrobků /  kompletní dodávka,montáž ,doprava/ vč.rámu</t>
  </si>
  <si>
    <t>766R662</t>
  </si>
  <si>
    <t>Cxx-Dveře CPL jednokřídlové posuvné plné  600/1970  vč.kování /další popis  dle tabulky výrobků /  kompletní dodávka,montáž ,doprava/ vč.rámu</t>
  </si>
  <si>
    <t>13+15</t>
  </si>
  <si>
    <t>C15-Dveře prosklené jednokřídlové posuvné  900/2700 vč.kování,vč.obložkové zárubně /další popis  dle tabulky výrobků /  kompletní dodávka,montáž ,doprava/ vč.rámu</t>
  </si>
  <si>
    <t>766R622</t>
  </si>
  <si>
    <t xml:space="preserve">C19-Dveře  jednokřídlové otočné proskl  800/2300  vč.kovánívč.obložkové zárubně  / další popis  dle tabulky výrobků /  kompletní dodávka,montáž ,doprava/  </t>
  </si>
  <si>
    <t>C20-Dveře CPL dvoukřídlové posuvné plné  1450/1970  vč.kování  vč.oblož.zárubně /další popis  dle tabulky výrobků /  kompletní dodávka,montáž ,doprava/  vč.rámu</t>
  </si>
  <si>
    <t>767R31</t>
  </si>
  <si>
    <t>C22-Prosklená stěna s dveřmi  CPL  1395/700 vč.rámu - další popis  dle tabulky výrobků / kompletní dodávka,montáž vč.začištění,olištování ,doprava přesun hmot</t>
  </si>
  <si>
    <t>136,8</t>
  </si>
  <si>
    <t>H30-Prosklená stěna s dveřmi  z Al profilů sklo bezpečnostní  4175/2730  EI 30min DP1-C  /další popis  dle tabulky výrobků / kompletní dodávka,montáž vč.začištění,olištování ,doprava přesun hmot</t>
  </si>
  <si>
    <t>767R1</t>
  </si>
  <si>
    <t>H31-Prosklená stěna   z Al profilů sklo bezpečnostní  2750/2730  EI 45min DP1  / další popis  dle tabulky výrobků / kompletní dodávka,montáž vč.začištění,olištování ,doprava přesun hmot</t>
  </si>
  <si>
    <t>767R2</t>
  </si>
  <si>
    <t>H32-Prosklená stěna z Al profilů sklo bezpečnostní  2890/2730  EI 45 DP1 další popis  dle tabulky výrobků / kompletní dodávka,montáž vč.začištění,olištování ,doprava přesun hmot</t>
  </si>
  <si>
    <t>767R3</t>
  </si>
  <si>
    <t>H33-Prosklená stěna s dveřmi a nadsvětlíkem  z Al profilů sklo bezpečnostní  1900/3050  EIDP1-C 30min- další popis  dle tabulky výrobků / kompletní dodávka,montáž vč.začištění,olištování ,doprava přesun hmot</t>
  </si>
  <si>
    <t>2+2</t>
  </si>
  <si>
    <t>767R4</t>
  </si>
  <si>
    <t>Lamelová roleta cca 6000/3000 el.ovládaná - další popis  dle tabulky výrobků / kompletní dodávka,montáž vč.začištění,olištování ,doprava přesun hmot</t>
  </si>
  <si>
    <t>767R5</t>
  </si>
  <si>
    <t>Látková markýza- další popis  dle tabulky výrobků / kompletní dodávka,montáž vč.začištění,olištování ,doprava přesun hmot</t>
  </si>
  <si>
    <t>27+6</t>
  </si>
  <si>
    <t>2,33+2,69+2,5+2,59+2,35+2,29+2,24+2,16+2,3+2,96+2,18+2,48+2,48+2,49+3,12+2,38+2,28+2,29+2,35+3,12+2,3+2,31+3,17+2,44+2,47+2,53+2,5+3,12+2,04+2,79+2,52</t>
  </si>
  <si>
    <t>2,58+2,37+4,8</t>
  </si>
  <si>
    <t>26,1*1,04</t>
  </si>
  <si>
    <t>(87,52-26,1)*1,04</t>
  </si>
  <si>
    <t>77657R</t>
  </si>
  <si>
    <t>Lepení pásů povlakových podlah a soklu z přírodního  linolea tl.2,5mm vč.lepidla,svař.šnůry......viz kalalog.list</t>
  </si>
  <si>
    <t xml:space="preserve">vč.soklu v.10cm   </t>
  </si>
  <si>
    <t>284110R</t>
  </si>
  <si>
    <t>linoleum přírodní  tl. 2,50 mm, vč.soklu dále dle katalogový list interiér</t>
  </si>
  <si>
    <t xml:space="preserve">20*1,17 </t>
  </si>
  <si>
    <t xml:space="preserve">Lepení textilních pásů vč.lepení podložky vč.podlahových kobercových soklů </t>
  </si>
  <si>
    <t>11,37+12,74+14,65+14,88+15,1+19,93+14,61+14,8+13,91+2,31+19,35+14,53+14,62+14,62+14,6+6,12+11,84+9,58+19,08+15,06+14,58+14,08+6,12+11,84+9,58+14,57</t>
  </si>
  <si>
    <t>15,02+17,82+19,97+16,74+14,94+14,91+6,12+11,84+9,58+11,6+15,14+14,87+14,68+15,58+6,08+16,29+13,61</t>
  </si>
  <si>
    <t>65,5-20,0</t>
  </si>
  <si>
    <t>koberec zátěžový-vysoká zátěž / vč.podlahých koberc.soklů u schod.stup.ochrany hran / dále dle interiér</t>
  </si>
  <si>
    <t>579,26*1,25</t>
  </si>
  <si>
    <t>stupně,podesty</t>
  </si>
  <si>
    <t>36,4*1,04</t>
  </si>
  <si>
    <t>59,22*1,25</t>
  </si>
  <si>
    <t>(24,4+28,3+28,2)*1,04</t>
  </si>
  <si>
    <t>45,5*1,04</t>
  </si>
  <si>
    <t>(25,2+28,3+23,1)*1,04</t>
  </si>
  <si>
    <t>48,0</t>
  </si>
  <si>
    <t>48,0*1,15</t>
  </si>
  <si>
    <t>7,15*2,5*27</t>
  </si>
  <si>
    <t>7,27*2,5*3+7,11*2,5+6,89*2,5+6,96*2,5+9,51*2,5</t>
  </si>
  <si>
    <t>doplnění po rekonstrukci</t>
  </si>
  <si>
    <t>643,325*1,04</t>
  </si>
  <si>
    <t>Dvojnásobné  ze směsí za mokra výborně otěruvzdorných vč.pačokování v místnostech výšky do 3,80 m   vč zakrývání ploch /  odstín dle interiér</t>
  </si>
  <si>
    <t>552,14</t>
  </si>
  <si>
    <t>352,17+1958,64</t>
  </si>
  <si>
    <t>bet.stěrka</t>
  </si>
  <si>
    <t>-10,0</t>
  </si>
  <si>
    <t>SPC-ARC</t>
  </si>
  <si>
    <t>19.04.2018</t>
  </si>
  <si>
    <t>721</t>
  </si>
  <si>
    <t>Zdravotechnika - vnitřní kanalizace</t>
  </si>
  <si>
    <t>721140802</t>
  </si>
  <si>
    <t>Demontáž potrubí litinové do DN 100</t>
  </si>
  <si>
    <t>721140915</t>
  </si>
  <si>
    <t>Potrubí litinové propojení potrubí DN 100</t>
  </si>
  <si>
    <t>721171803</t>
  </si>
  <si>
    <t>Demontáž potrubí z PVC do D 75</t>
  </si>
  <si>
    <t>721171808</t>
  </si>
  <si>
    <t>Demontáž potrubí z PVC do D 114</t>
  </si>
  <si>
    <t>721171915</t>
  </si>
  <si>
    <t>Potrubí z PP propojení potrubí DN 110</t>
  </si>
  <si>
    <t>721175102</t>
  </si>
  <si>
    <t>Potrubí kanalizační z PP připojovací zvuk tlumící vícevrstvé systém POLO-KAL DN 40</t>
  </si>
  <si>
    <t>721175103</t>
  </si>
  <si>
    <t>Potrubí kanalizační z PP připojovací zvuk tlumící vícevrstvé systém POLO-KAL DN 50</t>
  </si>
  <si>
    <t>721175105</t>
  </si>
  <si>
    <t>Potrubí kanalizační z PP připojovací zvuk tlumící vícevrstvé systém POLO-KAL DN 110</t>
  </si>
  <si>
    <t>721175112</t>
  </si>
  <si>
    <t>Potrubí kanalizační z PP odpadní zvuk tlumící vícevrstvé systém POLO-KAL DN 110</t>
  </si>
  <si>
    <t>721194104</t>
  </si>
  <si>
    <t>Vyvedení a upevnění odpadních výpustek DN 40</t>
  </si>
  <si>
    <t>721194105</t>
  </si>
  <si>
    <t>Vyvedení a upevnění odpadních výpustek DN 50</t>
  </si>
  <si>
    <t>721194109</t>
  </si>
  <si>
    <t>Vyvedení a upevnění odpadních výpustek DN 100</t>
  </si>
  <si>
    <t>721219114</t>
  </si>
  <si>
    <t>Montáž odtokového sprchového žlabu délky do 1000 mm</t>
  </si>
  <si>
    <t>721-MAT-1</t>
  </si>
  <si>
    <t>sprchový žlab mont.výška 55mm, 101-750</t>
  </si>
  <si>
    <t>721-MAT-2</t>
  </si>
  <si>
    <t>vložka do žlabu</t>
  </si>
  <si>
    <t>721-MAT-3</t>
  </si>
  <si>
    <t>sprchový žlab mont.výška 55mm, 101-650</t>
  </si>
  <si>
    <t>721-MAT-4</t>
  </si>
  <si>
    <t>721290123</t>
  </si>
  <si>
    <t>Zkouška těsnosti potrubí kanalizace kouřem do DN 300</t>
  </si>
  <si>
    <t>721290823</t>
  </si>
  <si>
    <t>Přemístění vnitrostaveništní demontovaných hmot vnitřní kanalizace v objektech výšky do 24 m</t>
  </si>
  <si>
    <t>721300912</t>
  </si>
  <si>
    <t>Pročištění odpadů svislých v jednom podlaží do DN 200</t>
  </si>
  <si>
    <t>998721103</t>
  </si>
  <si>
    <t>Přesun hmot tonážní pro vnitřní kanalizace v objektech v do 24 m</t>
  </si>
  <si>
    <t>722</t>
  </si>
  <si>
    <t>Zdravotechnika - vnitřní vodovod</t>
  </si>
  <si>
    <t>722170801</t>
  </si>
  <si>
    <t>Demontáž rozvodů vody z plastů do D 25</t>
  </si>
  <si>
    <t>722171913</t>
  </si>
  <si>
    <t>Potrubí plastové odříznutí trubky D do 25 mm</t>
  </si>
  <si>
    <t>722171933</t>
  </si>
  <si>
    <t>Potrubí plastové výměna trub nebo tvarovek D do 25 mm</t>
  </si>
  <si>
    <t>722173913</t>
  </si>
  <si>
    <t>Potrubí plastové spoje svar polyfuze D do 25 mm</t>
  </si>
  <si>
    <t>722-R1</t>
  </si>
  <si>
    <t>Potrubí vodovodní plastové PP-RCT EVO svar polyfuze SDR 9 D20 x 2,3 mm</t>
  </si>
  <si>
    <t>722-R2</t>
  </si>
  <si>
    <t>Potrubí vodovodní plastové PP-RCT EVO svar polyfuze SDR 9 D25 x 2,8 mm</t>
  </si>
  <si>
    <t>722-R8</t>
  </si>
  <si>
    <t>Potrubí vodovodní plastové PP-RCT s čedičovým vláknem svar polyfuze SDR 7,4 D20 x 2,8 mm</t>
  </si>
  <si>
    <t>722-R9</t>
  </si>
  <si>
    <t>Potrubí vodovodní plastové PP-RCT s čedičovým vláknem svar polyfuze SDR 7,4 D25 x 3,5 mm</t>
  </si>
  <si>
    <t>722181221</t>
  </si>
  <si>
    <t>Ochrana vodovodního potrubí přilepenými termoizolačními trubicemi z PE tl do 9 mm DN do 22 mm</t>
  </si>
  <si>
    <t>722181222</t>
  </si>
  <si>
    <t>Ochrana vodovodního potrubí přilepenými termoizolačními trubicemi z PE tl do 9 mm DN do 45 mm</t>
  </si>
  <si>
    <t>722181251</t>
  </si>
  <si>
    <t>Ochrana vodovodního potrubí přilepenými termoizolačními trubicemi z PE tl do 25 mm DN do 22 mm</t>
  </si>
  <si>
    <t>722181252</t>
  </si>
  <si>
    <t>Ochrana vodovodního potrubí přilepenými termoizolačními trubicemi z PE tl do 25 mm DN do 45 mm</t>
  </si>
  <si>
    <t>722190401</t>
  </si>
  <si>
    <t>Vyvedení a upevnění výpustku do DN 25</t>
  </si>
  <si>
    <t>722190901</t>
  </si>
  <si>
    <t>Uzavření nebo otevření vodovodního potrubí při opravách</t>
  </si>
  <si>
    <t>722220152</t>
  </si>
  <si>
    <t>Nástěnka závitová plastová PPR PN 20 DN 20 x G 1/2</t>
  </si>
  <si>
    <t>722290226</t>
  </si>
  <si>
    <t>Zkouška těsnosti vodovodního potrubí závitového do DN 50</t>
  </si>
  <si>
    <t>722290234</t>
  </si>
  <si>
    <t>Proplach a dezinfekce vodovodního potrubí do DN 80</t>
  </si>
  <si>
    <t>722290823</t>
  </si>
  <si>
    <t>Přemístění vnitrostaveništní demontovaných hmot pro vnitřní vodovod v objektech výšky do 24 m</t>
  </si>
  <si>
    <t>998722103</t>
  </si>
  <si>
    <t>Přesun hmot tonážní pro vnitřní vodovod v objektech v do 24 m</t>
  </si>
  <si>
    <t>725</t>
  </si>
  <si>
    <t>Zdravotechnika - zařizovací předměty</t>
  </si>
  <si>
    <t>725110814</t>
  </si>
  <si>
    <t>Demontáž klozetu Kombi, odsávací</t>
  </si>
  <si>
    <t>soubor</t>
  </si>
  <si>
    <t>725119125</t>
  </si>
  <si>
    <t>Montáž klozetových mís závěsných na nosné stěny</t>
  </si>
  <si>
    <t>MAT-R1</t>
  </si>
  <si>
    <t>KLOZET závěsný, SEDÁTKO SLIM</t>
  </si>
  <si>
    <t>MAT-R8</t>
  </si>
  <si>
    <t>KLOZET závěsný,zkrácený, SEDÁTKO</t>
  </si>
  <si>
    <t>725210821</t>
  </si>
  <si>
    <t>Demontáž umyvadel bez výtokových armatur</t>
  </si>
  <si>
    <t>725219102</t>
  </si>
  <si>
    <t>Montáž umyvadla připevněného na šrouby do zdiva</t>
  </si>
  <si>
    <t>MAT-R2</t>
  </si>
  <si>
    <t>umyvadlo 600-60x49cm</t>
  </si>
  <si>
    <t>MAT-R2-3</t>
  </si>
  <si>
    <t>umyvadlo 700-70x49cm</t>
  </si>
  <si>
    <t>725240811</t>
  </si>
  <si>
    <t>Demontáž kabin sprchových bez výtokových armatur</t>
  </si>
  <si>
    <t>725240812</t>
  </si>
  <si>
    <t>Demontáž vaniček sprchových bez výtokových armatur</t>
  </si>
  <si>
    <t>725249103</t>
  </si>
  <si>
    <t>Montáž koutu sprchového</t>
  </si>
  <si>
    <t>MAT-R3-3</t>
  </si>
  <si>
    <t>SPRCHOVÁ ZÁSTĚNA ČTVEREC 90x90cm</t>
  </si>
  <si>
    <t>MAT-R3-11</t>
  </si>
  <si>
    <t>725590813</t>
  </si>
  <si>
    <t>Přemístění vnitrostaveništní demontovaných zařizovacích předmětů v objektech výšky do 24 m</t>
  </si>
  <si>
    <t>725813111</t>
  </si>
  <si>
    <t>Ventil rohový bez připojovací trubičky nebo flexi hadičky G 1/2</t>
  </si>
  <si>
    <t>725820801</t>
  </si>
  <si>
    <t>Demontáž baterie nástěnné do G 3 / 4</t>
  </si>
  <si>
    <t>725829131</t>
  </si>
  <si>
    <t>Montáž baterie umyvadlové stojánkové G 1/2 ostatní typ</t>
  </si>
  <si>
    <t>MAT-R4</t>
  </si>
  <si>
    <t>UMYVADLOVÁ BATERIE</t>
  </si>
  <si>
    <t>725840850</t>
  </si>
  <si>
    <t>Demontáž baterie sprch T 954 diferenciální do G 3/4x1</t>
  </si>
  <si>
    <t>725849413-R1</t>
  </si>
  <si>
    <t>Montáž baterie sprchové termostatické podomítkové</t>
  </si>
  <si>
    <t>MAT-R5</t>
  </si>
  <si>
    <t>SPRCHOVÁ SADA S PODOMÍTKOVOU TERMOSTATICKOU BATERIÍ (hlavice s hadicí a tyčí 90cm, připojovací kolínko, podomítkový modul, vrchní díl termostatcké podomítkové baterie)</t>
  </si>
  <si>
    <t>725-R1</t>
  </si>
  <si>
    <t>Montáž doplňků soc. zařízení (háčky, držáky na WC papír, držáky na mýdlo atd.)</t>
  </si>
  <si>
    <t>11-1</t>
  </si>
  <si>
    <t>drátěná police rohová OP 101N-26, chrom</t>
  </si>
  <si>
    <t>22-2</t>
  </si>
  <si>
    <t>zavěšená štětka ke klozetu rovná, chrom</t>
  </si>
  <si>
    <t>33-3</t>
  </si>
  <si>
    <t>držák na WC papír s krytem BR 11055B-26, chrom</t>
  </si>
  <si>
    <t>44-4</t>
  </si>
  <si>
    <t>držák na mýdlo drátěný OP 111N-26, chrom</t>
  </si>
  <si>
    <t>55-5</t>
  </si>
  <si>
    <t>držák na 2 sklenice nUN 13058 DC-26</t>
  </si>
  <si>
    <t>háčky na žebřík</t>
  </si>
  <si>
    <t>77-7</t>
  </si>
  <si>
    <t xml:space="preserve">madlo 1 k WC, 6132,0 </t>
  </si>
  <si>
    <t>88-8</t>
  </si>
  <si>
    <t xml:space="preserve">madlo 1 do sprchy, 6164,0 </t>
  </si>
  <si>
    <t>998725103</t>
  </si>
  <si>
    <t>Přesun hmot tonážní pro zařizovací předměty v objektech v do 24 m</t>
  </si>
  <si>
    <t>726</t>
  </si>
  <si>
    <t>Zdravotechnika - předstěnové instalace</t>
  </si>
  <si>
    <t>726111204</t>
  </si>
  <si>
    <t>Instalační předstěna - montáž klozetu do masivní zděné kce</t>
  </si>
  <si>
    <t>MAT-1</t>
  </si>
  <si>
    <t>ZÁVĚSNÁ KONSTRUKCE PRO WC S RÁMEM</t>
  </si>
  <si>
    <t>MAT-2</t>
  </si>
  <si>
    <t>OVLÁDACÍ DESKA SPLACHOVÁNÍ, CHROM</t>
  </si>
  <si>
    <t>998726113</t>
  </si>
  <si>
    <t>Přesun hmot tonážní pro instalační prefabrikáty v objektech v do 24 m</t>
  </si>
  <si>
    <t>OST</t>
  </si>
  <si>
    <t>Ostatní</t>
  </si>
  <si>
    <t>OST-R1</t>
  </si>
  <si>
    <t>Zednická výpomoc pro ZTI</t>
  </si>
  <si>
    <t>sou</t>
  </si>
  <si>
    <t>OST-R2</t>
  </si>
  <si>
    <t>Odvoz vybouraných hmot na skldáku+skládkovné</t>
  </si>
  <si>
    <t>Součet bez DPH</t>
  </si>
  <si>
    <t>p.č.</t>
  </si>
  <si>
    <t>Jedn.</t>
  </si>
  <si>
    <t>Množ.</t>
  </si>
  <si>
    <t>Montáže</t>
  </si>
  <si>
    <t xml:space="preserve">materiál </t>
  </si>
  <si>
    <t>1. Elektroinstalace</t>
  </si>
  <si>
    <t>jed.cena</t>
  </si>
  <si>
    <t>Vodič CY10 žl.zel.</t>
  </si>
  <si>
    <t>Kabel CYKY 3Ox1,5</t>
  </si>
  <si>
    <t>Kabel CYKY 3Jx1,5</t>
  </si>
  <si>
    <t>Kabel CXKH-R-O 3x1,5  B2ca s1 d0</t>
  </si>
  <si>
    <t>Kabel CXKH-R-J 3x1,5 B2ca s1 d0</t>
  </si>
  <si>
    <t>Kabel CXKH-R-J 3x2,5 B2ca s1 d0</t>
  </si>
  <si>
    <t>Trubka tuhá PVC o20 včetně příchytek</t>
  </si>
  <si>
    <t>Trubka tuhá PVC o25 včetně příchytek</t>
  </si>
  <si>
    <t>Trubka tuhá PVC o40 včetně příchytek</t>
  </si>
  <si>
    <t>Trubka ohebná PVC o20, vysoká pevnost</t>
  </si>
  <si>
    <t>Trubka ohebná PVC o25, vysoká pevnost</t>
  </si>
  <si>
    <t>Trubka ohebná PVC o40, vysoká pevnost</t>
  </si>
  <si>
    <t>SVÍTIDLO LED 8W, VELMI TENKE ZAPUSTNE, 3000K,800lm, VCETNE DRIVERU – CHODBA</t>
  </si>
  <si>
    <t>NO - SVÍTIDLO LED 3W/1HOD, VCETNE PIKTOGRAMU</t>
  </si>
  <si>
    <t>Krabice přístrojová KP68</t>
  </si>
  <si>
    <t>Krabice rozvodná KR 68</t>
  </si>
  <si>
    <t>Krabice rozvodná KR 97</t>
  </si>
  <si>
    <t>zásuvka 230V/16A bílá, IP20</t>
  </si>
  <si>
    <t>Svorka hl. pospojování</t>
  </si>
  <si>
    <t>Rozvaděč R2.1 dle schéma</t>
  </si>
  <si>
    <t>Rozvaděč R2.2 dle schéma</t>
  </si>
  <si>
    <t>Požární ucpávka, utěsnění kompletní s odolností dle PBŘS</t>
  </si>
  <si>
    <t xml:space="preserve">Mezisoučet </t>
  </si>
  <si>
    <t>Podružný materiál, PPV</t>
  </si>
  <si>
    <t>Vodič CY4 žl.zel.</t>
  </si>
  <si>
    <t>Kabel CYKY 3Jx2,5</t>
  </si>
  <si>
    <t>Kabel CYKY 4Jx1,5</t>
  </si>
  <si>
    <t>Zásuvka 230V/16A, IP20,  nadstandartní typ, kovové tělo, bílá barva, včetně rámečku</t>
  </si>
  <si>
    <t>Spínač č.6, bílý, IP20, nadstandartní typ, kovové tělo, bílá barva, včetně rámečku</t>
  </si>
  <si>
    <t>Spínač č.6+6, bílý, IP20, nadstandartní typ, kovové tělo, bílá barva, včetně rámečku</t>
  </si>
  <si>
    <t>Spínač č.7, bílý, IP20, nadstandartní typ, kovové tělo, bílá barva, včetně rámečku</t>
  </si>
  <si>
    <t>Vypínač 5,  IP20, nadstandartní typ, kovové tělo, bílá barva, včetně rámečku</t>
  </si>
  <si>
    <t>Vypínač 1pol. Se signálkou,  IP20, nadstandartní typ, kovové tělo, bílá barva, včetně rámečku</t>
  </si>
  <si>
    <t>Vícerámeček 2-4</t>
  </si>
  <si>
    <t>Svorka doplňujícího pospojování</t>
  </si>
  <si>
    <t>Kartová čtečka  IP20, nadstandartní typ, kovové tělo, bílá barva, včetně rámečku</t>
  </si>
  <si>
    <t>A) svítidla stropní přisazená v předsíňkách, LED 16,5W, 1600lm, IP20, průměr 225, výška 35mm včetně zdroje</t>
  </si>
  <si>
    <t xml:space="preserve">B1) bodovky LED vestavné 1x12W v prostoru koupelny mimo sprchu, průměr 102mm, IP20, hloubka 35mm, včetně zdroje </t>
  </si>
  <si>
    <t xml:space="preserve">B1) bodovky LED vestavné naklopitelné nad umyvadlem, kruhové, IP20, 1x6W, bílá, průměr 84mm, hloubka 35mm, včetně zdroje  - nad umyvadlem </t>
  </si>
  <si>
    <t xml:space="preserve">B) svítidla zavěšená v pokojích, 24W, IP20, materiál ocel, barva těla nikl, chrom, víška 1100mm, průměr 530mm, 2450lm, včetně zdroje </t>
  </si>
  <si>
    <t xml:space="preserve">C) svítidla stropní přisazená v pokojích 24W, Ip20, výška 110mm, průměr 500mm, šedohnědá barva, materiál textil, barva těla bílá, 2100lm, včetně zdroje </t>
  </si>
  <si>
    <t xml:space="preserve">F1, F2) lampička na stůl a noční stolky, max 40W, 1xE14, průměr 12cm, výška 32cm, IP20, dotykové zapínání, včetně zdroje </t>
  </si>
  <si>
    <t>Trubka ohebná PVC FX 20</t>
  </si>
  <si>
    <t>Krabice KU68 LD/1do hořlavého podkladu (třída F)</t>
  </si>
  <si>
    <t>Krabice KO 68</t>
  </si>
  <si>
    <t>Vypínač 1pol.,  IP20, nadstandartní typ, kovové tělo, bílá barva, včetně rámečku</t>
  </si>
  <si>
    <t>Vícenásobné rámečky (dle interieru)</t>
  </si>
  <si>
    <t>Demontáže</t>
  </si>
  <si>
    <t>Koordinace profesí VZT, ZI, ÚT</t>
  </si>
  <si>
    <t>Koordinace se SLP</t>
  </si>
  <si>
    <t>Stavební přípomoci (sekání, vrtání, drážkování)</t>
  </si>
  <si>
    <t>Likvidace odpadů včetně úklidu staveniště</t>
  </si>
  <si>
    <t>Doprava a mimostaveništní přesuny</t>
  </si>
  <si>
    <t>Jiné úkony a práce nespecifikované projektem</t>
  </si>
  <si>
    <t>Výrobní projektová dokumentace</t>
  </si>
  <si>
    <t>Projektová dokumentace skutečného provedení</t>
  </si>
  <si>
    <t>Revize zařízení pro ochranu před bleskem dle ČSN 33 1500 a ČSN EN 62305</t>
  </si>
  <si>
    <t>Revize elektroinstalace dle ČSN 33 1500, ČSN 33 2000-6</t>
  </si>
  <si>
    <t>Poznámka:</t>
  </si>
  <si>
    <t>Součástí nabídkové ceny musí být veškeré náklady, aby cena byla konečná a zahrnovala celou dodávku a montáž.</t>
  </si>
  <si>
    <t xml:space="preserve">Dodávky a montáže uvedené v nabídce musí být, včetně veškerého souvisejícího doplňkového, podružného a montážního materiálu, tak aby celé zařízení bylo funkční a splňovalo všechny předpisy, </t>
  </si>
  <si>
    <t>které se na ně vztahují. Nedílnou součástí výkazu je projektová dokumentace, která je v případě rozporu s VV určující pro rozsah PD.</t>
  </si>
  <si>
    <t>EPS - Elektrická požární signalizace</t>
  </si>
  <si>
    <t>Rekapitulace rozpočtu</t>
  </si>
  <si>
    <t>Materiál a dodávky celkem</t>
  </si>
  <si>
    <t>Montážní práce a služby celkem</t>
  </si>
  <si>
    <t>PPV 1% obor 001-025</t>
  </si>
  <si>
    <t>PPV 6% mimo oboru 001-025</t>
  </si>
  <si>
    <t>Celkem bez DPH</t>
  </si>
  <si>
    <t>Rozpočet</t>
  </si>
  <si>
    <t>Dodávka elektronického systému</t>
  </si>
  <si>
    <t>Popis položky</t>
  </si>
  <si>
    <t>Počet</t>
  </si>
  <si>
    <t>101b</t>
  </si>
  <si>
    <t>Optický kouřový hlásič  SOTERIA</t>
  </si>
  <si>
    <t>103</t>
  </si>
  <si>
    <t>Patice s X-PERT kartou</t>
  </si>
  <si>
    <t>104</t>
  </si>
  <si>
    <t>Tlačítkového hlásiče v krytu</t>
  </si>
  <si>
    <t>105</t>
  </si>
  <si>
    <t>Siréna s majákem dialogová na linku</t>
  </si>
  <si>
    <t>106</t>
  </si>
  <si>
    <t>Přídržný magnet 85kg, s tláčítkem a kotvou na kloubu,reset tlačítko</t>
  </si>
  <si>
    <t>107</t>
  </si>
  <si>
    <t>Vstupní/výstupní modul (3vstupy/3výstupy) v boxu</t>
  </si>
  <si>
    <t>Dodávka instalačního materiálu</t>
  </si>
  <si>
    <t>301</t>
  </si>
  <si>
    <t>Elektroinstalační úložní materiál (trubka ve zdi)</t>
  </si>
  <si>
    <t>302</t>
  </si>
  <si>
    <t>Elektroinstalační úložní materiál s funkčností při požáru (trubka, příchytka)</t>
  </si>
  <si>
    <t>304</t>
  </si>
  <si>
    <t>Kabel s funkčností při požáru bezhalogenní</t>
  </si>
  <si>
    <t>306</t>
  </si>
  <si>
    <t>Tmel pro utěsnění prostupů</t>
  </si>
  <si>
    <t>Pomocný materiál  (krabičky, svorky, příchytky, hmoždinky...)</t>
  </si>
  <si>
    <t>spr</t>
  </si>
  <si>
    <t>Montáž elektronického systému</t>
  </si>
  <si>
    <t>207</t>
  </si>
  <si>
    <t>Montáž  OK hlásiče</t>
  </si>
  <si>
    <t>208</t>
  </si>
  <si>
    <t>Montáž tlačítkového hlásiče</t>
  </si>
  <si>
    <t>222</t>
  </si>
  <si>
    <t>Měření izolačního odporu úseku smyčky</t>
  </si>
  <si>
    <t>223</t>
  </si>
  <si>
    <t>Montáž přídržného magnetu</t>
  </si>
  <si>
    <t>224</t>
  </si>
  <si>
    <t>Montáž sirény</t>
  </si>
  <si>
    <t>225</t>
  </si>
  <si>
    <t>Montáž modulu V/V</t>
  </si>
  <si>
    <t>Montáž instalačního materiálu</t>
  </si>
  <si>
    <t>401</t>
  </si>
  <si>
    <t>Značení trasy vedení</t>
  </si>
  <si>
    <t>603</t>
  </si>
  <si>
    <t>Uložení trubek rozvodů (řezání,sádrování, ..)</t>
  </si>
  <si>
    <t>402</t>
  </si>
  <si>
    <t>Instalace elektroinstalačního úložného materiálu</t>
  </si>
  <si>
    <t>403</t>
  </si>
  <si>
    <t>Instalace kabelů</t>
  </si>
  <si>
    <t>404</t>
  </si>
  <si>
    <t>Průrazy, pomocné stavební práce</t>
  </si>
  <si>
    <t>405</t>
  </si>
  <si>
    <t>Protipožární utěsnění prostupů</t>
  </si>
  <si>
    <t>Ostatní práce</t>
  </si>
  <si>
    <t>701</t>
  </si>
  <si>
    <t>Revize systému</t>
  </si>
  <si>
    <t>702</t>
  </si>
  <si>
    <t>Projekt  provedení, návody, tech. dokumentace</t>
  </si>
  <si>
    <t>703</t>
  </si>
  <si>
    <t>Zaškolení obsluhy a správce</t>
  </si>
  <si>
    <t>704</t>
  </si>
  <si>
    <t>Zkušební provoz</t>
  </si>
  <si>
    <t>705</t>
  </si>
  <si>
    <t>Koordinace s ostatními systémy</t>
  </si>
  <si>
    <t>706</t>
  </si>
  <si>
    <t>707</t>
  </si>
  <si>
    <t>Dopravné</t>
  </si>
  <si>
    <t>sk</t>
  </si>
  <si>
    <t>EZS - Elektrická zabezpečovací signalizace</t>
  </si>
  <si>
    <t>ER   -  Evakuační rozhlas</t>
  </si>
  <si>
    <t>108</t>
  </si>
  <si>
    <t>Skříňový reproduktor na stěnu</t>
  </si>
  <si>
    <t>109</t>
  </si>
  <si>
    <t>Stropní reproduktor podhledový EVAC</t>
  </si>
  <si>
    <t>110</t>
  </si>
  <si>
    <t>Protipožární kryt pro stropní EVAC</t>
  </si>
  <si>
    <t>Kabelová objímka ohnivzdorná vč.ohniodolné kotvy</t>
  </si>
  <si>
    <t>Trubka pod omítku 23mm</t>
  </si>
  <si>
    <t>303</t>
  </si>
  <si>
    <t>Vodič černý protahovací CY 1</t>
  </si>
  <si>
    <t>Pomocný podružný materiál (příchytky, sádra...)</t>
  </si>
  <si>
    <t>Dodávka kabelových rozvodů</t>
  </si>
  <si>
    <t>501</t>
  </si>
  <si>
    <t>Kabel pro ER dle EN54 a vyhášky č23/2008</t>
  </si>
  <si>
    <t>502</t>
  </si>
  <si>
    <t>Kabel CYKY 3Cx1,5 pro napájení</t>
  </si>
  <si>
    <t>202</t>
  </si>
  <si>
    <t>Programové nastavení systému</t>
  </si>
  <si>
    <t>203</t>
  </si>
  <si>
    <t>Montáž skříňového reproduktoru</t>
  </si>
  <si>
    <t>204</t>
  </si>
  <si>
    <t>Montáž stropního reproduktoru včetně krytu</t>
  </si>
  <si>
    <t>205</t>
  </si>
  <si>
    <t>Montáž stanice hlasatele</t>
  </si>
  <si>
    <t>206</t>
  </si>
  <si>
    <t>Pomocné práce</t>
  </si>
  <si>
    <t>Napojení vstupů z nadřazených systémů - EPS,</t>
  </si>
  <si>
    <t>Instalace trubky 23mm</t>
  </si>
  <si>
    <t>Montáž ohniodolné objímky vč.kotvy</t>
  </si>
  <si>
    <t>Průchod zdivem do 30cm</t>
  </si>
  <si>
    <t>406</t>
  </si>
  <si>
    <t>Protipožární utěsnění prostupů s popisem a dokumentací</t>
  </si>
  <si>
    <t>Montáž kabelových rozvodů</t>
  </si>
  <si>
    <t>601</t>
  </si>
  <si>
    <t>Montáž kabelu pro reproduktory</t>
  </si>
  <si>
    <t>602</t>
  </si>
  <si>
    <t>Montáž kabelu pro napájení</t>
  </si>
  <si>
    <t>Projekt skutečného provedení, návody, tech. dokumentace</t>
  </si>
  <si>
    <t>Stavební přípomoce</t>
  </si>
  <si>
    <t>cel</t>
  </si>
  <si>
    <t>SK -   Strukturovaná kabeláž a domácí telefon</t>
  </si>
  <si>
    <t>Dodávka pobočkové ústředny</t>
  </si>
  <si>
    <t>Telefonní ústředna, stávající ústředna</t>
  </si>
  <si>
    <t>Pokojový telefonní přístroj</t>
  </si>
  <si>
    <t>106a</t>
  </si>
  <si>
    <t>Zásuvka dvojitá cat.5e s rámečkem, stejné jako EI,  hygien. prostory</t>
  </si>
  <si>
    <t>106b</t>
  </si>
  <si>
    <t>Zásuvka dvojitá cat.5e s rámečkem, do podlah. Kr.,hygien. prostory</t>
  </si>
  <si>
    <t>106c</t>
  </si>
  <si>
    <t>Zásuvka osazená cat 5e 2xRJ45, (WIFI)</t>
  </si>
  <si>
    <t>Patch cord  cat.5e UTP 1m</t>
  </si>
  <si>
    <t>Patch cord cat.5e UTP 3m</t>
  </si>
  <si>
    <t>111</t>
  </si>
  <si>
    <t>Patch cord telefonní 1m</t>
  </si>
  <si>
    <t>112</t>
  </si>
  <si>
    <t>Patch cord telefonní 3m</t>
  </si>
  <si>
    <t>114</t>
  </si>
  <si>
    <t>Popisné štítky</t>
  </si>
  <si>
    <t>115</t>
  </si>
  <si>
    <t>Montážní sada  komplet</t>
  </si>
  <si>
    <t>117</t>
  </si>
  <si>
    <t>Spojovací materiál</t>
  </si>
  <si>
    <t>121</t>
  </si>
  <si>
    <t xml:space="preserve"> WiFI AP UniFi AC longRange</t>
  </si>
  <si>
    <t>122</t>
  </si>
  <si>
    <t>Podružný pomocný materiál (konektory, svorkovnice...)</t>
  </si>
  <si>
    <t>123</t>
  </si>
  <si>
    <t>Držák projektoru</t>
  </si>
  <si>
    <t>Projektor dodá investor</t>
  </si>
  <si>
    <t>Kabel datový FTP LSOH cat 5e</t>
  </si>
  <si>
    <t>Kabel k projektoru (HDMI)  s ukončením</t>
  </si>
  <si>
    <t>Úložný systém do podhledu(- páteřní rozvod</t>
  </si>
  <si>
    <t>(např.žlaby kompet s víkem nebo uchycení.v držácícch..)</t>
  </si>
  <si>
    <t>Úložný systém  do stěn - trubky 36mm</t>
  </si>
  <si>
    <t>503</t>
  </si>
  <si>
    <t>Úložný systém  do stěn - trubky 23mm</t>
  </si>
  <si>
    <t>504</t>
  </si>
  <si>
    <t>505</t>
  </si>
  <si>
    <t>Krabice univerzální  pod zásuvku 68mm</t>
  </si>
  <si>
    <t>506</t>
  </si>
  <si>
    <t>Krabice univerzální protahovací 125mm</t>
  </si>
  <si>
    <t>507</t>
  </si>
  <si>
    <t>Protipožární tmel typ dle prostupu</t>
  </si>
  <si>
    <t>508</t>
  </si>
  <si>
    <t>Drobný pomocný materiál (hmoždinky, sádra...)</t>
  </si>
  <si>
    <t>Montáž path panelu kat 5E, UTP</t>
  </si>
  <si>
    <t>Ukončení kabelů na patch panelu kat.5E, UTP</t>
  </si>
  <si>
    <t>210</t>
  </si>
  <si>
    <t>Montáž zásuvek kat.5e FTP</t>
  </si>
  <si>
    <t>211</t>
  </si>
  <si>
    <t>Ukončení kabelů na zásuvkách</t>
  </si>
  <si>
    <t>212</t>
  </si>
  <si>
    <t>Montáž patch kabelů</t>
  </si>
  <si>
    <t>213</t>
  </si>
  <si>
    <t>Montáž odkládací poličky do rozvaděče</t>
  </si>
  <si>
    <t>214</t>
  </si>
  <si>
    <t>Měření SK vč. tisku protokolu</t>
  </si>
  <si>
    <t>221</t>
  </si>
  <si>
    <t>Svar optického vlákna</t>
  </si>
  <si>
    <t>Montáž optického vlákna</t>
  </si>
  <si>
    <t>Montáž kazety sváru</t>
  </si>
  <si>
    <t>Měření OK vč. tisku protokolu</t>
  </si>
  <si>
    <t>Instalace aktivních prvků</t>
  </si>
  <si>
    <t>226</t>
  </si>
  <si>
    <t>Montáž a příprava připojení projektoru</t>
  </si>
  <si>
    <t>227</t>
  </si>
  <si>
    <t>Instalace UPS</t>
  </si>
  <si>
    <t>241</t>
  </si>
  <si>
    <t>Montáž WIFI</t>
  </si>
  <si>
    <t>242</t>
  </si>
  <si>
    <t>Montáž projektoru a držáku</t>
  </si>
  <si>
    <t>Montáž kabelových rozvodů T21MK</t>
  </si>
  <si>
    <t>Instalace kabelu cat.5e</t>
  </si>
  <si>
    <t>Instalace optického kabelu</t>
  </si>
  <si>
    <t>Instalace uzemnění</t>
  </si>
  <si>
    <t>Montáž úložného systému</t>
  </si>
  <si>
    <t>604</t>
  </si>
  <si>
    <t>Zatažení vodiče  CY do trubek</t>
  </si>
  <si>
    <t>605</t>
  </si>
  <si>
    <t>606</t>
  </si>
  <si>
    <t>Montáž krabice  125mm</t>
  </si>
  <si>
    <t>607</t>
  </si>
  <si>
    <t>609</t>
  </si>
  <si>
    <t>Koordinace činností při realizaci</t>
  </si>
  <si>
    <t>Likvidace odpadu</t>
  </si>
  <si>
    <t>CCTV - kamerový systém</t>
  </si>
  <si>
    <t>Dodávka elektronického systému analog</t>
  </si>
  <si>
    <t>101</t>
  </si>
  <si>
    <t xml:space="preserve">AVTECH AVM532, 2 megapixel ETS kamera Dome </t>
  </si>
  <si>
    <t>IR WDR (stejný typ jako stávající kamery)</t>
  </si>
  <si>
    <t>101a</t>
  </si>
  <si>
    <t>Stávající kamery demontované</t>
  </si>
  <si>
    <t>102</t>
  </si>
  <si>
    <t>DS-2CD2622FWD-IS(2.8-12mm) Venkovní bullet IP</t>
  </si>
  <si>
    <t xml:space="preserve"> kamera, D/N, HD 1080p, 2MP, f=2.8-12mm, </t>
  </si>
  <si>
    <t>WDR 120dB, IR 30m, včetně instalační krabice</t>
  </si>
  <si>
    <t>102a</t>
  </si>
  <si>
    <t>Stávající venkovní kamery demontované</t>
  </si>
  <si>
    <r>
      <t>NVR stávající</t>
    </r>
    <r>
      <rPr>
        <sz val="9"/>
        <rFont val="Arial CE"/>
        <family val="2"/>
      </rPr>
      <t xml:space="preserve"> NUUO CT8000EU</t>
    </r>
  </si>
  <si>
    <t>HDD s kapacitou 6TB, ONVIF</t>
  </si>
  <si>
    <t>16 portový SWITCH  PoE s uplink UTP+SFP optika</t>
  </si>
  <si>
    <t>Licence NUUO N Profesional Crystal</t>
  </si>
  <si>
    <t>HUB ve skříni se vším)</t>
  </si>
  <si>
    <t>Patch panel 24 pozic cat 5e</t>
  </si>
  <si>
    <t>Optická vana 24 LS konektory</t>
  </si>
  <si>
    <t>Záslepka optické vany LC</t>
  </si>
  <si>
    <t>bal</t>
  </si>
  <si>
    <t>Kazeta ochrany sváru</t>
  </si>
  <si>
    <t>124</t>
  </si>
  <si>
    <t>LC spojky SM</t>
  </si>
  <si>
    <t>125</t>
  </si>
  <si>
    <t>Ochrana svaru</t>
  </si>
  <si>
    <t>126</t>
  </si>
  <si>
    <t>Pigtail  LC 50/125 1m</t>
  </si>
  <si>
    <t>127</t>
  </si>
  <si>
    <t>Optický patch cord</t>
  </si>
  <si>
    <t>128</t>
  </si>
  <si>
    <t>Podružný materiál (konektory, svorky..)</t>
  </si>
  <si>
    <t>Dodávka instalačního materiálu T21DI</t>
  </si>
  <si>
    <t>Úložný systém (např.úchyty,žlaby..) (společný s SK)</t>
  </si>
  <si>
    <t>Úložný systém  do stěn - trubky (např. FXP 25)</t>
  </si>
  <si>
    <t>Krabice univerzální   68mm</t>
  </si>
  <si>
    <t>Dodávka kabelových rozvodů T21DK</t>
  </si>
  <si>
    <t>Optický kabel 12 vl.</t>
  </si>
  <si>
    <t>Montáž elektronického systému T21MS</t>
  </si>
  <si>
    <t>200</t>
  </si>
  <si>
    <t>Demontáž kamery na stěnu či strop</t>
  </si>
  <si>
    <t>201</t>
  </si>
  <si>
    <t>Montáž kamery na stěnu či strop</t>
  </si>
  <si>
    <t>Montáž venkovní kamery na stěnu</t>
  </si>
  <si>
    <t>Připojení na silnoproudé rozvody</t>
  </si>
  <si>
    <t>Nastavení místní sítě a adresování systémových kamer</t>
  </si>
  <si>
    <t>209</t>
  </si>
  <si>
    <t>Programové nastavení dle požadavků uživatele</t>
  </si>
  <si>
    <t>Montáž HUB se vším</t>
  </si>
  <si>
    <t>Montáž NVR 32kamer</t>
  </si>
  <si>
    <t>Instalace nových licencí</t>
  </si>
  <si>
    <t>Montáž instalačního materiálu T21MI</t>
  </si>
  <si>
    <t>Montáž úložného systému (v systému SK)</t>
  </si>
  <si>
    <t>sad</t>
  </si>
  <si>
    <t>Revize systému CCTV</t>
  </si>
  <si>
    <t>STA - Společná televizní anténa</t>
  </si>
  <si>
    <t>161</t>
  </si>
  <si>
    <t>162</t>
  </si>
  <si>
    <t>163</t>
  </si>
  <si>
    <t>Drobný materiál (F konektory, příchytky, spojovací materiál..)</t>
  </si>
  <si>
    <t>164</t>
  </si>
  <si>
    <t>Televizní přístroj, Samsung UE40MU6172 dodá investor</t>
  </si>
  <si>
    <t>165</t>
  </si>
  <si>
    <t>Účastnická šňůra koaxiální, 2 m</t>
  </si>
  <si>
    <t>166</t>
  </si>
  <si>
    <t>Držák na stěnu, polohovatelný, tříramenný Stell SHO 2050</t>
  </si>
  <si>
    <t>167</t>
  </si>
  <si>
    <t>Sada spojovacího materiálu pro držáky TV</t>
  </si>
  <si>
    <t>Úložný systém (žlaby, rošty. držáky)</t>
  </si>
  <si>
    <t>Elektroinstalační trubka ohebná průměr 20mm</t>
  </si>
  <si>
    <t>Protahovací vodič CY</t>
  </si>
  <si>
    <t>Odbočná krabice KU 68-1902</t>
  </si>
  <si>
    <t>Krabice odbočná KO 125</t>
  </si>
  <si>
    <t>305</t>
  </si>
  <si>
    <t>Pomocný podružný materiál (sádra, svorky, hmoždinky...)</t>
  </si>
  <si>
    <t>Kabel koaxiální 75 ohm, LSFH 6,9mm, PVC, vnitř. vodič 1,2mm Cu, opletení Cu, odpor vnitřního vodiče  16 ohm/km, odpor opletení 12 ohm/km, útlum při 800 MHz 15 dB/100m, útlum stíněním 30-1000 MHz &gt;85 dB</t>
  </si>
  <si>
    <t>Oživení systému (cca 5 hodin)</t>
  </si>
  <si>
    <t>Přepojení stávajících vedení na nový TV systém (cca 16 hodin)</t>
  </si>
  <si>
    <t>Montáž zásuvka účastnická anténní</t>
  </si>
  <si>
    <t>Montáž zásuvka účastnická datová</t>
  </si>
  <si>
    <t>Zakončení a měření TV signálu na zásuvkách</t>
  </si>
  <si>
    <t>Zakončení kabelů a měření datových zásuvek</t>
  </si>
  <si>
    <t>Instalace držáků pro televize na stěnu</t>
  </si>
  <si>
    <t>Instalace televizních přístrojů na držáky, oživení, nastavení</t>
  </si>
  <si>
    <t>Ladění televize</t>
  </si>
  <si>
    <t>Montáž trubky ohebné pod omítku (frézování, sádrování..)</t>
  </si>
  <si>
    <t>Instalace odbočná krabice KU 68-1902</t>
  </si>
  <si>
    <t>Instalace krabice odbočná KO 125</t>
  </si>
  <si>
    <t>Průchod zdivem do 30mm</t>
  </si>
  <si>
    <t>407</t>
  </si>
  <si>
    <t>408</t>
  </si>
  <si>
    <t>Instalace datového kabelu do žlabu či trubky</t>
  </si>
  <si>
    <t>Instalace kabelu koaxiálního do žlabu či trubky</t>
  </si>
  <si>
    <t>Revize systému STA</t>
  </si>
  <si>
    <t>Projekt skutečného provedení, návody</t>
  </si>
  <si>
    <t>HS - hotelový systém</t>
  </si>
  <si>
    <t>Hotelový systém</t>
  </si>
  <si>
    <t>Kartový zámek zahrnující: 
Dveřní kování provedení "Matný chrom A1", 
Elektroniku se čtečkou RFID,
Zadlabací zámek AUTOMATIC DEADBOLT
Cylindrickou vložku kódovanou na gen klíč</t>
  </si>
  <si>
    <t>PowerSaver vč. transformátoru int.</t>
  </si>
  <si>
    <t xml:space="preserve">Stykač </t>
  </si>
  <si>
    <t>KabelUTP cat5.e</t>
  </si>
  <si>
    <t>instalace zámků</t>
  </si>
  <si>
    <t xml:space="preserve">instalace PowerSaver </t>
  </si>
  <si>
    <t>uvedení do provozu, zaškolení</t>
  </si>
  <si>
    <t>Instalace kabelu</t>
  </si>
  <si>
    <t>Projekt skutečného provedení, manuály, návody</t>
  </si>
  <si>
    <t>Stavební práce, koordinace činnosti - dveře, silnoproud</t>
  </si>
  <si>
    <t>Režijní náklady</t>
  </si>
  <si>
    <t>Čas na cestě</t>
  </si>
  <si>
    <t>km</t>
  </si>
  <si>
    <t>VÝKAZ VÝMĚR</t>
  </si>
  <si>
    <t>~</t>
  </si>
  <si>
    <t>ROZPOČET NÁKLADŮ</t>
  </si>
  <si>
    <t>VÝROBCI JSOU UVEDENI POUZE ORIENTAČNĚ, PODSTATNÉ JE POUZE ZACHOVÁNÍ TECHNICKÝCH PARAMATRŮ VÝROBKŮ</t>
  </si>
  <si>
    <t>VŠECHNY POLOŽKY ODKAZUJÍ NA DANÝM PROJEKTEM ŘEŠENOU ČÁST OBJEKTU</t>
  </si>
  <si>
    <t>Název stavby:</t>
  </si>
  <si>
    <t>Název objektu:</t>
  </si>
  <si>
    <t>VYTÁPĚNÍ</t>
  </si>
  <si>
    <t>2/2018</t>
  </si>
  <si>
    <t>Investor:</t>
  </si>
  <si>
    <t>Slatinné lázně Třeboň s.r.o.</t>
  </si>
  <si>
    <r>
      <t>S</t>
    </r>
    <r>
      <rPr>
        <b/>
        <u val="single"/>
        <sz val="10"/>
        <rFont val="Arial CE"/>
        <family val="2"/>
      </rPr>
      <t xml:space="preserve"> bez DPH:</t>
    </r>
  </si>
  <si>
    <t>Místo:</t>
  </si>
  <si>
    <t>Tylova č. p. 172, Třeboň I, 37901 Třeboň</t>
  </si>
  <si>
    <t>DPH:</t>
  </si>
  <si>
    <t>Zpracovatel PD:</t>
  </si>
  <si>
    <t>Jan Plucar, provozovna: Karlov 30/IV., 377 01 Jindřichův Hradec</t>
  </si>
  <si>
    <t>Zpracovatel nabídky:</t>
  </si>
  <si>
    <t>Číslo zakázky:</t>
  </si>
  <si>
    <t>15/18</t>
  </si>
  <si>
    <t>Celkem s DPH:</t>
  </si>
  <si>
    <t>Cenová soustava:</t>
  </si>
  <si>
    <t>ÚRS</t>
  </si>
  <si>
    <t>poř.č.</t>
  </si>
  <si>
    <t>Název</t>
  </si>
  <si>
    <t>označení-výrobce</t>
  </si>
  <si>
    <t>Množství</t>
  </si>
  <si>
    <t>Kč/množství</t>
  </si>
  <si>
    <t>Cena bez DPH</t>
  </si>
  <si>
    <t>Řemeslný obor 733 - ROZVOD POTRUBÍ ÚT</t>
  </si>
  <si>
    <t>Demontáž potrubí do DN32</t>
  </si>
  <si>
    <t>Potrubí z trubek závitových ocel. bezešvých 11353.0 DN15</t>
  </si>
  <si>
    <t>tlaková zkouška potrubí do DN40</t>
  </si>
  <si>
    <t>Přesun hmot pro rozvody potrubí v objektech výšky do 6m</t>
  </si>
  <si>
    <t>733 - ROZVOD POTRUBÍ ÚT - celkem</t>
  </si>
  <si>
    <t>Řemeslný obor 734 - ARMATURY ÚT</t>
  </si>
  <si>
    <t xml:space="preserve">Demontáž armatur s 2 závity do G1/2" </t>
  </si>
  <si>
    <t xml:space="preserve">Montáž armatur s 1 závitem do G1/2" </t>
  </si>
  <si>
    <t xml:space="preserve">Montáž armatur s 2 závity do G1/2" </t>
  </si>
  <si>
    <t>Termostatická hlavice 6~28°C - zabezpečený model pro veřejné prostory provedení pro veřejné prostory s ochranou proti zcizení pomocí zabezpečovacího kroužku  - Uživatelské označení, omezení nebo blokování minimální a maximální teploty dvěma zarážkami. + skryté blokování maximální a minimální teploty pomocí skrytých zarážek. S ochranou proti nadměrnému zdvihu.  Hystereze 0,15K.</t>
  </si>
  <si>
    <t>Radiátorový ventil - termostatický přímý poniklovaný ventil s plynulým přednastavením DN15 - závit pro termostatickou hlavici M30x1,5</t>
  </si>
  <si>
    <r>
      <t xml:space="preserve">Radiátorové šroubení přednastavitelné </t>
    </r>
    <r>
      <rPr>
        <u val="single"/>
        <sz val="10"/>
        <rFont val="Arial CE"/>
        <family val="2"/>
      </rPr>
      <t>s uzavíráním a vypouštěním</t>
    </r>
    <r>
      <rPr>
        <sz val="11"/>
        <color theme="1"/>
        <rFont val="Calibri"/>
        <family val="2"/>
        <scheme val="minor"/>
      </rPr>
      <t xml:space="preserve"> - poniklované přímé</t>
    </r>
  </si>
  <si>
    <t>Přesun hmot pro amatury v objektech výšky do 6m</t>
  </si>
  <si>
    <t>734 - ARMATURY ÚT - celkem</t>
  </si>
  <si>
    <t>Řemeslný obor 735 - OTOPNÁ TĚLESA</t>
  </si>
  <si>
    <t>vyregulování armatur otopného tělesa</t>
  </si>
  <si>
    <t>Montáž otopného tělesa trubkového na stěny výšky tělesa do 1340 mm</t>
  </si>
  <si>
    <t xml:space="preserve">Odvzdušnění otopných těles   </t>
  </si>
  <si>
    <t>soub</t>
  </si>
  <si>
    <t>Přesun hmot pro otopná tělesa v objektech výšky do 6m</t>
  </si>
  <si>
    <t>735 - OTOPNÁ TĚLESA - celkem</t>
  </si>
  <si>
    <t>Řemeslný obor 783 - NÁTĚRY</t>
  </si>
  <si>
    <t xml:space="preserve">Základní jednonásobný syntetický nátěr potrubí do DN 50 mm   </t>
  </si>
  <si>
    <t xml:space="preserve">Krycí dvojnásobný syntetický nátěr potrubí do DN 50 mm   </t>
  </si>
  <si>
    <t>783 - NÁTĚRY - celkem</t>
  </si>
  <si>
    <t>HZS - Hodinové zúčtovací sazby</t>
  </si>
  <si>
    <t>HZS</t>
  </si>
  <si>
    <t>HZS2211</t>
  </si>
  <si>
    <t>HZS2212</t>
  </si>
  <si>
    <t xml:space="preserve">Hodinová zúčtovací sazba intalatér odborný - Topná, tlaková a dilatační zkouška </t>
  </si>
  <si>
    <t>HZS - Hodinové zúčtovací sazby - celkem</t>
  </si>
  <si>
    <t>Vedlejší rozpočtové náklady</t>
  </si>
  <si>
    <t>VRN</t>
  </si>
  <si>
    <t>Kompletační činnost (IČD)</t>
  </si>
  <si>
    <t>065002000</t>
  </si>
  <si>
    <t>Mimostaveništní doprava</t>
  </si>
  <si>
    <t>Vedlejší rozpočové náklady - celkem</t>
  </si>
  <si>
    <t>DPH</t>
  </si>
  <si>
    <t>Fén je opatřen zásuvkou na holící strojek, centrálním vypínačem zvyšující bezpečnost při úklidu a mžikovým spínačem. Napájení je možné kabelem se zástrčkou nebo lze fén zapojit přímo na pevný přívod. Má dvě rychlosti pro teplý vzduch a jednu rychlost pro studený vzduch. Parametry                                                                                                                                            rozměry (v × š × h): 235x115x147 mm                                                                                                                     příkon: 200 W studený/900/1800 W                                                                                                         barva: bílá / chrom                                                                                                                                                         el. zásuvka : 240/110 V (0,05/0,1 A)</t>
  </si>
  <si>
    <t>722130233</t>
  </si>
  <si>
    <t>Potrubí vodovodní ocelové závitové pozinkované svařované běžné DN 25</t>
  </si>
  <si>
    <t>722250133</t>
  </si>
  <si>
    <t>Hydrantový systém s tvarově stálou hadicí D 25 x 30 m celoplechový</t>
  </si>
  <si>
    <t>MAT-R2-1</t>
  </si>
  <si>
    <t>umyvadlo 500-50x45cm</t>
  </si>
  <si>
    <t>MAT-R2-2</t>
  </si>
  <si>
    <t>umyvadlo 550-55x46cm</t>
  </si>
  <si>
    <t>MAT-R2-5</t>
  </si>
  <si>
    <t>umyvadlo 85-85cm</t>
  </si>
  <si>
    <t>MAT-R2-6</t>
  </si>
  <si>
    <t>umyvadlo 650-65x46cm</t>
  </si>
  <si>
    <t>SPRCHOVÁ ZÁSTĚNA DO NIKY, POSUV OD KRAJE 160cm</t>
  </si>
  <si>
    <t>MAT-R3-14</t>
  </si>
  <si>
    <t>SPRCHOVÁ ZÁSTĚNA DO NIKY, VLAMOVACÍ 90cm</t>
  </si>
  <si>
    <t>MAT-R3-12</t>
  </si>
  <si>
    <t>SPRCHOVÁ ZÁSTĚNA VSTUP STRANOU 120 120x60cm</t>
  </si>
  <si>
    <t>MAT-R3-13</t>
  </si>
  <si>
    <t>SPRCHOVÁ ZÁSTĚNA OTVÍRANÝ ROH 100x80cm</t>
  </si>
  <si>
    <t>SPC-ZTI</t>
  </si>
  <si>
    <t>REKAPITULACE sekce C</t>
  </si>
  <si>
    <t>Vodič CY6 žl.zel.</t>
  </si>
  <si>
    <t>Kabel CYKY 5Jx6</t>
  </si>
  <si>
    <t>LED pásek 14,4W/m RGB terasa bar, včetně trafa 80W a krabice – 5m</t>
  </si>
  <si>
    <t>LED pásek 14,4W/m vstupy pokoje, včetně trafa 50W a krabice</t>
  </si>
  <si>
    <t>Linové svítidlo designové, 3000K, Ip20, do 70W</t>
  </si>
  <si>
    <t>3f lišta včetně příslušenství l=5m</t>
  </si>
  <si>
    <t>Svítidlo bodové na 3F lištu LED, IP20, 35W</t>
  </si>
  <si>
    <t>Krabice do vlhka ACIDUR</t>
  </si>
  <si>
    <t>Vypínač 1pol,  IP20, nadstandartní typ, kovové tělo, bílá barva, včetně rámečku</t>
  </si>
  <si>
    <t>Žaluziový ovladač, nadstandartní typ, kovové tělo, bílá barva, včetně rámečku</t>
  </si>
  <si>
    <t>Bernard svorka vč. Cu pásku</t>
  </si>
  <si>
    <t>Rozvaděč RT dle schéma</t>
  </si>
  <si>
    <t>Rozvaděč R1.3 dle schéma</t>
  </si>
  <si>
    <t>Rozvaděč R2.3 dle schéma</t>
  </si>
  <si>
    <t>2.Dvoulůžkové pokoje 114,115,116,117,152,153,154,156,157,158,203,204,205,207,208,209,211,212,214,240, 241,242,243,210</t>
  </si>
  <si>
    <t>3. Jednolůžkové pokoje 150,151,239</t>
  </si>
  <si>
    <t>Zásuvka dvojitá 230V/16A Legrand Valena Live</t>
  </si>
  <si>
    <t>4. Atypický pokoj 155,202</t>
  </si>
  <si>
    <t>5. Apartmány 112,118,206,215,361</t>
  </si>
  <si>
    <t>d – NÁSTĚNNÉ, IP65, 11W, LED, průměr 95mm,3000K, 1000lm, IP65, včetně driveru 230V</t>
  </si>
  <si>
    <t>6. HZS</t>
  </si>
  <si>
    <t>SPC-EI</t>
  </si>
  <si>
    <t>Bertiny lázně Třeboň pokoje část  C</t>
  </si>
  <si>
    <t>Stavební ppřípomoce</t>
  </si>
  <si>
    <t>Datový rozvaděč 155.0</t>
  </si>
  <si>
    <t>Datový rozvaděč stojanový 42U, 600x800 prosklené dveře</t>
  </si>
  <si>
    <t>Ventilační jednotka 4x ventilátor, termostat</t>
  </si>
  <si>
    <t>103a</t>
  </si>
  <si>
    <t>Panel napájecí  8x230V</t>
  </si>
  <si>
    <t>103b</t>
  </si>
  <si>
    <t>Police 650mm nosnost 100kg</t>
  </si>
  <si>
    <t>103c</t>
  </si>
  <si>
    <t>Vyvazovací panel 2U plastová lišta</t>
  </si>
  <si>
    <t>Patch panel UTP, 24 port, cat.5e s vyvaz.lištou</t>
  </si>
  <si>
    <t>Optický kabel</t>
  </si>
  <si>
    <t>Metalický (např. SYKFY 100x2x05)</t>
  </si>
  <si>
    <t>Montáž 2x datového rozvaděče 19" s vybavením</t>
  </si>
  <si>
    <t>pj</t>
  </si>
  <si>
    <t>Montáž napájecí jednotky, připojení na silnoproudý rozvod</t>
  </si>
  <si>
    <t>Proměření telefonního kabelu po zakončení</t>
  </si>
  <si>
    <t xml:space="preserve">Instalace kabelu Cu telefon </t>
  </si>
  <si>
    <t>SPC-SLP</t>
  </si>
  <si>
    <t>Oprava stávajících pokojů Bertiných lázní Třeboň - SEKCE C</t>
  </si>
  <si>
    <t xml:space="preserve">Demontáž otopných těles panelových dvouřadých stavební délky do 1500 mm   </t>
  </si>
  <si>
    <t xml:space="preserve">Montáž otopných těles panelových třířadých délky do 1140 mm   </t>
  </si>
  <si>
    <t>Deskové otopné těleso 33VK/9050 teplotní exponent n=1,3626 výkon při 75/65/20°C dle EN 442-2 = 3328W/m</t>
  </si>
  <si>
    <t>Koupelnové trubkové elektrické těleso H=1226xŠ=500. Plněná speciální nehořlavou nemrznou teplonosnou látkou, v pravé části tělesa elektrická topná tyč s termostatem s možností nastavení různých teplot vytápění s příkonem 750W. Vodorovné trubky o průměru 23mm, svislé trubky tvaru D 30x40mm s kvalitním bílým lakem.  Včetně upevňovacího materiálu.</t>
  </si>
  <si>
    <t>Hodinová zúčtovací sazba intalatér - Vypuštění, napustění a proplach topného systému</t>
  </si>
  <si>
    <t>SPC-UT</t>
  </si>
  <si>
    <t>Rozšířění a rekonstrukce Bertiných lázní Třeboň</t>
  </si>
  <si>
    <t>SPC-VZT</t>
  </si>
  <si>
    <t>Výkaz výměr</t>
  </si>
  <si>
    <t>Zásuvka osazená cat 5e 1xRJ45, (pokoj) typ jako EI</t>
  </si>
  <si>
    <t>Zásuvka účastnická TV/R, včetně krytu a rámečku Typ jako EI</t>
  </si>
  <si>
    <t>Zásuvka účastnická datová 1xRJ45, včetně krytu a rámečku Typ jako EI</t>
  </si>
  <si>
    <t>{c621d8d9-6341-4a9f-9257-73af4029d0f1}</t>
  </si>
  <si>
    <t>KRYCÍ LIST SOUPISU PRACÍ</t>
  </si>
  <si>
    <t>v ---  níže se nacházejí doplnkové a pomocné údaje k sestavám  --- v</t>
  </si>
  <si>
    <t>False</t>
  </si>
  <si>
    <t>Oprava stávajících pokojů Bertiných lázní Třeboň- C</t>
  </si>
  <si>
    <t>KSO:</t>
  </si>
  <si>
    <t>CC-CZ:</t>
  </si>
  <si>
    <t xml:space="preserve"> </t>
  </si>
  <si>
    <t>Zadavatel:</t>
  </si>
  <si>
    <t>IČ:</t>
  </si>
  <si>
    <t>DIČ:</t>
  </si>
  <si>
    <t>Uchazeč:</t>
  </si>
  <si>
    <t>Projektant:</t>
  </si>
  <si>
    <t>Zpracovatel:</t>
  </si>
  <si>
    <t>Základ daně</t>
  </si>
  <si>
    <t>Sazba daně</t>
  </si>
  <si>
    <t>Výše daně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</si>
  <si>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</si>
  <si>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</si>
  <si>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</si>
  <si>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</si>
  <si>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</si>
  <si>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</si>
  <si>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</si>
  <si>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</si>
  <si>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ČLENĚNÍ SOUPISU PRACÍ</t>
  </si>
  <si>
    <t>Kód dílu - Popis</t>
  </si>
  <si>
    <t>Cena celkem [CZK]</t>
  </si>
  <si>
    <t>Náklady ze soupisu prací</t>
  </si>
  <si>
    <t>HSV - Práce a dodávky HSV</t>
  </si>
  <si>
    <t xml:space="preserve">    3 - Svislé a kompletní konstrukce</t>
  </si>
  <si>
    <t xml:space="preserve">    4 - Vodorovné konstrukce</t>
  </si>
  <si>
    <t xml:space="preserve">    63 - Podlahy a podlahové konstrukce</t>
  </si>
  <si>
    <t xml:space="preserve">    61 - Úprava povrchů vnitřních</t>
  </si>
  <si>
    <t xml:space="preserve">    64 - Osazování výplní otvorů</t>
  </si>
  <si>
    <t xml:space="preserve">    9 - Ostatní konstrukce a práce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</si>
  <si>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</si>
  <si>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</si>
  <si>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</si>
  <si>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</si>
  <si>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</si>
  <si>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</si>
  <si>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</si>
  <si>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</si>
  <si>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</si>
  <si>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</si>
  <si>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</si>
  <si>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</si>
  <si>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  776 - Podlahy povlakové</t>
  </si>
  <si>
    <t xml:space="preserve">    781 - Dokončovací práce - obklady</t>
  </si>
  <si>
    <t xml:space="preserve">    784 - Dokončovací práce - malby a tapety</t>
  </si>
  <si>
    <t>SOUPIS PRACÍ</t>
  </si>
  <si>
    <t>PČ</t>
  </si>
  <si>
    <t>Typ</t>
  </si>
  <si>
    <t>Kód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</si>
  <si>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</si>
  <si>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</si>
  <si>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</si>
  <si>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</si>
  <si>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</si>
  <si>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</si>
  <si>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</si>
  <si>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</si>
  <si>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</si>
  <si>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ROZPOCET</t>
  </si>
  <si>
    <t>CS ÚRS 2017 01</t>
  </si>
  <si>
    <t>1169271234</t>
  </si>
  <si>
    <t>VV</t>
  </si>
  <si>
    <t>True</t>
  </si>
  <si>
    <t>169</t>
  </si>
  <si>
    <t>-146689327</t>
  </si>
  <si>
    <t>39</t>
  </si>
  <si>
    <t>-1800443284</t>
  </si>
  <si>
    <t>38</t>
  </si>
  <si>
    <t>-1632368611</t>
  </si>
  <si>
    <t>-2029609323</t>
  </si>
  <si>
    <t>40</t>
  </si>
  <si>
    <t>-2095906265</t>
  </si>
  <si>
    <t>170</t>
  </si>
  <si>
    <t>-2072445721</t>
  </si>
  <si>
    <t>138</t>
  </si>
  <si>
    <t>-704706733</t>
  </si>
  <si>
    <t>41</t>
  </si>
  <si>
    <t>93627391</t>
  </si>
  <si>
    <t>86</t>
  </si>
  <si>
    <t>-1007750103</t>
  </si>
  <si>
    <t>174</t>
  </si>
  <si>
    <t>-1425209469</t>
  </si>
  <si>
    <t>-1588574196</t>
  </si>
  <si>
    <t>79</t>
  </si>
  <si>
    <t>-1495130147</t>
  </si>
  <si>
    <t>80</t>
  </si>
  <si>
    <t>-649786394</t>
  </si>
  <si>
    <t>82</t>
  </si>
  <si>
    <t>1743713821</t>
  </si>
  <si>
    <t>83</t>
  </si>
  <si>
    <t>-1196186265</t>
  </si>
  <si>
    <t>172</t>
  </si>
  <si>
    <t>-2121050194</t>
  </si>
  <si>
    <t>-1445704874</t>
  </si>
  <si>
    <t>152</t>
  </si>
  <si>
    <t>-2130608214</t>
  </si>
  <si>
    <t>176</t>
  </si>
  <si>
    <t>1128552059</t>
  </si>
  <si>
    <t>175</t>
  </si>
  <si>
    <t>-239380279</t>
  </si>
  <si>
    <t>87</t>
  </si>
  <si>
    <t>-587186337</t>
  </si>
  <si>
    <t>88</t>
  </si>
  <si>
    <t>8</t>
  </si>
  <si>
    <t>864283218</t>
  </si>
  <si>
    <t>89</t>
  </si>
  <si>
    <t>-521557807</t>
  </si>
  <si>
    <t>183</t>
  </si>
  <si>
    <t>-1005766277</t>
  </si>
  <si>
    <t>91</t>
  </si>
  <si>
    <t>-417366138</t>
  </si>
  <si>
    <t>140</t>
  </si>
  <si>
    <t>-397194987</t>
  </si>
  <si>
    <t>92</t>
  </si>
  <si>
    <t>641869456</t>
  </si>
  <si>
    <t>-496656878</t>
  </si>
  <si>
    <t>15</t>
  </si>
  <si>
    <t>-1058084370</t>
  </si>
  <si>
    <t>16</t>
  </si>
  <si>
    <t>-2091957652</t>
  </si>
  <si>
    <t>5</t>
  </si>
  <si>
    <t>659196396</t>
  </si>
  <si>
    <t>19</t>
  </si>
  <si>
    <t>613747057</t>
  </si>
  <si>
    <t>1593579558</t>
  </si>
  <si>
    <t>143</t>
  </si>
  <si>
    <t>-1174600937</t>
  </si>
  <si>
    <t>252768309</t>
  </si>
  <si>
    <t>20</t>
  </si>
  <si>
    <t>-1050252693</t>
  </si>
  <si>
    <t>171</t>
  </si>
  <si>
    <t>-2025388098</t>
  </si>
  <si>
    <t>22</t>
  </si>
  <si>
    <t>-2095496375</t>
  </si>
  <si>
    <t>23</t>
  </si>
  <si>
    <t>788123643</t>
  </si>
  <si>
    <t>26</t>
  </si>
  <si>
    <t>160357262</t>
  </si>
  <si>
    <t>27</t>
  </si>
  <si>
    <t>588831413</t>
  </si>
  <si>
    <t>28</t>
  </si>
  <si>
    <t>1100139598</t>
  </si>
  <si>
    <t>70</t>
  </si>
  <si>
    <t>1821730644</t>
  </si>
  <si>
    <t>139</t>
  </si>
  <si>
    <t>-1062039129</t>
  </si>
  <si>
    <t>69</t>
  </si>
  <si>
    <t>-1888903129</t>
  </si>
  <si>
    <t>17</t>
  </si>
  <si>
    <t>1179645009</t>
  </si>
  <si>
    <t>18</t>
  </si>
  <si>
    <t>356737517</t>
  </si>
  <si>
    <t>146</t>
  </si>
  <si>
    <t>655989688</t>
  </si>
  <si>
    <t>147</t>
  </si>
  <si>
    <t>963704952</t>
  </si>
  <si>
    <t>148</t>
  </si>
  <si>
    <t>-327854978</t>
  </si>
  <si>
    <t>149</t>
  </si>
  <si>
    <t>277448977</t>
  </si>
  <si>
    <t>150</t>
  </si>
  <si>
    <t>-972374832</t>
  </si>
  <si>
    <t>151</t>
  </si>
  <si>
    <t>-1292990781</t>
  </si>
  <si>
    <t>145</t>
  </si>
  <si>
    <t>1274800453</t>
  </si>
  <si>
    <t>93</t>
  </si>
  <si>
    <t>347220282</t>
  </si>
  <si>
    <t>141</t>
  </si>
  <si>
    <t>-1088012940</t>
  </si>
  <si>
    <t>142</t>
  </si>
  <si>
    <t>-851473945</t>
  </si>
  <si>
    <t>-1447002761</t>
  </si>
  <si>
    <t>32</t>
  </si>
  <si>
    <t>-1170261073</t>
  </si>
  <si>
    <t>-754556647</t>
  </si>
  <si>
    <t>-581599461</t>
  </si>
  <si>
    <t>158</t>
  </si>
  <si>
    <t>1576780674</t>
  </si>
  <si>
    <t>157</t>
  </si>
  <si>
    <t>-1523206832</t>
  </si>
  <si>
    <t>29</t>
  </si>
  <si>
    <t>1407081262</t>
  </si>
  <si>
    <t>-120436153</t>
  </si>
  <si>
    <t>156</t>
  </si>
  <si>
    <t>-937716719</t>
  </si>
  <si>
    <t>76</t>
  </si>
  <si>
    <t>300671284</t>
  </si>
  <si>
    <t>77</t>
  </si>
  <si>
    <t>238229172</t>
  </si>
  <si>
    <t>1192936099</t>
  </si>
  <si>
    <t>177</t>
  </si>
  <si>
    <t>-600110038</t>
  </si>
  <si>
    <t>33</t>
  </si>
  <si>
    <t>-1073045875</t>
  </si>
  <si>
    <t>30</t>
  </si>
  <si>
    <t>2136281437</t>
  </si>
  <si>
    <t>31</t>
  </si>
  <si>
    <t>1869021846</t>
  </si>
  <si>
    <t>182</t>
  </si>
  <si>
    <t>1502860876</t>
  </si>
  <si>
    <t>-1114290301</t>
  </si>
  <si>
    <t>178</t>
  </si>
  <si>
    <t>1040246867</t>
  </si>
  <si>
    <t>179</t>
  </si>
  <si>
    <t>1546111565</t>
  </si>
  <si>
    <t>180</t>
  </si>
  <si>
    <t>330822959</t>
  </si>
  <si>
    <t>181</t>
  </si>
  <si>
    <t>-1064345689</t>
  </si>
  <si>
    <t>459001311</t>
  </si>
  <si>
    <t>129</t>
  </si>
  <si>
    <t>776311594</t>
  </si>
  <si>
    <t>-717509830</t>
  </si>
  <si>
    <t>184</t>
  </si>
  <si>
    <t>1275329050</t>
  </si>
  <si>
    <t>-1968124201</t>
  </si>
  <si>
    <t>97</t>
  </si>
  <si>
    <t>-1523470154</t>
  </si>
  <si>
    <t>186</t>
  </si>
  <si>
    <t>1929300508</t>
  </si>
  <si>
    <t>187</t>
  </si>
  <si>
    <t>1412951182</t>
  </si>
  <si>
    <t>131</t>
  </si>
  <si>
    <t>1044202998</t>
  </si>
  <si>
    <t>130</t>
  </si>
  <si>
    <t>-626643479</t>
  </si>
  <si>
    <t>98</t>
  </si>
  <si>
    <t>1006327330</t>
  </si>
  <si>
    <t>2050706641</t>
  </si>
  <si>
    <t>155</t>
  </si>
  <si>
    <t>1149297361</t>
  </si>
  <si>
    <t>100</t>
  </si>
  <si>
    <t>-1466070173</t>
  </si>
  <si>
    <t>72</t>
  </si>
  <si>
    <t>1236665127</t>
  </si>
  <si>
    <t>73</t>
  </si>
  <si>
    <t>-851254040</t>
  </si>
  <si>
    <t>74</t>
  </si>
  <si>
    <t>265983325</t>
  </si>
  <si>
    <t>75</t>
  </si>
  <si>
    <t>1809234242</t>
  </si>
  <si>
    <t>1529015716</t>
  </si>
  <si>
    <t>-1403428910</t>
  </si>
  <si>
    <t>71</t>
  </si>
  <si>
    <t>546931277</t>
  </si>
  <si>
    <t>-319443554</t>
  </si>
  <si>
    <t>160</t>
  </si>
  <si>
    <t>1041791952</t>
  </si>
  <si>
    <t>-294859951</t>
  </si>
  <si>
    <t>60</t>
  </si>
  <si>
    <t>-32400939</t>
  </si>
  <si>
    <t>1676875323</t>
  </si>
  <si>
    <t>160298799</t>
  </si>
  <si>
    <t>66</t>
  </si>
  <si>
    <t>-1315055363</t>
  </si>
  <si>
    <t>67</t>
  </si>
  <si>
    <t>2080089477</t>
  </si>
  <si>
    <t>153</t>
  </si>
  <si>
    <t>-1053707122</t>
  </si>
  <si>
    <t>154</t>
  </si>
  <si>
    <t>1411884753</t>
  </si>
  <si>
    <t>136</t>
  </si>
  <si>
    <t>-1112213139</t>
  </si>
  <si>
    <t>137</t>
  </si>
  <si>
    <t>-424594880</t>
  </si>
  <si>
    <t>48</t>
  </si>
  <si>
    <t>-1434582524</t>
  </si>
  <si>
    <t>-1030406702</t>
  </si>
  <si>
    <t>56</t>
  </si>
  <si>
    <t>93688308</t>
  </si>
  <si>
    <t>54</t>
  </si>
  <si>
    <t>2099106672</t>
  </si>
  <si>
    <t>49</t>
  </si>
  <si>
    <t>-1272746660</t>
  </si>
  <si>
    <t>52</t>
  </si>
  <si>
    <t>-1078094471</t>
  </si>
  <si>
    <t>53</t>
  </si>
  <si>
    <t>CS ÚRS 2015 01</t>
  </si>
  <si>
    <t>-1035597879</t>
  </si>
  <si>
    <t>55</t>
  </si>
  <si>
    <t>-1423566030</t>
  </si>
  <si>
    <t>57</t>
  </si>
  <si>
    <t>-2001780758</t>
  </si>
  <si>
    <t>-1530923519</t>
  </si>
  <si>
    <t>298828415</t>
  </si>
  <si>
    <t>43</t>
  </si>
  <si>
    <t>CS ÚRS 2013 01</t>
  </si>
  <si>
    <t>848585154</t>
  </si>
  <si>
    <t>44</t>
  </si>
  <si>
    <t>1094636366</t>
  </si>
  <si>
    <t>68</t>
  </si>
  <si>
    <t>-1496714263</t>
  </si>
  <si>
    <t>132</t>
  </si>
  <si>
    <t>-492033759</t>
  </si>
  <si>
    <t>84</t>
  </si>
  <si>
    <t>1054943410</t>
  </si>
  <si>
    <t>4. 4. 2018</t>
  </si>
  <si>
    <t>Vyplň údaj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</si>
</sst>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-* #,##0.00\ &quot;Kč&quot;_-;\-* #,##0.00\ &quot;Kč&quot;_-;_-* &quot;-&quot;??\ &quot;Kč&quot;_-;_-@_-"/>
    <numFmt numFmtId="164" formatCode="#,##0_ ;\-#,##0\ "/>
    <numFmt numFmtId="165" formatCode="#,##0.00_ ;\-#,##0.00\ "/>
    <numFmt numFmtId="166" formatCode="#,##0.00\ &quot;Kč&quot;"/>
    <numFmt numFmtId="167" formatCode="#,##0\_x0000_"/>
    <numFmt numFmtId="168" formatCode="#,##0.000"/>
    <numFmt numFmtId="169" formatCode="#,##0.00000"/>
    <numFmt numFmtId="170" formatCode="#,##0.0"/>
    <numFmt numFmtId="171" formatCode="_-* #,##0.00&quot; Kč&quot;_-;\-* #,##0.00&quot; Kč&quot;_-;_-* \-??&quot; Kč&quot;_-;_-@_-"/>
    <numFmt numFmtId="172" formatCode="_-* #,##0.00\ [$€]_-;\-* #,##0.00\ [$€]_-;_-* &quot;-&quot;??\ [$€]_-;_-@_-"/>
    <numFmt numFmtId="173" formatCode="_-* #,##0&quot; Kč&quot;_-;\-* #,##0&quot; Kč&quot;_-;_-* &quot;- Kč&quot;_-;_-@_-"/>
    <numFmt numFmtId="174" formatCode="#,##0.00&quot; Kč&quot;"/>
    <numFmt numFmtId="175" formatCode="[&lt;=9999999]###\ ###\ ###;###\ ###\ ##\ ####"/>
    <numFmt numFmtId="176" formatCode="0.00000"/>
    <numFmt numFmtId="177" formatCode="[&lt;=9999999]###\ ###\ ###;###\ ###\ ###\ ###"/>
    <numFmt numFmtId="178" formatCode="dd\.mm\.yyyy"/>
    <numFmt numFmtId="179" formatCode="#,##0.00%"/>
  </numFmts>
  <fonts count="7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name val="Calibri"/>
      <family val="2"/>
    </font>
    <font>
      <sz val="10"/>
      <color indexed="8"/>
      <name val="Calibri"/>
      <family val="2"/>
    </font>
    <font>
      <sz val="10"/>
      <name val="Arial CE"/>
      <family val="2"/>
    </font>
    <font>
      <u val="single"/>
      <sz val="11"/>
      <color theme="10"/>
      <name val="Calibri"/>
      <family val="2"/>
    </font>
    <font>
      <sz val="10"/>
      <name val="Courier"/>
      <family val="1"/>
    </font>
    <font>
      <sz val="9"/>
      <name val="Arial CE"/>
      <family val="2"/>
    </font>
    <font>
      <sz val="12"/>
      <name val="Times New Roman CE"/>
      <family val="1"/>
    </font>
    <font>
      <sz val="10"/>
      <name val="MS Sans Serif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4"/>
      <color indexed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b/>
      <u val="single"/>
      <sz val="10"/>
      <name val="Arial CE"/>
      <family val="2"/>
    </font>
    <font>
      <b/>
      <sz val="14"/>
      <name val="Calibri"/>
      <family val="2"/>
    </font>
    <font>
      <sz val="8"/>
      <name val="Arial"/>
      <family val="2"/>
    </font>
    <font>
      <b/>
      <sz val="8"/>
      <color rgb="FF0000FF"/>
      <name val="Arial"/>
      <family val="2"/>
    </font>
    <font>
      <b/>
      <sz val="8"/>
      <color rgb="FF800080"/>
      <name val="Arial"/>
      <family val="2"/>
    </font>
    <font>
      <sz val="8"/>
      <color rgb="FF0000FF"/>
      <name val="Arial"/>
      <family val="2"/>
    </font>
    <font>
      <b/>
      <u val="single"/>
      <sz val="8"/>
      <color rgb="FFFA0000"/>
      <name val="Arial"/>
      <family val="2"/>
    </font>
    <font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sz val="12"/>
      <name val="Times New Roman"/>
      <family val="1"/>
    </font>
    <font>
      <sz val="10"/>
      <color indexed="9"/>
      <name val="Times New Roman CE"/>
      <family val="1"/>
    </font>
    <font>
      <b/>
      <u val="single"/>
      <sz val="10"/>
      <name val="Times New Roman CE"/>
      <family val="1"/>
    </font>
    <font>
      <u val="single"/>
      <sz val="7"/>
      <name val="Times New Roman CE"/>
      <family val="1"/>
    </font>
    <font>
      <sz val="7"/>
      <name val="Times New Roman CE"/>
      <family val="1"/>
    </font>
    <font>
      <sz val="10"/>
      <color indexed="8"/>
      <name val="Times New Roman"/>
      <family val="1"/>
    </font>
    <font>
      <b/>
      <i/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1"/>
      <name val="Calibri"/>
      <family val="2"/>
      <scheme val="minor"/>
    </font>
    <font>
      <i/>
      <sz val="9"/>
      <name val="Arial CE"/>
      <family val="2"/>
    </font>
    <font>
      <b/>
      <sz val="14"/>
      <color theme="1"/>
      <name val="Calibri"/>
      <family val="2"/>
      <scheme val="minor"/>
    </font>
    <font>
      <b/>
      <i/>
      <u val="double"/>
      <sz val="16"/>
      <name val="Arial CE"/>
      <family val="2"/>
    </font>
    <font>
      <b/>
      <i/>
      <u val="double"/>
      <sz val="18"/>
      <name val="Arial CE"/>
      <family val="2"/>
    </font>
    <font>
      <b/>
      <i/>
      <sz val="18"/>
      <name val="Arial CE"/>
      <family val="2"/>
    </font>
    <font>
      <i/>
      <u val="single"/>
      <sz val="8"/>
      <name val="Arial CE"/>
      <family val="2"/>
    </font>
    <font>
      <b/>
      <u val="single"/>
      <sz val="10"/>
      <name val="Symbol"/>
      <family val="1"/>
    </font>
    <font>
      <b/>
      <u val="double"/>
      <sz val="10"/>
      <name val="Arial CE"/>
      <family val="2"/>
    </font>
    <font>
      <i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b/>
      <sz val="11"/>
      <color theme="1"/>
      <name val="Calibri"/>
      <family val="2"/>
      <scheme val="minor"/>
    </font>
    <font>
      <sz val="9"/>
      <color rgb="FF0070C0"/>
      <name val="Arial CE"/>
      <family val="2"/>
    </font>
    <font>
      <sz val="11"/>
      <color rgb="FF0070C0"/>
      <name val="Calibri"/>
      <family val="2"/>
      <scheme val="minor"/>
    </font>
    <font>
      <b/>
      <sz val="14"/>
      <name val="Arial CE"/>
      <family val="2"/>
    </font>
    <font>
      <sz val="8"/>
      <color rgb="FF3366FF"/>
      <name val="Arial CE"/>
      <family val="2"/>
    </font>
    <font>
      <sz val="8"/>
      <color rgb="FF969696"/>
      <name val="Arial CE"/>
      <family val="2"/>
    </font>
    <font>
      <b/>
      <sz val="12"/>
      <color rgb="FF960000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9"/>
      <color rgb="FF969696"/>
      <name val="Arial CE"/>
      <family val="2"/>
    </font>
    <font>
      <sz val="8"/>
      <color rgb="FF960000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7"/>
      <color rgb="FF969696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i/>
      <sz val="8"/>
      <color rgb="FF0000FF"/>
      <name val="Arial CE"/>
      <family val="2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D2D2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 style="medium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 applyProtection="0">
      <alignment/>
    </xf>
    <xf numFmtId="0" fontId="10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11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171" fontId="13" fillId="0" borderId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1" fillId="0" borderId="0" applyFont="0" applyFill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</cellStyleXfs>
  <cellXfs count="535">
    <xf numFmtId="0" fontId="0" fillId="0" borderId="0" xfId="0"/>
    <xf numFmtId="0" fontId="2" fillId="0" borderId="0" xfId="20" applyFont="1" applyAlignment="1">
      <alignment horizontal="center"/>
      <protection/>
    </xf>
    <xf numFmtId="0" fontId="4" fillId="0" borderId="0" xfId="20" applyFont="1" applyAlignment="1">
      <alignment/>
      <protection/>
    </xf>
    <xf numFmtId="3" fontId="3" fillId="0" borderId="0" xfId="20" applyNumberFormat="1" applyFont="1">
      <alignment/>
      <protection/>
    </xf>
    <xf numFmtId="0" fontId="3" fillId="0" borderId="0" xfId="20" applyFont="1" applyAlignment="1">
      <alignment/>
      <protection/>
    </xf>
    <xf numFmtId="0" fontId="3" fillId="0" borderId="1" xfId="20" applyFont="1" applyBorder="1" applyAlignment="1">
      <alignment horizontal="center"/>
      <protection/>
    </xf>
    <xf numFmtId="165" fontId="3" fillId="0" borderId="1" xfId="20" applyNumberFormat="1" applyFont="1" applyBorder="1" applyAlignment="1">
      <alignment horizontal="right"/>
      <protection/>
    </xf>
    <xf numFmtId="0" fontId="6" fillId="0" borderId="0" xfId="20" applyFont="1" applyAlignment="1">
      <alignment horizontal="left"/>
      <protection/>
    </xf>
    <xf numFmtId="0" fontId="6" fillId="0" borderId="0" xfId="20" applyFont="1">
      <alignment/>
      <protection/>
    </xf>
    <xf numFmtId="166" fontId="6" fillId="0" borderId="0" xfId="20" applyNumberFormat="1" applyFont="1" applyAlignment="1">
      <alignment horizontal="right"/>
      <protection/>
    </xf>
    <xf numFmtId="166" fontId="7" fillId="0" borderId="0" xfId="20" applyNumberFormat="1" applyFont="1">
      <alignment/>
      <protection/>
    </xf>
    <xf numFmtId="166" fontId="3" fillId="0" borderId="0" xfId="20" applyNumberFormat="1" applyFont="1">
      <alignment/>
      <protection/>
    </xf>
    <xf numFmtId="0" fontId="4" fillId="0" borderId="0" xfId="20" applyFont="1" applyAlignment="1">
      <alignment horizontal="left"/>
      <protection/>
    </xf>
    <xf numFmtId="0" fontId="4" fillId="0" borderId="0" xfId="20" applyFont="1">
      <alignment/>
      <protection/>
    </xf>
    <xf numFmtId="164" fontId="4" fillId="0" borderId="0" xfId="20" applyNumberFormat="1" applyFont="1" applyAlignment="1">
      <alignment horizontal="right"/>
      <protection/>
    </xf>
    <xf numFmtId="3" fontId="4" fillId="0" borderId="0" xfId="20" applyNumberFormat="1" applyFont="1">
      <alignment/>
      <protection/>
    </xf>
    <xf numFmtId="0" fontId="4" fillId="2" borderId="0" xfId="20" applyFont="1" applyFill="1" applyAlignment="1">
      <alignment horizontal="left"/>
      <protection/>
    </xf>
    <xf numFmtId="0" fontId="8" fillId="0" borderId="0" xfId="20" applyFont="1" applyAlignment="1">
      <alignment wrapText="1"/>
      <protection/>
    </xf>
    <xf numFmtId="0" fontId="8" fillId="0" borderId="0" xfId="20" applyFont="1" applyAlignment="1">
      <alignment horizontal="left"/>
      <protection/>
    </xf>
    <xf numFmtId="165" fontId="3" fillId="0" borderId="2" xfId="20" applyNumberFormat="1" applyFont="1" applyBorder="1">
      <alignment/>
      <protection/>
    </xf>
    <xf numFmtId="0" fontId="3" fillId="0" borderId="3" xfId="20" applyFont="1" applyBorder="1" applyAlignment="1">
      <alignment horizontal="center"/>
      <protection/>
    </xf>
    <xf numFmtId="165" fontId="3" fillId="0" borderId="3" xfId="20" applyNumberFormat="1" applyFont="1" applyBorder="1" applyAlignment="1">
      <alignment horizontal="right"/>
      <protection/>
    </xf>
    <xf numFmtId="0" fontId="4" fillId="3" borderId="0" xfId="20" applyFont="1" applyFill="1" applyAlignment="1">
      <alignment horizontal="left"/>
      <protection/>
    </xf>
    <xf numFmtId="0" fontId="3" fillId="0" borderId="1" xfId="20" applyFont="1" applyBorder="1" applyAlignment="1">
      <alignment horizontal="left"/>
      <protection/>
    </xf>
    <xf numFmtId="0" fontId="13" fillId="0" borderId="0" xfId="28">
      <alignment/>
      <protection/>
    </xf>
    <xf numFmtId="0" fontId="28" fillId="0" borderId="0" xfId="28" applyFont="1" applyProtection="1">
      <alignment/>
      <protection locked="0"/>
    </xf>
    <xf numFmtId="0" fontId="28" fillId="0" borderId="0" xfId="28" applyFont="1" applyFill="1" applyAlignment="1" applyProtection="1">
      <alignment horizontal="center"/>
      <protection locked="0"/>
    </xf>
    <xf numFmtId="0" fontId="28" fillId="0" borderId="0" xfId="28" applyFont="1">
      <alignment/>
      <protection/>
    </xf>
    <xf numFmtId="49" fontId="29" fillId="0" borderId="4" xfId="28" applyNumberFormat="1" applyFont="1" applyBorder="1" applyAlignment="1" applyProtection="1">
      <alignment horizontal="left"/>
      <protection locked="0"/>
    </xf>
    <xf numFmtId="0" fontId="30" fillId="0" borderId="5" xfId="28" applyFont="1" applyBorder="1" applyAlignment="1" applyProtection="1">
      <alignment horizontal="center"/>
      <protection locked="0"/>
    </xf>
    <xf numFmtId="0" fontId="30" fillId="0" borderId="5" xfId="28" applyFont="1" applyFill="1" applyBorder="1" applyAlignment="1" applyProtection="1">
      <alignment horizontal="center"/>
      <protection locked="0"/>
    </xf>
    <xf numFmtId="2" fontId="30" fillId="0" borderId="5" xfId="28" applyNumberFormat="1" applyFont="1" applyBorder="1" applyAlignment="1" applyProtection="1">
      <alignment horizontal="right"/>
      <protection locked="0"/>
    </xf>
    <xf numFmtId="2" fontId="30" fillId="0" borderId="5" xfId="28" applyNumberFormat="1" applyFont="1" applyBorder="1" applyProtection="1">
      <alignment/>
      <protection locked="0"/>
    </xf>
    <xf numFmtId="0" fontId="30" fillId="0" borderId="5" xfId="28" applyFont="1" applyBorder="1" applyProtection="1">
      <alignment/>
      <protection locked="0"/>
    </xf>
    <xf numFmtId="2" fontId="29" fillId="0" borderId="6" xfId="28" applyNumberFormat="1" applyFont="1" applyBorder="1" applyProtection="1">
      <alignment/>
      <protection locked="0"/>
    </xf>
    <xf numFmtId="49" fontId="29" fillId="0" borderId="7" xfId="28" applyNumberFormat="1" applyFont="1" applyBorder="1" applyAlignment="1" applyProtection="1">
      <alignment horizontal="left"/>
      <protection locked="0"/>
    </xf>
    <xf numFmtId="0" fontId="30" fillId="0" borderId="0" xfId="28" applyFont="1" applyBorder="1" applyAlignment="1" applyProtection="1">
      <alignment horizontal="center"/>
      <protection locked="0"/>
    </xf>
    <xf numFmtId="0" fontId="30" fillId="0" borderId="0" xfId="28" applyFont="1" applyFill="1" applyBorder="1" applyAlignment="1" applyProtection="1">
      <alignment horizontal="center"/>
      <protection locked="0"/>
    </xf>
    <xf numFmtId="2" fontId="30" fillId="0" borderId="0" xfId="28" applyNumberFormat="1" applyFont="1" applyBorder="1" applyAlignment="1" applyProtection="1">
      <alignment horizontal="right"/>
      <protection locked="0"/>
    </xf>
    <xf numFmtId="2" fontId="30" fillId="0" borderId="0" xfId="28" applyNumberFormat="1" applyFont="1" applyBorder="1" applyProtection="1">
      <alignment/>
      <protection locked="0"/>
    </xf>
    <xf numFmtId="4" fontId="29" fillId="0" borderId="0" xfId="28" applyNumberFormat="1" applyFont="1" applyBorder="1" applyProtection="1">
      <alignment/>
      <protection locked="0"/>
    </xf>
    <xf numFmtId="4" fontId="30" fillId="0" borderId="8" xfId="28" applyNumberFormat="1" applyFont="1" applyBorder="1" applyProtection="1">
      <alignment/>
      <protection locked="0"/>
    </xf>
    <xf numFmtId="0" fontId="29" fillId="0" borderId="7" xfId="28" applyNumberFormat="1" applyFont="1" applyBorder="1" applyAlignment="1" applyProtection="1">
      <alignment horizontal="left"/>
      <protection locked="0"/>
    </xf>
    <xf numFmtId="4" fontId="30" fillId="0" borderId="0" xfId="28" applyNumberFormat="1" applyFont="1" applyBorder="1" applyProtection="1">
      <alignment/>
      <protection locked="0"/>
    </xf>
    <xf numFmtId="4" fontId="29" fillId="0" borderId="5" xfId="28" applyNumberFormat="1" applyFont="1" applyBorder="1" applyProtection="1">
      <alignment/>
      <protection locked="0"/>
    </xf>
    <xf numFmtId="4" fontId="29" fillId="0" borderId="6" xfId="28" applyNumberFormat="1" applyFont="1" applyBorder="1" applyProtection="1">
      <alignment/>
      <protection locked="0"/>
    </xf>
    <xf numFmtId="49" fontId="29" fillId="0" borderId="0" xfId="28" applyNumberFormat="1" applyFont="1" applyBorder="1" applyAlignment="1" applyProtection="1">
      <alignment horizontal="left"/>
      <protection locked="0"/>
    </xf>
    <xf numFmtId="0" fontId="30" fillId="0" borderId="0" xfId="28" applyFont="1" applyBorder="1" applyProtection="1">
      <alignment/>
      <protection locked="0"/>
    </xf>
    <xf numFmtId="49" fontId="28" fillId="0" borderId="0" xfId="28" applyNumberFormat="1" applyFont="1" applyBorder="1" applyAlignment="1" applyProtection="1">
      <alignment horizontal="left"/>
      <protection locked="0"/>
    </xf>
    <xf numFmtId="0" fontId="28" fillId="0" borderId="0" xfId="28" applyFont="1" applyBorder="1" applyAlignment="1" applyProtection="1">
      <alignment horizontal="center"/>
      <protection locked="0"/>
    </xf>
    <xf numFmtId="0" fontId="28" fillId="0" borderId="0" xfId="28" applyFont="1" applyFill="1" applyBorder="1" applyAlignment="1" applyProtection="1">
      <alignment horizontal="center"/>
      <protection locked="0"/>
    </xf>
    <xf numFmtId="2" fontId="28" fillId="0" borderId="0" xfId="28" applyNumberFormat="1" applyFont="1" applyBorder="1" applyAlignment="1" applyProtection="1">
      <alignment horizontal="right"/>
      <protection locked="0"/>
    </xf>
    <xf numFmtId="173" fontId="31" fillId="0" borderId="0" xfId="28" applyNumberFormat="1" applyFont="1" applyBorder="1" applyAlignment="1" applyProtection="1">
      <alignment horizontal="center"/>
      <protection locked="0"/>
    </xf>
    <xf numFmtId="2" fontId="28" fillId="0" borderId="0" xfId="28" applyNumberFormat="1" applyFont="1" applyBorder="1" applyProtection="1">
      <alignment/>
      <protection locked="0"/>
    </xf>
    <xf numFmtId="0" fontId="13" fillId="0" borderId="9" xfId="28" applyFont="1" applyBorder="1" applyAlignment="1">
      <alignment horizontal="center"/>
      <protection/>
    </xf>
    <xf numFmtId="49" fontId="31" fillId="0" borderId="10" xfId="28" applyNumberFormat="1" applyFont="1" applyBorder="1" applyAlignment="1" applyProtection="1">
      <alignment horizontal="left"/>
      <protection locked="0"/>
    </xf>
    <xf numFmtId="0" fontId="31" fillId="0" borderId="10" xfId="28" applyFont="1" applyBorder="1" applyAlignment="1" applyProtection="1">
      <alignment horizontal="center"/>
      <protection locked="0"/>
    </xf>
    <xf numFmtId="0" fontId="31" fillId="0" borderId="11" xfId="28" applyFont="1" applyFill="1" applyBorder="1" applyAlignment="1" applyProtection="1">
      <alignment horizontal="center"/>
      <protection locked="0"/>
    </xf>
    <xf numFmtId="0" fontId="18" fillId="0" borderId="0" xfId="28" applyFont="1" applyFill="1" applyBorder="1">
      <alignment/>
      <protection/>
    </xf>
    <xf numFmtId="174" fontId="18" fillId="0" borderId="0" xfId="28" applyNumberFormat="1" applyFont="1" applyFill="1" applyBorder="1" applyProtection="1">
      <alignment/>
      <protection hidden="1"/>
    </xf>
    <xf numFmtId="0" fontId="13" fillId="0" borderId="12" xfId="28" applyBorder="1">
      <alignment/>
      <protection/>
    </xf>
    <xf numFmtId="49" fontId="31" fillId="0" borderId="13" xfId="28" applyNumberFormat="1" applyFont="1" applyBorder="1" applyAlignment="1" applyProtection="1">
      <alignment horizontal="left"/>
      <protection locked="0"/>
    </xf>
    <xf numFmtId="0" fontId="31" fillId="0" borderId="13" xfId="28" applyFont="1" applyBorder="1" applyAlignment="1" applyProtection="1">
      <alignment horizontal="center"/>
      <protection locked="0"/>
    </xf>
    <xf numFmtId="0" fontId="31" fillId="0" borderId="13" xfId="28" applyFont="1" applyFill="1" applyBorder="1" applyAlignment="1" applyProtection="1">
      <alignment horizontal="center"/>
      <protection locked="0"/>
    </xf>
    <xf numFmtId="2" fontId="31" fillId="0" borderId="14" xfId="28" applyNumberFormat="1" applyFont="1" applyBorder="1" applyAlignment="1" applyProtection="1">
      <alignment horizontal="center" wrapText="1"/>
      <protection locked="0"/>
    </xf>
    <xf numFmtId="2" fontId="31" fillId="0" borderId="14" xfId="28" applyNumberFormat="1" applyFont="1" applyBorder="1" applyAlignment="1" applyProtection="1">
      <alignment horizontal="center"/>
      <protection locked="0"/>
    </xf>
    <xf numFmtId="0" fontId="31" fillId="0" borderId="14" xfId="28" applyFont="1" applyBorder="1" applyAlignment="1" applyProtection="1">
      <alignment horizontal="center" wrapText="1"/>
      <protection locked="0"/>
    </xf>
    <xf numFmtId="0" fontId="32" fillId="0" borderId="15" xfId="28" applyFont="1" applyFill="1" applyBorder="1" applyAlignment="1">
      <alignment horizontal="center"/>
      <protection/>
    </xf>
    <xf numFmtId="49" fontId="28" fillId="0" borderId="14" xfId="28" applyNumberFormat="1" applyFont="1" applyBorder="1" applyAlignment="1" applyProtection="1">
      <alignment horizontal="left"/>
      <protection locked="0"/>
    </xf>
    <xf numFmtId="0" fontId="28" fillId="0" borderId="14" xfId="28" applyFont="1" applyBorder="1" applyAlignment="1" applyProtection="1">
      <alignment horizontal="center"/>
      <protection locked="0"/>
    </xf>
    <xf numFmtId="0" fontId="28" fillId="0" borderId="14" xfId="28" applyFont="1" applyFill="1" applyBorder="1" applyAlignment="1" applyProtection="1">
      <alignment horizontal="center"/>
      <protection locked="0"/>
    </xf>
    <xf numFmtId="4" fontId="28" fillId="0" borderId="14" xfId="28" applyNumberFormat="1" applyFont="1" applyBorder="1" applyAlignment="1" applyProtection="1">
      <alignment horizontal="right" wrapText="1"/>
      <protection locked="0"/>
    </xf>
    <xf numFmtId="4" fontId="28" fillId="0" borderId="14" xfId="28" applyNumberFormat="1" applyFont="1" applyBorder="1" applyAlignment="1" applyProtection="1">
      <alignment horizontal="right"/>
      <protection locked="0"/>
    </xf>
    <xf numFmtId="0" fontId="28" fillId="0" borderId="14" xfId="28" applyFont="1" applyBorder="1" applyAlignment="1" applyProtection="1">
      <alignment horizontal="left"/>
      <protection locked="0"/>
    </xf>
    <xf numFmtId="49" fontId="28" fillId="0" borderId="16" xfId="28" applyNumberFormat="1" applyFont="1" applyBorder="1" applyAlignment="1">
      <alignment horizontal="left"/>
      <protection/>
    </xf>
    <xf numFmtId="4" fontId="28" fillId="0" borderId="17" xfId="28" applyNumberFormat="1" applyFont="1" applyBorder="1" applyAlignment="1">
      <alignment horizontal="center"/>
      <protection/>
    </xf>
    <xf numFmtId="4" fontId="33" fillId="0" borderId="17" xfId="28" applyNumberFormat="1" applyFont="1" applyFill="1" applyBorder="1" applyAlignment="1">
      <alignment horizontal="center"/>
      <protection/>
    </xf>
    <xf numFmtId="4" fontId="28" fillId="0" borderId="17" xfId="28" applyNumberFormat="1" applyFont="1" applyBorder="1" applyAlignment="1">
      <alignment horizontal="right"/>
      <protection/>
    </xf>
    <xf numFmtId="4" fontId="31" fillId="0" borderId="17" xfId="28" applyNumberFormat="1" applyFont="1" applyBorder="1">
      <alignment/>
      <protection/>
    </xf>
    <xf numFmtId="4" fontId="28" fillId="0" borderId="17" xfId="28" applyNumberFormat="1" applyFont="1" applyBorder="1">
      <alignment/>
      <protection/>
    </xf>
    <xf numFmtId="4" fontId="31" fillId="0" borderId="18" xfId="28" applyNumberFormat="1" applyFont="1" applyBorder="1">
      <alignment/>
      <protection/>
    </xf>
    <xf numFmtId="49" fontId="28" fillId="0" borderId="19" xfId="28" applyNumberFormat="1" applyFont="1" applyBorder="1" applyAlignment="1">
      <alignment horizontal="left"/>
      <protection/>
    </xf>
    <xf numFmtId="9" fontId="28" fillId="0" borderId="14" xfId="28" applyNumberFormat="1" applyFont="1" applyBorder="1">
      <alignment/>
      <protection/>
    </xf>
    <xf numFmtId="0" fontId="28" fillId="0" borderId="14" xfId="28" applyFont="1" applyFill="1" applyBorder="1" applyAlignment="1">
      <alignment horizontal="center"/>
      <protection/>
    </xf>
    <xf numFmtId="4" fontId="28" fillId="0" borderId="14" xfId="28" applyNumberFormat="1" applyFont="1" applyBorder="1" applyAlignment="1">
      <alignment horizontal="right"/>
      <protection/>
    </xf>
    <xf numFmtId="4" fontId="28" fillId="0" borderId="14" xfId="28" applyNumberFormat="1" applyFont="1" applyBorder="1">
      <alignment/>
      <protection/>
    </xf>
    <xf numFmtId="4" fontId="28" fillId="0" borderId="20" xfId="28" applyNumberFormat="1" applyFont="1" applyBorder="1">
      <alignment/>
      <protection/>
    </xf>
    <xf numFmtId="49" fontId="28" fillId="0" borderId="21" xfId="28" applyNumberFormat="1" applyFont="1" applyBorder="1" applyAlignment="1">
      <alignment horizontal="left"/>
      <protection/>
    </xf>
    <xf numFmtId="9" fontId="28" fillId="0" borderId="22" xfId="28" applyNumberFormat="1" applyFont="1" applyBorder="1">
      <alignment/>
      <protection/>
    </xf>
    <xf numFmtId="0" fontId="28" fillId="0" borderId="22" xfId="28" applyFont="1" applyFill="1" applyBorder="1" applyAlignment="1">
      <alignment horizontal="center"/>
      <protection/>
    </xf>
    <xf numFmtId="4" fontId="28" fillId="0" borderId="22" xfId="28" applyNumberFormat="1" applyFont="1" applyBorder="1" applyAlignment="1">
      <alignment horizontal="right"/>
      <protection/>
    </xf>
    <xf numFmtId="4" fontId="28" fillId="0" borderId="22" xfId="28" applyNumberFormat="1" applyFont="1" applyBorder="1">
      <alignment/>
      <protection/>
    </xf>
    <xf numFmtId="4" fontId="34" fillId="0" borderId="23" xfId="28" applyNumberFormat="1" applyFont="1" applyBorder="1">
      <alignment/>
      <protection/>
    </xf>
    <xf numFmtId="9" fontId="28" fillId="0" borderId="0" xfId="28" applyNumberFormat="1" applyFont="1" applyBorder="1" applyProtection="1">
      <alignment/>
      <protection locked="0"/>
    </xf>
    <xf numFmtId="4" fontId="33" fillId="0" borderId="0" xfId="28" applyNumberFormat="1" applyFont="1" applyFill="1" applyBorder="1" applyAlignment="1" applyProtection="1">
      <alignment horizontal="center"/>
      <protection locked="0"/>
    </xf>
    <xf numFmtId="4" fontId="28" fillId="0" borderId="0" xfId="28" applyNumberFormat="1" applyFont="1" applyBorder="1" applyAlignment="1" applyProtection="1">
      <alignment horizontal="right"/>
      <protection locked="0"/>
    </xf>
    <xf numFmtId="4" fontId="28" fillId="0" borderId="0" xfId="28" applyNumberFormat="1" applyFont="1" applyBorder="1" applyProtection="1">
      <alignment/>
      <protection locked="0"/>
    </xf>
    <xf numFmtId="4" fontId="28" fillId="0" borderId="0" xfId="28" applyNumberFormat="1" applyFont="1">
      <alignment/>
      <protection/>
    </xf>
    <xf numFmtId="49" fontId="31" fillId="0" borderId="14" xfId="28" applyNumberFormat="1" applyFont="1" applyBorder="1" applyAlignment="1" applyProtection="1">
      <alignment horizontal="left" wrapText="1"/>
      <protection locked="0"/>
    </xf>
    <xf numFmtId="4" fontId="28" fillId="4" borderId="14" xfId="28" applyNumberFormat="1" applyFont="1" applyFill="1" applyBorder="1" applyAlignment="1" applyProtection="1">
      <alignment horizontal="right"/>
      <protection locked="0"/>
    </xf>
    <xf numFmtId="0" fontId="28" fillId="0" borderId="14" xfId="28" applyFont="1" applyBorder="1" applyAlignment="1">
      <alignment horizontal="center"/>
      <protection/>
    </xf>
    <xf numFmtId="4" fontId="28" fillId="0" borderId="14" xfId="28" applyNumberFormat="1" applyFont="1" applyBorder="1" applyAlignment="1">
      <alignment horizontal="right" wrapText="1"/>
      <protection/>
    </xf>
    <xf numFmtId="49" fontId="31" fillId="0" borderId="14" xfId="28" applyNumberFormat="1" applyFont="1" applyBorder="1" applyAlignment="1">
      <alignment horizontal="left" wrapText="1"/>
      <protection/>
    </xf>
    <xf numFmtId="49" fontId="28" fillId="0" borderId="13" xfId="28" applyNumberFormat="1" applyFont="1" applyBorder="1" applyAlignment="1">
      <alignment horizontal="left"/>
      <protection/>
    </xf>
    <xf numFmtId="0" fontId="28" fillId="0" borderId="13" xfId="28" applyFont="1" applyBorder="1" applyAlignment="1">
      <alignment horizontal="center"/>
      <protection/>
    </xf>
    <xf numFmtId="0" fontId="28" fillId="0" borderId="13" xfId="28" applyFont="1" applyFill="1" applyBorder="1" applyAlignment="1">
      <alignment horizontal="center"/>
      <protection/>
    </xf>
    <xf numFmtId="49" fontId="28" fillId="0" borderId="14" xfId="28" applyNumberFormat="1" applyFont="1" applyBorder="1" applyAlignment="1">
      <alignment horizontal="left"/>
      <protection/>
    </xf>
    <xf numFmtId="49" fontId="28" fillId="0" borderId="10" xfId="28" applyNumberFormat="1" applyFont="1" applyBorder="1" applyAlignment="1">
      <alignment horizontal="left"/>
      <protection/>
    </xf>
    <xf numFmtId="0" fontId="28" fillId="0" borderId="24" xfId="28" applyFont="1" applyBorder="1" applyAlignment="1">
      <alignment horizontal="center"/>
      <protection/>
    </xf>
    <xf numFmtId="0" fontId="28" fillId="0" borderId="24" xfId="28" applyFont="1" applyFill="1" applyBorder="1" applyAlignment="1">
      <alignment horizontal="center"/>
      <protection/>
    </xf>
    <xf numFmtId="49" fontId="28" fillId="0" borderId="25" xfId="28" applyNumberFormat="1" applyFont="1" applyBorder="1" applyAlignment="1">
      <alignment horizontal="left"/>
      <protection/>
    </xf>
    <xf numFmtId="4" fontId="28" fillId="0" borderId="26" xfId="28" applyNumberFormat="1" applyFont="1" applyBorder="1" applyAlignment="1">
      <alignment horizontal="center"/>
      <protection/>
    </xf>
    <xf numFmtId="4" fontId="33" fillId="0" borderId="26" xfId="28" applyNumberFormat="1" applyFont="1" applyFill="1" applyBorder="1" applyAlignment="1">
      <alignment horizontal="center"/>
      <protection/>
    </xf>
    <xf numFmtId="4" fontId="28" fillId="0" borderId="26" xfId="28" applyNumberFormat="1" applyFont="1" applyBorder="1" applyAlignment="1">
      <alignment horizontal="right"/>
      <protection/>
    </xf>
    <xf numFmtId="4" fontId="34" fillId="0" borderId="26" xfId="28" applyNumberFormat="1" applyFont="1" applyBorder="1">
      <alignment/>
      <protection/>
    </xf>
    <xf numFmtId="4" fontId="28" fillId="0" borderId="26" xfId="28" applyNumberFormat="1" applyFont="1" applyBorder="1">
      <alignment/>
      <protection/>
    </xf>
    <xf numFmtId="4" fontId="28" fillId="0" borderId="27" xfId="28" applyNumberFormat="1" applyFont="1" applyBorder="1">
      <alignment/>
      <protection/>
    </xf>
    <xf numFmtId="0" fontId="28" fillId="0" borderId="0" xfId="28" applyFont="1" applyAlignment="1">
      <alignment horizontal="center"/>
      <protection/>
    </xf>
    <xf numFmtId="0" fontId="28" fillId="0" borderId="0" xfId="28" applyFont="1" applyFill="1" applyAlignment="1">
      <alignment horizontal="center"/>
      <protection/>
    </xf>
    <xf numFmtId="2" fontId="28" fillId="0" borderId="0" xfId="28" applyNumberFormat="1" applyFont="1" applyAlignment="1">
      <alignment horizontal="right"/>
      <protection/>
    </xf>
    <xf numFmtId="2" fontId="28" fillId="0" borderId="0" xfId="28" applyNumberFormat="1" applyFont="1">
      <alignment/>
      <protection/>
    </xf>
    <xf numFmtId="0" fontId="35" fillId="0" borderId="0" xfId="28" applyFont="1">
      <alignment/>
      <protection/>
    </xf>
    <xf numFmtId="0" fontId="36" fillId="0" borderId="0" xfId="28" applyFont="1">
      <alignment/>
      <protection/>
    </xf>
    <xf numFmtId="49" fontId="28" fillId="0" borderId="0" xfId="28" applyNumberFormat="1" applyFont="1" applyAlignment="1">
      <alignment horizontal="left"/>
      <protection/>
    </xf>
    <xf numFmtId="49" fontId="28" fillId="5" borderId="14" xfId="28" applyNumberFormat="1" applyFont="1" applyFill="1" applyBorder="1" applyAlignment="1" applyProtection="1">
      <alignment horizontal="left" wrapText="1"/>
      <protection locked="0"/>
    </xf>
    <xf numFmtId="0" fontId="28" fillId="5" borderId="14" xfId="28" applyFont="1" applyFill="1" applyBorder="1" applyAlignment="1" applyProtection="1">
      <alignment horizontal="center"/>
      <protection locked="0"/>
    </xf>
    <xf numFmtId="4" fontId="28" fillId="5" borderId="14" xfId="28" applyNumberFormat="1" applyFont="1" applyFill="1" applyBorder="1" applyAlignment="1" applyProtection="1">
      <alignment horizontal="right"/>
      <protection locked="0"/>
    </xf>
    <xf numFmtId="49" fontId="28" fillId="5" borderId="14" xfId="28" applyNumberFormat="1" applyFont="1" applyFill="1" applyBorder="1" applyAlignment="1" applyProtection="1">
      <alignment horizontal="left"/>
      <protection locked="0"/>
    </xf>
    <xf numFmtId="0" fontId="9" fillId="0" borderId="0" xfId="31" applyFont="1" applyAlignment="1">
      <alignment horizontal="centerContinuous"/>
      <protection/>
    </xf>
    <xf numFmtId="0" fontId="9" fillId="0" borderId="0" xfId="31" applyAlignment="1">
      <alignment horizontal="centerContinuous"/>
      <protection/>
    </xf>
    <xf numFmtId="0" fontId="9" fillId="6" borderId="28" xfId="31" applyFill="1" applyBorder="1">
      <alignment/>
      <protection/>
    </xf>
    <xf numFmtId="0" fontId="39" fillId="6" borderId="28" xfId="31" applyFont="1" applyFill="1" applyBorder="1">
      <alignment/>
      <protection/>
    </xf>
    <xf numFmtId="0" fontId="9" fillId="0" borderId="0" xfId="31">
      <alignment/>
      <protection/>
    </xf>
    <xf numFmtId="166" fontId="9" fillId="0" borderId="0" xfId="31" applyNumberFormat="1" applyAlignment="1">
      <alignment horizontal="right"/>
      <protection/>
    </xf>
    <xf numFmtId="0" fontId="9" fillId="0" borderId="29" xfId="31" applyBorder="1">
      <alignment/>
      <protection/>
    </xf>
    <xf numFmtId="0" fontId="40" fillId="0" borderId="29" xfId="31" applyFont="1" applyBorder="1">
      <alignment/>
      <protection/>
    </xf>
    <xf numFmtId="166" fontId="40" fillId="0" borderId="29" xfId="31" applyNumberFormat="1" applyFont="1" applyBorder="1" applyAlignment="1">
      <alignment horizontal="right"/>
      <protection/>
    </xf>
    <xf numFmtId="49" fontId="12" fillId="0" borderId="0" xfId="31" applyNumberFormat="1" applyFont="1" applyAlignment="1">
      <alignment horizontal="left"/>
      <protection/>
    </xf>
    <xf numFmtId="0" fontId="12" fillId="0" borderId="0" xfId="31" applyFont="1">
      <alignment/>
      <protection/>
    </xf>
    <xf numFmtId="0" fontId="12" fillId="0" borderId="0" xfId="31" applyFont="1" applyAlignment="1">
      <alignment horizontal="right"/>
      <protection/>
    </xf>
    <xf numFmtId="0" fontId="12" fillId="0" borderId="0" xfId="31" applyFont="1" applyAlignment="1">
      <alignment horizontal="center"/>
      <protection/>
    </xf>
    <xf numFmtId="166" fontId="12" fillId="0" borderId="0" xfId="31" applyNumberFormat="1" applyFont="1" applyAlignment="1">
      <alignment horizontal="right"/>
      <protection/>
    </xf>
    <xf numFmtId="0" fontId="9" fillId="6" borderId="0" xfId="31" applyFill="1">
      <alignment/>
      <protection/>
    </xf>
    <xf numFmtId="0" fontId="39" fillId="6" borderId="0" xfId="31" applyFont="1" applyFill="1">
      <alignment/>
      <protection/>
    </xf>
    <xf numFmtId="0" fontId="9" fillId="7" borderId="0" xfId="31" applyFill="1">
      <alignment/>
      <protection/>
    </xf>
    <xf numFmtId="0" fontId="39" fillId="7" borderId="0" xfId="31" applyFont="1" applyFill="1">
      <alignment/>
      <protection/>
    </xf>
    <xf numFmtId="0" fontId="12" fillId="0" borderId="28" xfId="31" applyFont="1" applyBorder="1">
      <alignment/>
      <protection/>
    </xf>
    <xf numFmtId="0" fontId="12" fillId="0" borderId="28" xfId="31" applyFont="1" applyBorder="1" applyAlignment="1">
      <alignment horizontal="center"/>
      <protection/>
    </xf>
    <xf numFmtId="0" fontId="12" fillId="0" borderId="28" xfId="31" applyFont="1" applyBorder="1" applyAlignment="1">
      <alignment horizontal="right"/>
      <protection/>
    </xf>
    <xf numFmtId="49" fontId="12" fillId="0" borderId="0" xfId="0" applyNumberFormat="1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166" fontId="12" fillId="0" borderId="0" xfId="0" applyNumberFormat="1" applyFont="1" applyAlignment="1">
      <alignment horizontal="right"/>
    </xf>
    <xf numFmtId="0" fontId="9" fillId="0" borderId="30" xfId="31" applyNumberFormat="1" applyBorder="1">
      <alignment/>
      <protection/>
    </xf>
    <xf numFmtId="0" fontId="40" fillId="0" borderId="30" xfId="31" applyFont="1" applyBorder="1">
      <alignment/>
      <protection/>
    </xf>
    <xf numFmtId="0" fontId="41" fillId="0" borderId="30" xfId="31" applyNumberFormat="1" applyFont="1" applyBorder="1">
      <alignment/>
      <protection/>
    </xf>
    <xf numFmtId="166" fontId="40" fillId="7" borderId="30" xfId="31" applyNumberFormat="1" applyFont="1" applyFill="1" applyBorder="1" applyAlignment="1">
      <alignment horizontal="right"/>
      <protection/>
    </xf>
    <xf numFmtId="49" fontId="12" fillId="0" borderId="0" xfId="32" applyNumberFormat="1" applyFont="1" applyAlignment="1">
      <alignment horizontal="left"/>
      <protection/>
    </xf>
    <xf numFmtId="0" fontId="9" fillId="0" borderId="0" xfId="31" applyFont="1" applyAlignment="1">
      <alignment horizontal="center"/>
      <protection/>
    </xf>
    <xf numFmtId="0" fontId="9" fillId="0" borderId="0" xfId="31" applyAlignment="1">
      <alignment horizontal="center"/>
      <protection/>
    </xf>
    <xf numFmtId="0" fontId="9" fillId="0" borderId="0" xfId="31" applyNumberFormat="1" applyBorder="1">
      <alignment/>
      <protection/>
    </xf>
    <xf numFmtId="0" fontId="40" fillId="0" borderId="0" xfId="31" applyFont="1" applyBorder="1">
      <alignment/>
      <protection/>
    </xf>
    <xf numFmtId="0" fontId="41" fillId="0" borderId="0" xfId="31" applyNumberFormat="1" applyFont="1" applyBorder="1">
      <alignment/>
      <protection/>
    </xf>
    <xf numFmtId="166" fontId="40" fillId="0" borderId="0" xfId="31" applyNumberFormat="1" applyFont="1" applyFill="1" applyBorder="1" applyAlignment="1">
      <alignment horizontal="right"/>
      <protection/>
    </xf>
    <xf numFmtId="0" fontId="0" fillId="6" borderId="28" xfId="0" applyFill="1" applyBorder="1"/>
    <xf numFmtId="0" fontId="39" fillId="6" borderId="28" xfId="0" applyFont="1" applyFill="1" applyBorder="1"/>
    <xf numFmtId="166" fontId="0" fillId="0" borderId="0" xfId="0" applyNumberFormat="1" applyAlignment="1">
      <alignment horizontal="right"/>
    </xf>
    <xf numFmtId="0" fontId="0" fillId="0" borderId="29" xfId="0" applyBorder="1"/>
    <xf numFmtId="0" fontId="40" fillId="0" borderId="29" xfId="0" applyFont="1" applyBorder="1"/>
    <xf numFmtId="166" fontId="40" fillId="0" borderId="29" xfId="0" applyNumberFormat="1" applyFont="1" applyBorder="1" applyAlignment="1">
      <alignment horizontal="right"/>
    </xf>
    <xf numFmtId="0" fontId="9" fillId="0" borderId="0" xfId="31" applyBorder="1">
      <alignment/>
      <protection/>
    </xf>
    <xf numFmtId="166" fontId="40" fillId="0" borderId="0" xfId="31" applyNumberFormat="1" applyFont="1" applyBorder="1" applyAlignment="1">
      <alignment horizontal="right"/>
      <protection/>
    </xf>
    <xf numFmtId="0" fontId="40" fillId="0" borderId="0" xfId="31" applyFont="1" applyAlignment="1">
      <alignment horizontal="right"/>
      <protection/>
    </xf>
    <xf numFmtId="0" fontId="40" fillId="0" borderId="0" xfId="31" applyFont="1">
      <alignment/>
      <protection/>
    </xf>
    <xf numFmtId="0" fontId="42" fillId="0" borderId="0" xfId="31" applyFont="1" applyAlignment="1">
      <alignment horizontal="left"/>
      <protection/>
    </xf>
    <xf numFmtId="0" fontId="42" fillId="0" borderId="0" xfId="31" applyNumberFormat="1" applyFont="1" applyAlignment="1">
      <alignment horizontal="right"/>
      <protection/>
    </xf>
    <xf numFmtId="166" fontId="40" fillId="0" borderId="0" xfId="31" applyNumberFormat="1" applyFont="1" applyAlignment="1">
      <alignment horizontal="right"/>
      <protection/>
    </xf>
    <xf numFmtId="0" fontId="41" fillId="0" borderId="0" xfId="31" applyFont="1" applyFill="1">
      <alignment/>
      <protection/>
    </xf>
    <xf numFmtId="0" fontId="9" fillId="0" borderId="0" xfId="31" applyFill="1">
      <alignment/>
      <protection/>
    </xf>
    <xf numFmtId="0" fontId="43" fillId="0" borderId="0" xfId="0" applyFont="1"/>
    <xf numFmtId="0" fontId="12" fillId="0" borderId="0" xfId="31" applyFont="1" applyBorder="1" applyAlignment="1">
      <alignment horizontal="left"/>
      <protection/>
    </xf>
    <xf numFmtId="0" fontId="12" fillId="0" borderId="0" xfId="0" applyFont="1"/>
    <xf numFmtId="0" fontId="12" fillId="0" borderId="0" xfId="31" applyFont="1" applyBorder="1">
      <alignment/>
      <protection/>
    </xf>
    <xf numFmtId="0" fontId="12" fillId="0" borderId="0" xfId="31" applyFont="1" applyBorder="1" applyAlignment="1">
      <alignment horizontal="right"/>
      <protection/>
    </xf>
    <xf numFmtId="0" fontId="12" fillId="0" borderId="0" xfId="31" applyFont="1" applyBorder="1" applyAlignment="1">
      <alignment horizontal="center"/>
      <protection/>
    </xf>
    <xf numFmtId="166" fontId="40" fillId="0" borderId="30" xfId="31" applyNumberFormat="1" applyFont="1" applyFill="1" applyBorder="1" applyAlignment="1">
      <alignment horizontal="right"/>
      <protection/>
    </xf>
    <xf numFmtId="0" fontId="12" fillId="0" borderId="0" xfId="31" applyFont="1" applyAlignment="1">
      <alignment wrapText="1"/>
      <protection/>
    </xf>
    <xf numFmtId="0" fontId="12" fillId="0" borderId="0" xfId="31" applyFont="1" applyAlignment="1">
      <alignment horizontal="right"/>
      <protection/>
    </xf>
    <xf numFmtId="0" fontId="12" fillId="0" borderId="0" xfId="31" applyFont="1" applyAlignment="1">
      <alignment horizontal="center"/>
      <protection/>
    </xf>
    <xf numFmtId="166" fontId="12" fillId="0" borderId="0" xfId="31" applyNumberFormat="1" applyFont="1" applyAlignment="1">
      <alignment horizontal="right"/>
      <protection/>
    </xf>
    <xf numFmtId="166" fontId="12" fillId="0" borderId="0" xfId="0" applyNumberFormat="1" applyFont="1" applyAlignment="1">
      <alignment horizontal="right"/>
    </xf>
    <xf numFmtId="0" fontId="44" fillId="0" borderId="0" xfId="31" applyFont="1">
      <alignment/>
      <protection/>
    </xf>
    <xf numFmtId="0" fontId="12" fillId="0" borderId="0" xfId="0" applyFont="1" applyFill="1" applyBorder="1" applyAlignment="1">
      <alignment vertical="top" wrapText="1"/>
    </xf>
    <xf numFmtId="0" fontId="45" fillId="0" borderId="0" xfId="0" applyFont="1"/>
    <xf numFmtId="166" fontId="12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 wrapText="1"/>
    </xf>
    <xf numFmtId="0" fontId="9" fillId="0" borderId="0" xfId="31" applyAlignment="1">
      <alignment horizontal="left"/>
      <protection/>
    </xf>
    <xf numFmtId="0" fontId="46" fillId="0" borderId="0" xfId="31" applyFont="1" applyAlignment="1">
      <alignment horizontal="justify"/>
      <protection/>
    </xf>
    <xf numFmtId="0" fontId="47" fillId="0" borderId="0" xfId="31" applyFont="1" applyAlignment="1">
      <alignment horizontal="justify"/>
      <protection/>
    </xf>
    <xf numFmtId="0" fontId="48" fillId="0" borderId="0" xfId="31" applyFont="1" applyAlignment="1">
      <alignment horizontal="left"/>
      <protection/>
    </xf>
    <xf numFmtId="0" fontId="46" fillId="0" borderId="0" xfId="31" applyFont="1" applyAlignment="1">
      <alignment horizontal="left"/>
      <protection/>
    </xf>
    <xf numFmtId="0" fontId="49" fillId="0" borderId="0" xfId="31" applyFont="1" applyAlignment="1">
      <alignment horizontal="left"/>
      <protection/>
    </xf>
    <xf numFmtId="0" fontId="9" fillId="0" borderId="0" xfId="31" applyAlignment="1">
      <alignment horizontal="justify"/>
      <protection/>
    </xf>
    <xf numFmtId="0" fontId="9" fillId="0" borderId="0" xfId="31" applyAlignment="1">
      <alignment horizontal="right"/>
      <protection/>
    </xf>
    <xf numFmtId="0" fontId="9" fillId="0" borderId="0" xfId="31" applyAlignment="1">
      <alignment horizontal="justify" wrapText="1"/>
      <protection/>
    </xf>
    <xf numFmtId="0" fontId="18" fillId="0" borderId="0" xfId="31" applyFont="1" applyAlignment="1">
      <alignment horizontal="left"/>
      <protection/>
    </xf>
    <xf numFmtId="49" fontId="9" fillId="0" borderId="0" xfId="31" applyNumberFormat="1" applyAlignment="1">
      <alignment horizontal="center"/>
      <protection/>
    </xf>
    <xf numFmtId="0" fontId="50" fillId="0" borderId="0" xfId="31" applyFont="1" applyAlignment="1">
      <alignment horizontal="right"/>
      <protection/>
    </xf>
    <xf numFmtId="166" fontId="21" fillId="0" borderId="0" xfId="31" applyNumberFormat="1" applyFont="1">
      <alignment/>
      <protection/>
    </xf>
    <xf numFmtId="49" fontId="9" fillId="0" borderId="0" xfId="31" applyNumberFormat="1" applyAlignment="1">
      <alignment horizontal="justify"/>
      <protection/>
    </xf>
    <xf numFmtId="166" fontId="9" fillId="0" borderId="0" xfId="31" applyNumberFormat="1">
      <alignment/>
      <protection/>
    </xf>
    <xf numFmtId="9" fontId="9" fillId="0" borderId="0" xfId="31" applyNumberFormat="1" applyAlignment="1" applyProtection="1">
      <alignment horizontal="right"/>
      <protection/>
    </xf>
    <xf numFmtId="9" fontId="9" fillId="0" borderId="0" xfId="31" applyNumberFormat="1" applyAlignment="1" applyProtection="1">
      <alignment horizontal="right"/>
      <protection locked="0"/>
    </xf>
    <xf numFmtId="49" fontId="9" fillId="0" borderId="0" xfId="31" applyNumberFormat="1" applyFont="1" applyAlignment="1">
      <alignment horizontal="justify" wrapText="1"/>
      <protection/>
    </xf>
    <xf numFmtId="0" fontId="51" fillId="0" borderId="0" xfId="31" applyFont="1" applyAlignment="1">
      <alignment horizontal="right"/>
      <protection/>
    </xf>
    <xf numFmtId="166" fontId="51" fillId="0" borderId="0" xfId="31" applyNumberFormat="1" applyFont="1">
      <alignment/>
      <protection/>
    </xf>
    <xf numFmtId="0" fontId="42" fillId="7" borderId="31" xfId="31" applyFont="1" applyFill="1" applyBorder="1" applyAlignment="1">
      <alignment horizontal="center"/>
      <protection/>
    </xf>
    <xf numFmtId="0" fontId="42" fillId="7" borderId="32" xfId="31" applyFont="1" applyFill="1" applyBorder="1" applyAlignment="1">
      <alignment horizontal="center"/>
      <protection/>
    </xf>
    <xf numFmtId="0" fontId="42" fillId="7" borderId="32" xfId="31" applyFont="1" applyFill="1" applyBorder="1" applyAlignment="1">
      <alignment horizontal="justify"/>
      <protection/>
    </xf>
    <xf numFmtId="0" fontId="42" fillId="7" borderId="32" xfId="31" applyFont="1" applyFill="1" applyBorder="1">
      <alignment/>
      <protection/>
    </xf>
    <xf numFmtId="175" fontId="9" fillId="0" borderId="0" xfId="31" applyNumberFormat="1" applyAlignment="1">
      <alignment horizontal="center"/>
      <protection/>
    </xf>
    <xf numFmtId="0" fontId="52" fillId="0" borderId="0" xfId="31" applyFont="1" applyFill="1" applyBorder="1" applyAlignment="1">
      <alignment horizontal="justify"/>
      <protection/>
    </xf>
    <xf numFmtId="166" fontId="53" fillId="0" borderId="0" xfId="31" applyNumberFormat="1" applyFont="1">
      <alignment/>
      <protection/>
    </xf>
    <xf numFmtId="176" fontId="9" fillId="0" borderId="0" xfId="31" applyNumberFormat="1">
      <alignment/>
      <protection/>
    </xf>
    <xf numFmtId="0" fontId="9" fillId="0" borderId="0" xfId="31" applyFill="1" applyBorder="1" applyAlignment="1">
      <alignment horizontal="center"/>
      <protection/>
    </xf>
    <xf numFmtId="177" fontId="9" fillId="0" borderId="0" xfId="31" applyNumberFormat="1" applyAlignment="1">
      <alignment horizontal="center"/>
      <protection/>
    </xf>
    <xf numFmtId="0" fontId="54" fillId="0" borderId="0" xfId="31" applyFont="1" applyFill="1" applyBorder="1" applyAlignment="1">
      <alignment horizontal="justify"/>
      <protection/>
    </xf>
    <xf numFmtId="0" fontId="9" fillId="0" borderId="0" xfId="31" applyFill="1" applyBorder="1">
      <alignment/>
      <protection/>
    </xf>
    <xf numFmtId="0" fontId="9" fillId="0" borderId="0" xfId="31" applyFont="1" applyFill="1" applyBorder="1" applyAlignment="1">
      <alignment horizontal="justify"/>
      <protection/>
    </xf>
    <xf numFmtId="0" fontId="12" fillId="0" borderId="0" xfId="31" applyFont="1" applyAlignment="1">
      <alignment horizontal="justify" wrapText="1"/>
      <protection/>
    </xf>
    <xf numFmtId="0" fontId="12" fillId="0" borderId="0" xfId="31" applyFont="1" applyAlignment="1">
      <alignment horizontal="justify"/>
      <protection/>
    </xf>
    <xf numFmtId="0" fontId="12" fillId="0" borderId="0" xfId="31" applyFont="1" applyAlignment="1">
      <alignment horizontal="justify"/>
      <protection/>
    </xf>
    <xf numFmtId="175" fontId="9" fillId="0" borderId="0" xfId="31" applyNumberFormat="1" applyFont="1" applyAlignment="1">
      <alignment horizontal="center"/>
      <protection/>
    </xf>
    <xf numFmtId="0" fontId="9" fillId="0" borderId="0" xfId="31" applyFont="1" applyAlignment="1">
      <alignment horizontal="justify"/>
      <protection/>
    </xf>
    <xf numFmtId="49" fontId="9" fillId="0" borderId="0" xfId="31" applyNumberFormat="1" applyFont="1" applyAlignment="1">
      <alignment horizontal="center"/>
      <protection/>
    </xf>
    <xf numFmtId="9" fontId="9" fillId="0" borderId="0" xfId="31" applyNumberFormat="1" applyAlignment="1">
      <alignment horizontal="right"/>
      <protection/>
    </xf>
    <xf numFmtId="0" fontId="28" fillId="3" borderId="0" xfId="0" applyNumberFormat="1" applyFont="1" applyFill="1" applyAlignment="1">
      <alignment wrapText="1"/>
    </xf>
    <xf numFmtId="0" fontId="12" fillId="0" borderId="0" xfId="0" applyFont="1" applyFill="1"/>
    <xf numFmtId="0" fontId="3" fillId="0" borderId="3" xfId="20" applyFont="1" applyBorder="1" applyAlignment="1">
      <alignment horizontal="left"/>
      <protection/>
    </xf>
    <xf numFmtId="0" fontId="5" fillId="8" borderId="1" xfId="20" applyFont="1" applyFill="1" applyBorder="1" applyAlignment="1">
      <alignment horizontal="left" vertical="center"/>
      <protection/>
    </xf>
    <xf numFmtId="0" fontId="5" fillId="8" borderId="1" xfId="20" applyFont="1" applyFill="1" applyBorder="1" applyAlignment="1">
      <alignment horizontal="center" vertical="center" wrapText="1"/>
      <protection/>
    </xf>
    <xf numFmtId="164" fontId="5" fillId="8" borderId="1" xfId="20" applyNumberFormat="1" applyFont="1" applyFill="1" applyBorder="1" applyAlignment="1">
      <alignment horizontal="center" vertical="center"/>
      <protection/>
    </xf>
    <xf numFmtId="0" fontId="3" fillId="8" borderId="33" xfId="20" applyFont="1" applyFill="1" applyBorder="1" applyAlignment="1">
      <alignment horizontal="center"/>
      <protection/>
    </xf>
    <xf numFmtId="9" fontId="5" fillId="8" borderId="2" xfId="20" applyNumberFormat="1" applyFont="1" applyFill="1" applyBorder="1" applyAlignment="1">
      <alignment horizontal="center" vertical="center"/>
      <protection/>
    </xf>
    <xf numFmtId="49" fontId="17" fillId="9" borderId="0" xfId="0" applyNumberFormat="1" applyFont="1" applyFill="1" applyAlignment="1" applyProtection="1">
      <alignment/>
      <protection/>
    </xf>
    <xf numFmtId="49" fontId="18" fillId="9" borderId="0" xfId="0" applyNumberFormat="1" applyFont="1" applyFill="1" applyAlignment="1" applyProtection="1">
      <alignment/>
      <protection/>
    </xf>
    <xf numFmtId="0" fontId="23" fillId="9" borderId="0" xfId="0" applyFont="1" applyFill="1" applyProtection="1">
      <protection/>
    </xf>
    <xf numFmtId="0" fontId="23" fillId="0" borderId="0" xfId="0" applyFont="1" applyProtection="1">
      <protection locked="0"/>
    </xf>
    <xf numFmtId="49" fontId="19" fillId="9" borderId="0" xfId="0" applyNumberFormat="1" applyFont="1" applyFill="1" applyAlignment="1" applyProtection="1">
      <alignment vertical="center"/>
      <protection/>
    </xf>
    <xf numFmtId="49" fontId="18" fillId="9" borderId="0" xfId="0" applyNumberFormat="1" applyFont="1" applyFill="1" applyAlignment="1" applyProtection="1">
      <alignment vertical="center"/>
      <protection/>
    </xf>
    <xf numFmtId="0" fontId="18" fillId="9" borderId="0" xfId="0" applyNumberFormat="1" applyFont="1" applyFill="1" applyAlignment="1" applyProtection="1">
      <alignment horizontal="left" vertical="center"/>
      <protection/>
    </xf>
    <xf numFmtId="49" fontId="18" fillId="9" borderId="0" xfId="0" applyNumberFormat="1" applyFont="1" applyFill="1" applyAlignment="1" applyProtection="1">
      <alignment vertical="center"/>
      <protection/>
    </xf>
    <xf numFmtId="49" fontId="18" fillId="2" borderId="34" xfId="0" applyNumberFormat="1" applyFont="1" applyFill="1" applyBorder="1" applyAlignment="1" applyProtection="1">
      <alignment horizontal="center" vertical="center" wrapText="1"/>
      <protection/>
    </xf>
    <xf numFmtId="49" fontId="18" fillId="2" borderId="35" xfId="0" applyNumberFormat="1" applyFont="1" applyFill="1" applyBorder="1" applyAlignment="1" applyProtection="1">
      <alignment horizontal="center" vertical="center" wrapText="1"/>
      <protection/>
    </xf>
    <xf numFmtId="49" fontId="23" fillId="2" borderId="36" xfId="0" applyNumberFormat="1" applyFont="1" applyFill="1" applyBorder="1" applyAlignment="1" applyProtection="1">
      <alignment horizontal="center" vertical="center" wrapText="1"/>
      <protection/>
    </xf>
    <xf numFmtId="49" fontId="23" fillId="2" borderId="37" xfId="0" applyNumberFormat="1" applyFont="1" applyFill="1" applyBorder="1" applyAlignment="1" applyProtection="1">
      <alignment horizontal="center" vertical="center" wrapText="1"/>
      <protection/>
    </xf>
    <xf numFmtId="49" fontId="18" fillId="2" borderId="37" xfId="0" applyNumberFormat="1" applyFont="1" applyFill="1" applyBorder="1" applyAlignment="1" applyProtection="1">
      <alignment horizontal="center" vertical="center" wrapText="1"/>
      <protection/>
    </xf>
    <xf numFmtId="1" fontId="18" fillId="2" borderId="38" xfId="0" applyNumberFormat="1" applyFont="1" applyFill="1" applyBorder="1" applyAlignment="1" applyProtection="1">
      <alignment horizontal="center" vertical="center" wrapText="1"/>
      <protection/>
    </xf>
    <xf numFmtId="1" fontId="18" fillId="2" borderId="39" xfId="0" applyNumberFormat="1" applyFont="1" applyFill="1" applyBorder="1" applyAlignment="1" applyProtection="1">
      <alignment horizontal="center" vertical="center" wrapText="1"/>
      <protection/>
    </xf>
    <xf numFmtId="1" fontId="23" fillId="2" borderId="40" xfId="0" applyNumberFormat="1" applyFont="1" applyFill="1" applyBorder="1" applyAlignment="1" applyProtection="1">
      <alignment horizontal="center" vertical="center" wrapText="1"/>
      <protection/>
    </xf>
    <xf numFmtId="1" fontId="23" fillId="2" borderId="41" xfId="0" applyNumberFormat="1" applyFont="1" applyFill="1" applyBorder="1" applyAlignment="1" applyProtection="1">
      <alignment horizontal="center" vertical="center" wrapText="1"/>
      <protection/>
    </xf>
    <xf numFmtId="1" fontId="18" fillId="2" borderId="41" xfId="0" applyNumberFormat="1" applyFont="1" applyFill="1" applyBorder="1" applyAlignment="1" applyProtection="1">
      <alignment horizontal="center" vertical="center" wrapText="1"/>
      <protection/>
    </xf>
    <xf numFmtId="49" fontId="18" fillId="9" borderId="0" xfId="0" applyNumberFormat="1" applyFont="1" applyFill="1" applyBorder="1" applyAlignment="1" applyProtection="1">
      <alignment/>
      <protection/>
    </xf>
    <xf numFmtId="0" fontId="23" fillId="9" borderId="0" xfId="0" applyFont="1" applyFill="1" applyBorder="1" applyProtection="1">
      <protection/>
    </xf>
    <xf numFmtId="0" fontId="23" fillId="9" borderId="42" xfId="0" applyFont="1" applyFill="1" applyBorder="1" applyProtection="1">
      <protection/>
    </xf>
    <xf numFmtId="0" fontId="24" fillId="0" borderId="30" xfId="0" applyFont="1" applyBorder="1" applyAlignment="1" applyProtection="1">
      <alignment vertical="center"/>
      <protection/>
    </xf>
    <xf numFmtId="167" fontId="24" fillId="0" borderId="30" xfId="0" applyNumberFormat="1" applyFont="1" applyBorder="1" applyAlignment="1" applyProtection="1">
      <alignment horizontal="center" vertical="center"/>
      <protection/>
    </xf>
    <xf numFmtId="4" fontId="24" fillId="0" borderId="30" xfId="0" applyNumberFormat="1" applyFont="1" applyBorder="1" applyAlignment="1" applyProtection="1">
      <alignment horizontal="right" vertical="center"/>
      <protection/>
    </xf>
    <xf numFmtId="168" fontId="24" fillId="0" borderId="30" xfId="0" applyNumberFormat="1" applyFont="1" applyBorder="1" applyAlignment="1" applyProtection="1">
      <alignment horizontal="right" vertical="center"/>
      <protection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67" fontId="25" fillId="0" borderId="0" xfId="0" applyNumberFormat="1" applyFont="1" applyAlignment="1">
      <alignment horizontal="center" vertical="center"/>
    </xf>
    <xf numFmtId="4" fontId="25" fillId="0" borderId="0" xfId="0" applyNumberFormat="1" applyFont="1" applyAlignment="1">
      <alignment horizontal="right" vertical="center"/>
    </xf>
    <xf numFmtId="168" fontId="25" fillId="0" borderId="0" xfId="0" applyNumberFormat="1" applyFont="1" applyAlignment="1">
      <alignment horizontal="right" vertical="center"/>
    </xf>
    <xf numFmtId="167" fontId="23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vertical="top"/>
    </xf>
    <xf numFmtId="0" fontId="23" fillId="0" borderId="0" xfId="0" applyFont="1" applyAlignment="1">
      <alignment vertical="center" wrapText="1"/>
    </xf>
    <xf numFmtId="168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horizontal="right" vertical="center"/>
    </xf>
    <xf numFmtId="169" fontId="23" fillId="0" borderId="0" xfId="0" applyNumberFormat="1" applyFont="1" applyAlignment="1">
      <alignment horizontal="right" vertical="center"/>
    </xf>
    <xf numFmtId="167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vertical="center"/>
    </xf>
    <xf numFmtId="167" fontId="26" fillId="0" borderId="0" xfId="0" applyNumberFormat="1" applyFont="1" applyAlignment="1">
      <alignment horizontal="right" vertical="center"/>
    </xf>
    <xf numFmtId="0" fontId="26" fillId="0" borderId="0" xfId="0" applyFont="1" applyAlignment="1">
      <alignment vertical="center"/>
    </xf>
    <xf numFmtId="167" fontId="24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right" vertical="center"/>
    </xf>
    <xf numFmtId="168" fontId="24" fillId="0" borderId="0" xfId="0" applyNumberFormat="1" applyFont="1" applyAlignment="1">
      <alignment horizontal="right"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horizontal="right" vertical="center"/>
    </xf>
    <xf numFmtId="168" fontId="27" fillId="0" borderId="0" xfId="0" applyNumberFormat="1" applyFont="1" applyAlignment="1">
      <alignment horizontal="right" vertical="center"/>
    </xf>
    <xf numFmtId="0" fontId="23" fillId="0" borderId="0" xfId="0" applyFont="1" applyProtection="1">
      <protection/>
    </xf>
    <xf numFmtId="49" fontId="18" fillId="9" borderId="0" xfId="0" applyNumberFormat="1" applyFont="1" applyFill="1" applyAlignment="1" applyProtection="1">
      <alignment/>
      <protection locked="0"/>
    </xf>
    <xf numFmtId="49" fontId="18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43" xfId="0" applyFont="1" applyBorder="1" applyProtection="1">
      <protection/>
    </xf>
    <xf numFmtId="1" fontId="18" fillId="2" borderId="39" xfId="0" applyNumberFormat="1" applyFont="1" applyFill="1" applyBorder="1" applyAlignment="1" applyProtection="1">
      <alignment horizontal="center" vertical="center" wrapText="1"/>
      <protection locked="0"/>
    </xf>
    <xf numFmtId="49" fontId="18" fillId="9" borderId="0" xfId="0" applyNumberFormat="1" applyFont="1" applyFill="1" applyBorder="1" applyAlignment="1" applyProtection="1">
      <alignment/>
      <protection locked="0"/>
    </xf>
    <xf numFmtId="0" fontId="24" fillId="0" borderId="30" xfId="0" applyFont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4" fontId="23" fillId="10" borderId="0" xfId="0" applyNumberFormat="1" applyFont="1" applyFill="1" applyAlignment="1" applyProtection="1">
      <alignment horizontal="right" vertical="center"/>
      <protection locked="0"/>
    </xf>
    <xf numFmtId="170" fontId="23" fillId="10" borderId="0" xfId="0" applyNumberFormat="1" applyFont="1" applyFill="1" applyAlignment="1" applyProtection="1">
      <alignment horizontal="right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4" fontId="28" fillId="11" borderId="14" xfId="28" applyNumberFormat="1" applyFont="1" applyFill="1" applyBorder="1" applyAlignment="1" applyProtection="1">
      <alignment horizontal="right" wrapText="1"/>
      <protection locked="0"/>
    </xf>
    <xf numFmtId="166" fontId="55" fillId="0" borderId="0" xfId="0" applyNumberFormat="1" applyFont="1"/>
    <xf numFmtId="49" fontId="12" fillId="3" borderId="0" xfId="0" applyNumberFormat="1" applyFont="1" applyFill="1" applyAlignment="1">
      <alignment horizontal="left"/>
    </xf>
    <xf numFmtId="0" fontId="56" fillId="3" borderId="0" xfId="0" applyFont="1" applyFill="1"/>
    <xf numFmtId="0" fontId="12" fillId="3" borderId="0" xfId="0" applyFont="1" applyFill="1" applyAlignment="1">
      <alignment horizontal="right"/>
    </xf>
    <xf numFmtId="0" fontId="12" fillId="3" borderId="0" xfId="0" applyFont="1" applyFill="1" applyAlignment="1">
      <alignment horizontal="center"/>
    </xf>
    <xf numFmtId="166" fontId="12" fillId="3" borderId="0" xfId="0" applyNumberFormat="1" applyFont="1" applyFill="1" applyAlignment="1">
      <alignment horizontal="right"/>
    </xf>
    <xf numFmtId="0" fontId="57" fillId="3" borderId="0" xfId="0" applyFont="1" applyFill="1"/>
    <xf numFmtId="49" fontId="12" fillId="3" borderId="0" xfId="31" applyNumberFormat="1" applyFont="1" applyFill="1" applyAlignment="1">
      <alignment horizontal="left"/>
      <protection/>
    </xf>
    <xf numFmtId="0" fontId="56" fillId="3" borderId="0" xfId="31" applyFont="1" applyFill="1">
      <alignment/>
      <protection/>
    </xf>
    <xf numFmtId="0" fontId="12" fillId="3" borderId="0" xfId="31" applyFont="1" applyFill="1" applyAlignment="1">
      <alignment horizontal="right"/>
      <protection/>
    </xf>
    <xf numFmtId="0" fontId="12" fillId="3" borderId="0" xfId="31" applyFont="1" applyFill="1" applyAlignment="1">
      <alignment horizontal="center"/>
      <protection/>
    </xf>
    <xf numFmtId="0" fontId="9" fillId="3" borderId="0" xfId="31" applyFont="1" applyFill="1" applyAlignment="1">
      <alignment horizontal="centerContinuous"/>
      <protection/>
    </xf>
    <xf numFmtId="0" fontId="56" fillId="3" borderId="0" xfId="0" applyFont="1" applyFill="1" applyBorder="1" applyAlignment="1">
      <alignment vertical="top" wrapText="1"/>
    </xf>
    <xf numFmtId="166" fontId="12" fillId="11" borderId="0" xfId="0" applyNumberFormat="1" applyFont="1" applyFill="1" applyAlignment="1">
      <alignment horizontal="right"/>
    </xf>
    <xf numFmtId="166" fontId="12" fillId="11" borderId="0" xfId="31" applyNumberFormat="1" applyFont="1" applyFill="1" applyAlignment="1">
      <alignment horizontal="right"/>
      <protection/>
    </xf>
    <xf numFmtId="166" fontId="9" fillId="11" borderId="0" xfId="31" applyNumberFormat="1" applyFill="1">
      <alignment/>
      <protection/>
    </xf>
    <xf numFmtId="167" fontId="26" fillId="3" borderId="0" xfId="0" applyNumberFormat="1" applyFont="1" applyFill="1" applyAlignment="1">
      <alignment horizontal="center" vertical="center"/>
    </xf>
    <xf numFmtId="49" fontId="26" fillId="3" borderId="0" xfId="0" applyNumberFormat="1" applyFont="1" applyFill="1" applyAlignment="1">
      <alignment vertical="top"/>
    </xf>
    <xf numFmtId="0" fontId="26" fillId="3" borderId="0" xfId="0" applyFont="1" applyFill="1" applyAlignment="1">
      <alignment vertical="center" wrapText="1"/>
    </xf>
    <xf numFmtId="168" fontId="26" fillId="3" borderId="0" xfId="0" applyNumberFormat="1" applyFont="1" applyFill="1" applyAlignment="1">
      <alignment horizontal="right" vertical="center"/>
    </xf>
    <xf numFmtId="4" fontId="26" fillId="3" borderId="0" xfId="0" applyNumberFormat="1" applyFont="1" applyFill="1" applyAlignment="1">
      <alignment horizontal="right" vertical="center"/>
    </xf>
    <xf numFmtId="169" fontId="26" fillId="3" borderId="0" xfId="0" applyNumberFormat="1" applyFont="1" applyFill="1" applyAlignment="1">
      <alignment horizontal="right" vertical="center"/>
    </xf>
    <xf numFmtId="4" fontId="26" fillId="3" borderId="0" xfId="0" applyNumberFormat="1" applyFont="1" applyFill="1" applyAlignment="1" applyProtection="1">
      <alignment horizontal="right" vertical="center"/>
      <protection locked="0"/>
    </xf>
    <xf numFmtId="170" fontId="26" fillId="3" borderId="0" xfId="0" applyNumberFormat="1" applyFont="1" applyFill="1" applyAlignment="1" applyProtection="1">
      <alignment horizontal="right" vertical="center"/>
      <protection locked="0"/>
    </xf>
    <xf numFmtId="165" fontId="3" fillId="0" borderId="44" xfId="20" applyNumberFormat="1" applyFont="1" applyBorder="1">
      <alignment/>
      <protection/>
    </xf>
    <xf numFmtId="0" fontId="18" fillId="0" borderId="0" xfId="135">
      <alignment/>
      <protection/>
    </xf>
    <xf numFmtId="0" fontId="18" fillId="0" borderId="0" xfId="135" applyProtection="1">
      <alignment/>
      <protection locked="0"/>
    </xf>
    <xf numFmtId="0" fontId="18" fillId="0" borderId="0" xfId="135" applyFont="1" applyAlignment="1">
      <alignment horizontal="left" vertical="center"/>
      <protection/>
    </xf>
    <xf numFmtId="0" fontId="18" fillId="0" borderId="45" xfId="135" applyBorder="1">
      <alignment/>
      <protection/>
    </xf>
    <xf numFmtId="0" fontId="18" fillId="0" borderId="46" xfId="135" applyBorder="1">
      <alignment/>
      <protection/>
    </xf>
    <xf numFmtId="0" fontId="18" fillId="0" borderId="46" xfId="135" applyBorder="1" applyProtection="1">
      <alignment/>
      <protection locked="0"/>
    </xf>
    <xf numFmtId="0" fontId="18" fillId="0" borderId="47" xfId="135" applyBorder="1">
      <alignment/>
      <protection/>
    </xf>
    <xf numFmtId="0" fontId="58" fillId="0" borderId="0" xfId="135" applyFont="1" applyAlignment="1">
      <alignment horizontal="left" vertical="center"/>
      <protection/>
    </xf>
    <xf numFmtId="0" fontId="59" fillId="0" borderId="0" xfId="135" applyFont="1" applyAlignment="1">
      <alignment horizontal="left" vertical="center"/>
      <protection/>
    </xf>
    <xf numFmtId="0" fontId="18" fillId="0" borderId="47" xfId="135" applyFont="1" applyBorder="1" applyAlignment="1">
      <alignment vertical="center"/>
      <protection/>
    </xf>
    <xf numFmtId="0" fontId="18" fillId="0" borderId="0" xfId="135" applyFont="1" applyAlignment="1">
      <alignment vertical="center"/>
      <protection/>
    </xf>
    <xf numFmtId="0" fontId="60" fillId="0" borderId="0" xfId="135" applyFont="1" applyAlignment="1">
      <alignment horizontal="left" vertical="center"/>
      <protection/>
    </xf>
    <xf numFmtId="0" fontId="18" fillId="0" borderId="0" xfId="135" applyFont="1" applyAlignment="1" applyProtection="1">
      <alignment vertical="center"/>
      <protection locked="0"/>
    </xf>
    <xf numFmtId="0" fontId="60" fillId="0" borderId="0" xfId="135" applyFont="1" applyAlignment="1" applyProtection="1">
      <alignment horizontal="left" vertical="center"/>
      <protection locked="0"/>
    </xf>
    <xf numFmtId="178" fontId="18" fillId="0" borderId="0" xfId="135" applyNumberFormat="1" applyFont="1" applyAlignment="1">
      <alignment horizontal="left" vertical="center"/>
      <protection/>
    </xf>
    <xf numFmtId="0" fontId="18" fillId="10" borderId="0" xfId="135" applyFont="1" applyFill="1" applyAlignment="1" applyProtection="1">
      <alignment horizontal="left" vertical="center"/>
      <protection locked="0"/>
    </xf>
    <xf numFmtId="0" fontId="18" fillId="0" borderId="47" xfId="135" applyFont="1" applyBorder="1" applyAlignment="1">
      <alignment vertical="center" wrapText="1"/>
      <protection/>
    </xf>
    <xf numFmtId="0" fontId="18" fillId="0" borderId="0" xfId="135" applyFont="1" applyAlignment="1">
      <alignment vertical="center" wrapText="1"/>
      <protection/>
    </xf>
    <xf numFmtId="0" fontId="18" fillId="0" borderId="0" xfId="135" applyFont="1" applyAlignment="1" applyProtection="1">
      <alignment vertical="center" wrapText="1"/>
      <protection locked="0"/>
    </xf>
    <xf numFmtId="0" fontId="18" fillId="0" borderId="48" xfId="135" applyFont="1" applyBorder="1" applyAlignment="1">
      <alignment vertical="center"/>
      <protection/>
    </xf>
    <xf numFmtId="0" fontId="18" fillId="0" borderId="48" xfId="135" applyFont="1" applyBorder="1" applyAlignment="1" applyProtection="1">
      <alignment vertical="center"/>
      <protection locked="0"/>
    </xf>
    <xf numFmtId="0" fontId="42" fillId="0" borderId="0" xfId="135" applyFont="1" applyAlignment="1">
      <alignment horizontal="left" vertical="center"/>
      <protection/>
    </xf>
    <xf numFmtId="4" fontId="61" fillId="0" borderId="0" xfId="135" applyNumberFormat="1" applyFont="1" applyAlignment="1">
      <alignment vertical="center"/>
      <protection/>
    </xf>
    <xf numFmtId="0" fontId="60" fillId="0" borderId="0" xfId="135" applyFont="1" applyAlignment="1">
      <alignment horizontal="right" vertical="center"/>
      <protection/>
    </xf>
    <xf numFmtId="0" fontId="60" fillId="0" borderId="0" xfId="135" applyFont="1" applyAlignment="1" applyProtection="1">
      <alignment horizontal="right" vertical="center"/>
      <protection locked="0"/>
    </xf>
    <xf numFmtId="4" fontId="60" fillId="0" borderId="0" xfId="135" applyNumberFormat="1" applyFont="1" applyAlignment="1">
      <alignment vertical="center"/>
      <protection/>
    </xf>
    <xf numFmtId="179" fontId="60" fillId="0" borderId="0" xfId="135" applyNumberFormat="1" applyFont="1" applyAlignment="1" applyProtection="1">
      <alignment horizontal="right" vertical="center"/>
      <protection locked="0"/>
    </xf>
    <xf numFmtId="0" fontId="18" fillId="12" borderId="0" xfId="135" applyFont="1" applyFill="1" applyAlignment="1">
      <alignment vertical="center"/>
      <protection/>
    </xf>
    <xf numFmtId="0" fontId="39" fillId="12" borderId="49" xfId="135" applyFont="1" applyFill="1" applyBorder="1" applyAlignment="1">
      <alignment horizontal="left" vertical="center"/>
      <protection/>
    </xf>
    <xf numFmtId="0" fontId="18" fillId="12" borderId="50" xfId="135" applyFont="1" applyFill="1" applyBorder="1" applyAlignment="1">
      <alignment vertical="center"/>
      <protection/>
    </xf>
    <xf numFmtId="0" fontId="39" fillId="12" borderId="50" xfId="135" applyFont="1" applyFill="1" applyBorder="1" applyAlignment="1">
      <alignment horizontal="right" vertical="center"/>
      <protection/>
    </xf>
    <xf numFmtId="0" fontId="39" fillId="12" borderId="50" xfId="135" applyFont="1" applyFill="1" applyBorder="1" applyAlignment="1">
      <alignment horizontal="center" vertical="center"/>
      <protection/>
    </xf>
    <xf numFmtId="0" fontId="18" fillId="12" borderId="50" xfId="135" applyFont="1" applyFill="1" applyBorder="1" applyAlignment="1" applyProtection="1">
      <alignment vertical="center"/>
      <protection locked="0"/>
    </xf>
    <xf numFmtId="4" fontId="39" fillId="12" borderId="50" xfId="135" applyNumberFormat="1" applyFont="1" applyFill="1" applyBorder="1" applyAlignment="1">
      <alignment vertical="center"/>
      <protection/>
    </xf>
    <xf numFmtId="0" fontId="18" fillId="12" borderId="51" xfId="135" applyFont="1" applyFill="1" applyBorder="1" applyAlignment="1">
      <alignment vertical="center"/>
      <protection/>
    </xf>
    <xf numFmtId="0" fontId="18" fillId="0" borderId="52" xfId="135" applyFont="1" applyBorder="1" applyAlignment="1">
      <alignment vertical="center"/>
      <protection/>
    </xf>
    <xf numFmtId="0" fontId="18" fillId="0" borderId="53" xfId="135" applyFont="1" applyBorder="1" applyAlignment="1">
      <alignment vertical="center"/>
      <protection/>
    </xf>
    <xf numFmtId="0" fontId="18" fillId="0" borderId="53" xfId="135" applyFont="1" applyBorder="1" applyAlignment="1" applyProtection="1">
      <alignment vertical="center"/>
      <protection locked="0"/>
    </xf>
    <xf numFmtId="0" fontId="18" fillId="0" borderId="45" xfId="135" applyFont="1" applyBorder="1" applyAlignment="1">
      <alignment vertical="center"/>
      <protection/>
    </xf>
    <xf numFmtId="0" fontId="18" fillId="0" borderId="46" xfId="135" applyFont="1" applyBorder="1" applyAlignment="1">
      <alignment vertical="center"/>
      <protection/>
    </xf>
    <xf numFmtId="0" fontId="18" fillId="0" borderId="46" xfId="135" applyFont="1" applyBorder="1" applyAlignment="1" applyProtection="1">
      <alignment vertical="center"/>
      <protection locked="0"/>
    </xf>
    <xf numFmtId="0" fontId="18" fillId="0" borderId="47" xfId="135" applyFont="1" applyBorder="1" applyAlignment="1" applyProtection="1">
      <alignment vertical="center"/>
      <protection/>
    </xf>
    <xf numFmtId="0" fontId="58" fillId="0" borderId="0" xfId="135" applyFont="1" applyAlignment="1" applyProtection="1">
      <alignment horizontal="left" vertical="center"/>
      <protection/>
    </xf>
    <xf numFmtId="0" fontId="18" fillId="0" borderId="0" xfId="135" applyFont="1" applyAlignment="1" applyProtection="1">
      <alignment vertical="center"/>
      <protection/>
    </xf>
    <xf numFmtId="0" fontId="60" fillId="0" borderId="0" xfId="135" applyFont="1" applyAlignment="1" applyProtection="1">
      <alignment horizontal="left" vertical="center"/>
      <protection/>
    </xf>
    <xf numFmtId="0" fontId="18" fillId="0" borderId="0" xfId="135" applyFont="1" applyAlignment="1" applyProtection="1">
      <alignment horizontal="left" vertical="center"/>
      <protection/>
    </xf>
    <xf numFmtId="178" fontId="18" fillId="0" borderId="0" xfId="135" applyNumberFormat="1" applyFont="1" applyAlignment="1" applyProtection="1">
      <alignment horizontal="left" vertical="center"/>
      <protection/>
    </xf>
    <xf numFmtId="0" fontId="18" fillId="0" borderId="0" xfId="135" applyFont="1" applyAlignment="1" applyProtection="1">
      <alignment horizontal="left" vertical="center" wrapText="1"/>
      <protection/>
    </xf>
    <xf numFmtId="0" fontId="12" fillId="12" borderId="0" xfId="135" applyFont="1" applyFill="1" applyAlignment="1" applyProtection="1">
      <alignment horizontal="left" vertical="center"/>
      <protection/>
    </xf>
    <xf numFmtId="0" fontId="18" fillId="12" borderId="0" xfId="135" applyFont="1" applyFill="1" applyAlignment="1" applyProtection="1">
      <alignment vertical="center"/>
      <protection/>
    </xf>
    <xf numFmtId="0" fontId="18" fillId="12" borderId="0" xfId="135" applyFont="1" applyFill="1" applyAlignment="1" applyProtection="1">
      <alignment vertical="center"/>
      <protection locked="0"/>
    </xf>
    <xf numFmtId="0" fontId="12" fillId="12" borderId="0" xfId="135" applyFont="1" applyFill="1" applyAlignment="1" applyProtection="1">
      <alignment horizontal="right" vertical="center"/>
      <protection/>
    </xf>
    <xf numFmtId="0" fontId="62" fillId="0" borderId="0" xfId="135" applyFont="1" applyAlignment="1" applyProtection="1">
      <alignment horizontal="left" vertical="center"/>
      <protection/>
    </xf>
    <xf numFmtId="4" fontId="61" fillId="0" borderId="0" xfId="135" applyNumberFormat="1" applyFont="1" applyAlignment="1" applyProtection="1">
      <alignment vertical="center"/>
      <protection/>
    </xf>
    <xf numFmtId="0" fontId="63" fillId="0" borderId="47" xfId="135" applyFont="1" applyBorder="1" applyAlignment="1" applyProtection="1">
      <alignment vertical="center"/>
      <protection/>
    </xf>
    <xf numFmtId="0" fontId="63" fillId="0" borderId="0" xfId="135" applyFont="1" applyAlignment="1" applyProtection="1">
      <alignment vertical="center"/>
      <protection/>
    </xf>
    <xf numFmtId="0" fontId="63" fillId="0" borderId="54" xfId="135" applyFont="1" applyBorder="1" applyAlignment="1" applyProtection="1">
      <alignment horizontal="left" vertical="center"/>
      <protection/>
    </xf>
    <xf numFmtId="0" fontId="63" fillId="0" borderId="54" xfId="135" applyFont="1" applyBorder="1" applyAlignment="1" applyProtection="1">
      <alignment vertical="center"/>
      <protection/>
    </xf>
    <xf numFmtId="0" fontId="63" fillId="0" borderId="54" xfId="135" applyFont="1" applyBorder="1" applyAlignment="1" applyProtection="1">
      <alignment vertical="center"/>
      <protection locked="0"/>
    </xf>
    <xf numFmtId="4" fontId="63" fillId="0" borderId="54" xfId="135" applyNumberFormat="1" applyFont="1" applyBorder="1" applyAlignment="1" applyProtection="1">
      <alignment vertical="center"/>
      <protection/>
    </xf>
    <xf numFmtId="0" fontId="63" fillId="0" borderId="47" xfId="135" applyFont="1" applyBorder="1" applyAlignment="1">
      <alignment vertical="center"/>
      <protection/>
    </xf>
    <xf numFmtId="0" fontId="63" fillId="0" borderId="0" xfId="135" applyFont="1" applyAlignment="1">
      <alignment vertical="center"/>
      <protection/>
    </xf>
    <xf numFmtId="0" fontId="64" fillId="0" borderId="47" xfId="135" applyFont="1" applyBorder="1" applyAlignment="1" applyProtection="1">
      <alignment vertical="center"/>
      <protection/>
    </xf>
    <xf numFmtId="0" fontId="64" fillId="0" borderId="0" xfId="135" applyFont="1" applyAlignment="1" applyProtection="1">
      <alignment vertical="center"/>
      <protection/>
    </xf>
    <xf numFmtId="0" fontId="64" fillId="0" borderId="54" xfId="135" applyFont="1" applyBorder="1" applyAlignment="1" applyProtection="1">
      <alignment horizontal="left" vertical="center"/>
      <protection/>
    </xf>
    <xf numFmtId="0" fontId="64" fillId="0" borderId="54" xfId="135" applyFont="1" applyBorder="1" applyAlignment="1" applyProtection="1">
      <alignment vertical="center"/>
      <protection/>
    </xf>
    <xf numFmtId="0" fontId="64" fillId="0" borderId="54" xfId="135" applyFont="1" applyBorder="1" applyAlignment="1" applyProtection="1">
      <alignment vertical="center"/>
      <protection locked="0"/>
    </xf>
    <xf numFmtId="4" fontId="64" fillId="0" borderId="54" xfId="135" applyNumberFormat="1" applyFont="1" applyBorder="1" applyAlignment="1" applyProtection="1">
      <alignment vertical="center"/>
      <protection/>
    </xf>
    <xf numFmtId="0" fontId="64" fillId="0" borderId="47" xfId="135" applyFont="1" applyBorder="1" applyAlignment="1">
      <alignment vertical="center"/>
      <protection/>
    </xf>
    <xf numFmtId="0" fontId="64" fillId="0" borderId="0" xfId="135" applyFont="1" applyAlignment="1">
      <alignment vertical="center"/>
      <protection/>
    </xf>
    <xf numFmtId="0" fontId="18" fillId="0" borderId="52" xfId="135" applyFont="1" applyBorder="1" applyAlignment="1" applyProtection="1">
      <alignment vertical="center"/>
      <protection/>
    </xf>
    <xf numFmtId="0" fontId="18" fillId="0" borderId="53" xfId="135" applyFont="1" applyBorder="1" applyAlignment="1" applyProtection="1">
      <alignment vertical="center"/>
      <protection/>
    </xf>
    <xf numFmtId="0" fontId="18" fillId="0" borderId="45" xfId="135" applyFont="1" applyBorder="1" applyAlignment="1" applyProtection="1">
      <alignment vertical="center"/>
      <protection/>
    </xf>
    <xf numFmtId="0" fontId="18" fillId="0" borderId="46" xfId="135" applyFont="1" applyBorder="1" applyAlignment="1" applyProtection="1">
      <alignment vertical="center"/>
      <protection/>
    </xf>
    <xf numFmtId="0" fontId="18" fillId="0" borderId="47" xfId="135" applyFont="1" applyBorder="1" applyAlignment="1" applyProtection="1">
      <alignment horizontal="center" vertical="center" wrapText="1"/>
      <protection/>
    </xf>
    <xf numFmtId="0" fontId="12" fillId="12" borderId="55" xfId="135" applyFont="1" applyFill="1" applyBorder="1" applyAlignment="1" applyProtection="1">
      <alignment horizontal="center" vertical="center" wrapText="1"/>
      <protection/>
    </xf>
    <xf numFmtId="0" fontId="12" fillId="12" borderId="56" xfId="135" applyFont="1" applyFill="1" applyBorder="1" applyAlignment="1" applyProtection="1">
      <alignment horizontal="center" vertical="center" wrapText="1"/>
      <protection/>
    </xf>
    <xf numFmtId="0" fontId="12" fillId="12" borderId="56" xfId="135" applyFont="1" applyFill="1" applyBorder="1" applyAlignment="1" applyProtection="1">
      <alignment horizontal="center" vertical="center" wrapText="1"/>
      <protection locked="0"/>
    </xf>
    <xf numFmtId="0" fontId="12" fillId="12" borderId="57" xfId="135" applyFont="1" applyFill="1" applyBorder="1" applyAlignment="1" applyProtection="1">
      <alignment horizontal="center" vertical="center" wrapText="1"/>
      <protection/>
    </xf>
    <xf numFmtId="0" fontId="12" fillId="12" borderId="0" xfId="135" applyFont="1" applyFill="1" applyAlignment="1" applyProtection="1">
      <alignment horizontal="center" vertical="center" wrapText="1"/>
      <protection/>
    </xf>
    <xf numFmtId="0" fontId="18" fillId="0" borderId="47" xfId="135" applyFont="1" applyBorder="1" applyAlignment="1">
      <alignment horizontal="center" vertical="center" wrapText="1"/>
      <protection/>
    </xf>
    <xf numFmtId="0" fontId="65" fillId="0" borderId="55" xfId="135" applyFont="1" applyBorder="1" applyAlignment="1" applyProtection="1">
      <alignment horizontal="center" vertical="center" wrapText="1"/>
      <protection/>
    </xf>
    <xf numFmtId="0" fontId="65" fillId="0" borderId="56" xfId="135" applyFont="1" applyBorder="1" applyAlignment="1" applyProtection="1">
      <alignment horizontal="center" vertical="center" wrapText="1"/>
      <protection/>
    </xf>
    <xf numFmtId="0" fontId="65" fillId="0" borderId="57" xfId="135" applyFont="1" applyBorder="1" applyAlignment="1" applyProtection="1">
      <alignment horizontal="center" vertical="center" wrapText="1"/>
      <protection/>
    </xf>
    <xf numFmtId="0" fontId="18" fillId="0" borderId="0" xfId="135" applyFont="1" applyAlignment="1">
      <alignment horizontal="center" vertical="center" wrapText="1"/>
      <protection/>
    </xf>
    <xf numFmtId="0" fontId="61" fillId="0" borderId="0" xfId="135" applyFont="1" applyAlignment="1" applyProtection="1">
      <alignment horizontal="left" vertical="center"/>
      <protection/>
    </xf>
    <xf numFmtId="4" fontId="61" fillId="0" borderId="0" xfId="135" applyNumberFormat="1" applyFont="1" applyAlignment="1" applyProtection="1">
      <alignment/>
      <protection/>
    </xf>
    <xf numFmtId="0" fontId="18" fillId="0" borderId="58" xfId="135" applyFont="1" applyBorder="1" applyAlignment="1" applyProtection="1">
      <alignment vertical="center"/>
      <protection/>
    </xf>
    <xf numFmtId="0" fontId="18" fillId="0" borderId="48" xfId="135" applyFont="1" applyBorder="1" applyAlignment="1" applyProtection="1">
      <alignment vertical="center"/>
      <protection/>
    </xf>
    <xf numFmtId="169" fontId="66" fillId="0" borderId="48" xfId="135" applyNumberFormat="1" applyFont="1" applyBorder="1" applyAlignment="1" applyProtection="1">
      <alignment/>
      <protection/>
    </xf>
    <xf numFmtId="169" fontId="66" fillId="0" borderId="59" xfId="135" applyNumberFormat="1" applyFont="1" applyBorder="1" applyAlignment="1" applyProtection="1">
      <alignment/>
      <protection/>
    </xf>
    <xf numFmtId="4" fontId="19" fillId="0" borderId="0" xfId="135" applyNumberFormat="1" applyFont="1" applyAlignment="1">
      <alignment vertical="center"/>
      <protection/>
    </xf>
    <xf numFmtId="0" fontId="67" fillId="0" borderId="47" xfId="135" applyFont="1" applyBorder="1" applyAlignment="1" applyProtection="1">
      <alignment/>
      <protection/>
    </xf>
    <xf numFmtId="0" fontId="67" fillId="0" borderId="0" xfId="135" applyFont="1" applyAlignment="1" applyProtection="1">
      <alignment/>
      <protection/>
    </xf>
    <xf numFmtId="0" fontId="67" fillId="0" borderId="0" xfId="135" applyFont="1" applyAlignment="1" applyProtection="1">
      <alignment horizontal="left"/>
      <protection/>
    </xf>
    <xf numFmtId="0" fontId="63" fillId="0" borderId="0" xfId="135" applyFont="1" applyAlignment="1" applyProtection="1">
      <alignment horizontal="left"/>
      <protection/>
    </xf>
    <xf numFmtId="0" fontId="67" fillId="0" borderId="0" xfId="135" applyFont="1" applyAlignment="1" applyProtection="1">
      <alignment/>
      <protection locked="0"/>
    </xf>
    <xf numFmtId="4" fontId="63" fillId="0" borderId="0" xfId="135" applyNumberFormat="1" applyFont="1" applyAlignment="1" applyProtection="1">
      <alignment/>
      <protection/>
    </xf>
    <xf numFmtId="0" fontId="67" fillId="0" borderId="47" xfId="135" applyFont="1" applyBorder="1" applyAlignment="1">
      <alignment/>
      <protection/>
    </xf>
    <xf numFmtId="0" fontId="67" fillId="0" borderId="60" xfId="135" applyFont="1" applyBorder="1" applyAlignment="1" applyProtection="1">
      <alignment/>
      <protection/>
    </xf>
    <xf numFmtId="0" fontId="67" fillId="0" borderId="0" xfId="135" applyFont="1" applyBorder="1" applyAlignment="1" applyProtection="1">
      <alignment/>
      <protection/>
    </xf>
    <xf numFmtId="169" fontId="67" fillId="0" borderId="0" xfId="135" applyNumberFormat="1" applyFont="1" applyBorder="1" applyAlignment="1" applyProtection="1">
      <alignment/>
      <protection/>
    </xf>
    <xf numFmtId="169" fontId="67" fillId="0" borderId="61" xfId="135" applyNumberFormat="1" applyFont="1" applyBorder="1" applyAlignment="1" applyProtection="1">
      <alignment/>
      <protection/>
    </xf>
    <xf numFmtId="0" fontId="67" fillId="0" borderId="0" xfId="135" applyFont="1" applyAlignment="1">
      <alignment/>
      <protection/>
    </xf>
    <xf numFmtId="0" fontId="67" fillId="0" borderId="0" xfId="135" applyFont="1" applyAlignment="1">
      <alignment horizontal="left"/>
      <protection/>
    </xf>
    <xf numFmtId="0" fontId="67" fillId="0" borderId="0" xfId="135" applyFont="1" applyAlignment="1">
      <alignment horizontal="center"/>
      <protection/>
    </xf>
    <xf numFmtId="4" fontId="67" fillId="0" borderId="0" xfId="135" applyNumberFormat="1" applyFont="1" applyAlignment="1">
      <alignment vertical="center"/>
      <protection/>
    </xf>
    <xf numFmtId="0" fontId="64" fillId="0" borderId="0" xfId="135" applyFont="1" applyAlignment="1" applyProtection="1">
      <alignment horizontal="left"/>
      <protection/>
    </xf>
    <xf numFmtId="4" fontId="64" fillId="0" borderId="0" xfId="135" applyNumberFormat="1" applyFont="1" applyAlignment="1" applyProtection="1">
      <alignment/>
      <protection/>
    </xf>
    <xf numFmtId="0" fontId="18" fillId="0" borderId="62" xfId="135" applyFont="1" applyBorder="1" applyAlignment="1" applyProtection="1">
      <alignment horizontal="center" vertical="center"/>
      <protection/>
    </xf>
    <xf numFmtId="49" fontId="18" fillId="0" borderId="62" xfId="135" applyNumberFormat="1" applyFont="1" applyBorder="1" applyAlignment="1" applyProtection="1">
      <alignment horizontal="left" vertical="center" wrapText="1"/>
      <protection/>
    </xf>
    <xf numFmtId="0" fontId="18" fillId="0" borderId="62" xfId="135" applyFont="1" applyBorder="1" applyAlignment="1" applyProtection="1">
      <alignment horizontal="left" vertical="center" wrapText="1"/>
      <protection/>
    </xf>
    <xf numFmtId="0" fontId="18" fillId="0" borderId="62" xfId="135" applyFont="1" applyBorder="1" applyAlignment="1" applyProtection="1">
      <alignment horizontal="center" vertical="center" wrapText="1"/>
      <protection/>
    </xf>
    <xf numFmtId="168" fontId="18" fillId="0" borderId="62" xfId="135" applyNumberFormat="1" applyFont="1" applyBorder="1" applyAlignment="1" applyProtection="1">
      <alignment vertical="center"/>
      <protection/>
    </xf>
    <xf numFmtId="4" fontId="18" fillId="10" borderId="62" xfId="135" applyNumberFormat="1" applyFont="1" applyFill="1" applyBorder="1" applyAlignment="1" applyProtection="1">
      <alignment vertical="center"/>
      <protection locked="0"/>
    </xf>
    <xf numFmtId="4" fontId="18" fillId="0" borderId="62" xfId="135" applyNumberFormat="1" applyFont="1" applyBorder="1" applyAlignment="1" applyProtection="1">
      <alignment vertical="center"/>
      <protection/>
    </xf>
    <xf numFmtId="0" fontId="60" fillId="10" borderId="60" xfId="135" applyFont="1" applyFill="1" applyBorder="1" applyAlignment="1" applyProtection="1">
      <alignment horizontal="left" vertical="center"/>
      <protection locked="0"/>
    </xf>
    <xf numFmtId="0" fontId="60" fillId="0" borderId="0" xfId="135" applyFont="1" applyBorder="1" applyAlignment="1" applyProtection="1">
      <alignment horizontal="center" vertical="center"/>
      <protection/>
    </xf>
    <xf numFmtId="0" fontId="18" fillId="0" borderId="0" xfId="135" applyFont="1" applyBorder="1" applyAlignment="1" applyProtection="1">
      <alignment vertical="center"/>
      <protection/>
    </xf>
    <xf numFmtId="169" fontId="60" fillId="0" borderId="0" xfId="135" applyNumberFormat="1" applyFont="1" applyBorder="1" applyAlignment="1" applyProtection="1">
      <alignment vertical="center"/>
      <protection/>
    </xf>
    <xf numFmtId="169" fontId="60" fillId="0" borderId="61" xfId="135" applyNumberFormat="1" applyFont="1" applyBorder="1" applyAlignment="1" applyProtection="1">
      <alignment vertical="center"/>
      <protection/>
    </xf>
    <xf numFmtId="4" fontId="18" fillId="0" borderId="0" xfId="135" applyNumberFormat="1" applyFont="1" applyAlignment="1">
      <alignment vertical="center"/>
      <protection/>
    </xf>
    <xf numFmtId="0" fontId="68" fillId="0" borderId="47" xfId="135" applyFont="1" applyBorder="1" applyAlignment="1" applyProtection="1">
      <alignment vertical="center"/>
      <protection/>
    </xf>
    <xf numFmtId="0" fontId="68" fillId="0" borderId="0" xfId="135" applyFont="1" applyAlignment="1" applyProtection="1">
      <alignment vertical="center"/>
      <protection/>
    </xf>
    <xf numFmtId="0" fontId="69" fillId="0" borderId="0" xfId="135" applyFont="1" applyAlignment="1" applyProtection="1">
      <alignment horizontal="left" vertical="center"/>
      <protection/>
    </xf>
    <xf numFmtId="0" fontId="68" fillId="0" borderId="0" xfId="135" applyFont="1" applyAlignment="1" applyProtection="1">
      <alignment horizontal="left" vertical="center"/>
      <protection/>
    </xf>
    <xf numFmtId="0" fontId="68" fillId="0" borderId="0" xfId="135" applyFont="1" applyAlignment="1" applyProtection="1">
      <alignment horizontal="left" vertical="center" wrapText="1"/>
      <protection/>
    </xf>
    <xf numFmtId="168" fontId="68" fillId="0" borderId="0" xfId="135" applyNumberFormat="1" applyFont="1" applyAlignment="1" applyProtection="1">
      <alignment vertical="center"/>
      <protection/>
    </xf>
    <xf numFmtId="0" fontId="68" fillId="0" borderId="0" xfId="135" applyFont="1" applyAlignment="1" applyProtection="1">
      <alignment vertical="center"/>
      <protection locked="0"/>
    </xf>
    <xf numFmtId="0" fontId="68" fillId="0" borderId="47" xfId="135" applyFont="1" applyBorder="1" applyAlignment="1">
      <alignment vertical="center"/>
      <protection/>
    </xf>
    <xf numFmtId="0" fontId="68" fillId="0" borderId="60" xfId="135" applyFont="1" applyBorder="1" applyAlignment="1" applyProtection="1">
      <alignment vertical="center"/>
      <protection/>
    </xf>
    <xf numFmtId="0" fontId="68" fillId="0" borderId="0" xfId="135" applyFont="1" applyBorder="1" applyAlignment="1" applyProtection="1">
      <alignment vertical="center"/>
      <protection/>
    </xf>
    <xf numFmtId="0" fontId="68" fillId="0" borderId="61" xfId="135" applyFont="1" applyBorder="1" applyAlignment="1" applyProtection="1">
      <alignment vertical="center"/>
      <protection/>
    </xf>
    <xf numFmtId="0" fontId="68" fillId="0" borderId="0" xfId="135" applyFont="1" applyAlignment="1">
      <alignment vertical="center"/>
      <protection/>
    </xf>
    <xf numFmtId="0" fontId="68" fillId="0" borderId="0" xfId="135" applyFont="1" applyAlignment="1">
      <alignment horizontal="left" vertical="center"/>
      <protection/>
    </xf>
    <xf numFmtId="0" fontId="70" fillId="0" borderId="47" xfId="135" applyFont="1" applyBorder="1" applyAlignment="1" applyProtection="1">
      <alignment vertical="center"/>
      <protection/>
    </xf>
    <xf numFmtId="0" fontId="70" fillId="0" borderId="0" xfId="135" applyFont="1" applyAlignment="1" applyProtection="1">
      <alignment vertical="center"/>
      <protection/>
    </xf>
    <xf numFmtId="0" fontId="70" fillId="0" borderId="0" xfId="135" applyFont="1" applyAlignment="1" applyProtection="1">
      <alignment horizontal="left" vertical="center"/>
      <protection/>
    </xf>
    <xf numFmtId="0" fontId="70" fillId="0" borderId="0" xfId="135" applyFont="1" applyAlignment="1" applyProtection="1">
      <alignment horizontal="left" vertical="center" wrapText="1"/>
      <protection/>
    </xf>
    <xf numFmtId="168" fontId="70" fillId="0" borderId="0" xfId="135" applyNumberFormat="1" applyFont="1" applyAlignment="1" applyProtection="1">
      <alignment vertical="center"/>
      <protection/>
    </xf>
    <xf numFmtId="0" fontId="70" fillId="0" borderId="0" xfId="135" applyFont="1" applyAlignment="1" applyProtection="1">
      <alignment vertical="center"/>
      <protection locked="0"/>
    </xf>
    <xf numFmtId="0" fontId="70" fillId="0" borderId="47" xfId="135" applyFont="1" applyBorder="1" applyAlignment="1">
      <alignment vertical="center"/>
      <protection/>
    </xf>
    <xf numFmtId="0" fontId="70" fillId="0" borderId="60" xfId="135" applyFont="1" applyBorder="1" applyAlignment="1" applyProtection="1">
      <alignment vertical="center"/>
      <protection/>
    </xf>
    <xf numFmtId="0" fontId="70" fillId="0" borderId="0" xfId="135" applyFont="1" applyBorder="1" applyAlignment="1" applyProtection="1">
      <alignment vertical="center"/>
      <protection/>
    </xf>
    <xf numFmtId="0" fontId="70" fillId="0" borderId="61" xfId="135" applyFont="1" applyBorder="1" applyAlignment="1" applyProtection="1">
      <alignment vertical="center"/>
      <protection/>
    </xf>
    <xf numFmtId="0" fontId="70" fillId="0" borderId="0" xfId="135" applyFont="1" applyAlignment="1">
      <alignment vertical="center"/>
      <protection/>
    </xf>
    <xf numFmtId="0" fontId="70" fillId="0" borderId="0" xfId="135" applyFont="1" applyAlignment="1">
      <alignment horizontal="left" vertical="center"/>
      <protection/>
    </xf>
    <xf numFmtId="0" fontId="71" fillId="0" borderId="47" xfId="135" applyFont="1" applyBorder="1" applyAlignment="1" applyProtection="1">
      <alignment vertical="center"/>
      <protection/>
    </xf>
    <xf numFmtId="0" fontId="71" fillId="0" borderId="0" xfId="135" applyFont="1" applyAlignment="1" applyProtection="1">
      <alignment vertical="center"/>
      <protection/>
    </xf>
    <xf numFmtId="0" fontId="71" fillId="0" borderId="0" xfId="135" applyFont="1" applyAlignment="1" applyProtection="1">
      <alignment horizontal="left" vertical="center"/>
      <protection/>
    </xf>
    <xf numFmtId="0" fontId="71" fillId="0" borderId="0" xfId="135" applyFont="1" applyAlignment="1" applyProtection="1">
      <alignment horizontal="left" vertical="center" wrapText="1"/>
      <protection/>
    </xf>
    <xf numFmtId="0" fontId="71" fillId="0" borderId="0" xfId="135" applyFont="1" applyAlignment="1" applyProtection="1">
      <alignment vertical="center"/>
      <protection locked="0"/>
    </xf>
    <xf numFmtId="0" fontId="71" fillId="0" borderId="47" xfId="135" applyFont="1" applyBorder="1" applyAlignment="1">
      <alignment vertical="center"/>
      <protection/>
    </xf>
    <xf numFmtId="0" fontId="71" fillId="0" borderId="60" xfId="135" applyFont="1" applyBorder="1" applyAlignment="1" applyProtection="1">
      <alignment vertical="center"/>
      <protection/>
    </xf>
    <xf numFmtId="0" fontId="71" fillId="0" borderId="0" xfId="135" applyFont="1" applyBorder="1" applyAlignment="1" applyProtection="1">
      <alignment vertical="center"/>
      <protection/>
    </xf>
    <xf numFmtId="0" fontId="71" fillId="0" borderId="61" xfId="135" applyFont="1" applyBorder="1" applyAlignment="1" applyProtection="1">
      <alignment vertical="center"/>
      <protection/>
    </xf>
    <xf numFmtId="0" fontId="71" fillId="0" borderId="0" xfId="135" applyFont="1" applyAlignment="1">
      <alignment vertical="center"/>
      <protection/>
    </xf>
    <xf numFmtId="0" fontId="71" fillId="0" borderId="0" xfId="135" applyFont="1" applyAlignment="1">
      <alignment horizontal="left" vertical="center"/>
      <protection/>
    </xf>
    <xf numFmtId="0" fontId="72" fillId="0" borderId="47" xfId="135" applyFont="1" applyBorder="1" applyAlignment="1" applyProtection="1">
      <alignment vertical="center"/>
      <protection/>
    </xf>
    <xf numFmtId="0" fontId="72" fillId="0" borderId="0" xfId="135" applyFont="1" applyAlignment="1" applyProtection="1">
      <alignment vertical="center"/>
      <protection/>
    </xf>
    <xf numFmtId="0" fontId="72" fillId="0" borderId="0" xfId="135" applyFont="1" applyAlignment="1" applyProtection="1">
      <alignment horizontal="left" vertical="center"/>
      <protection/>
    </xf>
    <xf numFmtId="0" fontId="72" fillId="0" borderId="0" xfId="135" applyFont="1" applyAlignment="1" applyProtection="1">
      <alignment horizontal="left" vertical="center" wrapText="1"/>
      <protection/>
    </xf>
    <xf numFmtId="168" fontId="72" fillId="0" borderId="0" xfId="135" applyNumberFormat="1" applyFont="1" applyAlignment="1" applyProtection="1">
      <alignment vertical="center"/>
      <protection/>
    </xf>
    <xf numFmtId="0" fontId="72" fillId="0" borderId="0" xfId="135" applyFont="1" applyAlignment="1" applyProtection="1">
      <alignment vertical="center"/>
      <protection locked="0"/>
    </xf>
    <xf numFmtId="0" fontId="72" fillId="0" borderId="47" xfId="135" applyFont="1" applyBorder="1" applyAlignment="1">
      <alignment vertical="center"/>
      <protection/>
    </xf>
    <xf numFmtId="0" fontId="72" fillId="0" borderId="60" xfId="135" applyFont="1" applyBorder="1" applyAlignment="1" applyProtection="1">
      <alignment vertical="center"/>
      <protection/>
    </xf>
    <xf numFmtId="0" fontId="72" fillId="0" borderId="0" xfId="135" applyFont="1" applyBorder="1" applyAlignment="1" applyProtection="1">
      <alignment vertical="center"/>
      <protection/>
    </xf>
    <xf numFmtId="0" fontId="72" fillId="0" borderId="61" xfId="135" applyFont="1" applyBorder="1" applyAlignment="1" applyProtection="1">
      <alignment vertical="center"/>
      <protection/>
    </xf>
    <xf numFmtId="0" fontId="72" fillId="0" borderId="0" xfId="135" applyFont="1" applyAlignment="1">
      <alignment vertical="center"/>
      <protection/>
    </xf>
    <xf numFmtId="0" fontId="72" fillId="0" borderId="0" xfId="135" applyFont="1" applyAlignment="1">
      <alignment horizontal="left" vertical="center"/>
      <protection/>
    </xf>
    <xf numFmtId="0" fontId="73" fillId="0" borderId="62" xfId="135" applyFont="1" applyBorder="1" applyAlignment="1" applyProtection="1">
      <alignment horizontal="center" vertical="center"/>
      <protection/>
    </xf>
    <xf numFmtId="49" fontId="73" fillId="0" borderId="62" xfId="135" applyNumberFormat="1" applyFont="1" applyBorder="1" applyAlignment="1" applyProtection="1">
      <alignment horizontal="left" vertical="center" wrapText="1"/>
      <protection/>
    </xf>
    <xf numFmtId="0" fontId="73" fillId="0" borderId="62" xfId="135" applyFont="1" applyBorder="1" applyAlignment="1" applyProtection="1">
      <alignment horizontal="left" vertical="center" wrapText="1"/>
      <protection/>
    </xf>
    <xf numFmtId="0" fontId="73" fillId="0" borderId="62" xfId="135" applyFont="1" applyBorder="1" applyAlignment="1" applyProtection="1">
      <alignment horizontal="center" vertical="center" wrapText="1"/>
      <protection/>
    </xf>
    <xf numFmtId="168" fontId="73" fillId="0" borderId="62" xfId="135" applyNumberFormat="1" applyFont="1" applyBorder="1" applyAlignment="1" applyProtection="1">
      <alignment vertical="center"/>
      <protection/>
    </xf>
    <xf numFmtId="4" fontId="73" fillId="10" borderId="62" xfId="135" applyNumberFormat="1" applyFont="1" applyFill="1" applyBorder="1" applyAlignment="1" applyProtection="1">
      <alignment vertical="center"/>
      <protection locked="0"/>
    </xf>
    <xf numFmtId="4" fontId="73" fillId="0" borderId="62" xfId="135" applyNumberFormat="1" applyFont="1" applyBorder="1" applyAlignment="1" applyProtection="1">
      <alignment vertical="center"/>
      <protection/>
    </xf>
    <xf numFmtId="0" fontId="73" fillId="0" borderId="47" xfId="135" applyFont="1" applyBorder="1" applyAlignment="1">
      <alignment vertical="center"/>
      <protection/>
    </xf>
    <xf numFmtId="0" fontId="73" fillId="10" borderId="60" xfId="135" applyFont="1" applyFill="1" applyBorder="1" applyAlignment="1" applyProtection="1">
      <alignment horizontal="left" vertical="center"/>
      <protection locked="0"/>
    </xf>
    <xf numFmtId="0" fontId="73" fillId="0" borderId="0" xfId="135" applyFont="1" applyBorder="1" applyAlignment="1" applyProtection="1">
      <alignment horizontal="center" vertical="center"/>
      <protection/>
    </xf>
    <xf numFmtId="168" fontId="18" fillId="10" borderId="62" xfId="135" applyNumberFormat="1" applyFont="1" applyFill="1" applyBorder="1" applyAlignment="1" applyProtection="1">
      <alignment vertical="center"/>
      <protection locked="0"/>
    </xf>
    <xf numFmtId="0" fontId="70" fillId="0" borderId="63" xfId="135" applyFont="1" applyBorder="1" applyAlignment="1" applyProtection="1">
      <alignment vertical="center"/>
      <protection/>
    </xf>
    <xf numFmtId="0" fontId="70" fillId="0" borderId="54" xfId="135" applyFont="1" applyBorder="1" applyAlignment="1" applyProtection="1">
      <alignment vertical="center"/>
      <protection/>
    </xf>
    <xf numFmtId="0" fontId="70" fillId="0" borderId="64" xfId="135" applyFont="1" applyBorder="1" applyAlignment="1" applyProtection="1">
      <alignment vertical="center"/>
      <protection/>
    </xf>
    <xf numFmtId="0" fontId="2" fillId="0" borderId="0" xfId="20" applyFont="1" applyBorder="1" applyAlignment="1">
      <alignment horizontal="left"/>
      <protection/>
    </xf>
    <xf numFmtId="0" fontId="15" fillId="8" borderId="65" xfId="20" applyFont="1" applyFill="1" applyBorder="1" applyAlignment="1">
      <alignment horizontal="left" vertical="center" wrapText="1"/>
      <protection/>
    </xf>
    <xf numFmtId="0" fontId="9" fillId="0" borderId="0" xfId="21" applyFont="1" applyFill="1" applyAlignment="1">
      <alignment horizontal="justify" vertical="top" wrapText="1"/>
    </xf>
    <xf numFmtId="0" fontId="22" fillId="0" borderId="0" xfId="20" applyFont="1" applyBorder="1" applyAlignment="1">
      <alignment horizontal="left" vertical="center"/>
      <protection/>
    </xf>
    <xf numFmtId="0" fontId="16" fillId="8" borderId="66" xfId="20" applyFont="1" applyFill="1" applyBorder="1" applyAlignment="1">
      <alignment horizontal="center" vertical="center" textRotation="255"/>
      <protection/>
    </xf>
    <xf numFmtId="0" fontId="16" fillId="8" borderId="67" xfId="20" applyFont="1" applyFill="1" applyBorder="1" applyAlignment="1">
      <alignment horizontal="center" vertical="center" textRotation="255"/>
      <protection/>
    </xf>
    <xf numFmtId="0" fontId="16" fillId="8" borderId="68" xfId="20" applyFont="1" applyFill="1" applyBorder="1" applyAlignment="1">
      <alignment horizontal="center" vertical="center" textRotation="255"/>
      <protection/>
    </xf>
    <xf numFmtId="0" fontId="18" fillId="0" borderId="0" xfId="135">
      <alignment/>
      <protection/>
    </xf>
    <xf numFmtId="0" fontId="40" fillId="0" borderId="0" xfId="135" applyFont="1" applyAlignment="1">
      <alignment horizontal="left" vertical="center" wrapText="1"/>
      <protection/>
    </xf>
    <xf numFmtId="0" fontId="18" fillId="0" borderId="0" xfId="135" applyFont="1" applyAlignment="1">
      <alignment vertical="center"/>
      <protection/>
    </xf>
    <xf numFmtId="0" fontId="18" fillId="10" borderId="0" xfId="135" applyFont="1" applyFill="1" applyAlignment="1" applyProtection="1">
      <alignment horizontal="left" vertical="center"/>
      <protection locked="0"/>
    </xf>
    <xf numFmtId="0" fontId="18" fillId="0" borderId="0" xfId="135" applyFont="1" applyAlignment="1">
      <alignment horizontal="left" vertical="center"/>
      <protection/>
    </xf>
    <xf numFmtId="0" fontId="18" fillId="0" borderId="0" xfId="135" applyFont="1" applyAlignment="1">
      <alignment horizontal="left" vertical="center" wrapText="1"/>
      <protection/>
    </xf>
    <xf numFmtId="0" fontId="40" fillId="0" borderId="0" xfId="135" applyFont="1" applyAlignment="1" applyProtection="1">
      <alignment horizontal="left" vertical="center" wrapText="1"/>
      <protection/>
    </xf>
    <xf numFmtId="0" fontId="18" fillId="0" borderId="0" xfId="135" applyFont="1" applyAlignment="1" applyProtection="1">
      <alignment vertical="center"/>
      <protection/>
    </xf>
    <xf numFmtId="2" fontId="31" fillId="0" borderId="14" xfId="28" applyNumberFormat="1" applyFont="1" applyBorder="1" applyAlignment="1" applyProtection="1">
      <alignment horizontal="center"/>
      <protection locked="0"/>
    </xf>
    <xf numFmtId="2" fontId="31" fillId="0" borderId="14" xfId="28" applyNumberFormat="1" applyFont="1" applyBorder="1" applyAlignment="1" applyProtection="1">
      <alignment horizontal="center" wrapText="1"/>
      <protection locked="0"/>
    </xf>
    <xf numFmtId="0" fontId="38" fillId="2" borderId="30" xfId="31" applyFont="1" applyFill="1" applyBorder="1" applyAlignment="1">
      <alignment horizontal="center"/>
      <protection/>
    </xf>
    <xf numFmtId="0" fontId="38" fillId="2" borderId="28" xfId="0" applyFont="1" applyFill="1" applyBorder="1" applyAlignment="1">
      <alignment horizontal="center"/>
    </xf>
    <xf numFmtId="0" fontId="38" fillId="2" borderId="28" xfId="31" applyFont="1" applyFill="1" applyBorder="1" applyAlignment="1">
      <alignment horizontal="center"/>
      <protection/>
    </xf>
    <xf numFmtId="0" fontId="12" fillId="0" borderId="0" xfId="31" applyFont="1" applyAlignment="1">
      <alignment wrapText="1"/>
      <protection/>
    </xf>
  </cellXfs>
  <cellStyles count="1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5" xfId="21"/>
    <cellStyle name="Hypertextový odkaz 2" xfId="22"/>
    <cellStyle name="měny 2" xfId="23"/>
    <cellStyle name="Nedefinován" xfId="24"/>
    <cellStyle name="normální 3" xfId="25"/>
    <cellStyle name="normální 4" xfId="26"/>
    <cellStyle name="normální 6" xfId="27"/>
    <cellStyle name="normální 7" xfId="28"/>
    <cellStyle name="Standard_aktuell" xfId="29"/>
    <cellStyle name="Měna 2" xfId="30"/>
    <cellStyle name="normální 2 2" xfId="31"/>
    <cellStyle name="Normální 4 2" xfId="32"/>
    <cellStyle name="normální 10" xfId="33"/>
    <cellStyle name="normální 36" xfId="34"/>
    <cellStyle name="normální 38" xfId="35"/>
    <cellStyle name="normální 39" xfId="36"/>
    <cellStyle name="normální 37" xfId="37"/>
    <cellStyle name="normální 40" xfId="38"/>
    <cellStyle name="normální 42" xfId="39"/>
    <cellStyle name="normální 49" xfId="40"/>
    <cellStyle name="normální 54" xfId="41"/>
    <cellStyle name="normální 55" xfId="42"/>
    <cellStyle name="normální 56" xfId="43"/>
    <cellStyle name="normální 57" xfId="44"/>
    <cellStyle name="normální 59" xfId="45"/>
    <cellStyle name="normální 10 10" xfId="46"/>
    <cellStyle name="normální 10 11" xfId="47"/>
    <cellStyle name="normální 10 12" xfId="48"/>
    <cellStyle name="normální 10 13" xfId="49"/>
    <cellStyle name="normální 10 14" xfId="50"/>
    <cellStyle name="normální 10 15" xfId="51"/>
    <cellStyle name="normální 10 16" xfId="52"/>
    <cellStyle name="normální 10 17" xfId="53"/>
    <cellStyle name="normální 10 18" xfId="54"/>
    <cellStyle name="normální 10 19" xfId="55"/>
    <cellStyle name="normální 10 2" xfId="56"/>
    <cellStyle name="normální 10 20" xfId="57"/>
    <cellStyle name="normální 10 21" xfId="58"/>
    <cellStyle name="normální 10 22" xfId="59"/>
    <cellStyle name="normální 10 23" xfId="60"/>
    <cellStyle name="normální 10 24" xfId="61"/>
    <cellStyle name="normální 10 25" xfId="62"/>
    <cellStyle name="normální 10 3" xfId="63"/>
    <cellStyle name="normální 10 4" xfId="64"/>
    <cellStyle name="normální 10 5" xfId="65"/>
    <cellStyle name="normální 10 6" xfId="66"/>
    <cellStyle name="normální 10 7" xfId="67"/>
    <cellStyle name="normální 10 8" xfId="68"/>
    <cellStyle name="normální 10 9" xfId="69"/>
    <cellStyle name="normální 11" xfId="70"/>
    <cellStyle name="normální 12" xfId="71"/>
    <cellStyle name="normální 13" xfId="72"/>
    <cellStyle name="normální 14" xfId="73"/>
    <cellStyle name="normální 15" xfId="74"/>
    <cellStyle name="normální 16" xfId="75"/>
    <cellStyle name="normální 17" xfId="76"/>
    <cellStyle name="normální 18" xfId="77"/>
    <cellStyle name="normální 19" xfId="78"/>
    <cellStyle name="Normální 2 10" xfId="79"/>
    <cellStyle name="Normální 2 11" xfId="80"/>
    <cellStyle name="Normální 2 12" xfId="81"/>
    <cellStyle name="Normální 2 13" xfId="82"/>
    <cellStyle name="Normální 2 14" xfId="83"/>
    <cellStyle name="Normální 2 15" xfId="84"/>
    <cellStyle name="Normální 2 16" xfId="85"/>
    <cellStyle name="Normální 2 17" xfId="86"/>
    <cellStyle name="Normální 2 18" xfId="87"/>
    <cellStyle name="Normální 2 19" xfId="88"/>
    <cellStyle name="Normální 2 20" xfId="89"/>
    <cellStyle name="Normální 2 21" xfId="90"/>
    <cellStyle name="Normální 2 22" xfId="91"/>
    <cellStyle name="Normální 2 23" xfId="92"/>
    <cellStyle name="Normální 2 24" xfId="93"/>
    <cellStyle name="Normální 2 25" xfId="94"/>
    <cellStyle name="Normální 2 26" xfId="95"/>
    <cellStyle name="Normální 2 27" xfId="96"/>
    <cellStyle name="Normální 2 28" xfId="97"/>
    <cellStyle name="Normální 2 29" xfId="98"/>
    <cellStyle name="Normální 2 3" xfId="99"/>
    <cellStyle name="Normální 2 30" xfId="100"/>
    <cellStyle name="Normální 2 31" xfId="101"/>
    <cellStyle name="Normální 2 32" xfId="102"/>
    <cellStyle name="Normální 2 33" xfId="103"/>
    <cellStyle name="Normální 2 34" xfId="104"/>
    <cellStyle name="Normální 2 35" xfId="105"/>
    <cellStyle name="Normální 2 36" xfId="106"/>
    <cellStyle name="Normální 2 37" xfId="107"/>
    <cellStyle name="Normální 2 4" xfId="108"/>
    <cellStyle name="Normální 2 5" xfId="109"/>
    <cellStyle name="Normální 2 6" xfId="110"/>
    <cellStyle name="Normální 2 7" xfId="111"/>
    <cellStyle name="Normální 2 8" xfId="112"/>
    <cellStyle name="Normální 2 9" xfId="113"/>
    <cellStyle name="normální 20" xfId="114"/>
    <cellStyle name="normální 21" xfId="115"/>
    <cellStyle name="normální 22" xfId="116"/>
    <cellStyle name="normální 23" xfId="117"/>
    <cellStyle name="normální 24" xfId="118"/>
    <cellStyle name="normální 25" xfId="119"/>
    <cellStyle name="normální 26" xfId="120"/>
    <cellStyle name="normální 27" xfId="121"/>
    <cellStyle name="normální 28" xfId="122"/>
    <cellStyle name="normální 29" xfId="123"/>
    <cellStyle name="normální 30" xfId="124"/>
    <cellStyle name="normální 31" xfId="125"/>
    <cellStyle name="normální 32" xfId="126"/>
    <cellStyle name="normální 33" xfId="127"/>
    <cellStyle name="normální 34" xfId="128"/>
    <cellStyle name="normální 35" xfId="129"/>
    <cellStyle name="normální 8" xfId="130"/>
    <cellStyle name="normální 9" xfId="131"/>
    <cellStyle name="Euro" xfId="132"/>
    <cellStyle name="Excel Built-in Normal" xfId="133"/>
    <cellStyle name="normální 41" xfId="134"/>
    <cellStyle name="Normální 43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onza\AppData\Roaming\Microsoft\Excel\VV-R-%20Vykazy%20vymer%20,%20rozpocet\A-%20stavebni%20E\Rozpo&#269;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zivatel\Plocha\pristavba%20saten%204.2018\17058%20celkovy%20vykaz%20vymer_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erta_rozpocty\oprava%20pokoju%20SP-C\D.1.4.1%20Zdravotni%20instalace\292_(004)_292-3%20-%20Zdravotn&#237;%20instalace-sekce%20C_V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i list"/>
      <sheetName val="Rekapitulace"/>
      <sheetName val="Zakazka"/>
    </sheetNames>
    <sheetDataSet>
      <sheetData sheetId="0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ARC"/>
      <sheetName val="VKO"/>
      <sheetName val="ZTI"/>
      <sheetName val="VYT"/>
      <sheetName val="VZT"/>
      <sheetName val="EI"/>
      <sheetName val="EPS"/>
      <sheetName val="MaR"/>
      <sheetName val="HRO"/>
      <sheetName val="VRN"/>
      <sheetName val="List4"/>
    </sheetNames>
    <sheetDataSet>
      <sheetData sheetId="0" refreshError="1"/>
      <sheetData sheetId="1">
        <row r="1439">
          <cell r="I1439">
            <v>0</v>
          </cell>
        </row>
      </sheetData>
      <sheetData sheetId="2">
        <row r="236">
          <cell r="I236">
            <v>0</v>
          </cell>
        </row>
      </sheetData>
      <sheetData sheetId="3">
        <row r="167">
          <cell r="I167">
            <v>0</v>
          </cell>
        </row>
      </sheetData>
      <sheetData sheetId="4">
        <row r="148">
          <cell r="I148">
            <v>0</v>
          </cell>
        </row>
      </sheetData>
      <sheetData sheetId="5">
        <row r="143">
          <cell r="G143">
            <v>0</v>
          </cell>
        </row>
      </sheetData>
      <sheetData sheetId="6">
        <row r="12">
          <cell r="F12">
            <v>0</v>
          </cell>
        </row>
      </sheetData>
      <sheetData sheetId="7">
        <row r="9">
          <cell r="F9">
            <v>0</v>
          </cell>
        </row>
      </sheetData>
      <sheetData sheetId="8">
        <row r="91">
          <cell r="E91">
            <v>0</v>
          </cell>
        </row>
      </sheetData>
      <sheetData sheetId="9">
        <row r="10">
          <cell r="H10">
            <v>0</v>
          </cell>
        </row>
      </sheetData>
      <sheetData sheetId="10">
        <row r="29">
          <cell r="I29">
            <v>0</v>
          </cell>
        </row>
      </sheetData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  <sheetName val="#Figury"/>
    </sheetNames>
    <sheetDataSet>
      <sheetData sheetId="0">
        <row r="5">
          <cell r="E5" t="str">
            <v>Lázně Berta_oprava stávajících pokojů</v>
          </cell>
          <cell r="P5" t="str">
            <v> </v>
          </cell>
        </row>
        <row r="7">
          <cell r="E7" t="str">
            <v>Zdravotní instalace-sekce C</v>
          </cell>
        </row>
        <row r="9">
          <cell r="E9" t="str">
            <v> </v>
          </cell>
        </row>
        <row r="26">
          <cell r="E26" t="str">
            <v> </v>
          </cell>
        </row>
        <row r="28">
          <cell r="E28" t="str">
            <v> 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00072813034"/>
  </sheetPr>
  <dimension ref="A1:F982"/>
  <sheetViews>
    <sheetView workbookViewId="0" topLeftCell="A1">
      <selection activeCell="D6" sqref="D6"/>
    </sheetView>
  </sheetViews>
  <sheetFormatPr defaultColWidth="15.140625" defaultRowHeight="15" customHeight="1"/>
  <cols>
    <col min="1" max="1" width="6.28125" style="2" customWidth="1"/>
    <col min="2" max="2" width="34.57421875" style="12" customWidth="1"/>
    <col min="3" max="3" width="9.140625" style="2" customWidth="1"/>
    <col min="4" max="4" width="17.57421875" style="2" customWidth="1"/>
    <col min="5" max="5" width="16.00390625" style="2" customWidth="1"/>
    <col min="6" max="6" width="11.421875" style="2" customWidth="1"/>
    <col min="7" max="7" width="11.7109375" style="2" customWidth="1"/>
    <col min="8" max="8" width="11.00390625" style="2" customWidth="1"/>
    <col min="9" max="22" width="7.57421875" style="2" customWidth="1"/>
    <col min="23" max="256" width="15.140625" style="2" customWidth="1"/>
    <col min="257" max="257" width="28.00390625" style="2" customWidth="1"/>
    <col min="258" max="258" width="6.57421875" style="2" customWidth="1"/>
    <col min="259" max="259" width="9.140625" style="2" customWidth="1"/>
    <col min="260" max="260" width="16.8515625" style="2" customWidth="1"/>
    <col min="261" max="262" width="11.421875" style="2" customWidth="1"/>
    <col min="263" max="263" width="11.7109375" style="2" customWidth="1"/>
    <col min="264" max="264" width="11.00390625" style="2" customWidth="1"/>
    <col min="265" max="278" width="7.57421875" style="2" customWidth="1"/>
    <col min="279" max="512" width="15.140625" style="2" customWidth="1"/>
    <col min="513" max="513" width="28.00390625" style="2" customWidth="1"/>
    <col min="514" max="514" width="6.57421875" style="2" customWidth="1"/>
    <col min="515" max="515" width="9.140625" style="2" customWidth="1"/>
    <col min="516" max="516" width="16.8515625" style="2" customWidth="1"/>
    <col min="517" max="518" width="11.421875" style="2" customWidth="1"/>
    <col min="519" max="519" width="11.7109375" style="2" customWidth="1"/>
    <col min="520" max="520" width="11.00390625" style="2" customWidth="1"/>
    <col min="521" max="534" width="7.57421875" style="2" customWidth="1"/>
    <col min="535" max="768" width="15.140625" style="2" customWidth="1"/>
    <col min="769" max="769" width="28.00390625" style="2" customWidth="1"/>
    <col min="770" max="770" width="6.57421875" style="2" customWidth="1"/>
    <col min="771" max="771" width="9.140625" style="2" customWidth="1"/>
    <col min="772" max="772" width="16.8515625" style="2" customWidth="1"/>
    <col min="773" max="774" width="11.421875" style="2" customWidth="1"/>
    <col min="775" max="775" width="11.7109375" style="2" customWidth="1"/>
    <col min="776" max="776" width="11.00390625" style="2" customWidth="1"/>
    <col min="777" max="790" width="7.57421875" style="2" customWidth="1"/>
    <col min="791" max="1024" width="15.140625" style="2" customWidth="1"/>
    <col min="1025" max="1025" width="28.00390625" style="2" customWidth="1"/>
    <col min="1026" max="1026" width="6.57421875" style="2" customWidth="1"/>
    <col min="1027" max="1027" width="9.140625" style="2" customWidth="1"/>
    <col min="1028" max="1028" width="16.8515625" style="2" customWidth="1"/>
    <col min="1029" max="1030" width="11.421875" style="2" customWidth="1"/>
    <col min="1031" max="1031" width="11.7109375" style="2" customWidth="1"/>
    <col min="1032" max="1032" width="11.00390625" style="2" customWidth="1"/>
    <col min="1033" max="1046" width="7.57421875" style="2" customWidth="1"/>
    <col min="1047" max="1280" width="15.140625" style="2" customWidth="1"/>
    <col min="1281" max="1281" width="28.00390625" style="2" customWidth="1"/>
    <col min="1282" max="1282" width="6.57421875" style="2" customWidth="1"/>
    <col min="1283" max="1283" width="9.140625" style="2" customWidth="1"/>
    <col min="1284" max="1284" width="16.8515625" style="2" customWidth="1"/>
    <col min="1285" max="1286" width="11.421875" style="2" customWidth="1"/>
    <col min="1287" max="1287" width="11.7109375" style="2" customWidth="1"/>
    <col min="1288" max="1288" width="11.00390625" style="2" customWidth="1"/>
    <col min="1289" max="1302" width="7.57421875" style="2" customWidth="1"/>
    <col min="1303" max="1536" width="15.140625" style="2" customWidth="1"/>
    <col min="1537" max="1537" width="28.00390625" style="2" customWidth="1"/>
    <col min="1538" max="1538" width="6.57421875" style="2" customWidth="1"/>
    <col min="1539" max="1539" width="9.140625" style="2" customWidth="1"/>
    <col min="1540" max="1540" width="16.8515625" style="2" customWidth="1"/>
    <col min="1541" max="1542" width="11.421875" style="2" customWidth="1"/>
    <col min="1543" max="1543" width="11.7109375" style="2" customWidth="1"/>
    <col min="1544" max="1544" width="11.00390625" style="2" customWidth="1"/>
    <col min="1545" max="1558" width="7.57421875" style="2" customWidth="1"/>
    <col min="1559" max="1792" width="15.140625" style="2" customWidth="1"/>
    <col min="1793" max="1793" width="28.00390625" style="2" customWidth="1"/>
    <col min="1794" max="1794" width="6.57421875" style="2" customWidth="1"/>
    <col min="1795" max="1795" width="9.140625" style="2" customWidth="1"/>
    <col min="1796" max="1796" width="16.8515625" style="2" customWidth="1"/>
    <col min="1797" max="1798" width="11.421875" style="2" customWidth="1"/>
    <col min="1799" max="1799" width="11.7109375" style="2" customWidth="1"/>
    <col min="1800" max="1800" width="11.00390625" style="2" customWidth="1"/>
    <col min="1801" max="1814" width="7.57421875" style="2" customWidth="1"/>
    <col min="1815" max="2048" width="15.140625" style="2" customWidth="1"/>
    <col min="2049" max="2049" width="28.00390625" style="2" customWidth="1"/>
    <col min="2050" max="2050" width="6.57421875" style="2" customWidth="1"/>
    <col min="2051" max="2051" width="9.140625" style="2" customWidth="1"/>
    <col min="2052" max="2052" width="16.8515625" style="2" customWidth="1"/>
    <col min="2053" max="2054" width="11.421875" style="2" customWidth="1"/>
    <col min="2055" max="2055" width="11.7109375" style="2" customWidth="1"/>
    <col min="2056" max="2056" width="11.00390625" style="2" customWidth="1"/>
    <col min="2057" max="2070" width="7.57421875" style="2" customWidth="1"/>
    <col min="2071" max="2304" width="15.140625" style="2" customWidth="1"/>
    <col min="2305" max="2305" width="28.00390625" style="2" customWidth="1"/>
    <col min="2306" max="2306" width="6.57421875" style="2" customWidth="1"/>
    <col min="2307" max="2307" width="9.140625" style="2" customWidth="1"/>
    <col min="2308" max="2308" width="16.8515625" style="2" customWidth="1"/>
    <col min="2309" max="2310" width="11.421875" style="2" customWidth="1"/>
    <col min="2311" max="2311" width="11.7109375" style="2" customWidth="1"/>
    <col min="2312" max="2312" width="11.00390625" style="2" customWidth="1"/>
    <col min="2313" max="2326" width="7.57421875" style="2" customWidth="1"/>
    <col min="2327" max="2560" width="15.140625" style="2" customWidth="1"/>
    <col min="2561" max="2561" width="28.00390625" style="2" customWidth="1"/>
    <col min="2562" max="2562" width="6.57421875" style="2" customWidth="1"/>
    <col min="2563" max="2563" width="9.140625" style="2" customWidth="1"/>
    <col min="2564" max="2564" width="16.8515625" style="2" customWidth="1"/>
    <col min="2565" max="2566" width="11.421875" style="2" customWidth="1"/>
    <col min="2567" max="2567" width="11.7109375" style="2" customWidth="1"/>
    <col min="2568" max="2568" width="11.00390625" style="2" customWidth="1"/>
    <col min="2569" max="2582" width="7.57421875" style="2" customWidth="1"/>
    <col min="2583" max="2816" width="15.140625" style="2" customWidth="1"/>
    <col min="2817" max="2817" width="28.00390625" style="2" customWidth="1"/>
    <col min="2818" max="2818" width="6.57421875" style="2" customWidth="1"/>
    <col min="2819" max="2819" width="9.140625" style="2" customWidth="1"/>
    <col min="2820" max="2820" width="16.8515625" style="2" customWidth="1"/>
    <col min="2821" max="2822" width="11.421875" style="2" customWidth="1"/>
    <col min="2823" max="2823" width="11.7109375" style="2" customWidth="1"/>
    <col min="2824" max="2824" width="11.00390625" style="2" customWidth="1"/>
    <col min="2825" max="2838" width="7.57421875" style="2" customWidth="1"/>
    <col min="2839" max="3072" width="15.140625" style="2" customWidth="1"/>
    <col min="3073" max="3073" width="28.00390625" style="2" customWidth="1"/>
    <col min="3074" max="3074" width="6.57421875" style="2" customWidth="1"/>
    <col min="3075" max="3075" width="9.140625" style="2" customWidth="1"/>
    <col min="3076" max="3076" width="16.8515625" style="2" customWidth="1"/>
    <col min="3077" max="3078" width="11.421875" style="2" customWidth="1"/>
    <col min="3079" max="3079" width="11.7109375" style="2" customWidth="1"/>
    <col min="3080" max="3080" width="11.00390625" style="2" customWidth="1"/>
    <col min="3081" max="3094" width="7.57421875" style="2" customWidth="1"/>
    <col min="3095" max="3328" width="15.140625" style="2" customWidth="1"/>
    <col min="3329" max="3329" width="28.00390625" style="2" customWidth="1"/>
    <col min="3330" max="3330" width="6.57421875" style="2" customWidth="1"/>
    <col min="3331" max="3331" width="9.140625" style="2" customWidth="1"/>
    <col min="3332" max="3332" width="16.8515625" style="2" customWidth="1"/>
    <col min="3333" max="3334" width="11.421875" style="2" customWidth="1"/>
    <col min="3335" max="3335" width="11.7109375" style="2" customWidth="1"/>
    <col min="3336" max="3336" width="11.00390625" style="2" customWidth="1"/>
    <col min="3337" max="3350" width="7.57421875" style="2" customWidth="1"/>
    <col min="3351" max="3584" width="15.140625" style="2" customWidth="1"/>
    <col min="3585" max="3585" width="28.00390625" style="2" customWidth="1"/>
    <col min="3586" max="3586" width="6.57421875" style="2" customWidth="1"/>
    <col min="3587" max="3587" width="9.140625" style="2" customWidth="1"/>
    <col min="3588" max="3588" width="16.8515625" style="2" customWidth="1"/>
    <col min="3589" max="3590" width="11.421875" style="2" customWidth="1"/>
    <col min="3591" max="3591" width="11.7109375" style="2" customWidth="1"/>
    <col min="3592" max="3592" width="11.00390625" style="2" customWidth="1"/>
    <col min="3593" max="3606" width="7.57421875" style="2" customWidth="1"/>
    <col min="3607" max="3840" width="15.140625" style="2" customWidth="1"/>
    <col min="3841" max="3841" width="28.00390625" style="2" customWidth="1"/>
    <col min="3842" max="3842" width="6.57421875" style="2" customWidth="1"/>
    <col min="3843" max="3843" width="9.140625" style="2" customWidth="1"/>
    <col min="3844" max="3844" width="16.8515625" style="2" customWidth="1"/>
    <col min="3845" max="3846" width="11.421875" style="2" customWidth="1"/>
    <col min="3847" max="3847" width="11.7109375" style="2" customWidth="1"/>
    <col min="3848" max="3848" width="11.00390625" style="2" customWidth="1"/>
    <col min="3849" max="3862" width="7.57421875" style="2" customWidth="1"/>
    <col min="3863" max="4096" width="15.140625" style="2" customWidth="1"/>
    <col min="4097" max="4097" width="28.00390625" style="2" customWidth="1"/>
    <col min="4098" max="4098" width="6.57421875" style="2" customWidth="1"/>
    <col min="4099" max="4099" width="9.140625" style="2" customWidth="1"/>
    <col min="4100" max="4100" width="16.8515625" style="2" customWidth="1"/>
    <col min="4101" max="4102" width="11.421875" style="2" customWidth="1"/>
    <col min="4103" max="4103" width="11.7109375" style="2" customWidth="1"/>
    <col min="4104" max="4104" width="11.00390625" style="2" customWidth="1"/>
    <col min="4105" max="4118" width="7.57421875" style="2" customWidth="1"/>
    <col min="4119" max="4352" width="15.140625" style="2" customWidth="1"/>
    <col min="4353" max="4353" width="28.00390625" style="2" customWidth="1"/>
    <col min="4354" max="4354" width="6.57421875" style="2" customWidth="1"/>
    <col min="4355" max="4355" width="9.140625" style="2" customWidth="1"/>
    <col min="4356" max="4356" width="16.8515625" style="2" customWidth="1"/>
    <col min="4357" max="4358" width="11.421875" style="2" customWidth="1"/>
    <col min="4359" max="4359" width="11.7109375" style="2" customWidth="1"/>
    <col min="4360" max="4360" width="11.00390625" style="2" customWidth="1"/>
    <col min="4361" max="4374" width="7.57421875" style="2" customWidth="1"/>
    <col min="4375" max="4608" width="15.140625" style="2" customWidth="1"/>
    <col min="4609" max="4609" width="28.00390625" style="2" customWidth="1"/>
    <col min="4610" max="4610" width="6.57421875" style="2" customWidth="1"/>
    <col min="4611" max="4611" width="9.140625" style="2" customWidth="1"/>
    <col min="4612" max="4612" width="16.8515625" style="2" customWidth="1"/>
    <col min="4613" max="4614" width="11.421875" style="2" customWidth="1"/>
    <col min="4615" max="4615" width="11.7109375" style="2" customWidth="1"/>
    <col min="4616" max="4616" width="11.00390625" style="2" customWidth="1"/>
    <col min="4617" max="4630" width="7.57421875" style="2" customWidth="1"/>
    <col min="4631" max="4864" width="15.140625" style="2" customWidth="1"/>
    <col min="4865" max="4865" width="28.00390625" style="2" customWidth="1"/>
    <col min="4866" max="4866" width="6.57421875" style="2" customWidth="1"/>
    <col min="4867" max="4867" width="9.140625" style="2" customWidth="1"/>
    <col min="4868" max="4868" width="16.8515625" style="2" customWidth="1"/>
    <col min="4869" max="4870" width="11.421875" style="2" customWidth="1"/>
    <col min="4871" max="4871" width="11.7109375" style="2" customWidth="1"/>
    <col min="4872" max="4872" width="11.00390625" style="2" customWidth="1"/>
    <col min="4873" max="4886" width="7.57421875" style="2" customWidth="1"/>
    <col min="4887" max="5120" width="15.140625" style="2" customWidth="1"/>
    <col min="5121" max="5121" width="28.00390625" style="2" customWidth="1"/>
    <col min="5122" max="5122" width="6.57421875" style="2" customWidth="1"/>
    <col min="5123" max="5123" width="9.140625" style="2" customWidth="1"/>
    <col min="5124" max="5124" width="16.8515625" style="2" customWidth="1"/>
    <col min="5125" max="5126" width="11.421875" style="2" customWidth="1"/>
    <col min="5127" max="5127" width="11.7109375" style="2" customWidth="1"/>
    <col min="5128" max="5128" width="11.00390625" style="2" customWidth="1"/>
    <col min="5129" max="5142" width="7.57421875" style="2" customWidth="1"/>
    <col min="5143" max="5376" width="15.140625" style="2" customWidth="1"/>
    <col min="5377" max="5377" width="28.00390625" style="2" customWidth="1"/>
    <col min="5378" max="5378" width="6.57421875" style="2" customWidth="1"/>
    <col min="5379" max="5379" width="9.140625" style="2" customWidth="1"/>
    <col min="5380" max="5380" width="16.8515625" style="2" customWidth="1"/>
    <col min="5381" max="5382" width="11.421875" style="2" customWidth="1"/>
    <col min="5383" max="5383" width="11.7109375" style="2" customWidth="1"/>
    <col min="5384" max="5384" width="11.00390625" style="2" customWidth="1"/>
    <col min="5385" max="5398" width="7.57421875" style="2" customWidth="1"/>
    <col min="5399" max="5632" width="15.140625" style="2" customWidth="1"/>
    <col min="5633" max="5633" width="28.00390625" style="2" customWidth="1"/>
    <col min="5634" max="5634" width="6.57421875" style="2" customWidth="1"/>
    <col min="5635" max="5635" width="9.140625" style="2" customWidth="1"/>
    <col min="5636" max="5636" width="16.8515625" style="2" customWidth="1"/>
    <col min="5637" max="5638" width="11.421875" style="2" customWidth="1"/>
    <col min="5639" max="5639" width="11.7109375" style="2" customWidth="1"/>
    <col min="5640" max="5640" width="11.00390625" style="2" customWidth="1"/>
    <col min="5641" max="5654" width="7.57421875" style="2" customWidth="1"/>
    <col min="5655" max="5888" width="15.140625" style="2" customWidth="1"/>
    <col min="5889" max="5889" width="28.00390625" style="2" customWidth="1"/>
    <col min="5890" max="5890" width="6.57421875" style="2" customWidth="1"/>
    <col min="5891" max="5891" width="9.140625" style="2" customWidth="1"/>
    <col min="5892" max="5892" width="16.8515625" style="2" customWidth="1"/>
    <col min="5893" max="5894" width="11.421875" style="2" customWidth="1"/>
    <col min="5895" max="5895" width="11.7109375" style="2" customWidth="1"/>
    <col min="5896" max="5896" width="11.00390625" style="2" customWidth="1"/>
    <col min="5897" max="5910" width="7.57421875" style="2" customWidth="1"/>
    <col min="5911" max="6144" width="15.140625" style="2" customWidth="1"/>
    <col min="6145" max="6145" width="28.00390625" style="2" customWidth="1"/>
    <col min="6146" max="6146" width="6.57421875" style="2" customWidth="1"/>
    <col min="6147" max="6147" width="9.140625" style="2" customWidth="1"/>
    <col min="6148" max="6148" width="16.8515625" style="2" customWidth="1"/>
    <col min="6149" max="6150" width="11.421875" style="2" customWidth="1"/>
    <col min="6151" max="6151" width="11.7109375" style="2" customWidth="1"/>
    <col min="6152" max="6152" width="11.00390625" style="2" customWidth="1"/>
    <col min="6153" max="6166" width="7.57421875" style="2" customWidth="1"/>
    <col min="6167" max="6400" width="15.140625" style="2" customWidth="1"/>
    <col min="6401" max="6401" width="28.00390625" style="2" customWidth="1"/>
    <col min="6402" max="6402" width="6.57421875" style="2" customWidth="1"/>
    <col min="6403" max="6403" width="9.140625" style="2" customWidth="1"/>
    <col min="6404" max="6404" width="16.8515625" style="2" customWidth="1"/>
    <col min="6405" max="6406" width="11.421875" style="2" customWidth="1"/>
    <col min="6407" max="6407" width="11.7109375" style="2" customWidth="1"/>
    <col min="6408" max="6408" width="11.00390625" style="2" customWidth="1"/>
    <col min="6409" max="6422" width="7.57421875" style="2" customWidth="1"/>
    <col min="6423" max="6656" width="15.140625" style="2" customWidth="1"/>
    <col min="6657" max="6657" width="28.00390625" style="2" customWidth="1"/>
    <col min="6658" max="6658" width="6.57421875" style="2" customWidth="1"/>
    <col min="6659" max="6659" width="9.140625" style="2" customWidth="1"/>
    <col min="6660" max="6660" width="16.8515625" style="2" customWidth="1"/>
    <col min="6661" max="6662" width="11.421875" style="2" customWidth="1"/>
    <col min="6663" max="6663" width="11.7109375" style="2" customWidth="1"/>
    <col min="6664" max="6664" width="11.00390625" style="2" customWidth="1"/>
    <col min="6665" max="6678" width="7.57421875" style="2" customWidth="1"/>
    <col min="6679" max="6912" width="15.140625" style="2" customWidth="1"/>
    <col min="6913" max="6913" width="28.00390625" style="2" customWidth="1"/>
    <col min="6914" max="6914" width="6.57421875" style="2" customWidth="1"/>
    <col min="6915" max="6915" width="9.140625" style="2" customWidth="1"/>
    <col min="6916" max="6916" width="16.8515625" style="2" customWidth="1"/>
    <col min="6917" max="6918" width="11.421875" style="2" customWidth="1"/>
    <col min="6919" max="6919" width="11.7109375" style="2" customWidth="1"/>
    <col min="6920" max="6920" width="11.00390625" style="2" customWidth="1"/>
    <col min="6921" max="6934" width="7.57421875" style="2" customWidth="1"/>
    <col min="6935" max="7168" width="15.140625" style="2" customWidth="1"/>
    <col min="7169" max="7169" width="28.00390625" style="2" customWidth="1"/>
    <col min="7170" max="7170" width="6.57421875" style="2" customWidth="1"/>
    <col min="7171" max="7171" width="9.140625" style="2" customWidth="1"/>
    <col min="7172" max="7172" width="16.8515625" style="2" customWidth="1"/>
    <col min="7173" max="7174" width="11.421875" style="2" customWidth="1"/>
    <col min="7175" max="7175" width="11.7109375" style="2" customWidth="1"/>
    <col min="7176" max="7176" width="11.00390625" style="2" customWidth="1"/>
    <col min="7177" max="7190" width="7.57421875" style="2" customWidth="1"/>
    <col min="7191" max="7424" width="15.140625" style="2" customWidth="1"/>
    <col min="7425" max="7425" width="28.00390625" style="2" customWidth="1"/>
    <col min="7426" max="7426" width="6.57421875" style="2" customWidth="1"/>
    <col min="7427" max="7427" width="9.140625" style="2" customWidth="1"/>
    <col min="7428" max="7428" width="16.8515625" style="2" customWidth="1"/>
    <col min="7429" max="7430" width="11.421875" style="2" customWidth="1"/>
    <col min="7431" max="7431" width="11.7109375" style="2" customWidth="1"/>
    <col min="7432" max="7432" width="11.00390625" style="2" customWidth="1"/>
    <col min="7433" max="7446" width="7.57421875" style="2" customWidth="1"/>
    <col min="7447" max="7680" width="15.140625" style="2" customWidth="1"/>
    <col min="7681" max="7681" width="28.00390625" style="2" customWidth="1"/>
    <col min="7682" max="7682" width="6.57421875" style="2" customWidth="1"/>
    <col min="7683" max="7683" width="9.140625" style="2" customWidth="1"/>
    <col min="7684" max="7684" width="16.8515625" style="2" customWidth="1"/>
    <col min="7685" max="7686" width="11.421875" style="2" customWidth="1"/>
    <col min="7687" max="7687" width="11.7109375" style="2" customWidth="1"/>
    <col min="7688" max="7688" width="11.00390625" style="2" customWidth="1"/>
    <col min="7689" max="7702" width="7.57421875" style="2" customWidth="1"/>
    <col min="7703" max="7936" width="15.140625" style="2" customWidth="1"/>
    <col min="7937" max="7937" width="28.00390625" style="2" customWidth="1"/>
    <col min="7938" max="7938" width="6.57421875" style="2" customWidth="1"/>
    <col min="7939" max="7939" width="9.140625" style="2" customWidth="1"/>
    <col min="7940" max="7940" width="16.8515625" style="2" customWidth="1"/>
    <col min="7941" max="7942" width="11.421875" style="2" customWidth="1"/>
    <col min="7943" max="7943" width="11.7109375" style="2" customWidth="1"/>
    <col min="7944" max="7944" width="11.00390625" style="2" customWidth="1"/>
    <col min="7945" max="7958" width="7.57421875" style="2" customWidth="1"/>
    <col min="7959" max="8192" width="15.140625" style="2" customWidth="1"/>
    <col min="8193" max="8193" width="28.00390625" style="2" customWidth="1"/>
    <col min="8194" max="8194" width="6.57421875" style="2" customWidth="1"/>
    <col min="8195" max="8195" width="9.140625" style="2" customWidth="1"/>
    <col min="8196" max="8196" width="16.8515625" style="2" customWidth="1"/>
    <col min="8197" max="8198" width="11.421875" style="2" customWidth="1"/>
    <col min="8199" max="8199" width="11.7109375" style="2" customWidth="1"/>
    <col min="8200" max="8200" width="11.00390625" style="2" customWidth="1"/>
    <col min="8201" max="8214" width="7.57421875" style="2" customWidth="1"/>
    <col min="8215" max="8448" width="15.140625" style="2" customWidth="1"/>
    <col min="8449" max="8449" width="28.00390625" style="2" customWidth="1"/>
    <col min="8450" max="8450" width="6.57421875" style="2" customWidth="1"/>
    <col min="8451" max="8451" width="9.140625" style="2" customWidth="1"/>
    <col min="8452" max="8452" width="16.8515625" style="2" customWidth="1"/>
    <col min="8453" max="8454" width="11.421875" style="2" customWidth="1"/>
    <col min="8455" max="8455" width="11.7109375" style="2" customWidth="1"/>
    <col min="8456" max="8456" width="11.00390625" style="2" customWidth="1"/>
    <col min="8457" max="8470" width="7.57421875" style="2" customWidth="1"/>
    <col min="8471" max="8704" width="15.140625" style="2" customWidth="1"/>
    <col min="8705" max="8705" width="28.00390625" style="2" customWidth="1"/>
    <col min="8706" max="8706" width="6.57421875" style="2" customWidth="1"/>
    <col min="8707" max="8707" width="9.140625" style="2" customWidth="1"/>
    <col min="8708" max="8708" width="16.8515625" style="2" customWidth="1"/>
    <col min="8709" max="8710" width="11.421875" style="2" customWidth="1"/>
    <col min="8711" max="8711" width="11.7109375" style="2" customWidth="1"/>
    <col min="8712" max="8712" width="11.00390625" style="2" customWidth="1"/>
    <col min="8713" max="8726" width="7.57421875" style="2" customWidth="1"/>
    <col min="8727" max="8960" width="15.140625" style="2" customWidth="1"/>
    <col min="8961" max="8961" width="28.00390625" style="2" customWidth="1"/>
    <col min="8962" max="8962" width="6.57421875" style="2" customWidth="1"/>
    <col min="8963" max="8963" width="9.140625" style="2" customWidth="1"/>
    <col min="8964" max="8964" width="16.8515625" style="2" customWidth="1"/>
    <col min="8965" max="8966" width="11.421875" style="2" customWidth="1"/>
    <col min="8967" max="8967" width="11.7109375" style="2" customWidth="1"/>
    <col min="8968" max="8968" width="11.00390625" style="2" customWidth="1"/>
    <col min="8969" max="8982" width="7.57421875" style="2" customWidth="1"/>
    <col min="8983" max="9216" width="15.140625" style="2" customWidth="1"/>
    <col min="9217" max="9217" width="28.00390625" style="2" customWidth="1"/>
    <col min="9218" max="9218" width="6.57421875" style="2" customWidth="1"/>
    <col min="9219" max="9219" width="9.140625" style="2" customWidth="1"/>
    <col min="9220" max="9220" width="16.8515625" style="2" customWidth="1"/>
    <col min="9221" max="9222" width="11.421875" style="2" customWidth="1"/>
    <col min="9223" max="9223" width="11.7109375" style="2" customWidth="1"/>
    <col min="9224" max="9224" width="11.00390625" style="2" customWidth="1"/>
    <col min="9225" max="9238" width="7.57421875" style="2" customWidth="1"/>
    <col min="9239" max="9472" width="15.140625" style="2" customWidth="1"/>
    <col min="9473" max="9473" width="28.00390625" style="2" customWidth="1"/>
    <col min="9474" max="9474" width="6.57421875" style="2" customWidth="1"/>
    <col min="9475" max="9475" width="9.140625" style="2" customWidth="1"/>
    <col min="9476" max="9476" width="16.8515625" style="2" customWidth="1"/>
    <col min="9477" max="9478" width="11.421875" style="2" customWidth="1"/>
    <col min="9479" max="9479" width="11.7109375" style="2" customWidth="1"/>
    <col min="9480" max="9480" width="11.00390625" style="2" customWidth="1"/>
    <col min="9481" max="9494" width="7.57421875" style="2" customWidth="1"/>
    <col min="9495" max="9728" width="15.140625" style="2" customWidth="1"/>
    <col min="9729" max="9729" width="28.00390625" style="2" customWidth="1"/>
    <col min="9730" max="9730" width="6.57421875" style="2" customWidth="1"/>
    <col min="9731" max="9731" width="9.140625" style="2" customWidth="1"/>
    <col min="9732" max="9732" width="16.8515625" style="2" customWidth="1"/>
    <col min="9733" max="9734" width="11.421875" style="2" customWidth="1"/>
    <col min="9735" max="9735" width="11.7109375" style="2" customWidth="1"/>
    <col min="9736" max="9736" width="11.00390625" style="2" customWidth="1"/>
    <col min="9737" max="9750" width="7.57421875" style="2" customWidth="1"/>
    <col min="9751" max="9984" width="15.140625" style="2" customWidth="1"/>
    <col min="9985" max="9985" width="28.00390625" style="2" customWidth="1"/>
    <col min="9986" max="9986" width="6.57421875" style="2" customWidth="1"/>
    <col min="9987" max="9987" width="9.140625" style="2" customWidth="1"/>
    <col min="9988" max="9988" width="16.8515625" style="2" customWidth="1"/>
    <col min="9989" max="9990" width="11.421875" style="2" customWidth="1"/>
    <col min="9991" max="9991" width="11.7109375" style="2" customWidth="1"/>
    <col min="9992" max="9992" width="11.00390625" style="2" customWidth="1"/>
    <col min="9993" max="10006" width="7.57421875" style="2" customWidth="1"/>
    <col min="10007" max="10240" width="15.140625" style="2" customWidth="1"/>
    <col min="10241" max="10241" width="28.00390625" style="2" customWidth="1"/>
    <col min="10242" max="10242" width="6.57421875" style="2" customWidth="1"/>
    <col min="10243" max="10243" width="9.140625" style="2" customWidth="1"/>
    <col min="10244" max="10244" width="16.8515625" style="2" customWidth="1"/>
    <col min="10245" max="10246" width="11.421875" style="2" customWidth="1"/>
    <col min="10247" max="10247" width="11.7109375" style="2" customWidth="1"/>
    <col min="10248" max="10248" width="11.00390625" style="2" customWidth="1"/>
    <col min="10249" max="10262" width="7.57421875" style="2" customWidth="1"/>
    <col min="10263" max="10496" width="15.140625" style="2" customWidth="1"/>
    <col min="10497" max="10497" width="28.00390625" style="2" customWidth="1"/>
    <col min="10498" max="10498" width="6.57421875" style="2" customWidth="1"/>
    <col min="10499" max="10499" width="9.140625" style="2" customWidth="1"/>
    <col min="10500" max="10500" width="16.8515625" style="2" customWidth="1"/>
    <col min="10501" max="10502" width="11.421875" style="2" customWidth="1"/>
    <col min="10503" max="10503" width="11.7109375" style="2" customWidth="1"/>
    <col min="10504" max="10504" width="11.00390625" style="2" customWidth="1"/>
    <col min="10505" max="10518" width="7.57421875" style="2" customWidth="1"/>
    <col min="10519" max="10752" width="15.140625" style="2" customWidth="1"/>
    <col min="10753" max="10753" width="28.00390625" style="2" customWidth="1"/>
    <col min="10754" max="10754" width="6.57421875" style="2" customWidth="1"/>
    <col min="10755" max="10755" width="9.140625" style="2" customWidth="1"/>
    <col min="10756" max="10756" width="16.8515625" style="2" customWidth="1"/>
    <col min="10757" max="10758" width="11.421875" style="2" customWidth="1"/>
    <col min="10759" max="10759" width="11.7109375" style="2" customWidth="1"/>
    <col min="10760" max="10760" width="11.00390625" style="2" customWidth="1"/>
    <col min="10761" max="10774" width="7.57421875" style="2" customWidth="1"/>
    <col min="10775" max="11008" width="15.140625" style="2" customWidth="1"/>
    <col min="11009" max="11009" width="28.00390625" style="2" customWidth="1"/>
    <col min="11010" max="11010" width="6.57421875" style="2" customWidth="1"/>
    <col min="11011" max="11011" width="9.140625" style="2" customWidth="1"/>
    <col min="11012" max="11012" width="16.8515625" style="2" customWidth="1"/>
    <col min="11013" max="11014" width="11.421875" style="2" customWidth="1"/>
    <col min="11015" max="11015" width="11.7109375" style="2" customWidth="1"/>
    <col min="11016" max="11016" width="11.00390625" style="2" customWidth="1"/>
    <col min="11017" max="11030" width="7.57421875" style="2" customWidth="1"/>
    <col min="11031" max="11264" width="15.140625" style="2" customWidth="1"/>
    <col min="11265" max="11265" width="28.00390625" style="2" customWidth="1"/>
    <col min="11266" max="11266" width="6.57421875" style="2" customWidth="1"/>
    <col min="11267" max="11267" width="9.140625" style="2" customWidth="1"/>
    <col min="11268" max="11268" width="16.8515625" style="2" customWidth="1"/>
    <col min="11269" max="11270" width="11.421875" style="2" customWidth="1"/>
    <col min="11271" max="11271" width="11.7109375" style="2" customWidth="1"/>
    <col min="11272" max="11272" width="11.00390625" style="2" customWidth="1"/>
    <col min="11273" max="11286" width="7.57421875" style="2" customWidth="1"/>
    <col min="11287" max="11520" width="15.140625" style="2" customWidth="1"/>
    <col min="11521" max="11521" width="28.00390625" style="2" customWidth="1"/>
    <col min="11522" max="11522" width="6.57421875" style="2" customWidth="1"/>
    <col min="11523" max="11523" width="9.140625" style="2" customWidth="1"/>
    <col min="11524" max="11524" width="16.8515625" style="2" customWidth="1"/>
    <col min="11525" max="11526" width="11.421875" style="2" customWidth="1"/>
    <col min="11527" max="11527" width="11.7109375" style="2" customWidth="1"/>
    <col min="11528" max="11528" width="11.00390625" style="2" customWidth="1"/>
    <col min="11529" max="11542" width="7.57421875" style="2" customWidth="1"/>
    <col min="11543" max="11776" width="15.140625" style="2" customWidth="1"/>
    <col min="11777" max="11777" width="28.00390625" style="2" customWidth="1"/>
    <col min="11778" max="11778" width="6.57421875" style="2" customWidth="1"/>
    <col min="11779" max="11779" width="9.140625" style="2" customWidth="1"/>
    <col min="11780" max="11780" width="16.8515625" style="2" customWidth="1"/>
    <col min="11781" max="11782" width="11.421875" style="2" customWidth="1"/>
    <col min="11783" max="11783" width="11.7109375" style="2" customWidth="1"/>
    <col min="11784" max="11784" width="11.00390625" style="2" customWidth="1"/>
    <col min="11785" max="11798" width="7.57421875" style="2" customWidth="1"/>
    <col min="11799" max="12032" width="15.140625" style="2" customWidth="1"/>
    <col min="12033" max="12033" width="28.00390625" style="2" customWidth="1"/>
    <col min="12034" max="12034" width="6.57421875" style="2" customWidth="1"/>
    <col min="12035" max="12035" width="9.140625" style="2" customWidth="1"/>
    <col min="12036" max="12036" width="16.8515625" style="2" customWidth="1"/>
    <col min="12037" max="12038" width="11.421875" style="2" customWidth="1"/>
    <col min="12039" max="12039" width="11.7109375" style="2" customWidth="1"/>
    <col min="12040" max="12040" width="11.00390625" style="2" customWidth="1"/>
    <col min="12041" max="12054" width="7.57421875" style="2" customWidth="1"/>
    <col min="12055" max="12288" width="15.140625" style="2" customWidth="1"/>
    <col min="12289" max="12289" width="28.00390625" style="2" customWidth="1"/>
    <col min="12290" max="12290" width="6.57421875" style="2" customWidth="1"/>
    <col min="12291" max="12291" width="9.140625" style="2" customWidth="1"/>
    <col min="12292" max="12292" width="16.8515625" style="2" customWidth="1"/>
    <col min="12293" max="12294" width="11.421875" style="2" customWidth="1"/>
    <col min="12295" max="12295" width="11.7109375" style="2" customWidth="1"/>
    <col min="12296" max="12296" width="11.00390625" style="2" customWidth="1"/>
    <col min="12297" max="12310" width="7.57421875" style="2" customWidth="1"/>
    <col min="12311" max="12544" width="15.140625" style="2" customWidth="1"/>
    <col min="12545" max="12545" width="28.00390625" style="2" customWidth="1"/>
    <col min="12546" max="12546" width="6.57421875" style="2" customWidth="1"/>
    <col min="12547" max="12547" width="9.140625" style="2" customWidth="1"/>
    <col min="12548" max="12548" width="16.8515625" style="2" customWidth="1"/>
    <col min="12549" max="12550" width="11.421875" style="2" customWidth="1"/>
    <col min="12551" max="12551" width="11.7109375" style="2" customWidth="1"/>
    <col min="12552" max="12552" width="11.00390625" style="2" customWidth="1"/>
    <col min="12553" max="12566" width="7.57421875" style="2" customWidth="1"/>
    <col min="12567" max="12800" width="15.140625" style="2" customWidth="1"/>
    <col min="12801" max="12801" width="28.00390625" style="2" customWidth="1"/>
    <col min="12802" max="12802" width="6.57421875" style="2" customWidth="1"/>
    <col min="12803" max="12803" width="9.140625" style="2" customWidth="1"/>
    <col min="12804" max="12804" width="16.8515625" style="2" customWidth="1"/>
    <col min="12805" max="12806" width="11.421875" style="2" customWidth="1"/>
    <col min="12807" max="12807" width="11.7109375" style="2" customWidth="1"/>
    <col min="12808" max="12808" width="11.00390625" style="2" customWidth="1"/>
    <col min="12809" max="12822" width="7.57421875" style="2" customWidth="1"/>
    <col min="12823" max="13056" width="15.140625" style="2" customWidth="1"/>
    <col min="13057" max="13057" width="28.00390625" style="2" customWidth="1"/>
    <col min="13058" max="13058" width="6.57421875" style="2" customWidth="1"/>
    <col min="13059" max="13059" width="9.140625" style="2" customWidth="1"/>
    <col min="13060" max="13060" width="16.8515625" style="2" customWidth="1"/>
    <col min="13061" max="13062" width="11.421875" style="2" customWidth="1"/>
    <col min="13063" max="13063" width="11.7109375" style="2" customWidth="1"/>
    <col min="13064" max="13064" width="11.00390625" style="2" customWidth="1"/>
    <col min="13065" max="13078" width="7.57421875" style="2" customWidth="1"/>
    <col min="13079" max="13312" width="15.140625" style="2" customWidth="1"/>
    <col min="13313" max="13313" width="28.00390625" style="2" customWidth="1"/>
    <col min="13314" max="13314" width="6.57421875" style="2" customWidth="1"/>
    <col min="13315" max="13315" width="9.140625" style="2" customWidth="1"/>
    <col min="13316" max="13316" width="16.8515625" style="2" customWidth="1"/>
    <col min="13317" max="13318" width="11.421875" style="2" customWidth="1"/>
    <col min="13319" max="13319" width="11.7109375" style="2" customWidth="1"/>
    <col min="13320" max="13320" width="11.00390625" style="2" customWidth="1"/>
    <col min="13321" max="13334" width="7.57421875" style="2" customWidth="1"/>
    <col min="13335" max="13568" width="15.140625" style="2" customWidth="1"/>
    <col min="13569" max="13569" width="28.00390625" style="2" customWidth="1"/>
    <col min="13570" max="13570" width="6.57421875" style="2" customWidth="1"/>
    <col min="13571" max="13571" width="9.140625" style="2" customWidth="1"/>
    <col min="13572" max="13572" width="16.8515625" style="2" customWidth="1"/>
    <col min="13573" max="13574" width="11.421875" style="2" customWidth="1"/>
    <col min="13575" max="13575" width="11.7109375" style="2" customWidth="1"/>
    <col min="13576" max="13576" width="11.00390625" style="2" customWidth="1"/>
    <col min="13577" max="13590" width="7.57421875" style="2" customWidth="1"/>
    <col min="13591" max="13824" width="15.140625" style="2" customWidth="1"/>
    <col min="13825" max="13825" width="28.00390625" style="2" customWidth="1"/>
    <col min="13826" max="13826" width="6.57421875" style="2" customWidth="1"/>
    <col min="13827" max="13827" width="9.140625" style="2" customWidth="1"/>
    <col min="13828" max="13828" width="16.8515625" style="2" customWidth="1"/>
    <col min="13829" max="13830" width="11.421875" style="2" customWidth="1"/>
    <col min="13831" max="13831" width="11.7109375" style="2" customWidth="1"/>
    <col min="13832" max="13832" width="11.00390625" style="2" customWidth="1"/>
    <col min="13833" max="13846" width="7.57421875" style="2" customWidth="1"/>
    <col min="13847" max="14080" width="15.140625" style="2" customWidth="1"/>
    <col min="14081" max="14081" width="28.00390625" style="2" customWidth="1"/>
    <col min="14082" max="14082" width="6.57421875" style="2" customWidth="1"/>
    <col min="14083" max="14083" width="9.140625" style="2" customWidth="1"/>
    <col min="14084" max="14084" width="16.8515625" style="2" customWidth="1"/>
    <col min="14085" max="14086" width="11.421875" style="2" customWidth="1"/>
    <col min="14087" max="14087" width="11.7109375" style="2" customWidth="1"/>
    <col min="14088" max="14088" width="11.00390625" style="2" customWidth="1"/>
    <col min="14089" max="14102" width="7.57421875" style="2" customWidth="1"/>
    <col min="14103" max="14336" width="15.140625" style="2" customWidth="1"/>
    <col min="14337" max="14337" width="28.00390625" style="2" customWidth="1"/>
    <col min="14338" max="14338" width="6.57421875" style="2" customWidth="1"/>
    <col min="14339" max="14339" width="9.140625" style="2" customWidth="1"/>
    <col min="14340" max="14340" width="16.8515625" style="2" customWidth="1"/>
    <col min="14341" max="14342" width="11.421875" style="2" customWidth="1"/>
    <col min="14343" max="14343" width="11.7109375" style="2" customWidth="1"/>
    <col min="14344" max="14344" width="11.00390625" style="2" customWidth="1"/>
    <col min="14345" max="14358" width="7.57421875" style="2" customWidth="1"/>
    <col min="14359" max="14592" width="15.140625" style="2" customWidth="1"/>
    <col min="14593" max="14593" width="28.00390625" style="2" customWidth="1"/>
    <col min="14594" max="14594" width="6.57421875" style="2" customWidth="1"/>
    <col min="14595" max="14595" width="9.140625" style="2" customWidth="1"/>
    <col min="14596" max="14596" width="16.8515625" style="2" customWidth="1"/>
    <col min="14597" max="14598" width="11.421875" style="2" customWidth="1"/>
    <col min="14599" max="14599" width="11.7109375" style="2" customWidth="1"/>
    <col min="14600" max="14600" width="11.00390625" style="2" customWidth="1"/>
    <col min="14601" max="14614" width="7.57421875" style="2" customWidth="1"/>
    <col min="14615" max="14848" width="15.140625" style="2" customWidth="1"/>
    <col min="14849" max="14849" width="28.00390625" style="2" customWidth="1"/>
    <col min="14850" max="14850" width="6.57421875" style="2" customWidth="1"/>
    <col min="14851" max="14851" width="9.140625" style="2" customWidth="1"/>
    <col min="14852" max="14852" width="16.8515625" style="2" customWidth="1"/>
    <col min="14853" max="14854" width="11.421875" style="2" customWidth="1"/>
    <col min="14855" max="14855" width="11.7109375" style="2" customWidth="1"/>
    <col min="14856" max="14856" width="11.00390625" style="2" customWidth="1"/>
    <col min="14857" max="14870" width="7.57421875" style="2" customWidth="1"/>
    <col min="14871" max="15104" width="15.140625" style="2" customWidth="1"/>
    <col min="15105" max="15105" width="28.00390625" style="2" customWidth="1"/>
    <col min="15106" max="15106" width="6.57421875" style="2" customWidth="1"/>
    <col min="15107" max="15107" width="9.140625" style="2" customWidth="1"/>
    <col min="15108" max="15108" width="16.8515625" style="2" customWidth="1"/>
    <col min="15109" max="15110" width="11.421875" style="2" customWidth="1"/>
    <col min="15111" max="15111" width="11.7109375" style="2" customWidth="1"/>
    <col min="15112" max="15112" width="11.00390625" style="2" customWidth="1"/>
    <col min="15113" max="15126" width="7.57421875" style="2" customWidth="1"/>
    <col min="15127" max="15360" width="15.140625" style="2" customWidth="1"/>
    <col min="15361" max="15361" width="28.00390625" style="2" customWidth="1"/>
    <col min="15362" max="15362" width="6.57421875" style="2" customWidth="1"/>
    <col min="15363" max="15363" width="9.140625" style="2" customWidth="1"/>
    <col min="15364" max="15364" width="16.8515625" style="2" customWidth="1"/>
    <col min="15365" max="15366" width="11.421875" style="2" customWidth="1"/>
    <col min="15367" max="15367" width="11.7109375" style="2" customWidth="1"/>
    <col min="15368" max="15368" width="11.00390625" style="2" customWidth="1"/>
    <col min="15369" max="15382" width="7.57421875" style="2" customWidth="1"/>
    <col min="15383" max="15616" width="15.140625" style="2" customWidth="1"/>
    <col min="15617" max="15617" width="28.00390625" style="2" customWidth="1"/>
    <col min="15618" max="15618" width="6.57421875" style="2" customWidth="1"/>
    <col min="15619" max="15619" width="9.140625" style="2" customWidth="1"/>
    <col min="15620" max="15620" width="16.8515625" style="2" customWidth="1"/>
    <col min="15621" max="15622" width="11.421875" style="2" customWidth="1"/>
    <col min="15623" max="15623" width="11.7109375" style="2" customWidth="1"/>
    <col min="15624" max="15624" width="11.00390625" style="2" customWidth="1"/>
    <col min="15625" max="15638" width="7.57421875" style="2" customWidth="1"/>
    <col min="15639" max="15872" width="15.140625" style="2" customWidth="1"/>
    <col min="15873" max="15873" width="28.00390625" style="2" customWidth="1"/>
    <col min="15874" max="15874" width="6.57421875" style="2" customWidth="1"/>
    <col min="15875" max="15875" width="9.140625" style="2" customWidth="1"/>
    <col min="15876" max="15876" width="16.8515625" style="2" customWidth="1"/>
    <col min="15877" max="15878" width="11.421875" style="2" customWidth="1"/>
    <col min="15879" max="15879" width="11.7109375" style="2" customWidth="1"/>
    <col min="15880" max="15880" width="11.00390625" style="2" customWidth="1"/>
    <col min="15881" max="15894" width="7.57421875" style="2" customWidth="1"/>
    <col min="15895" max="16128" width="15.140625" style="2" customWidth="1"/>
    <col min="16129" max="16129" width="28.00390625" style="2" customWidth="1"/>
    <col min="16130" max="16130" width="6.57421875" style="2" customWidth="1"/>
    <col min="16131" max="16131" width="9.140625" style="2" customWidth="1"/>
    <col min="16132" max="16132" width="16.8515625" style="2" customWidth="1"/>
    <col min="16133" max="16134" width="11.421875" style="2" customWidth="1"/>
    <col min="16135" max="16135" width="11.7109375" style="2" customWidth="1"/>
    <col min="16136" max="16136" width="11.00390625" style="2" customWidth="1"/>
    <col min="16137" max="16150" width="7.57421875" style="2" customWidth="1"/>
    <col min="16151" max="16384" width="15.140625" style="2" customWidth="1"/>
  </cols>
  <sheetData>
    <row r="1" spans="1:6" ht="24.75" customHeight="1">
      <c r="A1" s="514" t="s">
        <v>71</v>
      </c>
      <c r="B1" s="514"/>
      <c r="C1" s="514"/>
      <c r="D1" s="514"/>
      <c r="E1" s="514"/>
      <c r="F1" s="1"/>
    </row>
    <row r="2" spans="1:6" ht="21.75" customHeight="1" thickBot="1">
      <c r="A2" s="517" t="s">
        <v>1206</v>
      </c>
      <c r="B2" s="517"/>
      <c r="C2" s="517"/>
      <c r="D2" s="517"/>
      <c r="E2" s="517"/>
      <c r="F2" s="1"/>
    </row>
    <row r="3" spans="1:6" s="4" customFormat="1" ht="15" customHeight="1">
      <c r="A3" s="518" t="s">
        <v>295</v>
      </c>
      <c r="B3" s="515" t="s">
        <v>296</v>
      </c>
      <c r="C3" s="515"/>
      <c r="D3" s="515"/>
      <c r="E3" s="244" t="s">
        <v>4</v>
      </c>
      <c r="F3" s="3"/>
    </row>
    <row r="4" spans="1:6" s="4" customFormat="1" ht="28.8">
      <c r="A4" s="519"/>
      <c r="B4" s="241" t="s">
        <v>59</v>
      </c>
      <c r="C4" s="242" t="s">
        <v>60</v>
      </c>
      <c r="D4" s="243" t="s">
        <v>61</v>
      </c>
      <c r="E4" s="245">
        <v>0.21</v>
      </c>
      <c r="F4" s="3"/>
    </row>
    <row r="5" spans="1:6" s="4" customFormat="1" ht="14.4">
      <c r="A5" s="519"/>
      <c r="B5" s="23" t="s">
        <v>62</v>
      </c>
      <c r="C5" s="5" t="s">
        <v>519</v>
      </c>
      <c r="D5" s="6">
        <f>Rekapitulace!J28</f>
        <v>0</v>
      </c>
      <c r="E5" s="19">
        <f>D5*$E$4</f>
        <v>0</v>
      </c>
      <c r="F5" s="3"/>
    </row>
    <row r="6" spans="1:6" s="4" customFormat="1" ht="14.4">
      <c r="A6" s="519"/>
      <c r="B6" s="23" t="s">
        <v>63</v>
      </c>
      <c r="C6" s="5" t="s">
        <v>1155</v>
      </c>
      <c r="D6" s="6">
        <f>'SPC-ZTI'!I106</f>
        <v>0</v>
      </c>
      <c r="E6" s="19">
        <f aca="true" t="shared" si="0" ref="E6:E10">D6*$E$4</f>
        <v>0</v>
      </c>
      <c r="F6" s="3"/>
    </row>
    <row r="7" spans="1:6" s="4" customFormat="1" ht="14.4">
      <c r="A7" s="519"/>
      <c r="B7" s="23" t="s">
        <v>66</v>
      </c>
      <c r="C7" s="5" t="s">
        <v>1178</v>
      </c>
      <c r="D7" s="6">
        <f>'SPC-EI'!H9</f>
        <v>0</v>
      </c>
      <c r="E7" s="19">
        <f t="shared" si="0"/>
        <v>0</v>
      </c>
      <c r="F7" s="3"/>
    </row>
    <row r="8" spans="1:6" s="4" customFormat="1" ht="14.4">
      <c r="A8" s="519"/>
      <c r="B8" s="23" t="s">
        <v>70</v>
      </c>
      <c r="C8" s="5" t="s">
        <v>1198</v>
      </c>
      <c r="D8" s="6">
        <f>'SPC-SLP'!F487</f>
        <v>0</v>
      </c>
      <c r="E8" s="19">
        <f t="shared" si="0"/>
        <v>0</v>
      </c>
      <c r="F8" s="3"/>
    </row>
    <row r="9" spans="1:6" s="4" customFormat="1" ht="14.4">
      <c r="A9" s="519"/>
      <c r="B9" s="23" t="s">
        <v>64</v>
      </c>
      <c r="C9" s="5" t="s">
        <v>1205</v>
      </c>
      <c r="D9" s="6">
        <f>'SPC-UT'!I6</f>
        <v>0</v>
      </c>
      <c r="E9" s="19">
        <f t="shared" si="0"/>
        <v>0</v>
      </c>
      <c r="F9" s="3"/>
    </row>
    <row r="10" spans="1:6" s="4" customFormat="1" ht="15" thickBot="1">
      <c r="A10" s="520"/>
      <c r="B10" s="240" t="s">
        <v>65</v>
      </c>
      <c r="C10" s="20" t="s">
        <v>1207</v>
      </c>
      <c r="D10" s="21">
        <v>0</v>
      </c>
      <c r="E10" s="329">
        <f t="shared" si="0"/>
        <v>0</v>
      </c>
      <c r="F10" s="3"/>
    </row>
    <row r="11" spans="2:6" s="4" customFormat="1" ht="14.4">
      <c r="B11" s="7" t="s">
        <v>67</v>
      </c>
      <c r="C11" s="8"/>
      <c r="D11" s="9">
        <f>SUM(D5:D9)</f>
        <v>0</v>
      </c>
      <c r="E11" s="10">
        <f>SUM(E5:E9)</f>
        <v>0</v>
      </c>
      <c r="F11" s="3"/>
    </row>
    <row r="12" spans="2:6" s="4" customFormat="1" ht="14.4">
      <c r="B12" s="7" t="s">
        <v>68</v>
      </c>
      <c r="C12" s="8"/>
      <c r="D12" s="9">
        <f>D11+E11</f>
        <v>0</v>
      </c>
      <c r="E12" s="11"/>
      <c r="F12" s="3"/>
    </row>
    <row r="13" spans="2:6" s="4" customFormat="1" ht="14.4">
      <c r="B13" s="7"/>
      <c r="C13" s="8"/>
      <c r="D13" s="9"/>
      <c r="E13" s="11"/>
      <c r="F13" s="3"/>
    </row>
    <row r="14" spans="2:6" ht="13.8">
      <c r="B14" s="16"/>
      <c r="C14" s="13" t="s">
        <v>69</v>
      </c>
      <c r="D14" s="14"/>
      <c r="E14" s="15"/>
      <c r="F14" s="15"/>
    </row>
    <row r="15" spans="2:6" ht="13.8">
      <c r="B15" s="22"/>
      <c r="C15" s="13" t="s">
        <v>260</v>
      </c>
      <c r="D15" s="14"/>
      <c r="E15" s="15"/>
      <c r="F15" s="15"/>
    </row>
    <row r="16" spans="3:6" ht="15" customHeight="1">
      <c r="C16" s="13"/>
      <c r="D16" s="14"/>
      <c r="E16" s="17"/>
      <c r="F16" s="17"/>
    </row>
    <row r="17" spans="2:6" ht="18.75" customHeight="1">
      <c r="B17" s="516" t="s">
        <v>112</v>
      </c>
      <c r="C17" s="516"/>
      <c r="D17" s="516"/>
      <c r="E17" s="516"/>
      <c r="F17" s="13"/>
    </row>
    <row r="18" spans="2:6" ht="15.75" customHeight="1">
      <c r="B18" s="516"/>
      <c r="C18" s="516"/>
      <c r="D18" s="516"/>
      <c r="E18" s="516"/>
      <c r="F18" s="13"/>
    </row>
    <row r="19" spans="2:6" ht="13.8">
      <c r="B19" s="516"/>
      <c r="C19" s="516"/>
      <c r="D19" s="516"/>
      <c r="E19" s="516"/>
      <c r="F19" s="13"/>
    </row>
    <row r="20" spans="2:6" ht="13.8">
      <c r="B20" s="516"/>
      <c r="C20" s="516"/>
      <c r="D20" s="516"/>
      <c r="E20" s="516"/>
      <c r="F20" s="13"/>
    </row>
    <row r="21" spans="2:6" ht="13.8">
      <c r="B21" s="516"/>
      <c r="C21" s="516"/>
      <c r="D21" s="516"/>
      <c r="E21" s="516"/>
      <c r="F21" s="13"/>
    </row>
    <row r="22" spans="2:6" ht="13.8">
      <c r="B22" s="516"/>
      <c r="C22" s="516"/>
      <c r="D22" s="516"/>
      <c r="E22" s="516"/>
      <c r="F22" s="13"/>
    </row>
    <row r="23" spans="2:6" ht="13.8">
      <c r="B23" s="516"/>
      <c r="C23" s="516"/>
      <c r="D23" s="516"/>
      <c r="E23" s="516"/>
      <c r="F23" s="13"/>
    </row>
    <row r="24" spans="2:6" ht="13.8">
      <c r="B24" s="516"/>
      <c r="C24" s="516"/>
      <c r="D24" s="516"/>
      <c r="E24" s="516"/>
      <c r="F24" s="13"/>
    </row>
    <row r="25" spans="2:6" ht="13.8">
      <c r="B25" s="516"/>
      <c r="C25" s="516"/>
      <c r="D25" s="516"/>
      <c r="E25" s="516"/>
      <c r="F25" s="13"/>
    </row>
    <row r="26" spans="2:6" ht="13.8">
      <c r="B26" s="516"/>
      <c r="C26" s="516"/>
      <c r="D26" s="516"/>
      <c r="E26" s="516"/>
      <c r="F26" s="13"/>
    </row>
    <row r="27" spans="2:6" ht="13.8">
      <c r="B27" s="516"/>
      <c r="C27" s="516"/>
      <c r="D27" s="516"/>
      <c r="E27" s="516"/>
      <c r="F27" s="13"/>
    </row>
    <row r="28" spans="2:6" ht="13.8">
      <c r="B28" s="516"/>
      <c r="C28" s="516"/>
      <c r="D28" s="516"/>
      <c r="E28" s="516"/>
      <c r="F28" s="13"/>
    </row>
    <row r="29" spans="2:6" ht="13.8">
      <c r="B29" s="516"/>
      <c r="C29" s="516"/>
      <c r="D29" s="516"/>
      <c r="E29" s="516"/>
      <c r="F29" s="13"/>
    </row>
    <row r="30" spans="2:6" ht="13.8">
      <c r="B30" s="516"/>
      <c r="C30" s="516"/>
      <c r="D30" s="516"/>
      <c r="E30" s="516"/>
      <c r="F30" s="13"/>
    </row>
    <row r="31" spans="2:6" ht="13.8">
      <c r="B31" s="516"/>
      <c r="C31" s="516"/>
      <c r="D31" s="516"/>
      <c r="E31" s="516"/>
      <c r="F31" s="13"/>
    </row>
    <row r="32" spans="2:6" ht="13.8">
      <c r="B32" s="516"/>
      <c r="C32" s="516"/>
      <c r="D32" s="516"/>
      <c r="E32" s="516"/>
      <c r="F32" s="13"/>
    </row>
    <row r="33" spans="2:6" ht="13.8">
      <c r="B33" s="516"/>
      <c r="C33" s="516"/>
      <c r="D33" s="516"/>
      <c r="E33" s="516"/>
      <c r="F33" s="13"/>
    </row>
    <row r="34" spans="2:6" ht="13.8">
      <c r="B34" s="516"/>
      <c r="C34" s="516"/>
      <c r="D34" s="516"/>
      <c r="E34" s="516"/>
      <c r="F34" s="13"/>
    </row>
    <row r="35" spans="2:6" ht="13.8">
      <c r="B35" s="516"/>
      <c r="C35" s="516"/>
      <c r="D35" s="516"/>
      <c r="E35" s="516"/>
      <c r="F35" s="13"/>
    </row>
    <row r="36" spans="2:6" ht="13.8">
      <c r="B36" s="18"/>
      <c r="C36" s="13"/>
      <c r="D36" s="13"/>
      <c r="E36" s="13"/>
      <c r="F36" s="13"/>
    </row>
    <row r="37" spans="2:6" ht="13.8">
      <c r="B37" s="18"/>
      <c r="C37" s="13"/>
      <c r="D37" s="13"/>
      <c r="E37" s="13"/>
      <c r="F37" s="13"/>
    </row>
    <row r="38" spans="2:6" ht="13.8">
      <c r="B38" s="18"/>
      <c r="C38" s="13"/>
      <c r="D38" s="13"/>
      <c r="E38" s="13"/>
      <c r="F38" s="13"/>
    </row>
    <row r="39" spans="2:6" ht="13.8">
      <c r="B39" s="18"/>
      <c r="C39" s="13"/>
      <c r="D39" s="13"/>
      <c r="E39" s="13"/>
      <c r="F39" s="13"/>
    </row>
    <row r="40" spans="2:6" ht="13.8">
      <c r="B40" s="18"/>
      <c r="C40" s="13"/>
      <c r="D40" s="13"/>
      <c r="E40" s="13"/>
      <c r="F40" s="13"/>
    </row>
    <row r="41" spans="2:6" ht="13.8">
      <c r="B41" s="18"/>
      <c r="C41" s="13"/>
      <c r="D41" s="13"/>
      <c r="E41" s="13"/>
      <c r="F41" s="13"/>
    </row>
    <row r="42" spans="2:6" ht="13.8">
      <c r="B42" s="18"/>
      <c r="C42" s="13"/>
      <c r="D42" s="13"/>
      <c r="E42" s="13"/>
      <c r="F42" s="13"/>
    </row>
    <row r="43" spans="2:6" ht="13.8">
      <c r="B43" s="18"/>
      <c r="C43" s="13"/>
      <c r="D43" s="13"/>
      <c r="E43" s="13"/>
      <c r="F43" s="13"/>
    </row>
    <row r="44" spans="2:6" ht="13.8">
      <c r="B44" s="18"/>
      <c r="C44" s="13"/>
      <c r="D44" s="13"/>
      <c r="E44" s="13"/>
      <c r="F44" s="13"/>
    </row>
    <row r="45" spans="3:6" ht="13.8">
      <c r="C45" s="13"/>
      <c r="D45" s="13"/>
      <c r="E45" s="15"/>
      <c r="F45" s="15"/>
    </row>
    <row r="46" spans="3:6" ht="13.8">
      <c r="C46" s="13"/>
      <c r="D46" s="13"/>
      <c r="E46" s="15"/>
      <c r="F46" s="15"/>
    </row>
    <row r="47" spans="3:6" ht="13.8">
      <c r="C47" s="13"/>
      <c r="D47" s="14"/>
      <c r="E47" s="15"/>
      <c r="F47" s="15"/>
    </row>
    <row r="48" spans="3:6" ht="13.8">
      <c r="C48" s="13"/>
      <c r="D48" s="14"/>
      <c r="E48" s="15"/>
      <c r="F48" s="15"/>
    </row>
    <row r="49" spans="3:6" ht="13.8">
      <c r="C49" s="13"/>
      <c r="D49" s="14"/>
      <c r="E49" s="15"/>
      <c r="F49" s="15"/>
    </row>
    <row r="50" spans="3:6" ht="13.8">
      <c r="C50" s="13"/>
      <c r="D50" s="14"/>
      <c r="E50" s="15"/>
      <c r="F50" s="15"/>
    </row>
    <row r="51" spans="3:6" ht="13.8">
      <c r="C51" s="13"/>
      <c r="D51" s="14"/>
      <c r="E51" s="15"/>
      <c r="F51" s="15"/>
    </row>
    <row r="52" spans="3:6" ht="13.8">
      <c r="C52" s="13"/>
      <c r="D52" s="14"/>
      <c r="E52" s="15"/>
      <c r="F52" s="15"/>
    </row>
    <row r="53" spans="3:6" ht="13.8">
      <c r="C53" s="13"/>
      <c r="D53" s="14"/>
      <c r="E53" s="15"/>
      <c r="F53" s="15"/>
    </row>
    <row r="54" spans="3:6" ht="13.8">
      <c r="C54" s="13"/>
      <c r="D54" s="14"/>
      <c r="E54" s="15"/>
      <c r="F54" s="15"/>
    </row>
    <row r="55" spans="3:6" ht="13.8">
      <c r="C55" s="13"/>
      <c r="D55" s="14"/>
      <c r="E55" s="15"/>
      <c r="F55" s="15"/>
    </row>
    <row r="56" spans="3:6" ht="13.8">
      <c r="C56" s="13"/>
      <c r="D56" s="14"/>
      <c r="E56" s="15"/>
      <c r="F56" s="15"/>
    </row>
    <row r="57" spans="3:6" ht="13.8">
      <c r="C57" s="13"/>
      <c r="D57" s="14"/>
      <c r="E57" s="15"/>
      <c r="F57" s="15"/>
    </row>
    <row r="58" spans="3:6" ht="13.8">
      <c r="C58" s="13"/>
      <c r="D58" s="14"/>
      <c r="E58" s="15"/>
      <c r="F58" s="15"/>
    </row>
    <row r="59" spans="3:6" ht="13.8">
      <c r="C59" s="13"/>
      <c r="D59" s="14"/>
      <c r="E59" s="15"/>
      <c r="F59" s="15"/>
    </row>
    <row r="60" spans="3:6" ht="13.8">
      <c r="C60" s="13"/>
      <c r="D60" s="14"/>
      <c r="E60" s="15"/>
      <c r="F60" s="15"/>
    </row>
    <row r="61" spans="3:6" ht="13.8">
      <c r="C61" s="13"/>
      <c r="D61" s="14"/>
      <c r="E61" s="15"/>
      <c r="F61" s="15"/>
    </row>
    <row r="62" spans="3:6" ht="13.8">
      <c r="C62" s="13"/>
      <c r="D62" s="14"/>
      <c r="E62" s="15"/>
      <c r="F62" s="15"/>
    </row>
    <row r="63" spans="3:6" ht="13.8">
      <c r="C63" s="13"/>
      <c r="D63" s="14"/>
      <c r="E63" s="15"/>
      <c r="F63" s="15"/>
    </row>
    <row r="64" spans="3:6" ht="13.8">
      <c r="C64" s="13"/>
      <c r="D64" s="14"/>
      <c r="E64" s="15"/>
      <c r="F64" s="15"/>
    </row>
    <row r="65" spans="3:6" ht="13.8">
      <c r="C65" s="13"/>
      <c r="D65" s="14"/>
      <c r="E65" s="15"/>
      <c r="F65" s="15"/>
    </row>
    <row r="66" spans="3:6" ht="13.8">
      <c r="C66" s="13"/>
      <c r="D66" s="14"/>
      <c r="E66" s="15"/>
      <c r="F66" s="15"/>
    </row>
    <row r="67" spans="3:6" ht="13.8">
      <c r="C67" s="13"/>
      <c r="D67" s="14"/>
      <c r="E67" s="15"/>
      <c r="F67" s="15"/>
    </row>
    <row r="68" spans="3:6" ht="13.8">
      <c r="C68" s="13"/>
      <c r="D68" s="14"/>
      <c r="E68" s="15"/>
      <c r="F68" s="15"/>
    </row>
    <row r="69" spans="3:6" ht="13.8">
      <c r="C69" s="13"/>
      <c r="D69" s="14"/>
      <c r="E69" s="15"/>
      <c r="F69" s="15"/>
    </row>
    <row r="70" spans="3:6" ht="13.8">
      <c r="C70" s="13"/>
      <c r="D70" s="14"/>
      <c r="E70" s="15"/>
      <c r="F70" s="15"/>
    </row>
    <row r="71" spans="3:6" ht="13.8">
      <c r="C71" s="13"/>
      <c r="D71" s="14"/>
      <c r="E71" s="15"/>
      <c r="F71" s="15"/>
    </row>
    <row r="72" spans="3:6" ht="13.8">
      <c r="C72" s="13"/>
      <c r="D72" s="14"/>
      <c r="E72" s="15"/>
      <c r="F72" s="15"/>
    </row>
    <row r="73" spans="3:6" ht="13.8">
      <c r="C73" s="13"/>
      <c r="D73" s="14"/>
      <c r="E73" s="15"/>
      <c r="F73" s="15"/>
    </row>
    <row r="74" spans="3:6" ht="13.8">
      <c r="C74" s="13"/>
      <c r="D74" s="14"/>
      <c r="E74" s="15"/>
      <c r="F74" s="15"/>
    </row>
    <row r="75" spans="3:6" ht="13.8">
      <c r="C75" s="13"/>
      <c r="D75" s="14"/>
      <c r="E75" s="15"/>
      <c r="F75" s="15"/>
    </row>
    <row r="76" spans="3:6" ht="13.8">
      <c r="C76" s="13"/>
      <c r="D76" s="14"/>
      <c r="E76" s="15"/>
      <c r="F76" s="15"/>
    </row>
    <row r="77" spans="3:6" ht="13.8">
      <c r="C77" s="13"/>
      <c r="D77" s="14"/>
      <c r="E77" s="15"/>
      <c r="F77" s="15"/>
    </row>
    <row r="78" spans="3:6" ht="13.8">
      <c r="C78" s="13"/>
      <c r="D78" s="14"/>
      <c r="E78" s="15"/>
      <c r="F78" s="15"/>
    </row>
    <row r="79" spans="3:6" ht="13.8">
      <c r="C79" s="13"/>
      <c r="D79" s="14"/>
      <c r="E79" s="15"/>
      <c r="F79" s="15"/>
    </row>
    <row r="80" spans="3:6" ht="13.8">
      <c r="C80" s="13"/>
      <c r="D80" s="14"/>
      <c r="E80" s="15"/>
      <c r="F80" s="15"/>
    </row>
    <row r="81" spans="3:6" ht="13.8">
      <c r="C81" s="13"/>
      <c r="D81" s="14"/>
      <c r="E81" s="15"/>
      <c r="F81" s="15"/>
    </row>
    <row r="82" spans="3:6" ht="13.8">
      <c r="C82" s="13"/>
      <c r="D82" s="14"/>
      <c r="E82" s="15"/>
      <c r="F82" s="15"/>
    </row>
    <row r="83" spans="3:6" ht="13.8">
      <c r="C83" s="13"/>
      <c r="D83" s="14"/>
      <c r="E83" s="15"/>
      <c r="F83" s="15"/>
    </row>
    <row r="84" spans="3:6" ht="13.8">
      <c r="C84" s="13"/>
      <c r="D84" s="14"/>
      <c r="E84" s="15"/>
      <c r="F84" s="15"/>
    </row>
    <row r="85" spans="3:6" ht="13.8">
      <c r="C85" s="13"/>
      <c r="D85" s="14"/>
      <c r="E85" s="15"/>
      <c r="F85" s="15"/>
    </row>
    <row r="86" spans="3:6" ht="13.8">
      <c r="C86" s="13"/>
      <c r="D86" s="14"/>
      <c r="E86" s="15"/>
      <c r="F86" s="15"/>
    </row>
    <row r="87" spans="3:6" ht="13.8">
      <c r="C87" s="13"/>
      <c r="D87" s="14"/>
      <c r="E87" s="15"/>
      <c r="F87" s="15"/>
    </row>
    <row r="88" spans="3:6" ht="13.8">
      <c r="C88" s="13"/>
      <c r="D88" s="14"/>
      <c r="E88" s="15"/>
      <c r="F88" s="15"/>
    </row>
    <row r="89" spans="3:6" ht="13.8">
      <c r="C89" s="13"/>
      <c r="D89" s="14"/>
      <c r="E89" s="15"/>
      <c r="F89" s="15"/>
    </row>
    <row r="90" spans="3:6" ht="13.8">
      <c r="C90" s="13"/>
      <c r="D90" s="14"/>
      <c r="E90" s="15"/>
      <c r="F90" s="15"/>
    </row>
    <row r="91" spans="3:6" ht="13.8">
      <c r="C91" s="13"/>
      <c r="D91" s="14"/>
      <c r="E91" s="15"/>
      <c r="F91" s="15"/>
    </row>
    <row r="92" spans="3:6" ht="13.8">
      <c r="C92" s="13"/>
      <c r="D92" s="14"/>
      <c r="E92" s="15"/>
      <c r="F92" s="15"/>
    </row>
    <row r="93" spans="3:6" ht="13.8">
      <c r="C93" s="13"/>
      <c r="D93" s="14"/>
      <c r="E93" s="15"/>
      <c r="F93" s="15"/>
    </row>
    <row r="94" spans="3:6" ht="13.8">
      <c r="C94" s="13"/>
      <c r="D94" s="14"/>
      <c r="E94" s="15"/>
      <c r="F94" s="15"/>
    </row>
    <row r="95" spans="3:6" ht="13.8">
      <c r="C95" s="13"/>
      <c r="D95" s="14"/>
      <c r="E95" s="15"/>
      <c r="F95" s="15"/>
    </row>
    <row r="96" spans="3:6" ht="13.8">
      <c r="C96" s="13"/>
      <c r="D96" s="14"/>
      <c r="E96" s="15"/>
      <c r="F96" s="15"/>
    </row>
    <row r="97" spans="3:6" ht="13.8">
      <c r="C97" s="13"/>
      <c r="D97" s="14"/>
      <c r="E97" s="15"/>
      <c r="F97" s="15"/>
    </row>
    <row r="98" spans="3:6" ht="13.8">
      <c r="C98" s="13"/>
      <c r="D98" s="14"/>
      <c r="E98" s="15"/>
      <c r="F98" s="15"/>
    </row>
    <row r="99" spans="3:6" ht="13.8">
      <c r="C99" s="13"/>
      <c r="D99" s="14"/>
      <c r="E99" s="15"/>
      <c r="F99" s="15"/>
    </row>
    <row r="100" spans="3:6" ht="13.8">
      <c r="C100" s="13"/>
      <c r="D100" s="14"/>
      <c r="E100" s="15"/>
      <c r="F100" s="15"/>
    </row>
    <row r="101" spans="3:6" ht="13.8">
      <c r="C101" s="13"/>
      <c r="D101" s="14"/>
      <c r="E101" s="15"/>
      <c r="F101" s="15"/>
    </row>
    <row r="102" spans="3:6" ht="13.8">
      <c r="C102" s="13"/>
      <c r="D102" s="14"/>
      <c r="E102" s="15"/>
      <c r="F102" s="15"/>
    </row>
    <row r="103" spans="3:6" ht="13.8">
      <c r="C103" s="13"/>
      <c r="D103" s="14"/>
      <c r="E103" s="15"/>
      <c r="F103" s="15"/>
    </row>
    <row r="104" spans="3:6" ht="13.8">
      <c r="C104" s="13"/>
      <c r="D104" s="14"/>
      <c r="E104" s="15"/>
      <c r="F104" s="15"/>
    </row>
    <row r="105" spans="3:6" ht="13.8">
      <c r="C105" s="13"/>
      <c r="D105" s="14"/>
      <c r="E105" s="15"/>
      <c r="F105" s="15"/>
    </row>
    <row r="106" spans="3:6" ht="13.8">
      <c r="C106" s="13"/>
      <c r="D106" s="14"/>
      <c r="E106" s="15"/>
      <c r="F106" s="15"/>
    </row>
    <row r="107" spans="3:6" ht="13.8">
      <c r="C107" s="13"/>
      <c r="D107" s="14"/>
      <c r="E107" s="15"/>
      <c r="F107" s="15"/>
    </row>
    <row r="108" spans="3:6" ht="13.8">
      <c r="C108" s="13"/>
      <c r="D108" s="14"/>
      <c r="E108" s="15"/>
      <c r="F108" s="15"/>
    </row>
    <row r="109" spans="3:6" ht="13.8">
      <c r="C109" s="13"/>
      <c r="D109" s="14"/>
      <c r="E109" s="15"/>
      <c r="F109" s="15"/>
    </row>
    <row r="110" spans="3:6" ht="13.8">
      <c r="C110" s="13"/>
      <c r="D110" s="14"/>
      <c r="E110" s="15"/>
      <c r="F110" s="15"/>
    </row>
    <row r="111" spans="3:6" ht="13.8">
      <c r="C111" s="13"/>
      <c r="D111" s="14"/>
      <c r="E111" s="15"/>
      <c r="F111" s="15"/>
    </row>
    <row r="112" spans="3:6" ht="13.8">
      <c r="C112" s="13"/>
      <c r="D112" s="14"/>
      <c r="E112" s="15"/>
      <c r="F112" s="15"/>
    </row>
    <row r="113" spans="3:6" ht="13.8">
      <c r="C113" s="13"/>
      <c r="D113" s="14"/>
      <c r="E113" s="15"/>
      <c r="F113" s="15"/>
    </row>
    <row r="114" spans="3:6" ht="13.8">
      <c r="C114" s="13"/>
      <c r="D114" s="14"/>
      <c r="E114" s="15"/>
      <c r="F114" s="15"/>
    </row>
    <row r="115" spans="3:6" ht="13.8">
      <c r="C115" s="13"/>
      <c r="D115" s="14"/>
      <c r="E115" s="15"/>
      <c r="F115" s="15"/>
    </row>
    <row r="116" spans="3:6" ht="13.8">
      <c r="C116" s="13"/>
      <c r="D116" s="14"/>
      <c r="E116" s="15"/>
      <c r="F116" s="15"/>
    </row>
    <row r="117" spans="3:6" ht="13.8">
      <c r="C117" s="13"/>
      <c r="D117" s="14"/>
      <c r="E117" s="15"/>
      <c r="F117" s="15"/>
    </row>
    <row r="118" spans="3:6" ht="13.8">
      <c r="C118" s="13"/>
      <c r="D118" s="14"/>
      <c r="E118" s="15"/>
      <c r="F118" s="15"/>
    </row>
    <row r="119" spans="3:6" ht="13.8">
      <c r="C119" s="13"/>
      <c r="D119" s="14"/>
      <c r="E119" s="15"/>
      <c r="F119" s="15"/>
    </row>
    <row r="120" spans="3:6" ht="13.8">
      <c r="C120" s="13"/>
      <c r="D120" s="14"/>
      <c r="E120" s="15"/>
      <c r="F120" s="15"/>
    </row>
    <row r="121" spans="3:6" ht="13.8">
      <c r="C121" s="13"/>
      <c r="D121" s="14"/>
      <c r="E121" s="15"/>
      <c r="F121" s="15"/>
    </row>
    <row r="122" spans="3:6" ht="13.8">
      <c r="C122" s="13"/>
      <c r="D122" s="14"/>
      <c r="E122" s="15"/>
      <c r="F122" s="15"/>
    </row>
    <row r="123" spans="3:6" ht="13.8">
      <c r="C123" s="13"/>
      <c r="D123" s="14"/>
      <c r="E123" s="15"/>
      <c r="F123" s="15"/>
    </row>
    <row r="124" spans="3:6" ht="13.8">
      <c r="C124" s="13"/>
      <c r="D124" s="14"/>
      <c r="E124" s="15"/>
      <c r="F124" s="15"/>
    </row>
    <row r="125" spans="3:6" ht="13.8">
      <c r="C125" s="13"/>
      <c r="D125" s="14"/>
      <c r="E125" s="15"/>
      <c r="F125" s="15"/>
    </row>
    <row r="126" spans="3:6" ht="13.8">
      <c r="C126" s="13"/>
      <c r="D126" s="14"/>
      <c r="E126" s="15"/>
      <c r="F126" s="15"/>
    </row>
    <row r="127" spans="3:6" ht="13.8">
      <c r="C127" s="13"/>
      <c r="D127" s="14"/>
      <c r="E127" s="15"/>
      <c r="F127" s="15"/>
    </row>
    <row r="128" spans="3:6" ht="13.8">
      <c r="C128" s="13"/>
      <c r="D128" s="14"/>
      <c r="E128" s="15"/>
      <c r="F128" s="15"/>
    </row>
    <row r="129" spans="3:6" ht="13.8">
      <c r="C129" s="13"/>
      <c r="D129" s="14"/>
      <c r="E129" s="15"/>
      <c r="F129" s="15"/>
    </row>
    <row r="130" spans="3:6" ht="13.8">
      <c r="C130" s="13"/>
      <c r="D130" s="14"/>
      <c r="E130" s="15"/>
      <c r="F130" s="15"/>
    </row>
    <row r="131" spans="3:6" ht="13.8">
      <c r="C131" s="13"/>
      <c r="D131" s="14"/>
      <c r="E131" s="15"/>
      <c r="F131" s="15"/>
    </row>
    <row r="132" spans="3:6" ht="13.8">
      <c r="C132" s="13"/>
      <c r="D132" s="14"/>
      <c r="E132" s="15"/>
      <c r="F132" s="15"/>
    </row>
    <row r="133" spans="3:6" ht="13.8">
      <c r="C133" s="13"/>
      <c r="D133" s="14"/>
      <c r="E133" s="15"/>
      <c r="F133" s="15"/>
    </row>
    <row r="134" spans="3:6" ht="13.8">
      <c r="C134" s="13"/>
      <c r="D134" s="14"/>
      <c r="E134" s="15"/>
      <c r="F134" s="15"/>
    </row>
    <row r="135" spans="3:6" ht="13.8">
      <c r="C135" s="13"/>
      <c r="D135" s="14"/>
      <c r="E135" s="15"/>
      <c r="F135" s="15"/>
    </row>
    <row r="136" spans="3:6" ht="13.8">
      <c r="C136" s="13"/>
      <c r="D136" s="14"/>
      <c r="E136" s="15"/>
      <c r="F136" s="15"/>
    </row>
    <row r="137" spans="3:6" ht="13.8">
      <c r="C137" s="13"/>
      <c r="D137" s="14"/>
      <c r="E137" s="15"/>
      <c r="F137" s="15"/>
    </row>
    <row r="138" spans="3:6" ht="13.8">
      <c r="C138" s="13"/>
      <c r="D138" s="14"/>
      <c r="E138" s="15"/>
      <c r="F138" s="15"/>
    </row>
    <row r="139" spans="3:6" ht="13.8">
      <c r="C139" s="13"/>
      <c r="D139" s="14"/>
      <c r="E139" s="15"/>
      <c r="F139" s="15"/>
    </row>
    <row r="140" spans="3:6" ht="13.8">
      <c r="C140" s="13"/>
      <c r="D140" s="14"/>
      <c r="E140" s="15"/>
      <c r="F140" s="15"/>
    </row>
    <row r="141" spans="3:6" ht="13.8">
      <c r="C141" s="13"/>
      <c r="D141" s="14"/>
      <c r="E141" s="15"/>
      <c r="F141" s="15"/>
    </row>
    <row r="142" spans="3:6" ht="13.8">
      <c r="C142" s="13"/>
      <c r="D142" s="14"/>
      <c r="E142" s="15"/>
      <c r="F142" s="15"/>
    </row>
    <row r="143" spans="3:6" ht="13.8">
      <c r="C143" s="13"/>
      <c r="D143" s="14"/>
      <c r="E143" s="15"/>
      <c r="F143" s="15"/>
    </row>
    <row r="144" spans="3:6" ht="13.8">
      <c r="C144" s="13"/>
      <c r="D144" s="14"/>
      <c r="E144" s="15"/>
      <c r="F144" s="15"/>
    </row>
    <row r="145" spans="3:6" ht="13.8">
      <c r="C145" s="13"/>
      <c r="D145" s="14"/>
      <c r="E145" s="15"/>
      <c r="F145" s="15"/>
    </row>
    <row r="146" spans="3:6" ht="13.8">
      <c r="C146" s="13"/>
      <c r="D146" s="14"/>
      <c r="E146" s="15"/>
      <c r="F146" s="15"/>
    </row>
    <row r="147" spans="3:6" ht="13.8">
      <c r="C147" s="13"/>
      <c r="D147" s="14"/>
      <c r="E147" s="15"/>
      <c r="F147" s="15"/>
    </row>
    <row r="148" spans="3:6" ht="13.8">
      <c r="C148" s="13"/>
      <c r="D148" s="14"/>
      <c r="E148" s="15"/>
      <c r="F148" s="15"/>
    </row>
    <row r="149" spans="3:6" ht="13.8">
      <c r="C149" s="13"/>
      <c r="D149" s="14"/>
      <c r="E149" s="15"/>
      <c r="F149" s="15"/>
    </row>
    <row r="150" spans="3:6" ht="13.8">
      <c r="C150" s="13"/>
      <c r="D150" s="14"/>
      <c r="E150" s="15"/>
      <c r="F150" s="15"/>
    </row>
    <row r="151" spans="3:6" ht="13.8">
      <c r="C151" s="13"/>
      <c r="D151" s="14"/>
      <c r="E151" s="15"/>
      <c r="F151" s="15"/>
    </row>
    <row r="152" spans="3:6" ht="13.8">
      <c r="C152" s="13"/>
      <c r="D152" s="14"/>
      <c r="E152" s="15"/>
      <c r="F152" s="15"/>
    </row>
    <row r="153" spans="3:6" ht="13.8">
      <c r="C153" s="13"/>
      <c r="D153" s="14"/>
      <c r="E153" s="15"/>
      <c r="F153" s="15"/>
    </row>
    <row r="154" spans="3:6" ht="13.8">
      <c r="C154" s="13"/>
      <c r="D154" s="14"/>
      <c r="E154" s="15"/>
      <c r="F154" s="15"/>
    </row>
    <row r="155" spans="3:6" ht="13.8">
      <c r="C155" s="13"/>
      <c r="D155" s="14"/>
      <c r="E155" s="15"/>
      <c r="F155" s="15"/>
    </row>
    <row r="156" spans="3:6" ht="13.8">
      <c r="C156" s="13"/>
      <c r="D156" s="14"/>
      <c r="E156" s="15"/>
      <c r="F156" s="15"/>
    </row>
    <row r="157" spans="3:6" ht="13.8">
      <c r="C157" s="13"/>
      <c r="D157" s="14"/>
      <c r="E157" s="15"/>
      <c r="F157" s="15"/>
    </row>
    <row r="158" spans="3:6" ht="13.8">
      <c r="C158" s="13"/>
      <c r="D158" s="14"/>
      <c r="E158" s="15"/>
      <c r="F158" s="15"/>
    </row>
    <row r="159" spans="3:6" ht="13.8">
      <c r="C159" s="13"/>
      <c r="D159" s="14"/>
      <c r="E159" s="15"/>
      <c r="F159" s="15"/>
    </row>
    <row r="160" spans="3:6" ht="13.8">
      <c r="C160" s="13"/>
      <c r="D160" s="14"/>
      <c r="E160" s="15"/>
      <c r="F160" s="15"/>
    </row>
    <row r="161" spans="3:6" ht="13.8">
      <c r="C161" s="13"/>
      <c r="D161" s="14"/>
      <c r="E161" s="15"/>
      <c r="F161" s="15"/>
    </row>
    <row r="162" spans="3:6" ht="13.8">
      <c r="C162" s="13"/>
      <c r="D162" s="14"/>
      <c r="E162" s="15"/>
      <c r="F162" s="15"/>
    </row>
    <row r="163" spans="3:6" ht="13.8">
      <c r="C163" s="13"/>
      <c r="D163" s="14"/>
      <c r="E163" s="15"/>
      <c r="F163" s="15"/>
    </row>
    <row r="164" spans="3:6" ht="13.8">
      <c r="C164" s="13"/>
      <c r="D164" s="14"/>
      <c r="E164" s="15"/>
      <c r="F164" s="15"/>
    </row>
    <row r="165" spans="3:6" ht="13.8">
      <c r="C165" s="13"/>
      <c r="D165" s="14"/>
      <c r="E165" s="15"/>
      <c r="F165" s="15"/>
    </row>
    <row r="166" spans="3:6" ht="13.8">
      <c r="C166" s="13"/>
      <c r="D166" s="14"/>
      <c r="E166" s="15"/>
      <c r="F166" s="15"/>
    </row>
    <row r="167" spans="3:6" ht="13.8">
      <c r="C167" s="13"/>
      <c r="D167" s="14"/>
      <c r="E167" s="15"/>
      <c r="F167" s="15"/>
    </row>
    <row r="168" spans="3:6" ht="13.8">
      <c r="C168" s="13"/>
      <c r="D168" s="14"/>
      <c r="E168" s="15"/>
      <c r="F168" s="15"/>
    </row>
    <row r="169" spans="3:6" ht="13.8">
      <c r="C169" s="13"/>
      <c r="D169" s="14"/>
      <c r="E169" s="15"/>
      <c r="F169" s="15"/>
    </row>
    <row r="170" spans="3:6" ht="13.8">
      <c r="C170" s="13"/>
      <c r="D170" s="14"/>
      <c r="E170" s="15"/>
      <c r="F170" s="15"/>
    </row>
    <row r="171" spans="3:6" ht="13.8">
      <c r="C171" s="13"/>
      <c r="D171" s="14"/>
      <c r="E171" s="15"/>
      <c r="F171" s="15"/>
    </row>
    <row r="172" spans="3:6" ht="13.8">
      <c r="C172" s="13"/>
      <c r="D172" s="14"/>
      <c r="E172" s="15"/>
      <c r="F172" s="15"/>
    </row>
    <row r="173" spans="3:6" ht="13.8">
      <c r="C173" s="13"/>
      <c r="D173" s="14"/>
      <c r="E173" s="15"/>
      <c r="F173" s="15"/>
    </row>
    <row r="174" spans="3:6" ht="13.8">
      <c r="C174" s="13"/>
      <c r="D174" s="14"/>
      <c r="E174" s="15"/>
      <c r="F174" s="15"/>
    </row>
    <row r="175" spans="3:6" ht="13.8">
      <c r="C175" s="13"/>
      <c r="D175" s="14"/>
      <c r="E175" s="15"/>
      <c r="F175" s="15"/>
    </row>
    <row r="176" spans="3:6" ht="13.8">
      <c r="C176" s="13"/>
      <c r="D176" s="14"/>
      <c r="E176" s="15"/>
      <c r="F176" s="15"/>
    </row>
    <row r="177" spans="3:6" ht="13.8">
      <c r="C177" s="13"/>
      <c r="D177" s="14"/>
      <c r="E177" s="15"/>
      <c r="F177" s="15"/>
    </row>
    <row r="178" spans="3:6" ht="13.8">
      <c r="C178" s="13"/>
      <c r="D178" s="14"/>
      <c r="E178" s="15"/>
      <c r="F178" s="15"/>
    </row>
    <row r="179" spans="3:6" ht="13.8">
      <c r="C179" s="13"/>
      <c r="D179" s="14"/>
      <c r="E179" s="15"/>
      <c r="F179" s="15"/>
    </row>
    <row r="180" spans="3:6" ht="13.8">
      <c r="C180" s="13"/>
      <c r="D180" s="14"/>
      <c r="E180" s="15"/>
      <c r="F180" s="15"/>
    </row>
    <row r="181" spans="3:6" ht="13.8">
      <c r="C181" s="13"/>
      <c r="D181" s="14"/>
      <c r="E181" s="15"/>
      <c r="F181" s="15"/>
    </row>
    <row r="182" spans="3:6" ht="13.8">
      <c r="C182" s="13"/>
      <c r="D182" s="14"/>
      <c r="E182" s="15"/>
      <c r="F182" s="15"/>
    </row>
    <row r="183" spans="3:6" ht="13.8">
      <c r="C183" s="13"/>
      <c r="D183" s="14"/>
      <c r="E183" s="15"/>
      <c r="F183" s="15"/>
    </row>
    <row r="184" spans="3:6" ht="13.8">
      <c r="C184" s="13"/>
      <c r="D184" s="14"/>
      <c r="E184" s="15"/>
      <c r="F184" s="15"/>
    </row>
    <row r="185" spans="3:6" ht="13.8">
      <c r="C185" s="13"/>
      <c r="D185" s="14"/>
      <c r="E185" s="15"/>
      <c r="F185" s="15"/>
    </row>
    <row r="186" spans="3:6" ht="13.8">
      <c r="C186" s="13"/>
      <c r="D186" s="14"/>
      <c r="E186" s="15"/>
      <c r="F186" s="15"/>
    </row>
    <row r="187" spans="3:6" ht="13.8">
      <c r="C187" s="13"/>
      <c r="D187" s="14"/>
      <c r="E187" s="15"/>
      <c r="F187" s="15"/>
    </row>
    <row r="188" spans="3:6" ht="13.8">
      <c r="C188" s="13"/>
      <c r="D188" s="14"/>
      <c r="E188" s="15"/>
      <c r="F188" s="15"/>
    </row>
    <row r="189" spans="3:6" ht="13.8">
      <c r="C189" s="13"/>
      <c r="D189" s="14"/>
      <c r="E189" s="15"/>
      <c r="F189" s="15"/>
    </row>
    <row r="190" spans="3:6" ht="13.8">
      <c r="C190" s="13"/>
      <c r="D190" s="14"/>
      <c r="E190" s="15"/>
      <c r="F190" s="15"/>
    </row>
    <row r="191" spans="3:6" ht="13.8">
      <c r="C191" s="13"/>
      <c r="D191" s="14"/>
      <c r="E191" s="15"/>
      <c r="F191" s="15"/>
    </row>
    <row r="192" spans="3:6" ht="13.8">
      <c r="C192" s="13"/>
      <c r="D192" s="14"/>
      <c r="E192" s="15"/>
      <c r="F192" s="15"/>
    </row>
    <row r="193" spans="3:6" ht="13.8">
      <c r="C193" s="13"/>
      <c r="D193" s="14"/>
      <c r="E193" s="15"/>
      <c r="F193" s="15"/>
    </row>
    <row r="194" spans="3:6" ht="13.8">
      <c r="C194" s="13"/>
      <c r="D194" s="14"/>
      <c r="E194" s="15"/>
      <c r="F194" s="15"/>
    </row>
    <row r="195" spans="3:6" ht="13.8">
      <c r="C195" s="13"/>
      <c r="D195" s="14"/>
      <c r="E195" s="15"/>
      <c r="F195" s="15"/>
    </row>
    <row r="196" spans="3:6" ht="13.8">
      <c r="C196" s="13"/>
      <c r="D196" s="14"/>
      <c r="E196" s="15"/>
      <c r="F196" s="15"/>
    </row>
    <row r="197" spans="3:6" ht="13.8">
      <c r="C197" s="13"/>
      <c r="D197" s="14"/>
      <c r="E197" s="15"/>
      <c r="F197" s="15"/>
    </row>
    <row r="198" spans="3:6" ht="13.8">
      <c r="C198" s="13"/>
      <c r="D198" s="14"/>
      <c r="E198" s="15"/>
      <c r="F198" s="15"/>
    </row>
    <row r="199" spans="3:6" ht="13.8">
      <c r="C199" s="13"/>
      <c r="D199" s="14"/>
      <c r="E199" s="15"/>
      <c r="F199" s="15"/>
    </row>
    <row r="200" spans="3:6" ht="13.8">
      <c r="C200" s="13"/>
      <c r="D200" s="14"/>
      <c r="E200" s="15"/>
      <c r="F200" s="15"/>
    </row>
    <row r="201" spans="3:6" ht="13.8">
      <c r="C201" s="13"/>
      <c r="D201" s="14"/>
      <c r="E201" s="15"/>
      <c r="F201" s="15"/>
    </row>
    <row r="202" spans="3:6" ht="13.8">
      <c r="C202" s="13"/>
      <c r="D202" s="14"/>
      <c r="E202" s="15"/>
      <c r="F202" s="15"/>
    </row>
    <row r="203" spans="3:6" ht="13.8">
      <c r="C203" s="13"/>
      <c r="D203" s="14"/>
      <c r="E203" s="15"/>
      <c r="F203" s="15"/>
    </row>
    <row r="204" spans="3:6" ht="13.8">
      <c r="C204" s="13"/>
      <c r="D204" s="14"/>
      <c r="E204" s="15"/>
      <c r="F204" s="15"/>
    </row>
    <row r="205" spans="3:6" ht="13.8">
      <c r="C205" s="13"/>
      <c r="D205" s="14"/>
      <c r="E205" s="15"/>
      <c r="F205" s="15"/>
    </row>
    <row r="206" spans="3:6" ht="13.8">
      <c r="C206" s="13"/>
      <c r="D206" s="14"/>
      <c r="E206" s="15"/>
      <c r="F206" s="15"/>
    </row>
    <row r="207" spans="3:6" ht="13.8">
      <c r="C207" s="13"/>
      <c r="D207" s="14"/>
      <c r="E207" s="15"/>
      <c r="F207" s="15"/>
    </row>
    <row r="208" spans="3:6" ht="13.8">
      <c r="C208" s="13"/>
      <c r="D208" s="14"/>
      <c r="E208" s="15"/>
      <c r="F208" s="15"/>
    </row>
    <row r="209" spans="3:6" ht="13.8">
      <c r="C209" s="13"/>
      <c r="D209" s="14"/>
      <c r="E209" s="15"/>
      <c r="F209" s="15"/>
    </row>
    <row r="210" spans="3:6" ht="13.8">
      <c r="C210" s="13"/>
      <c r="D210" s="14"/>
      <c r="E210" s="15"/>
      <c r="F210" s="15"/>
    </row>
    <row r="211" spans="3:6" ht="13.8">
      <c r="C211" s="13"/>
      <c r="D211" s="14"/>
      <c r="E211" s="15"/>
      <c r="F211" s="15"/>
    </row>
    <row r="212" spans="3:6" ht="13.8">
      <c r="C212" s="13"/>
      <c r="D212" s="14"/>
      <c r="E212" s="15"/>
      <c r="F212" s="15"/>
    </row>
    <row r="213" spans="3:6" ht="13.8">
      <c r="C213" s="13"/>
      <c r="D213" s="14"/>
      <c r="E213" s="15"/>
      <c r="F213" s="15"/>
    </row>
    <row r="214" spans="3:6" ht="13.8">
      <c r="C214" s="13"/>
      <c r="D214" s="14"/>
      <c r="E214" s="15"/>
      <c r="F214" s="15"/>
    </row>
    <row r="215" spans="3:6" ht="13.8">
      <c r="C215" s="13"/>
      <c r="D215" s="14"/>
      <c r="E215" s="15"/>
      <c r="F215" s="15"/>
    </row>
    <row r="216" spans="3:6" ht="13.8">
      <c r="C216" s="13"/>
      <c r="D216" s="14"/>
      <c r="E216" s="15"/>
      <c r="F216" s="15"/>
    </row>
    <row r="217" spans="3:6" ht="13.8">
      <c r="C217" s="13"/>
      <c r="D217" s="14"/>
      <c r="E217" s="15"/>
      <c r="F217" s="15"/>
    </row>
    <row r="218" spans="3:6" ht="13.8">
      <c r="C218" s="13"/>
      <c r="D218" s="14"/>
      <c r="E218" s="15"/>
      <c r="F218" s="15"/>
    </row>
    <row r="219" spans="3:6" ht="13.8">
      <c r="C219" s="13"/>
      <c r="D219" s="14"/>
      <c r="E219" s="15"/>
      <c r="F219" s="15"/>
    </row>
    <row r="220" spans="3:6" ht="13.8">
      <c r="C220" s="13"/>
      <c r="D220" s="14"/>
      <c r="E220" s="15"/>
      <c r="F220" s="15"/>
    </row>
    <row r="221" spans="3:6" ht="13.8">
      <c r="C221" s="13"/>
      <c r="D221" s="14"/>
      <c r="E221" s="15"/>
      <c r="F221" s="15"/>
    </row>
    <row r="222" spans="3:6" ht="13.8">
      <c r="C222" s="13"/>
      <c r="D222" s="14"/>
      <c r="E222" s="15"/>
      <c r="F222" s="15"/>
    </row>
    <row r="223" spans="3:6" ht="13.8">
      <c r="C223" s="13"/>
      <c r="D223" s="14"/>
      <c r="E223" s="15"/>
      <c r="F223" s="15"/>
    </row>
    <row r="224" spans="3:6" ht="13.8">
      <c r="C224" s="13"/>
      <c r="D224" s="14"/>
      <c r="E224" s="15"/>
      <c r="F224" s="15"/>
    </row>
    <row r="225" spans="3:6" ht="13.8">
      <c r="C225" s="13"/>
      <c r="D225" s="14"/>
      <c r="E225" s="15"/>
      <c r="F225" s="15"/>
    </row>
    <row r="226" spans="3:6" ht="13.8">
      <c r="C226" s="13"/>
      <c r="D226" s="14"/>
      <c r="E226" s="15"/>
      <c r="F226" s="15"/>
    </row>
    <row r="227" spans="3:6" ht="13.8">
      <c r="C227" s="13"/>
      <c r="D227" s="14"/>
      <c r="E227" s="15"/>
      <c r="F227" s="15"/>
    </row>
    <row r="228" spans="3:6" ht="13.8">
      <c r="C228" s="13"/>
      <c r="D228" s="14"/>
      <c r="E228" s="15"/>
      <c r="F228" s="15"/>
    </row>
    <row r="229" spans="3:6" ht="13.8">
      <c r="C229" s="13"/>
      <c r="D229" s="14"/>
      <c r="E229" s="15"/>
      <c r="F229" s="15"/>
    </row>
    <row r="230" spans="3:6" ht="13.8">
      <c r="C230" s="13"/>
      <c r="D230" s="14"/>
      <c r="E230" s="15"/>
      <c r="F230" s="15"/>
    </row>
    <row r="231" spans="3:6" ht="13.8">
      <c r="C231" s="13"/>
      <c r="D231" s="14"/>
      <c r="E231" s="15"/>
      <c r="F231" s="15"/>
    </row>
    <row r="232" spans="3:6" ht="13.8">
      <c r="C232" s="13"/>
      <c r="D232" s="14"/>
      <c r="E232" s="15"/>
      <c r="F232" s="15"/>
    </row>
    <row r="233" spans="3:6" ht="13.8">
      <c r="C233" s="13"/>
      <c r="D233" s="14"/>
      <c r="E233" s="15"/>
      <c r="F233" s="15"/>
    </row>
    <row r="234" spans="3:6" ht="13.8">
      <c r="C234" s="13"/>
      <c r="D234" s="14"/>
      <c r="E234" s="15"/>
      <c r="F234" s="15"/>
    </row>
    <row r="235" spans="3:6" ht="13.8">
      <c r="C235" s="13"/>
      <c r="D235" s="14"/>
      <c r="E235" s="15"/>
      <c r="F235" s="15"/>
    </row>
    <row r="236" spans="3:6" ht="13.8">
      <c r="C236" s="13"/>
      <c r="D236" s="14"/>
      <c r="E236" s="15"/>
      <c r="F236" s="15"/>
    </row>
    <row r="237" spans="3:6" ht="13.8">
      <c r="C237" s="13"/>
      <c r="D237" s="14"/>
      <c r="E237" s="15"/>
      <c r="F237" s="15"/>
    </row>
    <row r="238" spans="3:6" ht="13.8">
      <c r="C238" s="13"/>
      <c r="D238" s="14"/>
      <c r="E238" s="15"/>
      <c r="F238" s="15"/>
    </row>
    <row r="239" spans="3:6" ht="13.8">
      <c r="C239" s="13"/>
      <c r="D239" s="14"/>
      <c r="E239" s="15"/>
      <c r="F239" s="15"/>
    </row>
    <row r="240" spans="3:6" ht="13.8">
      <c r="C240" s="13"/>
      <c r="D240" s="14"/>
      <c r="E240" s="15"/>
      <c r="F240" s="15"/>
    </row>
    <row r="241" spans="3:6" ht="13.8">
      <c r="C241" s="13"/>
      <c r="D241" s="14"/>
      <c r="E241" s="15"/>
      <c r="F241" s="15"/>
    </row>
    <row r="242" spans="3:6" ht="13.8">
      <c r="C242" s="13"/>
      <c r="D242" s="14"/>
      <c r="E242" s="15"/>
      <c r="F242" s="15"/>
    </row>
    <row r="243" spans="3:6" ht="13.8">
      <c r="C243" s="13"/>
      <c r="D243" s="14"/>
      <c r="E243" s="15"/>
      <c r="F243" s="15"/>
    </row>
    <row r="244" spans="3:6" ht="13.8">
      <c r="C244" s="13"/>
      <c r="D244" s="14"/>
      <c r="E244" s="15"/>
      <c r="F244" s="15"/>
    </row>
    <row r="245" spans="3:6" ht="13.8">
      <c r="C245" s="13"/>
      <c r="D245" s="14"/>
      <c r="E245" s="15"/>
      <c r="F245" s="15"/>
    </row>
    <row r="246" spans="3:6" ht="13.8">
      <c r="C246" s="13"/>
      <c r="D246" s="14"/>
      <c r="E246" s="15"/>
      <c r="F246" s="15"/>
    </row>
    <row r="247" spans="3:6" ht="13.8">
      <c r="C247" s="13"/>
      <c r="D247" s="14"/>
      <c r="E247" s="15"/>
      <c r="F247" s="15"/>
    </row>
    <row r="248" spans="3:6" ht="13.8">
      <c r="C248" s="13"/>
      <c r="D248" s="14"/>
      <c r="E248" s="15"/>
      <c r="F248" s="15"/>
    </row>
    <row r="249" spans="3:6" ht="13.8">
      <c r="C249" s="13"/>
      <c r="D249" s="14"/>
      <c r="E249" s="15"/>
      <c r="F249" s="15"/>
    </row>
    <row r="250" spans="3:6" ht="13.8">
      <c r="C250" s="13"/>
      <c r="D250" s="14"/>
      <c r="E250" s="15"/>
      <c r="F250" s="15"/>
    </row>
    <row r="251" spans="3:6" ht="13.8">
      <c r="C251" s="13"/>
      <c r="D251" s="14"/>
      <c r="E251" s="15"/>
      <c r="F251" s="15"/>
    </row>
    <row r="252" spans="3:6" ht="13.8">
      <c r="C252" s="13"/>
      <c r="D252" s="14"/>
      <c r="E252" s="15"/>
      <c r="F252" s="15"/>
    </row>
    <row r="253" spans="3:6" ht="13.8">
      <c r="C253" s="13"/>
      <c r="D253" s="14"/>
      <c r="E253" s="15"/>
      <c r="F253" s="15"/>
    </row>
    <row r="254" spans="3:6" ht="13.8">
      <c r="C254" s="13"/>
      <c r="D254" s="14"/>
      <c r="E254" s="15"/>
      <c r="F254" s="15"/>
    </row>
    <row r="255" spans="3:6" ht="13.8">
      <c r="C255" s="13"/>
      <c r="D255" s="14"/>
      <c r="E255" s="15"/>
      <c r="F255" s="15"/>
    </row>
    <row r="256" spans="3:6" ht="13.8">
      <c r="C256" s="13"/>
      <c r="D256" s="14"/>
      <c r="E256" s="15"/>
      <c r="F256" s="15"/>
    </row>
    <row r="257" spans="3:6" ht="13.8">
      <c r="C257" s="13"/>
      <c r="D257" s="14"/>
      <c r="E257" s="15"/>
      <c r="F257" s="15"/>
    </row>
    <row r="258" spans="3:6" ht="13.8">
      <c r="C258" s="13"/>
      <c r="D258" s="14"/>
      <c r="E258" s="15"/>
      <c r="F258" s="15"/>
    </row>
    <row r="259" spans="3:6" ht="13.8">
      <c r="C259" s="13"/>
      <c r="D259" s="14"/>
      <c r="E259" s="15"/>
      <c r="F259" s="15"/>
    </row>
    <row r="260" spans="3:6" ht="13.8">
      <c r="C260" s="13"/>
      <c r="D260" s="14"/>
      <c r="E260" s="15"/>
      <c r="F260" s="15"/>
    </row>
    <row r="261" spans="3:6" ht="13.8">
      <c r="C261" s="13"/>
      <c r="D261" s="14"/>
      <c r="E261" s="15"/>
      <c r="F261" s="15"/>
    </row>
    <row r="262" spans="3:6" ht="13.8">
      <c r="C262" s="13"/>
      <c r="D262" s="14"/>
      <c r="E262" s="15"/>
      <c r="F262" s="15"/>
    </row>
    <row r="263" spans="3:6" ht="13.8">
      <c r="C263" s="13"/>
      <c r="D263" s="14"/>
      <c r="E263" s="15"/>
      <c r="F263" s="15"/>
    </row>
    <row r="264" spans="3:6" ht="13.8">
      <c r="C264" s="13"/>
      <c r="D264" s="14"/>
      <c r="E264" s="15"/>
      <c r="F264" s="15"/>
    </row>
    <row r="265" spans="3:6" ht="13.8">
      <c r="C265" s="13"/>
      <c r="D265" s="14"/>
      <c r="E265" s="15"/>
      <c r="F265" s="15"/>
    </row>
    <row r="266" spans="3:6" ht="13.8">
      <c r="C266" s="13"/>
      <c r="D266" s="14"/>
      <c r="E266" s="15"/>
      <c r="F266" s="15"/>
    </row>
    <row r="267" spans="3:6" ht="13.8">
      <c r="C267" s="13"/>
      <c r="D267" s="14"/>
      <c r="E267" s="15"/>
      <c r="F267" s="15"/>
    </row>
    <row r="268" spans="3:6" ht="13.8">
      <c r="C268" s="13"/>
      <c r="D268" s="14"/>
      <c r="E268" s="15"/>
      <c r="F268" s="15"/>
    </row>
    <row r="269" spans="3:6" ht="13.8">
      <c r="C269" s="13"/>
      <c r="D269" s="14"/>
      <c r="E269" s="15"/>
      <c r="F269" s="15"/>
    </row>
    <row r="270" spans="3:6" ht="13.8">
      <c r="C270" s="13"/>
      <c r="D270" s="14"/>
      <c r="E270" s="15"/>
      <c r="F270" s="15"/>
    </row>
    <row r="271" spans="3:6" ht="13.8">
      <c r="C271" s="13"/>
      <c r="D271" s="14"/>
      <c r="E271" s="15"/>
      <c r="F271" s="15"/>
    </row>
    <row r="272" spans="3:6" ht="13.8">
      <c r="C272" s="13"/>
      <c r="D272" s="14"/>
      <c r="E272" s="15"/>
      <c r="F272" s="15"/>
    </row>
    <row r="273" spans="3:6" ht="13.8">
      <c r="C273" s="13"/>
      <c r="D273" s="14"/>
      <c r="E273" s="15"/>
      <c r="F273" s="15"/>
    </row>
    <row r="274" spans="3:6" ht="13.8">
      <c r="C274" s="13"/>
      <c r="D274" s="14"/>
      <c r="E274" s="15"/>
      <c r="F274" s="15"/>
    </row>
    <row r="275" spans="3:6" ht="13.8">
      <c r="C275" s="13"/>
      <c r="D275" s="14"/>
      <c r="E275" s="15"/>
      <c r="F275" s="15"/>
    </row>
    <row r="276" spans="3:6" ht="13.8">
      <c r="C276" s="13"/>
      <c r="D276" s="14"/>
      <c r="E276" s="15"/>
      <c r="F276" s="15"/>
    </row>
    <row r="277" spans="3:6" ht="13.8">
      <c r="C277" s="13"/>
      <c r="D277" s="14"/>
      <c r="E277" s="15"/>
      <c r="F277" s="15"/>
    </row>
    <row r="278" spans="3:6" ht="13.8">
      <c r="C278" s="13"/>
      <c r="D278" s="14"/>
      <c r="E278" s="15"/>
      <c r="F278" s="15"/>
    </row>
    <row r="279" spans="3:6" ht="13.8">
      <c r="C279" s="13"/>
      <c r="D279" s="14"/>
      <c r="E279" s="15"/>
      <c r="F279" s="15"/>
    </row>
    <row r="280" spans="3:6" ht="13.8">
      <c r="C280" s="13"/>
      <c r="D280" s="14"/>
      <c r="E280" s="15"/>
      <c r="F280" s="15"/>
    </row>
    <row r="281" spans="3:6" ht="13.8">
      <c r="C281" s="13"/>
      <c r="D281" s="14"/>
      <c r="E281" s="15"/>
      <c r="F281" s="15"/>
    </row>
    <row r="282" spans="3:6" ht="13.8">
      <c r="C282" s="13"/>
      <c r="D282" s="14"/>
      <c r="E282" s="15"/>
      <c r="F282" s="15"/>
    </row>
    <row r="283" spans="3:6" ht="13.8">
      <c r="C283" s="13"/>
      <c r="D283" s="14"/>
      <c r="E283" s="15"/>
      <c r="F283" s="15"/>
    </row>
    <row r="284" spans="3:6" ht="13.8">
      <c r="C284" s="13"/>
      <c r="D284" s="14"/>
      <c r="E284" s="15"/>
      <c r="F284" s="15"/>
    </row>
    <row r="285" spans="3:6" ht="13.8">
      <c r="C285" s="13"/>
      <c r="D285" s="14"/>
      <c r="E285" s="15"/>
      <c r="F285" s="15"/>
    </row>
    <row r="286" spans="3:6" ht="13.8">
      <c r="C286" s="13"/>
      <c r="D286" s="14"/>
      <c r="E286" s="15"/>
      <c r="F286" s="15"/>
    </row>
    <row r="287" spans="3:6" ht="13.8">
      <c r="C287" s="13"/>
      <c r="D287" s="14"/>
      <c r="E287" s="15"/>
      <c r="F287" s="15"/>
    </row>
    <row r="288" spans="3:6" ht="13.8">
      <c r="C288" s="13"/>
      <c r="D288" s="14"/>
      <c r="E288" s="15"/>
      <c r="F288" s="15"/>
    </row>
    <row r="289" spans="3:6" ht="13.8">
      <c r="C289" s="13"/>
      <c r="D289" s="14"/>
      <c r="E289" s="15"/>
      <c r="F289" s="15"/>
    </row>
    <row r="290" spans="3:6" ht="13.8">
      <c r="C290" s="13"/>
      <c r="D290" s="14"/>
      <c r="E290" s="15"/>
      <c r="F290" s="15"/>
    </row>
    <row r="291" spans="3:6" ht="13.8">
      <c r="C291" s="13"/>
      <c r="D291" s="14"/>
      <c r="E291" s="15"/>
      <c r="F291" s="15"/>
    </row>
    <row r="292" spans="3:6" ht="13.8">
      <c r="C292" s="13"/>
      <c r="D292" s="14"/>
      <c r="E292" s="15"/>
      <c r="F292" s="15"/>
    </row>
    <row r="293" spans="3:6" ht="13.8">
      <c r="C293" s="13"/>
      <c r="D293" s="14"/>
      <c r="E293" s="15"/>
      <c r="F293" s="15"/>
    </row>
    <row r="294" spans="3:6" ht="13.8">
      <c r="C294" s="13"/>
      <c r="D294" s="14"/>
      <c r="E294" s="15"/>
      <c r="F294" s="15"/>
    </row>
    <row r="295" spans="3:6" ht="13.8">
      <c r="C295" s="13"/>
      <c r="D295" s="14"/>
      <c r="E295" s="15"/>
      <c r="F295" s="15"/>
    </row>
    <row r="296" spans="3:6" ht="13.8">
      <c r="C296" s="13"/>
      <c r="D296" s="14"/>
      <c r="E296" s="15"/>
      <c r="F296" s="15"/>
    </row>
    <row r="297" spans="3:6" ht="13.8">
      <c r="C297" s="13"/>
      <c r="D297" s="14"/>
      <c r="E297" s="15"/>
      <c r="F297" s="15"/>
    </row>
    <row r="298" spans="3:6" ht="13.8">
      <c r="C298" s="13"/>
      <c r="D298" s="14"/>
      <c r="E298" s="15"/>
      <c r="F298" s="15"/>
    </row>
    <row r="299" spans="3:6" ht="13.8">
      <c r="C299" s="13"/>
      <c r="D299" s="14"/>
      <c r="E299" s="15"/>
      <c r="F299" s="15"/>
    </row>
    <row r="300" spans="3:6" ht="13.8">
      <c r="C300" s="13"/>
      <c r="D300" s="14"/>
      <c r="E300" s="15"/>
      <c r="F300" s="15"/>
    </row>
    <row r="301" spans="3:6" ht="13.8">
      <c r="C301" s="13"/>
      <c r="D301" s="14"/>
      <c r="E301" s="15"/>
      <c r="F301" s="15"/>
    </row>
    <row r="302" spans="3:6" ht="13.8">
      <c r="C302" s="13"/>
      <c r="D302" s="14"/>
      <c r="E302" s="15"/>
      <c r="F302" s="15"/>
    </row>
    <row r="303" spans="3:6" ht="13.8">
      <c r="C303" s="13"/>
      <c r="D303" s="14"/>
      <c r="E303" s="15"/>
      <c r="F303" s="15"/>
    </row>
    <row r="304" spans="3:6" ht="13.8">
      <c r="C304" s="13"/>
      <c r="D304" s="14"/>
      <c r="E304" s="15"/>
      <c r="F304" s="15"/>
    </row>
    <row r="305" spans="3:6" ht="13.8">
      <c r="C305" s="13"/>
      <c r="D305" s="14"/>
      <c r="E305" s="15"/>
      <c r="F305" s="15"/>
    </row>
    <row r="306" spans="3:6" ht="13.8">
      <c r="C306" s="13"/>
      <c r="D306" s="14"/>
      <c r="E306" s="15"/>
      <c r="F306" s="15"/>
    </row>
    <row r="307" spans="3:6" ht="13.8">
      <c r="C307" s="13"/>
      <c r="D307" s="14"/>
      <c r="E307" s="15"/>
      <c r="F307" s="15"/>
    </row>
    <row r="308" spans="3:6" ht="13.8">
      <c r="C308" s="13"/>
      <c r="D308" s="14"/>
      <c r="E308" s="15"/>
      <c r="F308" s="15"/>
    </row>
    <row r="309" spans="3:6" ht="13.8">
      <c r="C309" s="13"/>
      <c r="D309" s="14"/>
      <c r="E309" s="15"/>
      <c r="F309" s="15"/>
    </row>
    <row r="310" spans="3:6" ht="13.8">
      <c r="C310" s="13"/>
      <c r="D310" s="14"/>
      <c r="E310" s="15"/>
      <c r="F310" s="15"/>
    </row>
    <row r="311" spans="3:6" ht="13.8">
      <c r="C311" s="13"/>
      <c r="D311" s="14"/>
      <c r="E311" s="15"/>
      <c r="F311" s="15"/>
    </row>
    <row r="312" spans="3:6" ht="13.8">
      <c r="C312" s="13"/>
      <c r="D312" s="14"/>
      <c r="E312" s="15"/>
      <c r="F312" s="15"/>
    </row>
    <row r="313" spans="3:6" ht="13.8">
      <c r="C313" s="13"/>
      <c r="D313" s="14"/>
      <c r="E313" s="15"/>
      <c r="F313" s="15"/>
    </row>
    <row r="314" spans="3:6" ht="13.8">
      <c r="C314" s="13"/>
      <c r="D314" s="14"/>
      <c r="E314" s="15"/>
      <c r="F314" s="15"/>
    </row>
    <row r="315" spans="3:6" ht="13.8">
      <c r="C315" s="13"/>
      <c r="D315" s="14"/>
      <c r="E315" s="15"/>
      <c r="F315" s="15"/>
    </row>
    <row r="316" spans="3:6" ht="13.8">
      <c r="C316" s="13"/>
      <c r="D316" s="14"/>
      <c r="E316" s="15"/>
      <c r="F316" s="15"/>
    </row>
    <row r="317" spans="3:6" ht="13.8">
      <c r="C317" s="13"/>
      <c r="D317" s="14"/>
      <c r="E317" s="15"/>
      <c r="F317" s="15"/>
    </row>
    <row r="318" spans="3:6" ht="13.8">
      <c r="C318" s="13"/>
      <c r="D318" s="14"/>
      <c r="E318" s="15"/>
      <c r="F318" s="15"/>
    </row>
    <row r="319" spans="3:6" ht="13.8">
      <c r="C319" s="13"/>
      <c r="D319" s="14"/>
      <c r="E319" s="15"/>
      <c r="F319" s="15"/>
    </row>
    <row r="320" spans="3:6" ht="13.8">
      <c r="C320" s="13"/>
      <c r="D320" s="14"/>
      <c r="E320" s="15"/>
      <c r="F320" s="15"/>
    </row>
    <row r="321" spans="3:6" ht="13.8">
      <c r="C321" s="13"/>
      <c r="D321" s="14"/>
      <c r="E321" s="15"/>
      <c r="F321" s="15"/>
    </row>
    <row r="322" spans="3:6" ht="13.8">
      <c r="C322" s="13"/>
      <c r="D322" s="14"/>
      <c r="E322" s="15"/>
      <c r="F322" s="15"/>
    </row>
    <row r="323" spans="3:6" ht="13.8">
      <c r="C323" s="13"/>
      <c r="D323" s="14"/>
      <c r="E323" s="15"/>
      <c r="F323" s="15"/>
    </row>
    <row r="324" spans="3:6" ht="13.8">
      <c r="C324" s="13"/>
      <c r="D324" s="14"/>
      <c r="E324" s="15"/>
      <c r="F324" s="15"/>
    </row>
    <row r="325" spans="3:6" ht="13.8">
      <c r="C325" s="13"/>
      <c r="D325" s="14"/>
      <c r="E325" s="15"/>
      <c r="F325" s="15"/>
    </row>
    <row r="326" spans="3:6" ht="13.8">
      <c r="C326" s="13"/>
      <c r="D326" s="14"/>
      <c r="E326" s="15"/>
      <c r="F326" s="15"/>
    </row>
    <row r="327" spans="3:6" ht="13.8">
      <c r="C327" s="13"/>
      <c r="D327" s="14"/>
      <c r="E327" s="15"/>
      <c r="F327" s="15"/>
    </row>
    <row r="328" spans="3:6" ht="13.8">
      <c r="C328" s="13"/>
      <c r="D328" s="14"/>
      <c r="E328" s="15"/>
      <c r="F328" s="15"/>
    </row>
    <row r="329" spans="3:6" ht="13.8">
      <c r="C329" s="13"/>
      <c r="D329" s="14"/>
      <c r="E329" s="15"/>
      <c r="F329" s="15"/>
    </row>
    <row r="330" spans="3:6" ht="13.8">
      <c r="C330" s="13"/>
      <c r="D330" s="14"/>
      <c r="E330" s="15"/>
      <c r="F330" s="15"/>
    </row>
    <row r="331" spans="3:6" ht="13.8">
      <c r="C331" s="13"/>
      <c r="D331" s="14"/>
      <c r="E331" s="15"/>
      <c r="F331" s="15"/>
    </row>
    <row r="332" spans="3:6" ht="13.8">
      <c r="C332" s="13"/>
      <c r="D332" s="14"/>
      <c r="E332" s="15"/>
      <c r="F332" s="15"/>
    </row>
    <row r="333" spans="3:6" ht="13.8">
      <c r="C333" s="13"/>
      <c r="D333" s="14"/>
      <c r="E333" s="15"/>
      <c r="F333" s="15"/>
    </row>
    <row r="334" spans="3:6" ht="13.8">
      <c r="C334" s="13"/>
      <c r="D334" s="14"/>
      <c r="E334" s="15"/>
      <c r="F334" s="15"/>
    </row>
    <row r="335" spans="3:6" ht="13.8">
      <c r="C335" s="13"/>
      <c r="D335" s="14"/>
      <c r="E335" s="15"/>
      <c r="F335" s="15"/>
    </row>
    <row r="336" spans="3:6" ht="13.8">
      <c r="C336" s="13"/>
      <c r="D336" s="14"/>
      <c r="E336" s="15"/>
      <c r="F336" s="15"/>
    </row>
    <row r="337" spans="3:6" ht="13.8">
      <c r="C337" s="13"/>
      <c r="D337" s="14"/>
      <c r="E337" s="15"/>
      <c r="F337" s="15"/>
    </row>
    <row r="338" spans="3:6" ht="13.8">
      <c r="C338" s="13"/>
      <c r="D338" s="14"/>
      <c r="E338" s="15"/>
      <c r="F338" s="15"/>
    </row>
    <row r="339" spans="3:6" ht="13.8">
      <c r="C339" s="13"/>
      <c r="D339" s="14"/>
      <c r="E339" s="15"/>
      <c r="F339" s="15"/>
    </row>
    <row r="340" spans="3:6" ht="13.8">
      <c r="C340" s="13"/>
      <c r="D340" s="14"/>
      <c r="E340" s="15"/>
      <c r="F340" s="15"/>
    </row>
    <row r="341" spans="3:6" ht="13.8">
      <c r="C341" s="13"/>
      <c r="D341" s="14"/>
      <c r="E341" s="15"/>
      <c r="F341" s="15"/>
    </row>
    <row r="342" spans="3:6" ht="13.8">
      <c r="C342" s="13"/>
      <c r="D342" s="14"/>
      <c r="E342" s="15"/>
      <c r="F342" s="15"/>
    </row>
    <row r="343" spans="3:6" ht="13.8">
      <c r="C343" s="13"/>
      <c r="D343" s="14"/>
      <c r="E343" s="15"/>
      <c r="F343" s="15"/>
    </row>
    <row r="344" spans="3:6" ht="13.8">
      <c r="C344" s="13"/>
      <c r="D344" s="14"/>
      <c r="E344" s="15"/>
      <c r="F344" s="15"/>
    </row>
    <row r="345" spans="3:6" ht="13.8">
      <c r="C345" s="13"/>
      <c r="D345" s="14"/>
      <c r="E345" s="15"/>
      <c r="F345" s="15"/>
    </row>
    <row r="346" spans="3:6" ht="13.8">
      <c r="C346" s="13"/>
      <c r="D346" s="14"/>
      <c r="E346" s="15"/>
      <c r="F346" s="15"/>
    </row>
    <row r="347" spans="3:6" ht="13.8">
      <c r="C347" s="13"/>
      <c r="D347" s="14"/>
      <c r="E347" s="15"/>
      <c r="F347" s="15"/>
    </row>
    <row r="348" spans="3:6" ht="13.8">
      <c r="C348" s="13"/>
      <c r="D348" s="14"/>
      <c r="E348" s="15"/>
      <c r="F348" s="15"/>
    </row>
    <row r="349" spans="3:6" ht="13.8">
      <c r="C349" s="13"/>
      <c r="D349" s="14"/>
      <c r="E349" s="15"/>
      <c r="F349" s="15"/>
    </row>
    <row r="350" spans="3:6" ht="13.8">
      <c r="C350" s="13"/>
      <c r="D350" s="14"/>
      <c r="E350" s="15"/>
      <c r="F350" s="15"/>
    </row>
    <row r="351" spans="3:6" ht="13.8">
      <c r="C351" s="13"/>
      <c r="D351" s="14"/>
      <c r="E351" s="15"/>
      <c r="F351" s="15"/>
    </row>
    <row r="352" spans="3:6" ht="13.8">
      <c r="C352" s="13"/>
      <c r="D352" s="14"/>
      <c r="E352" s="15"/>
      <c r="F352" s="15"/>
    </row>
    <row r="353" spans="3:6" ht="13.8">
      <c r="C353" s="13"/>
      <c r="D353" s="14"/>
      <c r="E353" s="15"/>
      <c r="F353" s="15"/>
    </row>
    <row r="354" spans="3:6" ht="13.8">
      <c r="C354" s="13"/>
      <c r="D354" s="14"/>
      <c r="E354" s="15"/>
      <c r="F354" s="15"/>
    </row>
    <row r="355" spans="3:6" ht="13.8">
      <c r="C355" s="13"/>
      <c r="D355" s="14"/>
      <c r="E355" s="15"/>
      <c r="F355" s="15"/>
    </row>
    <row r="356" spans="3:6" ht="13.8">
      <c r="C356" s="13"/>
      <c r="D356" s="14"/>
      <c r="E356" s="15"/>
      <c r="F356" s="15"/>
    </row>
    <row r="357" spans="3:6" ht="13.8">
      <c r="C357" s="13"/>
      <c r="D357" s="14"/>
      <c r="E357" s="15"/>
      <c r="F357" s="15"/>
    </row>
    <row r="358" spans="3:6" ht="13.8">
      <c r="C358" s="13"/>
      <c r="D358" s="14"/>
      <c r="E358" s="15"/>
      <c r="F358" s="15"/>
    </row>
    <row r="359" spans="3:6" ht="13.8">
      <c r="C359" s="13"/>
      <c r="D359" s="14"/>
      <c r="E359" s="15"/>
      <c r="F359" s="15"/>
    </row>
    <row r="360" spans="3:6" ht="13.8">
      <c r="C360" s="13"/>
      <c r="D360" s="14"/>
      <c r="E360" s="15"/>
      <c r="F360" s="15"/>
    </row>
    <row r="361" spans="3:6" ht="13.8">
      <c r="C361" s="13"/>
      <c r="D361" s="14"/>
      <c r="E361" s="15"/>
      <c r="F361" s="15"/>
    </row>
    <row r="362" spans="3:6" ht="13.8">
      <c r="C362" s="13"/>
      <c r="D362" s="14"/>
      <c r="E362" s="15"/>
      <c r="F362" s="15"/>
    </row>
    <row r="363" spans="3:6" ht="13.8">
      <c r="C363" s="13"/>
      <c r="D363" s="14"/>
      <c r="E363" s="15"/>
      <c r="F363" s="15"/>
    </row>
    <row r="364" spans="3:6" ht="13.8">
      <c r="C364" s="13"/>
      <c r="D364" s="14"/>
      <c r="E364" s="15"/>
      <c r="F364" s="15"/>
    </row>
    <row r="365" spans="3:6" ht="13.8">
      <c r="C365" s="13"/>
      <c r="D365" s="14"/>
      <c r="E365" s="15"/>
      <c r="F365" s="15"/>
    </row>
    <row r="366" spans="3:6" ht="13.8">
      <c r="C366" s="13"/>
      <c r="D366" s="14"/>
      <c r="E366" s="15"/>
      <c r="F366" s="15"/>
    </row>
    <row r="367" spans="3:6" ht="13.8">
      <c r="C367" s="13"/>
      <c r="D367" s="14"/>
      <c r="E367" s="15"/>
      <c r="F367" s="15"/>
    </row>
    <row r="368" spans="3:6" ht="13.8">
      <c r="C368" s="13"/>
      <c r="D368" s="14"/>
      <c r="E368" s="15"/>
      <c r="F368" s="15"/>
    </row>
    <row r="369" spans="3:6" ht="13.8">
      <c r="C369" s="13"/>
      <c r="D369" s="14"/>
      <c r="E369" s="15"/>
      <c r="F369" s="15"/>
    </row>
    <row r="370" spans="3:6" ht="13.8">
      <c r="C370" s="13"/>
      <c r="D370" s="14"/>
      <c r="E370" s="15"/>
      <c r="F370" s="15"/>
    </row>
    <row r="371" spans="3:6" ht="13.8">
      <c r="C371" s="13"/>
      <c r="D371" s="14"/>
      <c r="E371" s="15"/>
      <c r="F371" s="15"/>
    </row>
    <row r="372" spans="3:6" ht="13.8">
      <c r="C372" s="13"/>
      <c r="D372" s="14"/>
      <c r="E372" s="15"/>
      <c r="F372" s="15"/>
    </row>
    <row r="373" spans="3:6" ht="13.8">
      <c r="C373" s="13"/>
      <c r="D373" s="14"/>
      <c r="E373" s="15"/>
      <c r="F373" s="15"/>
    </row>
    <row r="374" spans="3:6" ht="13.8">
      <c r="C374" s="13"/>
      <c r="D374" s="14"/>
      <c r="E374" s="15"/>
      <c r="F374" s="15"/>
    </row>
    <row r="375" spans="3:6" ht="13.8">
      <c r="C375" s="13"/>
      <c r="D375" s="14"/>
      <c r="E375" s="15"/>
      <c r="F375" s="15"/>
    </row>
    <row r="376" spans="3:6" ht="13.8">
      <c r="C376" s="13"/>
      <c r="D376" s="14"/>
      <c r="E376" s="15"/>
      <c r="F376" s="15"/>
    </row>
    <row r="377" spans="3:6" ht="13.8">
      <c r="C377" s="13"/>
      <c r="D377" s="14"/>
      <c r="E377" s="15"/>
      <c r="F377" s="15"/>
    </row>
    <row r="378" spans="3:6" ht="13.8">
      <c r="C378" s="13"/>
      <c r="D378" s="14"/>
      <c r="E378" s="15"/>
      <c r="F378" s="15"/>
    </row>
    <row r="379" spans="3:6" ht="13.8">
      <c r="C379" s="13"/>
      <c r="D379" s="14"/>
      <c r="E379" s="15"/>
      <c r="F379" s="15"/>
    </row>
    <row r="380" spans="3:6" ht="13.8">
      <c r="C380" s="13"/>
      <c r="D380" s="14"/>
      <c r="E380" s="15"/>
      <c r="F380" s="15"/>
    </row>
    <row r="381" spans="3:6" ht="13.8">
      <c r="C381" s="13"/>
      <c r="D381" s="14"/>
      <c r="E381" s="15"/>
      <c r="F381" s="15"/>
    </row>
    <row r="382" spans="3:6" ht="13.8">
      <c r="C382" s="13"/>
      <c r="D382" s="14"/>
      <c r="E382" s="15"/>
      <c r="F382" s="15"/>
    </row>
    <row r="383" spans="3:6" ht="13.8">
      <c r="C383" s="13"/>
      <c r="D383" s="14"/>
      <c r="E383" s="15"/>
      <c r="F383" s="15"/>
    </row>
    <row r="384" spans="3:6" ht="13.8">
      <c r="C384" s="13"/>
      <c r="D384" s="14"/>
      <c r="E384" s="15"/>
      <c r="F384" s="15"/>
    </row>
    <row r="385" spans="3:6" ht="13.8">
      <c r="C385" s="13"/>
      <c r="D385" s="14"/>
      <c r="E385" s="15"/>
      <c r="F385" s="15"/>
    </row>
    <row r="386" spans="3:6" ht="13.8">
      <c r="C386" s="13"/>
      <c r="D386" s="14"/>
      <c r="E386" s="15"/>
      <c r="F386" s="15"/>
    </row>
    <row r="387" spans="3:6" ht="13.8">
      <c r="C387" s="13"/>
      <c r="D387" s="14"/>
      <c r="E387" s="15"/>
      <c r="F387" s="15"/>
    </row>
    <row r="388" spans="3:6" ht="13.8">
      <c r="C388" s="13"/>
      <c r="D388" s="14"/>
      <c r="E388" s="15"/>
      <c r="F388" s="15"/>
    </row>
    <row r="389" spans="3:6" ht="13.8">
      <c r="C389" s="13"/>
      <c r="D389" s="14"/>
      <c r="E389" s="15"/>
      <c r="F389" s="15"/>
    </row>
    <row r="390" spans="3:6" ht="13.8">
      <c r="C390" s="13"/>
      <c r="D390" s="14"/>
      <c r="E390" s="15"/>
      <c r="F390" s="15"/>
    </row>
    <row r="391" spans="3:6" ht="13.8">
      <c r="C391" s="13"/>
      <c r="D391" s="14"/>
      <c r="E391" s="15"/>
      <c r="F391" s="15"/>
    </row>
    <row r="392" spans="3:6" ht="13.8">
      <c r="C392" s="13"/>
      <c r="D392" s="14"/>
      <c r="E392" s="15"/>
      <c r="F392" s="15"/>
    </row>
    <row r="393" spans="3:6" ht="13.8">
      <c r="C393" s="13"/>
      <c r="D393" s="14"/>
      <c r="E393" s="15"/>
      <c r="F393" s="15"/>
    </row>
    <row r="394" spans="3:6" ht="13.8">
      <c r="C394" s="13"/>
      <c r="D394" s="14"/>
      <c r="E394" s="15"/>
      <c r="F394" s="15"/>
    </row>
    <row r="395" spans="3:6" ht="13.8">
      <c r="C395" s="13"/>
      <c r="D395" s="14"/>
      <c r="E395" s="15"/>
      <c r="F395" s="15"/>
    </row>
    <row r="396" spans="3:6" ht="13.8">
      <c r="C396" s="13"/>
      <c r="D396" s="14"/>
      <c r="E396" s="15"/>
      <c r="F396" s="15"/>
    </row>
    <row r="397" spans="3:6" ht="13.8">
      <c r="C397" s="13"/>
      <c r="D397" s="14"/>
      <c r="E397" s="15"/>
      <c r="F397" s="15"/>
    </row>
    <row r="398" spans="3:6" ht="13.8">
      <c r="C398" s="13"/>
      <c r="D398" s="14"/>
      <c r="E398" s="15"/>
      <c r="F398" s="15"/>
    </row>
    <row r="399" spans="3:6" ht="13.8">
      <c r="C399" s="13"/>
      <c r="D399" s="14"/>
      <c r="E399" s="15"/>
      <c r="F399" s="15"/>
    </row>
    <row r="400" spans="3:6" ht="13.8">
      <c r="C400" s="13"/>
      <c r="D400" s="14"/>
      <c r="E400" s="15"/>
      <c r="F400" s="15"/>
    </row>
    <row r="401" spans="3:6" ht="13.8">
      <c r="C401" s="13"/>
      <c r="D401" s="14"/>
      <c r="E401" s="15"/>
      <c r="F401" s="15"/>
    </row>
    <row r="402" spans="3:6" ht="13.8">
      <c r="C402" s="13"/>
      <c r="D402" s="14"/>
      <c r="E402" s="15"/>
      <c r="F402" s="15"/>
    </row>
    <row r="403" spans="3:6" ht="13.8">
      <c r="C403" s="13"/>
      <c r="D403" s="14"/>
      <c r="E403" s="15"/>
      <c r="F403" s="15"/>
    </row>
    <row r="404" spans="3:6" ht="13.8">
      <c r="C404" s="13"/>
      <c r="D404" s="14"/>
      <c r="E404" s="15"/>
      <c r="F404" s="15"/>
    </row>
    <row r="405" spans="3:6" ht="13.8">
      <c r="C405" s="13"/>
      <c r="D405" s="14"/>
      <c r="E405" s="15"/>
      <c r="F405" s="15"/>
    </row>
    <row r="406" spans="3:6" ht="13.8">
      <c r="C406" s="13"/>
      <c r="D406" s="14"/>
      <c r="E406" s="15"/>
      <c r="F406" s="15"/>
    </row>
    <row r="407" spans="3:6" ht="13.8">
      <c r="C407" s="13"/>
      <c r="D407" s="14"/>
      <c r="E407" s="15"/>
      <c r="F407" s="15"/>
    </row>
    <row r="408" spans="3:6" ht="13.8">
      <c r="C408" s="13"/>
      <c r="D408" s="14"/>
      <c r="E408" s="15"/>
      <c r="F408" s="15"/>
    </row>
    <row r="409" spans="3:6" ht="13.8">
      <c r="C409" s="13"/>
      <c r="D409" s="14"/>
      <c r="E409" s="15"/>
      <c r="F409" s="15"/>
    </row>
    <row r="410" spans="3:6" ht="13.8">
      <c r="C410" s="13"/>
      <c r="D410" s="14"/>
      <c r="E410" s="15"/>
      <c r="F410" s="15"/>
    </row>
    <row r="411" spans="3:6" ht="13.8">
      <c r="C411" s="13"/>
      <c r="D411" s="14"/>
      <c r="E411" s="15"/>
      <c r="F411" s="15"/>
    </row>
    <row r="412" spans="3:6" ht="13.8">
      <c r="C412" s="13"/>
      <c r="D412" s="14"/>
      <c r="E412" s="15"/>
      <c r="F412" s="15"/>
    </row>
    <row r="413" spans="3:6" ht="13.8">
      <c r="C413" s="13"/>
      <c r="D413" s="14"/>
      <c r="E413" s="15"/>
      <c r="F413" s="15"/>
    </row>
    <row r="414" spans="3:6" ht="13.8">
      <c r="C414" s="13"/>
      <c r="D414" s="14"/>
      <c r="E414" s="15"/>
      <c r="F414" s="15"/>
    </row>
    <row r="415" spans="3:6" ht="13.8">
      <c r="C415" s="13"/>
      <c r="D415" s="14"/>
      <c r="E415" s="15"/>
      <c r="F415" s="15"/>
    </row>
    <row r="416" spans="3:6" ht="13.8">
      <c r="C416" s="13"/>
      <c r="D416" s="14"/>
      <c r="E416" s="15"/>
      <c r="F416" s="15"/>
    </row>
    <row r="417" spans="3:6" ht="13.8">
      <c r="C417" s="13"/>
      <c r="D417" s="14"/>
      <c r="E417" s="15"/>
      <c r="F417" s="15"/>
    </row>
    <row r="418" spans="3:6" ht="13.8">
      <c r="C418" s="13"/>
      <c r="D418" s="14"/>
      <c r="E418" s="15"/>
      <c r="F418" s="15"/>
    </row>
    <row r="419" spans="3:6" ht="13.8">
      <c r="C419" s="13"/>
      <c r="D419" s="14"/>
      <c r="E419" s="15"/>
      <c r="F419" s="15"/>
    </row>
    <row r="420" spans="3:6" ht="13.8">
      <c r="C420" s="13"/>
      <c r="D420" s="14"/>
      <c r="E420" s="15"/>
      <c r="F420" s="15"/>
    </row>
    <row r="421" spans="3:6" ht="13.8">
      <c r="C421" s="13"/>
      <c r="D421" s="14"/>
      <c r="E421" s="15"/>
      <c r="F421" s="15"/>
    </row>
    <row r="422" spans="3:6" ht="13.8">
      <c r="C422" s="13"/>
      <c r="D422" s="14"/>
      <c r="E422" s="15"/>
      <c r="F422" s="15"/>
    </row>
    <row r="423" spans="3:6" ht="13.8">
      <c r="C423" s="13"/>
      <c r="D423" s="14"/>
      <c r="E423" s="15"/>
      <c r="F423" s="15"/>
    </row>
    <row r="424" spans="3:6" ht="13.8">
      <c r="C424" s="13"/>
      <c r="D424" s="14"/>
      <c r="E424" s="15"/>
      <c r="F424" s="15"/>
    </row>
    <row r="425" spans="3:6" ht="13.8">
      <c r="C425" s="13"/>
      <c r="D425" s="14"/>
      <c r="E425" s="15"/>
      <c r="F425" s="15"/>
    </row>
    <row r="426" spans="3:6" ht="13.8">
      <c r="C426" s="13"/>
      <c r="D426" s="14"/>
      <c r="E426" s="15"/>
      <c r="F426" s="15"/>
    </row>
    <row r="427" spans="3:6" ht="13.8">
      <c r="C427" s="13"/>
      <c r="D427" s="14"/>
      <c r="E427" s="15"/>
      <c r="F427" s="15"/>
    </row>
    <row r="428" spans="3:6" ht="13.8">
      <c r="C428" s="13"/>
      <c r="D428" s="14"/>
      <c r="E428" s="15"/>
      <c r="F428" s="15"/>
    </row>
    <row r="429" spans="3:6" ht="13.8">
      <c r="C429" s="13"/>
      <c r="D429" s="14"/>
      <c r="E429" s="15"/>
      <c r="F429" s="15"/>
    </row>
    <row r="430" spans="3:6" ht="13.8">
      <c r="C430" s="13"/>
      <c r="D430" s="14"/>
      <c r="E430" s="15"/>
      <c r="F430" s="15"/>
    </row>
    <row r="431" spans="3:6" ht="13.8">
      <c r="C431" s="13"/>
      <c r="D431" s="14"/>
      <c r="E431" s="15"/>
      <c r="F431" s="15"/>
    </row>
    <row r="432" spans="3:6" ht="13.8">
      <c r="C432" s="13"/>
      <c r="D432" s="14"/>
      <c r="E432" s="15"/>
      <c r="F432" s="15"/>
    </row>
    <row r="433" spans="3:6" ht="13.8">
      <c r="C433" s="13"/>
      <c r="D433" s="14"/>
      <c r="E433" s="15"/>
      <c r="F433" s="15"/>
    </row>
    <row r="434" spans="3:6" ht="13.8">
      <c r="C434" s="13"/>
      <c r="D434" s="14"/>
      <c r="E434" s="15"/>
      <c r="F434" s="15"/>
    </row>
    <row r="435" spans="3:6" ht="13.8">
      <c r="C435" s="13"/>
      <c r="D435" s="14"/>
      <c r="E435" s="15"/>
      <c r="F435" s="15"/>
    </row>
    <row r="436" spans="3:6" ht="13.8">
      <c r="C436" s="13"/>
      <c r="D436" s="14"/>
      <c r="E436" s="15"/>
      <c r="F436" s="15"/>
    </row>
    <row r="437" spans="3:6" ht="13.8">
      <c r="C437" s="13"/>
      <c r="D437" s="14"/>
      <c r="E437" s="15"/>
      <c r="F437" s="15"/>
    </row>
    <row r="438" spans="3:6" ht="13.8">
      <c r="C438" s="13"/>
      <c r="D438" s="14"/>
      <c r="E438" s="15"/>
      <c r="F438" s="15"/>
    </row>
    <row r="439" spans="3:6" ht="13.8">
      <c r="C439" s="13"/>
      <c r="D439" s="14"/>
      <c r="E439" s="15"/>
      <c r="F439" s="15"/>
    </row>
    <row r="440" spans="3:6" ht="13.8">
      <c r="C440" s="13"/>
      <c r="D440" s="14"/>
      <c r="E440" s="15"/>
      <c r="F440" s="15"/>
    </row>
    <row r="441" spans="3:6" ht="13.8">
      <c r="C441" s="13"/>
      <c r="D441" s="14"/>
      <c r="E441" s="15"/>
      <c r="F441" s="15"/>
    </row>
    <row r="442" spans="3:6" ht="13.8">
      <c r="C442" s="13"/>
      <c r="D442" s="14"/>
      <c r="E442" s="15"/>
      <c r="F442" s="15"/>
    </row>
    <row r="443" spans="3:6" ht="13.8">
      <c r="C443" s="13"/>
      <c r="D443" s="14"/>
      <c r="E443" s="15"/>
      <c r="F443" s="15"/>
    </row>
    <row r="444" spans="3:6" ht="13.8">
      <c r="C444" s="13"/>
      <c r="D444" s="14"/>
      <c r="E444" s="15"/>
      <c r="F444" s="15"/>
    </row>
    <row r="445" spans="3:6" ht="13.8">
      <c r="C445" s="13"/>
      <c r="D445" s="14"/>
      <c r="E445" s="15"/>
      <c r="F445" s="15"/>
    </row>
    <row r="446" spans="3:6" ht="13.8">
      <c r="C446" s="13"/>
      <c r="D446" s="14"/>
      <c r="E446" s="15"/>
      <c r="F446" s="15"/>
    </row>
    <row r="447" spans="3:6" ht="13.8">
      <c r="C447" s="13"/>
      <c r="D447" s="14"/>
      <c r="E447" s="15"/>
      <c r="F447" s="15"/>
    </row>
    <row r="448" spans="3:6" ht="13.8">
      <c r="C448" s="13"/>
      <c r="D448" s="14"/>
      <c r="E448" s="15"/>
      <c r="F448" s="15"/>
    </row>
    <row r="449" spans="3:6" ht="13.8">
      <c r="C449" s="13"/>
      <c r="D449" s="14"/>
      <c r="E449" s="15"/>
      <c r="F449" s="15"/>
    </row>
    <row r="450" spans="3:6" ht="13.8">
      <c r="C450" s="13"/>
      <c r="D450" s="14"/>
      <c r="E450" s="15"/>
      <c r="F450" s="15"/>
    </row>
    <row r="451" spans="3:6" ht="13.8">
      <c r="C451" s="13"/>
      <c r="D451" s="14"/>
      <c r="E451" s="15"/>
      <c r="F451" s="15"/>
    </row>
    <row r="452" spans="3:6" ht="13.8">
      <c r="C452" s="13"/>
      <c r="D452" s="14"/>
      <c r="E452" s="15"/>
      <c r="F452" s="15"/>
    </row>
    <row r="453" spans="3:6" ht="13.8">
      <c r="C453" s="13"/>
      <c r="D453" s="14"/>
      <c r="E453" s="15"/>
      <c r="F453" s="15"/>
    </row>
    <row r="454" spans="3:6" ht="13.8">
      <c r="C454" s="13"/>
      <c r="D454" s="14"/>
      <c r="E454" s="15"/>
      <c r="F454" s="15"/>
    </row>
    <row r="455" spans="3:6" ht="13.8">
      <c r="C455" s="13"/>
      <c r="D455" s="14"/>
      <c r="E455" s="15"/>
      <c r="F455" s="15"/>
    </row>
    <row r="456" spans="3:6" ht="13.8">
      <c r="C456" s="13"/>
      <c r="D456" s="14"/>
      <c r="E456" s="15"/>
      <c r="F456" s="15"/>
    </row>
    <row r="457" spans="3:6" ht="13.8">
      <c r="C457" s="13"/>
      <c r="D457" s="14"/>
      <c r="E457" s="15"/>
      <c r="F457" s="15"/>
    </row>
    <row r="458" spans="3:6" ht="13.8">
      <c r="C458" s="13"/>
      <c r="D458" s="14"/>
      <c r="E458" s="15"/>
      <c r="F458" s="15"/>
    </row>
    <row r="459" spans="3:6" ht="13.8">
      <c r="C459" s="13"/>
      <c r="D459" s="14"/>
      <c r="E459" s="15"/>
      <c r="F459" s="15"/>
    </row>
    <row r="460" spans="3:6" ht="13.8">
      <c r="C460" s="13"/>
      <c r="D460" s="14"/>
      <c r="E460" s="15"/>
      <c r="F460" s="15"/>
    </row>
    <row r="461" spans="3:6" ht="13.8">
      <c r="C461" s="13"/>
      <c r="D461" s="14"/>
      <c r="E461" s="15"/>
      <c r="F461" s="15"/>
    </row>
    <row r="462" spans="3:6" ht="13.8">
      <c r="C462" s="13"/>
      <c r="D462" s="14"/>
      <c r="E462" s="15"/>
      <c r="F462" s="15"/>
    </row>
    <row r="463" spans="3:6" ht="13.8">
      <c r="C463" s="13"/>
      <c r="D463" s="14"/>
      <c r="E463" s="15"/>
      <c r="F463" s="15"/>
    </row>
    <row r="464" spans="3:6" ht="13.8">
      <c r="C464" s="13"/>
      <c r="D464" s="14"/>
      <c r="E464" s="15"/>
      <c r="F464" s="15"/>
    </row>
    <row r="465" spans="3:6" ht="13.8">
      <c r="C465" s="13"/>
      <c r="D465" s="14"/>
      <c r="E465" s="15"/>
      <c r="F465" s="15"/>
    </row>
    <row r="466" spans="3:6" ht="13.8">
      <c r="C466" s="13"/>
      <c r="D466" s="14"/>
      <c r="E466" s="15"/>
      <c r="F466" s="15"/>
    </row>
    <row r="467" spans="3:6" ht="13.8">
      <c r="C467" s="13"/>
      <c r="D467" s="14"/>
      <c r="E467" s="15"/>
      <c r="F467" s="15"/>
    </row>
    <row r="468" spans="3:6" ht="13.8">
      <c r="C468" s="13"/>
      <c r="D468" s="14"/>
      <c r="E468" s="15"/>
      <c r="F468" s="15"/>
    </row>
    <row r="469" spans="3:6" ht="13.8">
      <c r="C469" s="13"/>
      <c r="D469" s="14"/>
      <c r="E469" s="15"/>
      <c r="F469" s="15"/>
    </row>
    <row r="470" spans="3:6" ht="13.8">
      <c r="C470" s="13"/>
      <c r="D470" s="14"/>
      <c r="E470" s="15"/>
      <c r="F470" s="15"/>
    </row>
    <row r="471" spans="3:6" ht="13.8">
      <c r="C471" s="13"/>
      <c r="D471" s="14"/>
      <c r="E471" s="15"/>
      <c r="F471" s="15"/>
    </row>
    <row r="472" spans="3:6" ht="13.8">
      <c r="C472" s="13"/>
      <c r="D472" s="14"/>
      <c r="E472" s="15"/>
      <c r="F472" s="15"/>
    </row>
    <row r="473" spans="3:6" ht="13.8">
      <c r="C473" s="13"/>
      <c r="D473" s="14"/>
      <c r="E473" s="15"/>
      <c r="F473" s="15"/>
    </row>
    <row r="474" spans="3:6" ht="13.8">
      <c r="C474" s="13"/>
      <c r="D474" s="14"/>
      <c r="E474" s="15"/>
      <c r="F474" s="15"/>
    </row>
    <row r="475" spans="3:6" ht="13.8">
      <c r="C475" s="13"/>
      <c r="D475" s="14"/>
      <c r="E475" s="15"/>
      <c r="F475" s="15"/>
    </row>
    <row r="476" spans="3:6" ht="13.8">
      <c r="C476" s="13"/>
      <c r="D476" s="14"/>
      <c r="E476" s="15"/>
      <c r="F476" s="15"/>
    </row>
    <row r="477" spans="3:6" ht="13.8">
      <c r="C477" s="13"/>
      <c r="D477" s="14"/>
      <c r="E477" s="15"/>
      <c r="F477" s="15"/>
    </row>
    <row r="478" spans="3:6" ht="13.8">
      <c r="C478" s="13"/>
      <c r="D478" s="14"/>
      <c r="E478" s="15"/>
      <c r="F478" s="15"/>
    </row>
    <row r="479" spans="3:6" ht="13.8">
      <c r="C479" s="13"/>
      <c r="D479" s="14"/>
      <c r="E479" s="15"/>
      <c r="F479" s="15"/>
    </row>
    <row r="480" spans="3:6" ht="13.8">
      <c r="C480" s="13"/>
      <c r="D480" s="14"/>
      <c r="E480" s="15"/>
      <c r="F480" s="15"/>
    </row>
    <row r="481" spans="3:6" ht="13.8">
      <c r="C481" s="13"/>
      <c r="D481" s="14"/>
      <c r="E481" s="15"/>
      <c r="F481" s="15"/>
    </row>
    <row r="482" spans="3:6" ht="13.8">
      <c r="C482" s="13"/>
      <c r="D482" s="14"/>
      <c r="E482" s="15"/>
      <c r="F482" s="15"/>
    </row>
    <row r="483" spans="3:6" ht="13.8">
      <c r="C483" s="13"/>
      <c r="D483" s="14"/>
      <c r="E483" s="15"/>
      <c r="F483" s="15"/>
    </row>
    <row r="484" spans="3:6" ht="13.8">
      <c r="C484" s="13"/>
      <c r="D484" s="14"/>
      <c r="E484" s="15"/>
      <c r="F484" s="15"/>
    </row>
    <row r="485" spans="3:6" ht="13.8">
      <c r="C485" s="13"/>
      <c r="D485" s="14"/>
      <c r="E485" s="15"/>
      <c r="F485" s="15"/>
    </row>
    <row r="486" spans="3:6" ht="13.8">
      <c r="C486" s="13"/>
      <c r="D486" s="14"/>
      <c r="E486" s="15"/>
      <c r="F486" s="15"/>
    </row>
    <row r="487" spans="3:6" ht="13.8">
      <c r="C487" s="13"/>
      <c r="D487" s="14"/>
      <c r="E487" s="15"/>
      <c r="F487" s="15"/>
    </row>
    <row r="488" spans="3:6" ht="13.8">
      <c r="C488" s="13"/>
      <c r="D488" s="14"/>
      <c r="E488" s="15"/>
      <c r="F488" s="15"/>
    </row>
    <row r="489" spans="3:6" ht="13.8">
      <c r="C489" s="13"/>
      <c r="D489" s="14"/>
      <c r="E489" s="15"/>
      <c r="F489" s="15"/>
    </row>
    <row r="490" spans="3:6" ht="13.8">
      <c r="C490" s="13"/>
      <c r="D490" s="14"/>
      <c r="E490" s="15"/>
      <c r="F490" s="15"/>
    </row>
    <row r="491" spans="3:6" ht="13.8">
      <c r="C491" s="13"/>
      <c r="D491" s="14"/>
      <c r="E491" s="15"/>
      <c r="F491" s="15"/>
    </row>
    <row r="492" spans="3:6" ht="13.8">
      <c r="C492" s="13"/>
      <c r="D492" s="14"/>
      <c r="E492" s="15"/>
      <c r="F492" s="15"/>
    </row>
    <row r="493" spans="3:6" ht="13.8">
      <c r="C493" s="13"/>
      <c r="D493" s="14"/>
      <c r="E493" s="15"/>
      <c r="F493" s="15"/>
    </row>
    <row r="494" spans="3:6" ht="13.8">
      <c r="C494" s="13"/>
      <c r="D494" s="14"/>
      <c r="E494" s="15"/>
      <c r="F494" s="15"/>
    </row>
    <row r="495" spans="3:6" ht="13.8">
      <c r="C495" s="13"/>
      <c r="D495" s="14"/>
      <c r="E495" s="15"/>
      <c r="F495" s="15"/>
    </row>
    <row r="496" spans="3:6" ht="13.8">
      <c r="C496" s="13"/>
      <c r="D496" s="14"/>
      <c r="E496" s="15"/>
      <c r="F496" s="15"/>
    </row>
    <row r="497" spans="3:6" ht="13.8">
      <c r="C497" s="13"/>
      <c r="D497" s="14"/>
      <c r="E497" s="15"/>
      <c r="F497" s="15"/>
    </row>
    <row r="498" spans="3:6" ht="13.8">
      <c r="C498" s="13"/>
      <c r="D498" s="14"/>
      <c r="E498" s="15"/>
      <c r="F498" s="15"/>
    </row>
    <row r="499" spans="3:6" ht="13.8">
      <c r="C499" s="13"/>
      <c r="D499" s="14"/>
      <c r="E499" s="15"/>
      <c r="F499" s="15"/>
    </row>
    <row r="500" spans="3:6" ht="13.8">
      <c r="C500" s="13"/>
      <c r="D500" s="14"/>
      <c r="E500" s="15"/>
      <c r="F500" s="15"/>
    </row>
    <row r="501" spans="3:6" ht="13.8">
      <c r="C501" s="13"/>
      <c r="D501" s="14"/>
      <c r="E501" s="15"/>
      <c r="F501" s="15"/>
    </row>
    <row r="502" spans="3:6" ht="13.8">
      <c r="C502" s="13"/>
      <c r="D502" s="14"/>
      <c r="E502" s="15"/>
      <c r="F502" s="15"/>
    </row>
    <row r="503" spans="3:6" ht="13.8">
      <c r="C503" s="13"/>
      <c r="D503" s="14"/>
      <c r="E503" s="15"/>
      <c r="F503" s="15"/>
    </row>
    <row r="504" spans="3:6" ht="13.8">
      <c r="C504" s="13"/>
      <c r="D504" s="14"/>
      <c r="E504" s="15"/>
      <c r="F504" s="15"/>
    </row>
    <row r="505" spans="3:6" ht="13.8">
      <c r="C505" s="13"/>
      <c r="D505" s="14"/>
      <c r="E505" s="15"/>
      <c r="F505" s="15"/>
    </row>
    <row r="506" spans="3:6" ht="13.8">
      <c r="C506" s="13"/>
      <c r="D506" s="14"/>
      <c r="E506" s="15"/>
      <c r="F506" s="15"/>
    </row>
    <row r="507" spans="3:6" ht="13.8">
      <c r="C507" s="13"/>
      <c r="D507" s="14"/>
      <c r="E507" s="15"/>
      <c r="F507" s="15"/>
    </row>
    <row r="508" spans="3:6" ht="13.8">
      <c r="C508" s="13"/>
      <c r="D508" s="14"/>
      <c r="E508" s="15"/>
      <c r="F508" s="15"/>
    </row>
    <row r="509" spans="3:6" ht="13.8">
      <c r="C509" s="13"/>
      <c r="D509" s="14"/>
      <c r="E509" s="15"/>
      <c r="F509" s="15"/>
    </row>
    <row r="510" spans="3:6" ht="13.8">
      <c r="C510" s="13"/>
      <c r="D510" s="14"/>
      <c r="E510" s="15"/>
      <c r="F510" s="15"/>
    </row>
    <row r="511" spans="3:6" ht="13.8">
      <c r="C511" s="13"/>
      <c r="D511" s="14"/>
      <c r="E511" s="15"/>
      <c r="F511" s="15"/>
    </row>
    <row r="512" spans="3:6" ht="13.8">
      <c r="C512" s="13"/>
      <c r="D512" s="14"/>
      <c r="E512" s="15"/>
      <c r="F512" s="15"/>
    </row>
    <row r="513" spans="3:6" ht="13.8">
      <c r="C513" s="13"/>
      <c r="D513" s="14"/>
      <c r="E513" s="15"/>
      <c r="F513" s="15"/>
    </row>
    <row r="514" spans="3:6" ht="13.8">
      <c r="C514" s="13"/>
      <c r="D514" s="14"/>
      <c r="E514" s="15"/>
      <c r="F514" s="15"/>
    </row>
    <row r="515" spans="3:6" ht="13.8">
      <c r="C515" s="13"/>
      <c r="D515" s="14"/>
      <c r="E515" s="15"/>
      <c r="F515" s="15"/>
    </row>
    <row r="516" spans="3:6" ht="13.8">
      <c r="C516" s="13"/>
      <c r="D516" s="14"/>
      <c r="E516" s="15"/>
      <c r="F516" s="15"/>
    </row>
    <row r="517" spans="3:6" ht="13.8">
      <c r="C517" s="13"/>
      <c r="D517" s="14"/>
      <c r="E517" s="15"/>
      <c r="F517" s="15"/>
    </row>
    <row r="518" spans="3:6" ht="13.8">
      <c r="C518" s="13"/>
      <c r="D518" s="14"/>
      <c r="E518" s="15"/>
      <c r="F518" s="15"/>
    </row>
    <row r="519" spans="3:6" ht="13.8">
      <c r="C519" s="13"/>
      <c r="D519" s="14"/>
      <c r="E519" s="15"/>
      <c r="F519" s="15"/>
    </row>
    <row r="520" spans="3:6" ht="13.8">
      <c r="C520" s="13"/>
      <c r="D520" s="14"/>
      <c r="E520" s="15"/>
      <c r="F520" s="15"/>
    </row>
    <row r="521" spans="3:6" ht="13.8">
      <c r="C521" s="13"/>
      <c r="D521" s="14"/>
      <c r="E521" s="15"/>
      <c r="F521" s="15"/>
    </row>
    <row r="522" spans="3:6" ht="13.8">
      <c r="C522" s="13"/>
      <c r="D522" s="14"/>
      <c r="E522" s="15"/>
      <c r="F522" s="15"/>
    </row>
    <row r="523" spans="3:6" ht="13.8">
      <c r="C523" s="13"/>
      <c r="D523" s="14"/>
      <c r="E523" s="15"/>
      <c r="F523" s="15"/>
    </row>
    <row r="524" spans="3:6" ht="13.8">
      <c r="C524" s="13"/>
      <c r="D524" s="14"/>
      <c r="E524" s="15"/>
      <c r="F524" s="15"/>
    </row>
    <row r="525" spans="3:6" ht="13.8">
      <c r="C525" s="13"/>
      <c r="D525" s="14"/>
      <c r="E525" s="15"/>
      <c r="F525" s="15"/>
    </row>
    <row r="526" spans="3:6" ht="13.8">
      <c r="C526" s="13"/>
      <c r="D526" s="14"/>
      <c r="E526" s="15"/>
      <c r="F526" s="15"/>
    </row>
    <row r="527" spans="3:6" ht="13.8">
      <c r="C527" s="13"/>
      <c r="D527" s="14"/>
      <c r="E527" s="15"/>
      <c r="F527" s="15"/>
    </row>
    <row r="528" spans="3:6" ht="13.8">
      <c r="C528" s="13"/>
      <c r="D528" s="14"/>
      <c r="E528" s="15"/>
      <c r="F528" s="15"/>
    </row>
    <row r="529" spans="3:6" ht="13.8">
      <c r="C529" s="13"/>
      <c r="D529" s="14"/>
      <c r="E529" s="15"/>
      <c r="F529" s="15"/>
    </row>
    <row r="530" spans="3:6" ht="13.8">
      <c r="C530" s="13"/>
      <c r="D530" s="14"/>
      <c r="E530" s="15"/>
      <c r="F530" s="15"/>
    </row>
    <row r="531" spans="3:6" ht="13.8">
      <c r="C531" s="13"/>
      <c r="D531" s="14"/>
      <c r="E531" s="15"/>
      <c r="F531" s="15"/>
    </row>
    <row r="532" spans="3:6" ht="13.8">
      <c r="C532" s="13"/>
      <c r="D532" s="14"/>
      <c r="E532" s="15"/>
      <c r="F532" s="15"/>
    </row>
    <row r="533" spans="3:6" ht="13.8">
      <c r="C533" s="13"/>
      <c r="D533" s="14"/>
      <c r="E533" s="15"/>
      <c r="F533" s="15"/>
    </row>
    <row r="534" spans="3:6" ht="13.8">
      <c r="C534" s="13"/>
      <c r="D534" s="14"/>
      <c r="E534" s="15"/>
      <c r="F534" s="15"/>
    </row>
    <row r="535" spans="3:6" ht="13.8">
      <c r="C535" s="13"/>
      <c r="D535" s="14"/>
      <c r="E535" s="15"/>
      <c r="F535" s="15"/>
    </row>
    <row r="536" spans="3:6" ht="13.8">
      <c r="C536" s="13"/>
      <c r="D536" s="14"/>
      <c r="E536" s="15"/>
      <c r="F536" s="15"/>
    </row>
    <row r="537" spans="3:6" ht="13.8">
      <c r="C537" s="13"/>
      <c r="D537" s="14"/>
      <c r="E537" s="15"/>
      <c r="F537" s="15"/>
    </row>
    <row r="538" spans="3:6" ht="13.8">
      <c r="C538" s="13"/>
      <c r="D538" s="14"/>
      <c r="E538" s="15"/>
      <c r="F538" s="15"/>
    </row>
    <row r="539" spans="3:6" ht="13.8">
      <c r="C539" s="13"/>
      <c r="D539" s="14"/>
      <c r="E539" s="15"/>
      <c r="F539" s="15"/>
    </row>
    <row r="540" spans="3:6" ht="13.8">
      <c r="C540" s="13"/>
      <c r="D540" s="14"/>
      <c r="E540" s="15"/>
      <c r="F540" s="15"/>
    </row>
    <row r="541" spans="3:6" ht="13.8">
      <c r="C541" s="13"/>
      <c r="D541" s="14"/>
      <c r="E541" s="15"/>
      <c r="F541" s="15"/>
    </row>
    <row r="542" spans="3:6" ht="13.8">
      <c r="C542" s="13"/>
      <c r="D542" s="14"/>
      <c r="E542" s="15"/>
      <c r="F542" s="15"/>
    </row>
    <row r="543" spans="3:6" ht="13.8">
      <c r="C543" s="13"/>
      <c r="D543" s="14"/>
      <c r="E543" s="15"/>
      <c r="F543" s="15"/>
    </row>
    <row r="544" spans="3:6" ht="13.8">
      <c r="C544" s="13"/>
      <c r="D544" s="14"/>
      <c r="E544" s="15"/>
      <c r="F544" s="15"/>
    </row>
    <row r="545" spans="3:6" ht="13.8">
      <c r="C545" s="13"/>
      <c r="D545" s="14"/>
      <c r="E545" s="15"/>
      <c r="F545" s="15"/>
    </row>
    <row r="546" spans="3:6" ht="13.8">
      <c r="C546" s="13"/>
      <c r="D546" s="14"/>
      <c r="E546" s="15"/>
      <c r="F546" s="15"/>
    </row>
    <row r="547" spans="3:6" ht="13.8">
      <c r="C547" s="13"/>
      <c r="D547" s="14"/>
      <c r="E547" s="15"/>
      <c r="F547" s="15"/>
    </row>
    <row r="548" spans="3:6" ht="13.8">
      <c r="C548" s="13"/>
      <c r="D548" s="14"/>
      <c r="E548" s="15"/>
      <c r="F548" s="15"/>
    </row>
    <row r="549" spans="3:6" ht="13.8">
      <c r="C549" s="13"/>
      <c r="D549" s="14"/>
      <c r="E549" s="15"/>
      <c r="F549" s="15"/>
    </row>
    <row r="550" spans="3:6" ht="13.8">
      <c r="C550" s="13"/>
      <c r="D550" s="14"/>
      <c r="E550" s="15"/>
      <c r="F550" s="15"/>
    </row>
    <row r="551" spans="3:6" ht="13.8">
      <c r="C551" s="13"/>
      <c r="D551" s="14"/>
      <c r="E551" s="15"/>
      <c r="F551" s="15"/>
    </row>
    <row r="552" spans="3:6" ht="13.8">
      <c r="C552" s="13"/>
      <c r="D552" s="14"/>
      <c r="E552" s="15"/>
      <c r="F552" s="15"/>
    </row>
    <row r="553" spans="3:6" ht="13.8">
      <c r="C553" s="13"/>
      <c r="D553" s="14"/>
      <c r="E553" s="15"/>
      <c r="F553" s="15"/>
    </row>
    <row r="554" spans="3:6" ht="13.8">
      <c r="C554" s="13"/>
      <c r="D554" s="14"/>
      <c r="E554" s="15"/>
      <c r="F554" s="15"/>
    </row>
    <row r="555" spans="3:6" ht="13.8">
      <c r="C555" s="13"/>
      <c r="D555" s="14"/>
      <c r="E555" s="15"/>
      <c r="F555" s="15"/>
    </row>
    <row r="556" spans="3:6" ht="13.8">
      <c r="C556" s="13"/>
      <c r="D556" s="14"/>
      <c r="E556" s="15"/>
      <c r="F556" s="15"/>
    </row>
    <row r="557" spans="3:6" ht="13.8">
      <c r="C557" s="13"/>
      <c r="D557" s="14"/>
      <c r="E557" s="15"/>
      <c r="F557" s="15"/>
    </row>
    <row r="558" spans="3:6" ht="13.8">
      <c r="C558" s="13"/>
      <c r="D558" s="14"/>
      <c r="E558" s="15"/>
      <c r="F558" s="15"/>
    </row>
    <row r="559" spans="3:6" ht="13.8">
      <c r="C559" s="13"/>
      <c r="D559" s="14"/>
      <c r="E559" s="15"/>
      <c r="F559" s="15"/>
    </row>
    <row r="560" spans="3:6" ht="13.8">
      <c r="C560" s="13"/>
      <c r="D560" s="14"/>
      <c r="E560" s="15"/>
      <c r="F560" s="15"/>
    </row>
    <row r="561" spans="3:6" ht="13.8">
      <c r="C561" s="13"/>
      <c r="D561" s="14"/>
      <c r="E561" s="15"/>
      <c r="F561" s="15"/>
    </row>
    <row r="562" spans="3:6" ht="13.8">
      <c r="C562" s="13"/>
      <c r="D562" s="14"/>
      <c r="E562" s="15"/>
      <c r="F562" s="15"/>
    </row>
    <row r="563" spans="3:6" ht="13.8">
      <c r="C563" s="13"/>
      <c r="D563" s="14"/>
      <c r="E563" s="15"/>
      <c r="F563" s="15"/>
    </row>
    <row r="564" spans="3:6" ht="13.8">
      <c r="C564" s="13"/>
      <c r="D564" s="14"/>
      <c r="E564" s="15"/>
      <c r="F564" s="15"/>
    </row>
    <row r="565" spans="3:6" ht="13.8">
      <c r="C565" s="13"/>
      <c r="D565" s="14"/>
      <c r="E565" s="15"/>
      <c r="F565" s="15"/>
    </row>
    <row r="566" spans="3:6" ht="13.8">
      <c r="C566" s="13"/>
      <c r="D566" s="14"/>
      <c r="E566" s="15"/>
      <c r="F566" s="15"/>
    </row>
    <row r="567" spans="3:6" ht="13.8">
      <c r="C567" s="13"/>
      <c r="D567" s="14"/>
      <c r="E567" s="15"/>
      <c r="F567" s="15"/>
    </row>
    <row r="568" spans="3:6" ht="13.8">
      <c r="C568" s="13"/>
      <c r="D568" s="14"/>
      <c r="E568" s="15"/>
      <c r="F568" s="15"/>
    </row>
    <row r="569" spans="3:6" ht="13.8">
      <c r="C569" s="13"/>
      <c r="D569" s="14"/>
      <c r="E569" s="15"/>
      <c r="F569" s="15"/>
    </row>
    <row r="570" spans="3:6" ht="13.8">
      <c r="C570" s="13"/>
      <c r="D570" s="14"/>
      <c r="E570" s="15"/>
      <c r="F570" s="15"/>
    </row>
    <row r="571" spans="3:6" ht="13.8">
      <c r="C571" s="13"/>
      <c r="D571" s="14"/>
      <c r="E571" s="15"/>
      <c r="F571" s="15"/>
    </row>
    <row r="572" spans="3:6" ht="13.8">
      <c r="C572" s="13"/>
      <c r="D572" s="14"/>
      <c r="E572" s="15"/>
      <c r="F572" s="15"/>
    </row>
    <row r="573" spans="3:6" ht="13.8">
      <c r="C573" s="13"/>
      <c r="D573" s="14"/>
      <c r="E573" s="15"/>
      <c r="F573" s="15"/>
    </row>
    <row r="574" spans="3:6" ht="13.8">
      <c r="C574" s="13"/>
      <c r="D574" s="14"/>
      <c r="E574" s="15"/>
      <c r="F574" s="15"/>
    </row>
    <row r="575" spans="3:6" ht="13.8">
      <c r="C575" s="13"/>
      <c r="D575" s="14"/>
      <c r="E575" s="15"/>
      <c r="F575" s="15"/>
    </row>
    <row r="576" spans="3:6" ht="13.8">
      <c r="C576" s="13"/>
      <c r="D576" s="14"/>
      <c r="E576" s="15"/>
      <c r="F576" s="15"/>
    </row>
    <row r="577" spans="3:6" ht="13.8">
      <c r="C577" s="13"/>
      <c r="D577" s="14"/>
      <c r="E577" s="15"/>
      <c r="F577" s="15"/>
    </row>
    <row r="578" spans="3:6" ht="13.8">
      <c r="C578" s="13"/>
      <c r="D578" s="14"/>
      <c r="E578" s="15"/>
      <c r="F578" s="15"/>
    </row>
    <row r="579" spans="3:6" ht="13.8">
      <c r="C579" s="13"/>
      <c r="D579" s="14"/>
      <c r="E579" s="15"/>
      <c r="F579" s="15"/>
    </row>
    <row r="580" spans="3:6" ht="13.8">
      <c r="C580" s="13"/>
      <c r="D580" s="14"/>
      <c r="E580" s="15"/>
      <c r="F580" s="15"/>
    </row>
    <row r="581" spans="3:6" ht="13.8">
      <c r="C581" s="13"/>
      <c r="D581" s="14"/>
      <c r="E581" s="15"/>
      <c r="F581" s="15"/>
    </row>
    <row r="582" spans="3:6" ht="13.8">
      <c r="C582" s="13"/>
      <c r="D582" s="14"/>
      <c r="E582" s="15"/>
      <c r="F582" s="15"/>
    </row>
    <row r="583" spans="3:6" ht="13.8">
      <c r="C583" s="13"/>
      <c r="D583" s="14"/>
      <c r="E583" s="15"/>
      <c r="F583" s="15"/>
    </row>
    <row r="584" spans="3:6" ht="13.8">
      <c r="C584" s="13"/>
      <c r="D584" s="14"/>
      <c r="E584" s="15"/>
      <c r="F584" s="15"/>
    </row>
    <row r="585" spans="3:6" ht="13.8">
      <c r="C585" s="13"/>
      <c r="D585" s="14"/>
      <c r="E585" s="15"/>
      <c r="F585" s="15"/>
    </row>
    <row r="586" spans="3:6" ht="13.8">
      <c r="C586" s="13"/>
      <c r="D586" s="14"/>
      <c r="E586" s="15"/>
      <c r="F586" s="15"/>
    </row>
    <row r="587" spans="3:6" ht="13.8">
      <c r="C587" s="13"/>
      <c r="D587" s="14"/>
      <c r="E587" s="15"/>
      <c r="F587" s="15"/>
    </row>
    <row r="588" spans="3:6" ht="13.8">
      <c r="C588" s="13"/>
      <c r="D588" s="14"/>
      <c r="E588" s="15"/>
      <c r="F588" s="15"/>
    </row>
    <row r="589" spans="3:6" ht="13.8">
      <c r="C589" s="13"/>
      <c r="D589" s="14"/>
      <c r="E589" s="15"/>
      <c r="F589" s="15"/>
    </row>
    <row r="590" spans="3:6" ht="13.8">
      <c r="C590" s="13"/>
      <c r="D590" s="14"/>
      <c r="E590" s="15"/>
      <c r="F590" s="15"/>
    </row>
    <row r="591" spans="3:6" ht="13.8">
      <c r="C591" s="13"/>
      <c r="D591" s="14"/>
      <c r="E591" s="15"/>
      <c r="F591" s="15"/>
    </row>
    <row r="592" spans="3:6" ht="13.8">
      <c r="C592" s="13"/>
      <c r="D592" s="14"/>
      <c r="E592" s="15"/>
      <c r="F592" s="15"/>
    </row>
    <row r="593" spans="3:6" ht="13.8">
      <c r="C593" s="13"/>
      <c r="D593" s="14"/>
      <c r="E593" s="15"/>
      <c r="F593" s="15"/>
    </row>
    <row r="594" spans="3:6" ht="13.8">
      <c r="C594" s="13"/>
      <c r="D594" s="14"/>
      <c r="E594" s="15"/>
      <c r="F594" s="15"/>
    </row>
    <row r="595" spans="3:6" ht="13.8">
      <c r="C595" s="13"/>
      <c r="D595" s="14"/>
      <c r="E595" s="15"/>
      <c r="F595" s="15"/>
    </row>
    <row r="596" spans="3:6" ht="13.8">
      <c r="C596" s="13"/>
      <c r="D596" s="14"/>
      <c r="E596" s="15"/>
      <c r="F596" s="15"/>
    </row>
    <row r="597" spans="3:6" ht="13.8">
      <c r="C597" s="13"/>
      <c r="D597" s="14"/>
      <c r="E597" s="15"/>
      <c r="F597" s="15"/>
    </row>
    <row r="598" spans="3:6" ht="13.8">
      <c r="C598" s="13"/>
      <c r="D598" s="14"/>
      <c r="E598" s="15"/>
      <c r="F598" s="15"/>
    </row>
    <row r="599" spans="3:6" ht="13.8">
      <c r="C599" s="13"/>
      <c r="D599" s="14"/>
      <c r="E599" s="15"/>
      <c r="F599" s="15"/>
    </row>
    <row r="600" spans="3:6" ht="13.8">
      <c r="C600" s="13"/>
      <c r="D600" s="14"/>
      <c r="E600" s="15"/>
      <c r="F600" s="15"/>
    </row>
    <row r="601" spans="3:6" ht="13.8">
      <c r="C601" s="13"/>
      <c r="D601" s="14"/>
      <c r="E601" s="15"/>
      <c r="F601" s="15"/>
    </row>
    <row r="602" spans="3:6" ht="13.8">
      <c r="C602" s="13"/>
      <c r="D602" s="14"/>
      <c r="E602" s="15"/>
      <c r="F602" s="15"/>
    </row>
    <row r="603" spans="3:6" ht="13.8">
      <c r="C603" s="13"/>
      <c r="D603" s="14"/>
      <c r="E603" s="15"/>
      <c r="F603" s="15"/>
    </row>
    <row r="604" spans="3:6" ht="13.8">
      <c r="C604" s="13"/>
      <c r="D604" s="14"/>
      <c r="E604" s="15"/>
      <c r="F604" s="15"/>
    </row>
    <row r="605" spans="3:6" ht="13.8">
      <c r="C605" s="13"/>
      <c r="D605" s="14"/>
      <c r="E605" s="15"/>
      <c r="F605" s="15"/>
    </row>
    <row r="606" spans="3:6" ht="13.8">
      <c r="C606" s="13"/>
      <c r="D606" s="14"/>
      <c r="E606" s="15"/>
      <c r="F606" s="15"/>
    </row>
    <row r="607" spans="3:6" ht="13.8">
      <c r="C607" s="13"/>
      <c r="D607" s="14"/>
      <c r="E607" s="15"/>
      <c r="F607" s="15"/>
    </row>
    <row r="608" spans="3:6" ht="13.8">
      <c r="C608" s="13"/>
      <c r="D608" s="14"/>
      <c r="E608" s="15"/>
      <c r="F608" s="15"/>
    </row>
    <row r="609" spans="3:6" ht="13.8">
      <c r="C609" s="13"/>
      <c r="D609" s="14"/>
      <c r="E609" s="15"/>
      <c r="F609" s="15"/>
    </row>
    <row r="610" spans="3:6" ht="13.8">
      <c r="C610" s="13"/>
      <c r="D610" s="14"/>
      <c r="E610" s="15"/>
      <c r="F610" s="15"/>
    </row>
    <row r="611" spans="3:6" ht="13.8">
      <c r="C611" s="13"/>
      <c r="D611" s="14"/>
      <c r="E611" s="15"/>
      <c r="F611" s="15"/>
    </row>
    <row r="612" spans="3:6" ht="13.8">
      <c r="C612" s="13"/>
      <c r="D612" s="14"/>
      <c r="E612" s="15"/>
      <c r="F612" s="15"/>
    </row>
    <row r="613" spans="3:6" ht="13.8">
      <c r="C613" s="13"/>
      <c r="D613" s="14"/>
      <c r="E613" s="15"/>
      <c r="F613" s="15"/>
    </row>
    <row r="614" spans="3:6" ht="13.8">
      <c r="C614" s="13"/>
      <c r="D614" s="14"/>
      <c r="E614" s="15"/>
      <c r="F614" s="15"/>
    </row>
    <row r="615" spans="3:6" ht="13.8">
      <c r="C615" s="13"/>
      <c r="D615" s="14"/>
      <c r="E615" s="15"/>
      <c r="F615" s="15"/>
    </row>
    <row r="616" spans="3:6" ht="13.8">
      <c r="C616" s="13"/>
      <c r="D616" s="14"/>
      <c r="E616" s="15"/>
      <c r="F616" s="15"/>
    </row>
    <row r="617" spans="3:6" ht="13.8">
      <c r="C617" s="13"/>
      <c r="D617" s="14"/>
      <c r="E617" s="15"/>
      <c r="F617" s="15"/>
    </row>
    <row r="618" spans="3:6" ht="13.8">
      <c r="C618" s="13"/>
      <c r="D618" s="14"/>
      <c r="E618" s="15"/>
      <c r="F618" s="15"/>
    </row>
    <row r="619" spans="3:6" ht="13.8">
      <c r="C619" s="13"/>
      <c r="D619" s="14"/>
      <c r="E619" s="15"/>
      <c r="F619" s="15"/>
    </row>
    <row r="620" spans="3:6" ht="13.8">
      <c r="C620" s="13"/>
      <c r="D620" s="14"/>
      <c r="E620" s="15"/>
      <c r="F620" s="15"/>
    </row>
    <row r="621" spans="3:6" ht="13.8">
      <c r="C621" s="13"/>
      <c r="D621" s="14"/>
      <c r="E621" s="15"/>
      <c r="F621" s="15"/>
    </row>
    <row r="622" spans="3:6" ht="13.8">
      <c r="C622" s="13"/>
      <c r="D622" s="14"/>
      <c r="E622" s="15"/>
      <c r="F622" s="15"/>
    </row>
    <row r="623" spans="3:6" ht="13.8">
      <c r="C623" s="13"/>
      <c r="D623" s="14"/>
      <c r="E623" s="15"/>
      <c r="F623" s="15"/>
    </row>
    <row r="624" spans="3:6" ht="13.8">
      <c r="C624" s="13"/>
      <c r="D624" s="14"/>
      <c r="E624" s="15"/>
      <c r="F624" s="15"/>
    </row>
    <row r="625" spans="3:6" ht="13.8">
      <c r="C625" s="13"/>
      <c r="D625" s="14"/>
      <c r="E625" s="15"/>
      <c r="F625" s="15"/>
    </row>
    <row r="626" spans="3:6" ht="13.8">
      <c r="C626" s="13"/>
      <c r="D626" s="14"/>
      <c r="E626" s="15"/>
      <c r="F626" s="15"/>
    </row>
    <row r="627" spans="3:6" ht="13.8">
      <c r="C627" s="13"/>
      <c r="D627" s="14"/>
      <c r="E627" s="15"/>
      <c r="F627" s="15"/>
    </row>
    <row r="628" spans="3:6" ht="13.8">
      <c r="C628" s="13"/>
      <c r="D628" s="14"/>
      <c r="E628" s="15"/>
      <c r="F628" s="15"/>
    </row>
    <row r="629" spans="3:6" ht="13.8">
      <c r="C629" s="13"/>
      <c r="D629" s="14"/>
      <c r="E629" s="15"/>
      <c r="F629" s="15"/>
    </row>
    <row r="630" spans="3:6" ht="13.8">
      <c r="C630" s="13"/>
      <c r="D630" s="14"/>
      <c r="E630" s="15"/>
      <c r="F630" s="15"/>
    </row>
    <row r="631" spans="3:6" ht="13.8">
      <c r="C631" s="13"/>
      <c r="D631" s="14"/>
      <c r="E631" s="15"/>
      <c r="F631" s="15"/>
    </row>
    <row r="632" spans="3:6" ht="13.8">
      <c r="C632" s="13"/>
      <c r="D632" s="14"/>
      <c r="E632" s="15"/>
      <c r="F632" s="15"/>
    </row>
    <row r="633" spans="3:6" ht="13.8">
      <c r="C633" s="13"/>
      <c r="D633" s="14"/>
      <c r="E633" s="15"/>
      <c r="F633" s="15"/>
    </row>
    <row r="634" spans="3:6" ht="13.8">
      <c r="C634" s="13"/>
      <c r="D634" s="14"/>
      <c r="E634" s="15"/>
      <c r="F634" s="15"/>
    </row>
    <row r="635" spans="3:6" ht="13.8">
      <c r="C635" s="13"/>
      <c r="D635" s="14"/>
      <c r="E635" s="15"/>
      <c r="F635" s="15"/>
    </row>
    <row r="636" spans="3:6" ht="13.8">
      <c r="C636" s="13"/>
      <c r="D636" s="14"/>
      <c r="E636" s="15"/>
      <c r="F636" s="15"/>
    </row>
    <row r="637" spans="3:6" ht="13.8">
      <c r="C637" s="13"/>
      <c r="D637" s="14"/>
      <c r="E637" s="15"/>
      <c r="F637" s="15"/>
    </row>
    <row r="638" spans="3:6" ht="13.8">
      <c r="C638" s="13"/>
      <c r="D638" s="14"/>
      <c r="E638" s="15"/>
      <c r="F638" s="15"/>
    </row>
    <row r="639" spans="3:6" ht="13.8">
      <c r="C639" s="13"/>
      <c r="D639" s="14"/>
      <c r="E639" s="15"/>
      <c r="F639" s="15"/>
    </row>
    <row r="640" spans="3:6" ht="13.8">
      <c r="C640" s="13"/>
      <c r="D640" s="14"/>
      <c r="E640" s="15"/>
      <c r="F640" s="15"/>
    </row>
    <row r="641" spans="3:6" ht="13.8">
      <c r="C641" s="13"/>
      <c r="D641" s="14"/>
      <c r="E641" s="15"/>
      <c r="F641" s="15"/>
    </row>
    <row r="642" spans="3:6" ht="13.8">
      <c r="C642" s="13"/>
      <c r="D642" s="14"/>
      <c r="E642" s="15"/>
      <c r="F642" s="15"/>
    </row>
    <row r="643" spans="3:6" ht="13.8">
      <c r="C643" s="13"/>
      <c r="D643" s="14"/>
      <c r="E643" s="15"/>
      <c r="F643" s="15"/>
    </row>
    <row r="644" spans="3:6" ht="13.8">
      <c r="C644" s="13"/>
      <c r="D644" s="14"/>
      <c r="E644" s="15"/>
      <c r="F644" s="15"/>
    </row>
    <row r="645" spans="3:6" ht="13.8">
      <c r="C645" s="13"/>
      <c r="D645" s="14"/>
      <c r="E645" s="15"/>
      <c r="F645" s="15"/>
    </row>
    <row r="646" spans="3:6" ht="13.8">
      <c r="C646" s="13"/>
      <c r="D646" s="14"/>
      <c r="E646" s="15"/>
      <c r="F646" s="15"/>
    </row>
    <row r="647" spans="3:6" ht="13.8">
      <c r="C647" s="13"/>
      <c r="D647" s="14"/>
      <c r="E647" s="15"/>
      <c r="F647" s="15"/>
    </row>
    <row r="648" spans="3:6" ht="13.8">
      <c r="C648" s="13"/>
      <c r="D648" s="14"/>
      <c r="E648" s="15"/>
      <c r="F648" s="15"/>
    </row>
    <row r="649" spans="3:6" ht="13.8">
      <c r="C649" s="13"/>
      <c r="D649" s="14"/>
      <c r="E649" s="15"/>
      <c r="F649" s="15"/>
    </row>
    <row r="650" spans="3:6" ht="13.8">
      <c r="C650" s="13"/>
      <c r="D650" s="14"/>
      <c r="E650" s="15"/>
      <c r="F650" s="15"/>
    </row>
    <row r="651" spans="3:6" ht="13.8">
      <c r="C651" s="13"/>
      <c r="D651" s="14"/>
      <c r="E651" s="15"/>
      <c r="F651" s="15"/>
    </row>
    <row r="652" spans="3:6" ht="13.8">
      <c r="C652" s="13"/>
      <c r="D652" s="14"/>
      <c r="E652" s="15"/>
      <c r="F652" s="15"/>
    </row>
    <row r="653" spans="3:6" ht="13.8">
      <c r="C653" s="13"/>
      <c r="D653" s="14"/>
      <c r="E653" s="15"/>
      <c r="F653" s="15"/>
    </row>
    <row r="654" spans="3:6" ht="13.8">
      <c r="C654" s="13"/>
      <c r="D654" s="14"/>
      <c r="E654" s="15"/>
      <c r="F654" s="15"/>
    </row>
    <row r="655" spans="3:6" ht="13.8">
      <c r="C655" s="13"/>
      <c r="D655" s="14"/>
      <c r="E655" s="15"/>
      <c r="F655" s="15"/>
    </row>
    <row r="656" spans="3:6" ht="13.8">
      <c r="C656" s="13"/>
      <c r="D656" s="14"/>
      <c r="E656" s="15"/>
      <c r="F656" s="15"/>
    </row>
    <row r="657" spans="3:6" ht="13.8">
      <c r="C657" s="13"/>
      <c r="D657" s="14"/>
      <c r="E657" s="15"/>
      <c r="F657" s="15"/>
    </row>
    <row r="658" spans="3:6" ht="13.8">
      <c r="C658" s="13"/>
      <c r="D658" s="14"/>
      <c r="E658" s="15"/>
      <c r="F658" s="15"/>
    </row>
    <row r="659" spans="3:6" ht="13.8">
      <c r="C659" s="13"/>
      <c r="D659" s="14"/>
      <c r="E659" s="15"/>
      <c r="F659" s="15"/>
    </row>
    <row r="660" spans="3:6" ht="13.8">
      <c r="C660" s="13"/>
      <c r="D660" s="14"/>
      <c r="E660" s="15"/>
      <c r="F660" s="15"/>
    </row>
    <row r="661" spans="3:6" ht="13.8">
      <c r="C661" s="13"/>
      <c r="D661" s="14"/>
      <c r="E661" s="15"/>
      <c r="F661" s="15"/>
    </row>
    <row r="662" spans="3:6" ht="13.8">
      <c r="C662" s="13"/>
      <c r="D662" s="14"/>
      <c r="E662" s="15"/>
      <c r="F662" s="15"/>
    </row>
    <row r="663" spans="3:6" ht="13.8">
      <c r="C663" s="13"/>
      <c r="D663" s="14"/>
      <c r="E663" s="15"/>
      <c r="F663" s="15"/>
    </row>
    <row r="664" spans="3:6" ht="13.8">
      <c r="C664" s="13"/>
      <c r="D664" s="14"/>
      <c r="E664" s="15"/>
      <c r="F664" s="15"/>
    </row>
    <row r="665" spans="3:6" ht="13.8">
      <c r="C665" s="13"/>
      <c r="D665" s="14"/>
      <c r="E665" s="15"/>
      <c r="F665" s="15"/>
    </row>
    <row r="666" spans="3:6" ht="13.8">
      <c r="C666" s="13"/>
      <c r="D666" s="14"/>
      <c r="E666" s="15"/>
      <c r="F666" s="15"/>
    </row>
    <row r="667" spans="3:6" ht="13.8">
      <c r="C667" s="13"/>
      <c r="D667" s="14"/>
      <c r="E667" s="15"/>
      <c r="F667" s="15"/>
    </row>
    <row r="668" spans="3:6" ht="13.8">
      <c r="C668" s="13"/>
      <c r="D668" s="14"/>
      <c r="E668" s="15"/>
      <c r="F668" s="15"/>
    </row>
    <row r="669" spans="3:6" ht="13.8">
      <c r="C669" s="13"/>
      <c r="D669" s="14"/>
      <c r="E669" s="15"/>
      <c r="F669" s="15"/>
    </row>
    <row r="670" spans="3:6" ht="13.8">
      <c r="C670" s="13"/>
      <c r="D670" s="14"/>
      <c r="E670" s="15"/>
      <c r="F670" s="15"/>
    </row>
    <row r="671" spans="3:6" ht="13.8">
      <c r="C671" s="13"/>
      <c r="D671" s="14"/>
      <c r="E671" s="15"/>
      <c r="F671" s="15"/>
    </row>
    <row r="672" spans="3:6" ht="13.8">
      <c r="C672" s="13"/>
      <c r="D672" s="14"/>
      <c r="E672" s="15"/>
      <c r="F672" s="15"/>
    </row>
    <row r="673" spans="3:6" ht="13.8">
      <c r="C673" s="13"/>
      <c r="D673" s="14"/>
      <c r="E673" s="15"/>
      <c r="F673" s="15"/>
    </row>
    <row r="674" spans="3:6" ht="13.8">
      <c r="C674" s="13"/>
      <c r="D674" s="14"/>
      <c r="E674" s="15"/>
      <c r="F674" s="15"/>
    </row>
    <row r="675" spans="3:6" ht="13.8">
      <c r="C675" s="13"/>
      <c r="D675" s="14"/>
      <c r="E675" s="15"/>
      <c r="F675" s="15"/>
    </row>
    <row r="676" spans="3:6" ht="13.8">
      <c r="C676" s="13"/>
      <c r="D676" s="14"/>
      <c r="E676" s="15"/>
      <c r="F676" s="15"/>
    </row>
    <row r="677" spans="3:6" ht="13.8">
      <c r="C677" s="13"/>
      <c r="D677" s="14"/>
      <c r="E677" s="15"/>
      <c r="F677" s="15"/>
    </row>
    <row r="678" spans="3:6" ht="13.8">
      <c r="C678" s="13"/>
      <c r="D678" s="14"/>
      <c r="E678" s="15"/>
      <c r="F678" s="15"/>
    </row>
    <row r="679" spans="3:6" ht="13.8">
      <c r="C679" s="13"/>
      <c r="D679" s="14"/>
      <c r="E679" s="15"/>
      <c r="F679" s="15"/>
    </row>
    <row r="680" spans="3:6" ht="13.8">
      <c r="C680" s="13"/>
      <c r="D680" s="14"/>
      <c r="E680" s="15"/>
      <c r="F680" s="15"/>
    </row>
    <row r="681" spans="3:6" ht="13.8">
      <c r="C681" s="13"/>
      <c r="D681" s="14"/>
      <c r="E681" s="15"/>
      <c r="F681" s="15"/>
    </row>
    <row r="682" spans="3:6" ht="13.8">
      <c r="C682" s="13"/>
      <c r="D682" s="14"/>
      <c r="E682" s="15"/>
      <c r="F682" s="15"/>
    </row>
    <row r="683" spans="3:6" ht="13.8">
      <c r="C683" s="13"/>
      <c r="D683" s="14"/>
      <c r="E683" s="15"/>
      <c r="F683" s="15"/>
    </row>
    <row r="684" spans="3:6" ht="13.8">
      <c r="C684" s="13"/>
      <c r="D684" s="14"/>
      <c r="E684" s="15"/>
      <c r="F684" s="15"/>
    </row>
    <row r="685" spans="3:6" ht="13.8">
      <c r="C685" s="13"/>
      <c r="D685" s="14"/>
      <c r="E685" s="15"/>
      <c r="F685" s="15"/>
    </row>
    <row r="686" spans="3:6" ht="13.8">
      <c r="C686" s="13"/>
      <c r="D686" s="14"/>
      <c r="E686" s="15"/>
      <c r="F686" s="15"/>
    </row>
    <row r="687" spans="3:6" ht="13.8">
      <c r="C687" s="13"/>
      <c r="D687" s="14"/>
      <c r="E687" s="15"/>
      <c r="F687" s="15"/>
    </row>
    <row r="688" spans="3:6" ht="13.8">
      <c r="C688" s="13"/>
      <c r="D688" s="14"/>
      <c r="E688" s="15"/>
      <c r="F688" s="15"/>
    </row>
    <row r="689" spans="3:6" ht="13.8">
      <c r="C689" s="13"/>
      <c r="D689" s="14"/>
      <c r="E689" s="15"/>
      <c r="F689" s="15"/>
    </row>
    <row r="690" spans="3:6" ht="13.8">
      <c r="C690" s="13"/>
      <c r="D690" s="14"/>
      <c r="E690" s="15"/>
      <c r="F690" s="15"/>
    </row>
    <row r="691" spans="3:6" ht="13.8">
      <c r="C691" s="13"/>
      <c r="D691" s="14"/>
      <c r="E691" s="15"/>
      <c r="F691" s="15"/>
    </row>
    <row r="692" spans="3:6" ht="13.8">
      <c r="C692" s="13"/>
      <c r="D692" s="14"/>
      <c r="E692" s="15"/>
      <c r="F692" s="15"/>
    </row>
    <row r="693" spans="3:6" ht="13.8">
      <c r="C693" s="13"/>
      <c r="D693" s="14"/>
      <c r="E693" s="15"/>
      <c r="F693" s="15"/>
    </row>
    <row r="694" spans="3:6" ht="13.8">
      <c r="C694" s="13"/>
      <c r="D694" s="14"/>
      <c r="E694" s="15"/>
      <c r="F694" s="15"/>
    </row>
    <row r="695" spans="3:6" ht="13.8">
      <c r="C695" s="13"/>
      <c r="D695" s="14"/>
      <c r="E695" s="15"/>
      <c r="F695" s="15"/>
    </row>
    <row r="696" spans="3:6" ht="13.8">
      <c r="C696" s="13"/>
      <c r="D696" s="14"/>
      <c r="E696" s="15"/>
      <c r="F696" s="15"/>
    </row>
    <row r="697" spans="3:6" ht="13.8">
      <c r="C697" s="13"/>
      <c r="D697" s="14"/>
      <c r="E697" s="15"/>
      <c r="F697" s="15"/>
    </row>
    <row r="698" spans="3:6" ht="13.8">
      <c r="C698" s="13"/>
      <c r="D698" s="14"/>
      <c r="E698" s="15"/>
      <c r="F698" s="15"/>
    </row>
    <row r="699" spans="3:6" ht="13.8">
      <c r="C699" s="13"/>
      <c r="D699" s="14"/>
      <c r="E699" s="15"/>
      <c r="F699" s="15"/>
    </row>
    <row r="700" spans="3:6" ht="13.8">
      <c r="C700" s="13"/>
      <c r="D700" s="14"/>
      <c r="E700" s="15"/>
      <c r="F700" s="15"/>
    </row>
    <row r="701" spans="3:6" ht="13.8">
      <c r="C701" s="13"/>
      <c r="D701" s="14"/>
      <c r="E701" s="15"/>
      <c r="F701" s="15"/>
    </row>
    <row r="702" spans="3:6" ht="13.8">
      <c r="C702" s="13"/>
      <c r="D702" s="14"/>
      <c r="E702" s="15"/>
      <c r="F702" s="15"/>
    </row>
    <row r="703" spans="3:6" ht="13.8">
      <c r="C703" s="13"/>
      <c r="D703" s="14"/>
      <c r="E703" s="15"/>
      <c r="F703" s="15"/>
    </row>
    <row r="704" spans="3:6" ht="13.8">
      <c r="C704" s="13"/>
      <c r="D704" s="14"/>
      <c r="E704" s="15"/>
      <c r="F704" s="15"/>
    </row>
    <row r="705" spans="3:6" ht="13.8">
      <c r="C705" s="13"/>
      <c r="D705" s="14"/>
      <c r="E705" s="15"/>
      <c r="F705" s="15"/>
    </row>
    <row r="706" spans="3:6" ht="13.8">
      <c r="C706" s="13"/>
      <c r="D706" s="14"/>
      <c r="E706" s="15"/>
      <c r="F706" s="15"/>
    </row>
    <row r="707" spans="3:6" ht="13.8">
      <c r="C707" s="13"/>
      <c r="D707" s="14"/>
      <c r="E707" s="15"/>
      <c r="F707" s="15"/>
    </row>
    <row r="708" spans="3:6" ht="13.8">
      <c r="C708" s="13"/>
      <c r="D708" s="14"/>
      <c r="E708" s="15"/>
      <c r="F708" s="15"/>
    </row>
    <row r="709" spans="3:6" ht="13.8">
      <c r="C709" s="13"/>
      <c r="D709" s="14"/>
      <c r="E709" s="15"/>
      <c r="F709" s="15"/>
    </row>
    <row r="710" spans="3:6" ht="13.8">
      <c r="C710" s="13"/>
      <c r="D710" s="14"/>
      <c r="E710" s="15"/>
      <c r="F710" s="15"/>
    </row>
    <row r="711" spans="3:6" ht="13.8">
      <c r="C711" s="13"/>
      <c r="D711" s="14"/>
      <c r="E711" s="15"/>
      <c r="F711" s="15"/>
    </row>
    <row r="712" spans="3:6" ht="13.8">
      <c r="C712" s="13"/>
      <c r="D712" s="14"/>
      <c r="E712" s="15"/>
      <c r="F712" s="15"/>
    </row>
    <row r="713" spans="3:6" ht="13.8">
      <c r="C713" s="13"/>
      <c r="D713" s="14"/>
      <c r="E713" s="15"/>
      <c r="F713" s="15"/>
    </row>
    <row r="714" spans="3:6" ht="13.8">
      <c r="C714" s="13"/>
      <c r="D714" s="14"/>
      <c r="E714" s="15"/>
      <c r="F714" s="15"/>
    </row>
    <row r="715" spans="3:6" ht="13.8">
      <c r="C715" s="13"/>
      <c r="D715" s="14"/>
      <c r="E715" s="15"/>
      <c r="F715" s="15"/>
    </row>
    <row r="716" spans="3:6" ht="13.8">
      <c r="C716" s="13"/>
      <c r="D716" s="14"/>
      <c r="E716" s="15"/>
      <c r="F716" s="15"/>
    </row>
    <row r="717" spans="3:6" ht="13.8">
      <c r="C717" s="13"/>
      <c r="D717" s="14"/>
      <c r="E717" s="15"/>
      <c r="F717" s="15"/>
    </row>
    <row r="718" spans="3:6" ht="13.8">
      <c r="C718" s="13"/>
      <c r="D718" s="14"/>
      <c r="E718" s="15"/>
      <c r="F718" s="15"/>
    </row>
    <row r="719" spans="3:6" ht="13.8">
      <c r="C719" s="13"/>
      <c r="D719" s="14"/>
      <c r="E719" s="15"/>
      <c r="F719" s="15"/>
    </row>
    <row r="720" spans="3:6" ht="13.8">
      <c r="C720" s="13"/>
      <c r="D720" s="14"/>
      <c r="E720" s="15"/>
      <c r="F720" s="15"/>
    </row>
    <row r="721" spans="3:6" ht="13.8">
      <c r="C721" s="13"/>
      <c r="D721" s="14"/>
      <c r="E721" s="15"/>
      <c r="F721" s="15"/>
    </row>
    <row r="722" spans="3:6" ht="13.8">
      <c r="C722" s="13"/>
      <c r="D722" s="14"/>
      <c r="E722" s="15"/>
      <c r="F722" s="15"/>
    </row>
    <row r="723" spans="3:6" ht="13.8">
      <c r="C723" s="13"/>
      <c r="D723" s="14"/>
      <c r="E723" s="15"/>
      <c r="F723" s="15"/>
    </row>
    <row r="724" spans="3:6" ht="13.8">
      <c r="C724" s="13"/>
      <c r="D724" s="14"/>
      <c r="E724" s="15"/>
      <c r="F724" s="15"/>
    </row>
    <row r="725" spans="3:6" ht="13.8">
      <c r="C725" s="13"/>
      <c r="D725" s="14"/>
      <c r="E725" s="15"/>
      <c r="F725" s="15"/>
    </row>
    <row r="726" spans="3:6" ht="13.8">
      <c r="C726" s="13"/>
      <c r="D726" s="14"/>
      <c r="E726" s="15"/>
      <c r="F726" s="15"/>
    </row>
    <row r="727" spans="3:6" ht="13.8">
      <c r="C727" s="13"/>
      <c r="D727" s="14"/>
      <c r="E727" s="15"/>
      <c r="F727" s="15"/>
    </row>
    <row r="728" spans="3:6" ht="13.8">
      <c r="C728" s="13"/>
      <c r="D728" s="14"/>
      <c r="E728" s="15"/>
      <c r="F728" s="15"/>
    </row>
    <row r="729" spans="3:6" ht="13.8">
      <c r="C729" s="13"/>
      <c r="D729" s="14"/>
      <c r="E729" s="15"/>
      <c r="F729" s="15"/>
    </row>
    <row r="730" spans="3:6" ht="13.8">
      <c r="C730" s="13"/>
      <c r="D730" s="14"/>
      <c r="E730" s="15"/>
      <c r="F730" s="15"/>
    </row>
    <row r="731" spans="3:6" ht="13.8">
      <c r="C731" s="13"/>
      <c r="D731" s="14"/>
      <c r="E731" s="15"/>
      <c r="F731" s="15"/>
    </row>
    <row r="732" spans="3:6" ht="13.8">
      <c r="C732" s="13"/>
      <c r="D732" s="14"/>
      <c r="E732" s="15"/>
      <c r="F732" s="15"/>
    </row>
    <row r="733" spans="3:6" ht="13.8">
      <c r="C733" s="13"/>
      <c r="D733" s="14"/>
      <c r="E733" s="15"/>
      <c r="F733" s="15"/>
    </row>
    <row r="734" spans="3:6" ht="13.8">
      <c r="C734" s="13"/>
      <c r="D734" s="14"/>
      <c r="E734" s="15"/>
      <c r="F734" s="15"/>
    </row>
    <row r="735" spans="3:6" ht="13.8">
      <c r="C735" s="13"/>
      <c r="D735" s="14"/>
      <c r="E735" s="15"/>
      <c r="F735" s="15"/>
    </row>
    <row r="736" spans="3:6" ht="13.8">
      <c r="C736" s="13"/>
      <c r="D736" s="14"/>
      <c r="E736" s="15"/>
      <c r="F736" s="15"/>
    </row>
    <row r="737" spans="3:6" ht="13.8">
      <c r="C737" s="13"/>
      <c r="D737" s="14"/>
      <c r="E737" s="15"/>
      <c r="F737" s="15"/>
    </row>
    <row r="738" spans="3:6" ht="13.8">
      <c r="C738" s="13"/>
      <c r="D738" s="14"/>
      <c r="E738" s="15"/>
      <c r="F738" s="15"/>
    </row>
    <row r="739" spans="3:6" ht="13.8">
      <c r="C739" s="13"/>
      <c r="D739" s="14"/>
      <c r="E739" s="15"/>
      <c r="F739" s="15"/>
    </row>
    <row r="740" spans="3:6" ht="13.8">
      <c r="C740" s="13"/>
      <c r="D740" s="14"/>
      <c r="E740" s="15"/>
      <c r="F740" s="15"/>
    </row>
    <row r="741" spans="3:6" ht="13.8">
      <c r="C741" s="13"/>
      <c r="D741" s="14"/>
      <c r="E741" s="15"/>
      <c r="F741" s="15"/>
    </row>
    <row r="742" spans="3:6" ht="13.8">
      <c r="C742" s="13"/>
      <c r="D742" s="14"/>
      <c r="E742" s="15"/>
      <c r="F742" s="15"/>
    </row>
    <row r="743" spans="3:6" ht="13.8">
      <c r="C743" s="13"/>
      <c r="D743" s="14"/>
      <c r="E743" s="15"/>
      <c r="F743" s="15"/>
    </row>
    <row r="744" spans="3:6" ht="13.8">
      <c r="C744" s="13"/>
      <c r="D744" s="14"/>
      <c r="E744" s="15"/>
      <c r="F744" s="15"/>
    </row>
    <row r="745" spans="3:6" ht="13.8">
      <c r="C745" s="13"/>
      <c r="D745" s="14"/>
      <c r="E745" s="15"/>
      <c r="F745" s="15"/>
    </row>
    <row r="746" spans="3:6" ht="13.8">
      <c r="C746" s="13"/>
      <c r="D746" s="14"/>
      <c r="E746" s="15"/>
      <c r="F746" s="15"/>
    </row>
    <row r="747" spans="3:6" ht="13.8">
      <c r="C747" s="13"/>
      <c r="D747" s="14"/>
      <c r="E747" s="15"/>
      <c r="F747" s="15"/>
    </row>
    <row r="748" spans="3:6" ht="13.8">
      <c r="C748" s="13"/>
      <c r="D748" s="14"/>
      <c r="E748" s="15"/>
      <c r="F748" s="15"/>
    </row>
    <row r="749" spans="3:6" ht="13.8">
      <c r="C749" s="13"/>
      <c r="D749" s="14"/>
      <c r="E749" s="15"/>
      <c r="F749" s="15"/>
    </row>
    <row r="750" spans="3:6" ht="13.8">
      <c r="C750" s="13"/>
      <c r="D750" s="14"/>
      <c r="E750" s="15"/>
      <c r="F750" s="15"/>
    </row>
    <row r="751" spans="3:6" ht="13.8">
      <c r="C751" s="13"/>
      <c r="D751" s="14"/>
      <c r="E751" s="15"/>
      <c r="F751" s="15"/>
    </row>
    <row r="752" spans="3:6" ht="13.8">
      <c r="C752" s="13"/>
      <c r="D752" s="14"/>
      <c r="E752" s="15"/>
      <c r="F752" s="15"/>
    </row>
    <row r="753" spans="3:6" ht="13.8">
      <c r="C753" s="13"/>
      <c r="D753" s="14"/>
      <c r="E753" s="15"/>
      <c r="F753" s="15"/>
    </row>
    <row r="754" spans="3:6" ht="13.8">
      <c r="C754" s="13"/>
      <c r="D754" s="14"/>
      <c r="E754" s="15"/>
      <c r="F754" s="15"/>
    </row>
    <row r="755" spans="3:6" ht="13.8">
      <c r="C755" s="13"/>
      <c r="D755" s="14"/>
      <c r="E755" s="15"/>
      <c r="F755" s="15"/>
    </row>
    <row r="756" spans="3:6" ht="13.8">
      <c r="C756" s="13"/>
      <c r="D756" s="14"/>
      <c r="E756" s="15"/>
      <c r="F756" s="15"/>
    </row>
    <row r="757" spans="3:6" ht="13.8">
      <c r="C757" s="13"/>
      <c r="D757" s="14"/>
      <c r="E757" s="15"/>
      <c r="F757" s="15"/>
    </row>
    <row r="758" spans="3:6" ht="13.8">
      <c r="C758" s="13"/>
      <c r="D758" s="14"/>
      <c r="E758" s="15"/>
      <c r="F758" s="15"/>
    </row>
    <row r="759" spans="3:6" ht="13.8">
      <c r="C759" s="13"/>
      <c r="D759" s="14"/>
      <c r="E759" s="15"/>
      <c r="F759" s="15"/>
    </row>
    <row r="760" spans="3:6" ht="13.8">
      <c r="C760" s="13"/>
      <c r="D760" s="14"/>
      <c r="E760" s="15"/>
      <c r="F760" s="15"/>
    </row>
    <row r="761" spans="3:6" ht="13.8">
      <c r="C761" s="13"/>
      <c r="D761" s="14"/>
      <c r="E761" s="15"/>
      <c r="F761" s="15"/>
    </row>
    <row r="762" spans="3:6" ht="13.8">
      <c r="C762" s="13"/>
      <c r="D762" s="14"/>
      <c r="E762" s="15"/>
      <c r="F762" s="15"/>
    </row>
    <row r="763" spans="3:6" ht="13.8">
      <c r="C763" s="13"/>
      <c r="D763" s="14"/>
      <c r="E763" s="15"/>
      <c r="F763" s="15"/>
    </row>
    <row r="764" spans="3:6" ht="13.8">
      <c r="C764" s="13"/>
      <c r="D764" s="14"/>
      <c r="E764" s="15"/>
      <c r="F764" s="15"/>
    </row>
    <row r="765" spans="3:6" ht="13.8">
      <c r="C765" s="13"/>
      <c r="D765" s="14"/>
      <c r="E765" s="15"/>
      <c r="F765" s="15"/>
    </row>
    <row r="766" spans="3:6" ht="13.8">
      <c r="C766" s="13"/>
      <c r="D766" s="14"/>
      <c r="E766" s="15"/>
      <c r="F766" s="15"/>
    </row>
    <row r="767" spans="3:6" ht="13.8">
      <c r="C767" s="13"/>
      <c r="D767" s="14"/>
      <c r="E767" s="15"/>
      <c r="F767" s="15"/>
    </row>
    <row r="768" spans="3:6" ht="13.8">
      <c r="C768" s="13"/>
      <c r="D768" s="14"/>
      <c r="E768" s="15"/>
      <c r="F768" s="15"/>
    </row>
    <row r="769" spans="3:6" ht="13.8">
      <c r="C769" s="13"/>
      <c r="D769" s="14"/>
      <c r="E769" s="15"/>
      <c r="F769" s="15"/>
    </row>
    <row r="770" spans="3:6" ht="13.8">
      <c r="C770" s="13"/>
      <c r="D770" s="14"/>
      <c r="E770" s="15"/>
      <c r="F770" s="15"/>
    </row>
    <row r="771" spans="3:6" ht="13.8">
      <c r="C771" s="13"/>
      <c r="D771" s="14"/>
      <c r="E771" s="15"/>
      <c r="F771" s="15"/>
    </row>
    <row r="772" spans="3:6" ht="13.8">
      <c r="C772" s="13"/>
      <c r="D772" s="14"/>
      <c r="E772" s="15"/>
      <c r="F772" s="15"/>
    </row>
    <row r="773" spans="3:6" ht="13.8">
      <c r="C773" s="13"/>
      <c r="D773" s="14"/>
      <c r="E773" s="15"/>
      <c r="F773" s="15"/>
    </row>
    <row r="774" spans="3:6" ht="13.8">
      <c r="C774" s="13"/>
      <c r="D774" s="14"/>
      <c r="E774" s="15"/>
      <c r="F774" s="15"/>
    </row>
    <row r="775" spans="3:6" ht="13.8">
      <c r="C775" s="13"/>
      <c r="D775" s="14"/>
      <c r="E775" s="15"/>
      <c r="F775" s="15"/>
    </row>
    <row r="776" spans="3:6" ht="13.8">
      <c r="C776" s="13"/>
      <c r="D776" s="14"/>
      <c r="E776" s="15"/>
      <c r="F776" s="15"/>
    </row>
    <row r="777" spans="3:6" ht="13.8">
      <c r="C777" s="13"/>
      <c r="D777" s="14"/>
      <c r="E777" s="15"/>
      <c r="F777" s="15"/>
    </row>
    <row r="778" spans="3:6" ht="13.8">
      <c r="C778" s="13"/>
      <c r="D778" s="14"/>
      <c r="E778" s="15"/>
      <c r="F778" s="15"/>
    </row>
    <row r="779" spans="3:6" ht="13.8">
      <c r="C779" s="13"/>
      <c r="D779" s="14"/>
      <c r="E779" s="15"/>
      <c r="F779" s="15"/>
    </row>
    <row r="780" spans="3:6" ht="13.8">
      <c r="C780" s="13"/>
      <c r="D780" s="14"/>
      <c r="E780" s="15"/>
      <c r="F780" s="15"/>
    </row>
    <row r="781" spans="3:6" ht="13.8">
      <c r="C781" s="13"/>
      <c r="D781" s="14"/>
      <c r="E781" s="15"/>
      <c r="F781" s="15"/>
    </row>
    <row r="782" spans="3:6" ht="13.8">
      <c r="C782" s="13"/>
      <c r="D782" s="14"/>
      <c r="E782" s="15"/>
      <c r="F782" s="15"/>
    </row>
    <row r="783" spans="3:6" ht="13.8">
      <c r="C783" s="13"/>
      <c r="D783" s="14"/>
      <c r="E783" s="15"/>
      <c r="F783" s="15"/>
    </row>
    <row r="784" spans="3:6" ht="13.8">
      <c r="C784" s="13"/>
      <c r="D784" s="14"/>
      <c r="E784" s="15"/>
      <c r="F784" s="15"/>
    </row>
    <row r="785" spans="3:6" ht="13.8">
      <c r="C785" s="13"/>
      <c r="D785" s="14"/>
      <c r="E785" s="15"/>
      <c r="F785" s="15"/>
    </row>
    <row r="786" spans="3:6" ht="13.8">
      <c r="C786" s="13"/>
      <c r="D786" s="14"/>
      <c r="E786" s="15"/>
      <c r="F786" s="15"/>
    </row>
    <row r="787" spans="3:6" ht="13.8">
      <c r="C787" s="13"/>
      <c r="D787" s="14"/>
      <c r="E787" s="15"/>
      <c r="F787" s="15"/>
    </row>
    <row r="788" spans="3:6" ht="13.8">
      <c r="C788" s="13"/>
      <c r="D788" s="14"/>
      <c r="E788" s="15"/>
      <c r="F788" s="15"/>
    </row>
    <row r="789" spans="3:6" ht="13.8">
      <c r="C789" s="13"/>
      <c r="D789" s="14"/>
      <c r="E789" s="15"/>
      <c r="F789" s="15"/>
    </row>
    <row r="790" spans="3:6" ht="13.8">
      <c r="C790" s="13"/>
      <c r="D790" s="14"/>
      <c r="E790" s="15"/>
      <c r="F790" s="15"/>
    </row>
    <row r="791" spans="3:6" ht="13.8">
      <c r="C791" s="13"/>
      <c r="D791" s="14"/>
      <c r="E791" s="15"/>
      <c r="F791" s="15"/>
    </row>
    <row r="792" spans="3:6" ht="13.8">
      <c r="C792" s="13"/>
      <c r="D792" s="14"/>
      <c r="E792" s="15"/>
      <c r="F792" s="15"/>
    </row>
    <row r="793" spans="3:6" ht="13.8">
      <c r="C793" s="13"/>
      <c r="D793" s="14"/>
      <c r="E793" s="15"/>
      <c r="F793" s="15"/>
    </row>
    <row r="794" spans="3:6" ht="13.8">
      <c r="C794" s="13"/>
      <c r="D794" s="14"/>
      <c r="E794" s="15"/>
      <c r="F794" s="15"/>
    </row>
    <row r="795" spans="3:6" ht="13.8">
      <c r="C795" s="13"/>
      <c r="D795" s="14"/>
      <c r="E795" s="15"/>
      <c r="F795" s="15"/>
    </row>
    <row r="796" spans="3:6" ht="13.8">
      <c r="C796" s="13"/>
      <c r="D796" s="14"/>
      <c r="E796" s="15"/>
      <c r="F796" s="15"/>
    </row>
    <row r="797" spans="3:6" ht="13.8">
      <c r="C797" s="13"/>
      <c r="D797" s="14"/>
      <c r="E797" s="15"/>
      <c r="F797" s="15"/>
    </row>
    <row r="798" spans="3:6" ht="13.8">
      <c r="C798" s="13"/>
      <c r="D798" s="14"/>
      <c r="E798" s="15"/>
      <c r="F798" s="15"/>
    </row>
    <row r="799" spans="3:6" ht="13.8">
      <c r="C799" s="13"/>
      <c r="D799" s="14"/>
      <c r="E799" s="15"/>
      <c r="F799" s="15"/>
    </row>
    <row r="800" spans="3:6" ht="13.8">
      <c r="C800" s="13"/>
      <c r="D800" s="14"/>
      <c r="E800" s="15"/>
      <c r="F800" s="15"/>
    </row>
    <row r="801" spans="3:6" ht="13.8">
      <c r="C801" s="13"/>
      <c r="D801" s="14"/>
      <c r="E801" s="15"/>
      <c r="F801" s="15"/>
    </row>
    <row r="802" spans="3:6" ht="13.8">
      <c r="C802" s="13"/>
      <c r="D802" s="14"/>
      <c r="E802" s="15"/>
      <c r="F802" s="15"/>
    </row>
    <row r="803" spans="3:6" ht="13.8">
      <c r="C803" s="13"/>
      <c r="D803" s="14"/>
      <c r="E803" s="15"/>
      <c r="F803" s="15"/>
    </row>
    <row r="804" spans="3:6" ht="13.8">
      <c r="C804" s="13"/>
      <c r="D804" s="14"/>
      <c r="E804" s="15"/>
      <c r="F804" s="15"/>
    </row>
    <row r="805" spans="3:6" ht="13.8">
      <c r="C805" s="13"/>
      <c r="D805" s="14"/>
      <c r="E805" s="15"/>
      <c r="F805" s="15"/>
    </row>
    <row r="806" spans="3:6" ht="13.8">
      <c r="C806" s="13"/>
      <c r="D806" s="14"/>
      <c r="E806" s="15"/>
      <c r="F806" s="15"/>
    </row>
    <row r="807" spans="3:6" ht="13.8">
      <c r="C807" s="13"/>
      <c r="D807" s="14"/>
      <c r="E807" s="15"/>
      <c r="F807" s="15"/>
    </row>
    <row r="808" spans="3:6" ht="13.8">
      <c r="C808" s="13"/>
      <c r="D808" s="14"/>
      <c r="E808" s="15"/>
      <c r="F808" s="15"/>
    </row>
    <row r="809" spans="3:6" ht="13.8">
      <c r="C809" s="13"/>
      <c r="D809" s="14"/>
      <c r="E809" s="15"/>
      <c r="F809" s="15"/>
    </row>
    <row r="810" spans="3:6" ht="13.8">
      <c r="C810" s="13"/>
      <c r="D810" s="14"/>
      <c r="E810" s="15"/>
      <c r="F810" s="15"/>
    </row>
    <row r="811" spans="3:6" ht="13.8">
      <c r="C811" s="13"/>
      <c r="D811" s="14"/>
      <c r="E811" s="15"/>
      <c r="F811" s="15"/>
    </row>
    <row r="812" spans="3:6" ht="13.8">
      <c r="C812" s="13"/>
      <c r="D812" s="14"/>
      <c r="E812" s="15"/>
      <c r="F812" s="15"/>
    </row>
    <row r="813" spans="3:6" ht="13.8">
      <c r="C813" s="13"/>
      <c r="D813" s="14"/>
      <c r="E813" s="15"/>
      <c r="F813" s="15"/>
    </row>
    <row r="814" spans="3:6" ht="13.8">
      <c r="C814" s="13"/>
      <c r="D814" s="14"/>
      <c r="E814" s="15"/>
      <c r="F814" s="15"/>
    </row>
    <row r="815" spans="3:6" ht="13.8">
      <c r="C815" s="13"/>
      <c r="D815" s="14"/>
      <c r="E815" s="15"/>
      <c r="F815" s="15"/>
    </row>
    <row r="816" spans="3:6" ht="13.8">
      <c r="C816" s="13"/>
      <c r="D816" s="14"/>
      <c r="E816" s="15"/>
      <c r="F816" s="15"/>
    </row>
    <row r="817" spans="3:6" ht="13.8">
      <c r="C817" s="13"/>
      <c r="D817" s="14"/>
      <c r="E817" s="15"/>
      <c r="F817" s="15"/>
    </row>
    <row r="818" spans="3:6" ht="13.8">
      <c r="C818" s="13"/>
      <c r="D818" s="14"/>
      <c r="E818" s="15"/>
      <c r="F818" s="15"/>
    </row>
    <row r="819" spans="3:6" ht="13.8">
      <c r="C819" s="13"/>
      <c r="D819" s="14"/>
      <c r="E819" s="15"/>
      <c r="F819" s="15"/>
    </row>
    <row r="820" spans="3:6" ht="13.8">
      <c r="C820" s="13"/>
      <c r="D820" s="14"/>
      <c r="E820" s="15"/>
      <c r="F820" s="15"/>
    </row>
    <row r="821" spans="3:6" ht="13.8">
      <c r="C821" s="13"/>
      <c r="D821" s="14"/>
      <c r="E821" s="15"/>
      <c r="F821" s="15"/>
    </row>
    <row r="822" spans="3:6" ht="13.8">
      <c r="C822" s="13"/>
      <c r="D822" s="14"/>
      <c r="E822" s="15"/>
      <c r="F822" s="15"/>
    </row>
    <row r="823" spans="3:6" ht="13.8">
      <c r="C823" s="13"/>
      <c r="D823" s="14"/>
      <c r="E823" s="15"/>
      <c r="F823" s="15"/>
    </row>
    <row r="824" spans="3:6" ht="13.8">
      <c r="C824" s="13"/>
      <c r="D824" s="14"/>
      <c r="E824" s="15"/>
      <c r="F824" s="15"/>
    </row>
    <row r="825" spans="3:6" ht="13.8">
      <c r="C825" s="13"/>
      <c r="D825" s="14"/>
      <c r="E825" s="15"/>
      <c r="F825" s="15"/>
    </row>
    <row r="826" spans="3:6" ht="13.8">
      <c r="C826" s="13"/>
      <c r="D826" s="14"/>
      <c r="E826" s="15"/>
      <c r="F826" s="15"/>
    </row>
    <row r="827" spans="3:6" ht="13.8">
      <c r="C827" s="13"/>
      <c r="D827" s="14"/>
      <c r="E827" s="15"/>
      <c r="F827" s="15"/>
    </row>
    <row r="828" spans="3:6" ht="13.8">
      <c r="C828" s="13"/>
      <c r="D828" s="14"/>
      <c r="E828" s="15"/>
      <c r="F828" s="15"/>
    </row>
    <row r="829" spans="3:6" ht="13.8">
      <c r="C829" s="13"/>
      <c r="D829" s="14"/>
      <c r="E829" s="15"/>
      <c r="F829" s="15"/>
    </row>
    <row r="830" spans="3:6" ht="13.8">
      <c r="C830" s="13"/>
      <c r="D830" s="14"/>
      <c r="E830" s="15"/>
      <c r="F830" s="15"/>
    </row>
    <row r="831" spans="3:6" ht="13.8">
      <c r="C831" s="13"/>
      <c r="D831" s="14"/>
      <c r="E831" s="15"/>
      <c r="F831" s="15"/>
    </row>
    <row r="832" spans="3:6" ht="13.8">
      <c r="C832" s="13"/>
      <c r="D832" s="14"/>
      <c r="E832" s="15"/>
      <c r="F832" s="15"/>
    </row>
    <row r="833" spans="3:6" ht="13.8">
      <c r="C833" s="13"/>
      <c r="D833" s="14"/>
      <c r="E833" s="15"/>
      <c r="F833" s="15"/>
    </row>
    <row r="834" spans="3:6" ht="13.8">
      <c r="C834" s="13"/>
      <c r="D834" s="14"/>
      <c r="E834" s="15"/>
      <c r="F834" s="15"/>
    </row>
    <row r="835" spans="3:6" ht="13.8">
      <c r="C835" s="13"/>
      <c r="D835" s="14"/>
      <c r="E835" s="15"/>
      <c r="F835" s="15"/>
    </row>
    <row r="836" spans="3:6" ht="13.8">
      <c r="C836" s="13"/>
      <c r="D836" s="14"/>
      <c r="E836" s="15"/>
      <c r="F836" s="15"/>
    </row>
    <row r="837" spans="3:6" ht="13.8">
      <c r="C837" s="13"/>
      <c r="D837" s="14"/>
      <c r="E837" s="15"/>
      <c r="F837" s="15"/>
    </row>
    <row r="838" spans="3:6" ht="13.8">
      <c r="C838" s="13"/>
      <c r="D838" s="14"/>
      <c r="E838" s="15"/>
      <c r="F838" s="15"/>
    </row>
    <row r="839" spans="3:6" ht="13.8">
      <c r="C839" s="13"/>
      <c r="D839" s="14"/>
      <c r="E839" s="15"/>
      <c r="F839" s="15"/>
    </row>
    <row r="840" spans="3:6" ht="13.8">
      <c r="C840" s="13"/>
      <c r="D840" s="14"/>
      <c r="E840" s="15"/>
      <c r="F840" s="15"/>
    </row>
    <row r="841" spans="3:6" ht="13.8">
      <c r="C841" s="13"/>
      <c r="D841" s="14"/>
      <c r="E841" s="15"/>
      <c r="F841" s="15"/>
    </row>
    <row r="842" spans="3:6" ht="13.8">
      <c r="C842" s="13"/>
      <c r="D842" s="14"/>
      <c r="E842" s="15"/>
      <c r="F842" s="15"/>
    </row>
    <row r="843" spans="3:6" ht="13.8">
      <c r="C843" s="13"/>
      <c r="D843" s="14"/>
      <c r="E843" s="15"/>
      <c r="F843" s="15"/>
    </row>
    <row r="844" spans="3:6" ht="13.8">
      <c r="C844" s="13"/>
      <c r="D844" s="14"/>
      <c r="E844" s="15"/>
      <c r="F844" s="15"/>
    </row>
    <row r="845" spans="3:6" ht="13.8">
      <c r="C845" s="13"/>
      <c r="D845" s="14"/>
      <c r="E845" s="15"/>
      <c r="F845" s="15"/>
    </row>
    <row r="846" spans="3:6" ht="13.8">
      <c r="C846" s="13"/>
      <c r="D846" s="14"/>
      <c r="E846" s="15"/>
      <c r="F846" s="15"/>
    </row>
    <row r="847" spans="3:6" ht="13.8">
      <c r="C847" s="13"/>
      <c r="D847" s="14"/>
      <c r="E847" s="15"/>
      <c r="F847" s="15"/>
    </row>
    <row r="848" spans="3:6" ht="13.8">
      <c r="C848" s="13"/>
      <c r="D848" s="14"/>
      <c r="E848" s="15"/>
      <c r="F848" s="15"/>
    </row>
    <row r="849" spans="3:6" ht="13.8">
      <c r="C849" s="13"/>
      <c r="D849" s="14"/>
      <c r="E849" s="15"/>
      <c r="F849" s="15"/>
    </row>
    <row r="850" spans="3:6" ht="13.8">
      <c r="C850" s="13"/>
      <c r="D850" s="14"/>
      <c r="E850" s="15"/>
      <c r="F850" s="15"/>
    </row>
    <row r="851" spans="3:6" ht="13.8">
      <c r="C851" s="13"/>
      <c r="D851" s="14"/>
      <c r="E851" s="15"/>
      <c r="F851" s="15"/>
    </row>
    <row r="852" spans="3:6" ht="13.8">
      <c r="C852" s="13"/>
      <c r="D852" s="14"/>
      <c r="E852" s="15"/>
      <c r="F852" s="15"/>
    </row>
    <row r="853" spans="3:6" ht="13.8">
      <c r="C853" s="13"/>
      <c r="D853" s="14"/>
      <c r="E853" s="15"/>
      <c r="F853" s="15"/>
    </row>
    <row r="854" spans="3:6" ht="13.8">
      <c r="C854" s="13"/>
      <c r="D854" s="14"/>
      <c r="E854" s="15"/>
      <c r="F854" s="15"/>
    </row>
    <row r="855" spans="3:6" ht="13.8">
      <c r="C855" s="13"/>
      <c r="D855" s="14"/>
      <c r="E855" s="15"/>
      <c r="F855" s="15"/>
    </row>
    <row r="856" spans="3:6" ht="13.8">
      <c r="C856" s="13"/>
      <c r="D856" s="14"/>
      <c r="E856" s="15"/>
      <c r="F856" s="15"/>
    </row>
    <row r="857" spans="3:6" ht="13.8">
      <c r="C857" s="13"/>
      <c r="D857" s="14"/>
      <c r="E857" s="15"/>
      <c r="F857" s="15"/>
    </row>
    <row r="858" spans="3:6" ht="13.8">
      <c r="C858" s="13"/>
      <c r="D858" s="14"/>
      <c r="E858" s="15"/>
      <c r="F858" s="15"/>
    </row>
    <row r="859" spans="3:6" ht="13.8">
      <c r="C859" s="13"/>
      <c r="D859" s="14"/>
      <c r="E859" s="15"/>
      <c r="F859" s="15"/>
    </row>
    <row r="860" spans="3:6" ht="13.8">
      <c r="C860" s="13"/>
      <c r="D860" s="14"/>
      <c r="E860" s="15"/>
      <c r="F860" s="15"/>
    </row>
    <row r="861" spans="3:6" ht="13.8">
      <c r="C861" s="13"/>
      <c r="D861" s="14"/>
      <c r="E861" s="15"/>
      <c r="F861" s="15"/>
    </row>
    <row r="862" spans="3:6" ht="13.8">
      <c r="C862" s="13"/>
      <c r="D862" s="14"/>
      <c r="E862" s="15"/>
      <c r="F862" s="15"/>
    </row>
    <row r="863" spans="3:6" ht="13.8">
      <c r="C863" s="13"/>
      <c r="D863" s="14"/>
      <c r="E863" s="15"/>
      <c r="F863" s="15"/>
    </row>
    <row r="864" spans="3:6" ht="13.8">
      <c r="C864" s="13"/>
      <c r="D864" s="14"/>
      <c r="E864" s="15"/>
      <c r="F864" s="15"/>
    </row>
    <row r="865" spans="3:6" ht="13.8">
      <c r="C865" s="13"/>
      <c r="D865" s="14"/>
      <c r="E865" s="15"/>
      <c r="F865" s="15"/>
    </row>
    <row r="866" spans="3:6" ht="13.8">
      <c r="C866" s="13"/>
      <c r="D866" s="14"/>
      <c r="E866" s="15"/>
      <c r="F866" s="15"/>
    </row>
    <row r="867" spans="3:6" ht="13.8">
      <c r="C867" s="13"/>
      <c r="D867" s="14"/>
      <c r="E867" s="15"/>
      <c r="F867" s="15"/>
    </row>
    <row r="868" spans="3:6" ht="13.8">
      <c r="C868" s="13"/>
      <c r="D868" s="14"/>
      <c r="E868" s="15"/>
      <c r="F868" s="15"/>
    </row>
    <row r="869" spans="3:6" ht="13.8">
      <c r="C869" s="13"/>
      <c r="D869" s="14"/>
      <c r="E869" s="15"/>
      <c r="F869" s="15"/>
    </row>
    <row r="870" spans="3:6" ht="13.8">
      <c r="C870" s="13"/>
      <c r="D870" s="14"/>
      <c r="E870" s="15"/>
      <c r="F870" s="15"/>
    </row>
    <row r="871" spans="3:6" ht="13.8">
      <c r="C871" s="13"/>
      <c r="D871" s="14"/>
      <c r="E871" s="15"/>
      <c r="F871" s="15"/>
    </row>
    <row r="872" spans="3:6" ht="13.8">
      <c r="C872" s="13"/>
      <c r="D872" s="14"/>
      <c r="E872" s="15"/>
      <c r="F872" s="15"/>
    </row>
    <row r="873" spans="3:6" ht="13.8">
      <c r="C873" s="13"/>
      <c r="D873" s="14"/>
      <c r="E873" s="15"/>
      <c r="F873" s="15"/>
    </row>
    <row r="874" spans="3:6" ht="13.8">
      <c r="C874" s="13"/>
      <c r="D874" s="14"/>
      <c r="E874" s="15"/>
      <c r="F874" s="15"/>
    </row>
    <row r="875" spans="3:6" ht="13.8">
      <c r="C875" s="13"/>
      <c r="D875" s="14"/>
      <c r="E875" s="15"/>
      <c r="F875" s="15"/>
    </row>
    <row r="876" spans="3:6" ht="13.8">
      <c r="C876" s="13"/>
      <c r="D876" s="14"/>
      <c r="E876" s="15"/>
      <c r="F876" s="15"/>
    </row>
    <row r="877" spans="3:6" ht="13.8">
      <c r="C877" s="13"/>
      <c r="D877" s="14"/>
      <c r="E877" s="15"/>
      <c r="F877" s="15"/>
    </row>
    <row r="878" spans="3:6" ht="13.8">
      <c r="C878" s="13"/>
      <c r="D878" s="14"/>
      <c r="E878" s="15"/>
      <c r="F878" s="15"/>
    </row>
    <row r="879" spans="3:6" ht="13.8">
      <c r="C879" s="13"/>
      <c r="D879" s="14"/>
      <c r="E879" s="15"/>
      <c r="F879" s="15"/>
    </row>
    <row r="880" spans="3:6" ht="13.8">
      <c r="C880" s="13"/>
      <c r="D880" s="14"/>
      <c r="E880" s="15"/>
      <c r="F880" s="15"/>
    </row>
    <row r="881" spans="3:6" ht="13.8">
      <c r="C881" s="13"/>
      <c r="D881" s="14"/>
      <c r="E881" s="15"/>
      <c r="F881" s="15"/>
    </row>
    <row r="882" spans="3:6" ht="13.8">
      <c r="C882" s="13"/>
      <c r="D882" s="14"/>
      <c r="E882" s="15"/>
      <c r="F882" s="15"/>
    </row>
    <row r="883" spans="3:6" ht="13.8">
      <c r="C883" s="13"/>
      <c r="D883" s="14"/>
      <c r="E883" s="15"/>
      <c r="F883" s="15"/>
    </row>
    <row r="884" spans="3:6" ht="13.8">
      <c r="C884" s="13"/>
      <c r="D884" s="14"/>
      <c r="E884" s="15"/>
      <c r="F884" s="15"/>
    </row>
    <row r="885" spans="3:6" ht="13.8">
      <c r="C885" s="13"/>
      <c r="D885" s="14"/>
      <c r="E885" s="15"/>
      <c r="F885" s="15"/>
    </row>
    <row r="886" spans="3:6" ht="13.8">
      <c r="C886" s="13"/>
      <c r="D886" s="14"/>
      <c r="E886" s="15"/>
      <c r="F886" s="15"/>
    </row>
    <row r="887" spans="3:6" ht="13.8">
      <c r="C887" s="13"/>
      <c r="D887" s="14"/>
      <c r="E887" s="15"/>
      <c r="F887" s="15"/>
    </row>
    <row r="888" spans="3:6" ht="13.8">
      <c r="C888" s="13"/>
      <c r="D888" s="14"/>
      <c r="E888" s="15"/>
      <c r="F888" s="15"/>
    </row>
    <row r="889" spans="3:6" ht="13.8">
      <c r="C889" s="13"/>
      <c r="D889" s="14"/>
      <c r="E889" s="15"/>
      <c r="F889" s="15"/>
    </row>
    <row r="890" spans="3:6" ht="13.8">
      <c r="C890" s="13"/>
      <c r="D890" s="14"/>
      <c r="E890" s="15"/>
      <c r="F890" s="15"/>
    </row>
    <row r="891" spans="3:6" ht="13.8">
      <c r="C891" s="13"/>
      <c r="D891" s="14"/>
      <c r="E891" s="15"/>
      <c r="F891" s="15"/>
    </row>
    <row r="892" spans="3:6" ht="13.8">
      <c r="C892" s="13"/>
      <c r="D892" s="14"/>
      <c r="E892" s="15"/>
      <c r="F892" s="15"/>
    </row>
    <row r="893" spans="3:6" ht="13.8">
      <c r="C893" s="13"/>
      <c r="D893" s="14"/>
      <c r="E893" s="15"/>
      <c r="F893" s="15"/>
    </row>
    <row r="894" spans="3:6" ht="13.8">
      <c r="C894" s="13"/>
      <c r="D894" s="14"/>
      <c r="E894" s="15"/>
      <c r="F894" s="15"/>
    </row>
    <row r="895" spans="3:6" ht="13.8">
      <c r="C895" s="13"/>
      <c r="D895" s="14"/>
      <c r="E895" s="15"/>
      <c r="F895" s="15"/>
    </row>
    <row r="896" spans="3:6" ht="13.8">
      <c r="C896" s="13"/>
      <c r="D896" s="14"/>
      <c r="E896" s="15"/>
      <c r="F896" s="15"/>
    </row>
    <row r="897" spans="3:6" ht="13.8">
      <c r="C897" s="13"/>
      <c r="D897" s="14"/>
      <c r="E897" s="15"/>
      <c r="F897" s="15"/>
    </row>
    <row r="898" spans="3:6" ht="13.8">
      <c r="C898" s="13"/>
      <c r="D898" s="14"/>
      <c r="E898" s="15"/>
      <c r="F898" s="15"/>
    </row>
    <row r="899" spans="3:6" ht="13.8">
      <c r="C899" s="13"/>
      <c r="D899" s="14"/>
      <c r="E899" s="15"/>
      <c r="F899" s="15"/>
    </row>
    <row r="900" spans="3:6" ht="13.8">
      <c r="C900" s="13"/>
      <c r="D900" s="14"/>
      <c r="E900" s="15"/>
      <c r="F900" s="15"/>
    </row>
    <row r="901" spans="3:6" ht="13.8">
      <c r="C901" s="13"/>
      <c r="D901" s="14"/>
      <c r="E901" s="15"/>
      <c r="F901" s="15"/>
    </row>
    <row r="902" spans="3:6" ht="13.8">
      <c r="C902" s="13"/>
      <c r="D902" s="14"/>
      <c r="E902" s="15"/>
      <c r="F902" s="15"/>
    </row>
    <row r="903" spans="3:6" ht="13.8">
      <c r="C903" s="13"/>
      <c r="D903" s="14"/>
      <c r="E903" s="15"/>
      <c r="F903" s="15"/>
    </row>
    <row r="904" spans="3:6" ht="13.8">
      <c r="C904" s="13"/>
      <c r="D904" s="14"/>
      <c r="E904" s="15"/>
      <c r="F904" s="15"/>
    </row>
    <row r="905" spans="3:6" ht="13.8">
      <c r="C905" s="13"/>
      <c r="D905" s="14"/>
      <c r="E905" s="15"/>
      <c r="F905" s="15"/>
    </row>
    <row r="906" spans="3:6" ht="13.8">
      <c r="C906" s="13"/>
      <c r="D906" s="14"/>
      <c r="E906" s="15"/>
      <c r="F906" s="15"/>
    </row>
    <row r="907" spans="3:6" ht="13.8">
      <c r="C907" s="13"/>
      <c r="D907" s="14"/>
      <c r="E907" s="15"/>
      <c r="F907" s="15"/>
    </row>
    <row r="908" spans="3:6" ht="13.8">
      <c r="C908" s="13"/>
      <c r="D908" s="14"/>
      <c r="E908" s="15"/>
      <c r="F908" s="15"/>
    </row>
    <row r="909" spans="3:6" ht="13.8">
      <c r="C909" s="13"/>
      <c r="D909" s="14"/>
      <c r="E909" s="15"/>
      <c r="F909" s="15"/>
    </row>
    <row r="910" spans="3:6" ht="13.8">
      <c r="C910" s="13"/>
      <c r="D910" s="14"/>
      <c r="E910" s="15"/>
      <c r="F910" s="15"/>
    </row>
    <row r="911" spans="3:6" ht="13.8">
      <c r="C911" s="13"/>
      <c r="D911" s="14"/>
      <c r="E911" s="15"/>
      <c r="F911" s="15"/>
    </row>
    <row r="912" spans="3:6" ht="13.8">
      <c r="C912" s="13"/>
      <c r="D912" s="14"/>
      <c r="E912" s="15"/>
      <c r="F912" s="15"/>
    </row>
    <row r="913" spans="3:6" ht="13.8">
      <c r="C913" s="13"/>
      <c r="D913" s="14"/>
      <c r="E913" s="15"/>
      <c r="F913" s="15"/>
    </row>
    <row r="914" spans="3:6" ht="13.8">
      <c r="C914" s="13"/>
      <c r="D914" s="14"/>
      <c r="E914" s="15"/>
      <c r="F914" s="15"/>
    </row>
    <row r="915" spans="3:6" ht="13.8">
      <c r="C915" s="13"/>
      <c r="D915" s="14"/>
      <c r="E915" s="15"/>
      <c r="F915" s="15"/>
    </row>
    <row r="916" spans="3:6" ht="13.8">
      <c r="C916" s="13"/>
      <c r="D916" s="14"/>
      <c r="E916" s="15"/>
      <c r="F916" s="15"/>
    </row>
    <row r="917" spans="3:6" ht="13.8">
      <c r="C917" s="13"/>
      <c r="D917" s="14"/>
      <c r="E917" s="15"/>
      <c r="F917" s="15"/>
    </row>
    <row r="918" spans="3:6" ht="13.8">
      <c r="C918" s="13"/>
      <c r="D918" s="14"/>
      <c r="E918" s="15"/>
      <c r="F918" s="15"/>
    </row>
    <row r="919" spans="3:6" ht="13.8">
      <c r="C919" s="13"/>
      <c r="D919" s="14"/>
      <c r="E919" s="15"/>
      <c r="F919" s="15"/>
    </row>
    <row r="920" spans="3:6" ht="13.8">
      <c r="C920" s="13"/>
      <c r="D920" s="14"/>
      <c r="E920" s="15"/>
      <c r="F920" s="15"/>
    </row>
    <row r="921" spans="3:6" ht="13.8">
      <c r="C921" s="13"/>
      <c r="D921" s="14"/>
      <c r="E921" s="15"/>
      <c r="F921" s="15"/>
    </row>
    <row r="922" spans="3:6" ht="13.8">
      <c r="C922" s="13"/>
      <c r="D922" s="14"/>
      <c r="E922" s="15"/>
      <c r="F922" s="15"/>
    </row>
    <row r="923" spans="3:6" ht="13.8">
      <c r="C923" s="13"/>
      <c r="D923" s="14"/>
      <c r="E923" s="15"/>
      <c r="F923" s="15"/>
    </row>
    <row r="924" spans="3:6" ht="13.8">
      <c r="C924" s="13"/>
      <c r="D924" s="14"/>
      <c r="E924" s="15"/>
      <c r="F924" s="15"/>
    </row>
    <row r="925" spans="3:6" ht="13.8">
      <c r="C925" s="13"/>
      <c r="D925" s="14"/>
      <c r="E925" s="15"/>
      <c r="F925" s="15"/>
    </row>
    <row r="926" spans="3:6" ht="13.8">
      <c r="C926" s="13"/>
      <c r="D926" s="14"/>
      <c r="E926" s="15"/>
      <c r="F926" s="15"/>
    </row>
    <row r="927" spans="3:6" ht="13.8">
      <c r="C927" s="13"/>
      <c r="D927" s="14"/>
      <c r="E927" s="15"/>
      <c r="F927" s="15"/>
    </row>
    <row r="928" spans="3:6" ht="13.8">
      <c r="C928" s="13"/>
      <c r="D928" s="14"/>
      <c r="E928" s="15"/>
      <c r="F928" s="15"/>
    </row>
    <row r="929" spans="3:6" ht="13.8">
      <c r="C929" s="13"/>
      <c r="D929" s="14"/>
      <c r="E929" s="15"/>
      <c r="F929" s="15"/>
    </row>
    <row r="930" spans="3:6" ht="13.8">
      <c r="C930" s="13"/>
      <c r="D930" s="14"/>
      <c r="E930" s="15"/>
      <c r="F930" s="15"/>
    </row>
    <row r="931" spans="3:6" ht="13.8">
      <c r="C931" s="13"/>
      <c r="D931" s="14"/>
      <c r="E931" s="15"/>
      <c r="F931" s="15"/>
    </row>
    <row r="932" spans="3:6" ht="13.8">
      <c r="C932" s="13"/>
      <c r="D932" s="14"/>
      <c r="E932" s="15"/>
      <c r="F932" s="15"/>
    </row>
    <row r="933" spans="3:6" ht="13.8">
      <c r="C933" s="13"/>
      <c r="D933" s="14"/>
      <c r="E933" s="15"/>
      <c r="F933" s="15"/>
    </row>
    <row r="934" spans="3:6" ht="13.8">
      <c r="C934" s="13"/>
      <c r="D934" s="14"/>
      <c r="E934" s="15"/>
      <c r="F934" s="15"/>
    </row>
    <row r="935" spans="3:6" ht="13.8">
      <c r="C935" s="13"/>
      <c r="D935" s="14"/>
      <c r="E935" s="15"/>
      <c r="F935" s="15"/>
    </row>
    <row r="936" spans="3:6" ht="13.8">
      <c r="C936" s="13"/>
      <c r="D936" s="14"/>
      <c r="E936" s="15"/>
      <c r="F936" s="15"/>
    </row>
    <row r="937" spans="3:6" ht="13.8">
      <c r="C937" s="13"/>
      <c r="D937" s="14"/>
      <c r="E937" s="15"/>
      <c r="F937" s="15"/>
    </row>
    <row r="938" spans="3:6" ht="13.8">
      <c r="C938" s="13"/>
      <c r="D938" s="14"/>
      <c r="E938" s="15"/>
      <c r="F938" s="15"/>
    </row>
    <row r="939" spans="3:6" ht="13.8">
      <c r="C939" s="13"/>
      <c r="D939" s="14"/>
      <c r="E939" s="15"/>
      <c r="F939" s="15"/>
    </row>
    <row r="940" spans="3:6" ht="13.8">
      <c r="C940" s="13"/>
      <c r="D940" s="14"/>
      <c r="E940" s="15"/>
      <c r="F940" s="15"/>
    </row>
    <row r="941" spans="3:6" ht="13.8">
      <c r="C941" s="13"/>
      <c r="D941" s="14"/>
      <c r="E941" s="15"/>
      <c r="F941" s="15"/>
    </row>
    <row r="942" spans="3:6" ht="13.8">
      <c r="C942" s="13"/>
      <c r="D942" s="14"/>
      <c r="E942" s="15"/>
      <c r="F942" s="15"/>
    </row>
    <row r="943" spans="3:6" ht="13.8">
      <c r="C943" s="13"/>
      <c r="D943" s="14"/>
      <c r="E943" s="15"/>
      <c r="F943" s="15"/>
    </row>
    <row r="944" spans="3:6" ht="13.8">
      <c r="C944" s="13"/>
      <c r="D944" s="14"/>
      <c r="E944" s="15"/>
      <c r="F944" s="15"/>
    </row>
    <row r="945" spans="3:6" ht="13.8">
      <c r="C945" s="13"/>
      <c r="D945" s="14"/>
      <c r="E945" s="15"/>
      <c r="F945" s="15"/>
    </row>
    <row r="946" spans="3:6" ht="13.8">
      <c r="C946" s="13"/>
      <c r="D946" s="14"/>
      <c r="E946" s="15"/>
      <c r="F946" s="15"/>
    </row>
    <row r="947" spans="3:6" ht="13.8">
      <c r="C947" s="13"/>
      <c r="D947" s="14"/>
      <c r="E947" s="15"/>
      <c r="F947" s="15"/>
    </row>
    <row r="948" spans="3:6" ht="13.8">
      <c r="C948" s="13"/>
      <c r="D948" s="14"/>
      <c r="E948" s="15"/>
      <c r="F948" s="15"/>
    </row>
    <row r="949" spans="3:6" ht="13.8">
      <c r="C949" s="13"/>
      <c r="D949" s="14"/>
      <c r="E949" s="15"/>
      <c r="F949" s="15"/>
    </row>
    <row r="950" spans="3:6" ht="13.8">
      <c r="C950" s="13"/>
      <c r="D950" s="14"/>
      <c r="E950" s="15"/>
      <c r="F950" s="15"/>
    </row>
    <row r="951" spans="3:6" ht="13.8">
      <c r="C951" s="13"/>
      <c r="D951" s="14"/>
      <c r="E951" s="15"/>
      <c r="F951" s="15"/>
    </row>
    <row r="952" spans="3:6" ht="13.8">
      <c r="C952" s="13"/>
      <c r="D952" s="14"/>
      <c r="E952" s="15"/>
      <c r="F952" s="15"/>
    </row>
    <row r="953" spans="3:6" ht="13.8">
      <c r="C953" s="13"/>
      <c r="D953" s="14"/>
      <c r="E953" s="15"/>
      <c r="F953" s="15"/>
    </row>
    <row r="954" spans="3:6" ht="13.8">
      <c r="C954" s="13"/>
      <c r="D954" s="14"/>
      <c r="E954" s="15"/>
      <c r="F954" s="15"/>
    </row>
    <row r="955" spans="3:6" ht="13.8">
      <c r="C955" s="13"/>
      <c r="D955" s="14"/>
      <c r="E955" s="15"/>
      <c r="F955" s="15"/>
    </row>
    <row r="956" spans="3:6" ht="13.8">
      <c r="C956" s="13"/>
      <c r="D956" s="14"/>
      <c r="E956" s="15"/>
      <c r="F956" s="15"/>
    </row>
    <row r="957" spans="3:6" ht="13.8">
      <c r="C957" s="13"/>
      <c r="D957" s="14"/>
      <c r="E957" s="15"/>
      <c r="F957" s="15"/>
    </row>
    <row r="958" spans="3:6" ht="13.8">
      <c r="C958" s="13"/>
      <c r="D958" s="14"/>
      <c r="E958" s="15"/>
      <c r="F958" s="15"/>
    </row>
    <row r="959" spans="3:6" ht="13.8">
      <c r="C959" s="13"/>
      <c r="D959" s="14"/>
      <c r="E959" s="15"/>
      <c r="F959" s="15"/>
    </row>
    <row r="960" spans="3:6" ht="13.8">
      <c r="C960" s="13"/>
      <c r="D960" s="14"/>
      <c r="E960" s="15"/>
      <c r="F960" s="15"/>
    </row>
    <row r="961" spans="3:6" ht="13.8">
      <c r="C961" s="13"/>
      <c r="D961" s="14"/>
      <c r="E961" s="15"/>
      <c r="F961" s="15"/>
    </row>
    <row r="962" spans="3:6" ht="13.8">
      <c r="C962" s="13"/>
      <c r="D962" s="14"/>
      <c r="E962" s="15"/>
      <c r="F962" s="15"/>
    </row>
    <row r="963" spans="3:6" ht="13.8">
      <c r="C963" s="13"/>
      <c r="D963" s="14"/>
      <c r="E963" s="15"/>
      <c r="F963" s="15"/>
    </row>
    <row r="964" spans="3:6" ht="13.8">
      <c r="C964" s="13"/>
      <c r="D964" s="14"/>
      <c r="E964" s="15"/>
      <c r="F964" s="15"/>
    </row>
    <row r="965" spans="3:6" ht="13.8">
      <c r="C965" s="13"/>
      <c r="D965" s="14"/>
      <c r="E965" s="15"/>
      <c r="F965" s="15"/>
    </row>
    <row r="966" spans="3:6" ht="13.8">
      <c r="C966" s="13"/>
      <c r="D966" s="14"/>
      <c r="E966" s="15"/>
      <c r="F966" s="15"/>
    </row>
    <row r="967" spans="3:6" ht="13.8">
      <c r="C967" s="13"/>
      <c r="D967" s="14"/>
      <c r="E967" s="15"/>
      <c r="F967" s="15"/>
    </row>
    <row r="968" spans="3:6" ht="13.8">
      <c r="C968" s="13"/>
      <c r="D968" s="14"/>
      <c r="E968" s="15"/>
      <c r="F968" s="15"/>
    </row>
    <row r="969" spans="3:6" ht="13.8">
      <c r="C969" s="13"/>
      <c r="D969" s="14"/>
      <c r="E969" s="15"/>
      <c r="F969" s="15"/>
    </row>
    <row r="970" spans="3:6" ht="13.8">
      <c r="C970" s="13"/>
      <c r="D970" s="14"/>
      <c r="E970" s="15"/>
      <c r="F970" s="15"/>
    </row>
    <row r="971" spans="3:6" ht="13.8">
      <c r="C971" s="13"/>
      <c r="D971" s="14"/>
      <c r="E971" s="15"/>
      <c r="F971" s="15"/>
    </row>
    <row r="972" spans="3:6" ht="13.8">
      <c r="C972" s="13"/>
      <c r="D972" s="14"/>
      <c r="E972" s="15"/>
      <c r="F972" s="15"/>
    </row>
    <row r="973" spans="3:6" ht="13.8">
      <c r="C973" s="13"/>
      <c r="D973" s="14"/>
      <c r="E973" s="15"/>
      <c r="F973" s="15"/>
    </row>
    <row r="974" spans="3:6" ht="13.8">
      <c r="C974" s="13"/>
      <c r="D974" s="14"/>
      <c r="E974" s="15"/>
      <c r="F974" s="15"/>
    </row>
    <row r="975" spans="3:6" ht="13.8">
      <c r="C975" s="13"/>
      <c r="D975" s="14"/>
      <c r="E975" s="15"/>
      <c r="F975" s="15"/>
    </row>
    <row r="976" spans="3:6" ht="13.8">
      <c r="C976" s="13"/>
      <c r="D976" s="14"/>
      <c r="E976" s="15"/>
      <c r="F976" s="15"/>
    </row>
    <row r="977" spans="3:6" ht="13.8">
      <c r="C977" s="13"/>
      <c r="D977" s="14"/>
      <c r="E977" s="15"/>
      <c r="F977" s="15"/>
    </row>
    <row r="978" spans="3:6" ht="13.8">
      <c r="C978" s="13"/>
      <c r="D978" s="14"/>
      <c r="E978" s="15"/>
      <c r="F978" s="15"/>
    </row>
    <row r="979" spans="3:6" ht="13.8">
      <c r="C979" s="13"/>
      <c r="D979" s="14"/>
      <c r="E979" s="15"/>
      <c r="F979" s="15"/>
    </row>
    <row r="980" spans="3:6" ht="13.8">
      <c r="C980" s="13"/>
      <c r="D980" s="14"/>
      <c r="E980" s="15"/>
      <c r="F980" s="15"/>
    </row>
    <row r="981" spans="3:6" ht="13.8">
      <c r="C981" s="13"/>
      <c r="D981" s="14"/>
      <c r="E981" s="15"/>
      <c r="F981" s="15"/>
    </row>
    <row r="982" spans="3:6" ht="13.8">
      <c r="C982" s="13"/>
      <c r="D982" s="14"/>
      <c r="E982" s="15"/>
      <c r="F982" s="15"/>
    </row>
  </sheetData>
  <mergeCells count="5">
    <mergeCell ref="A1:E1"/>
    <mergeCell ref="B3:D3"/>
    <mergeCell ref="B17:E35"/>
    <mergeCell ref="A2:E2"/>
    <mergeCell ref="A3:A10"/>
  </mergeCells>
  <printOptions/>
  <pageMargins left="0.7" right="0.7" top="0.787401575" bottom="0.787401575" header="0.3" footer="0.3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EA0D4-BAF0-48E2-A00D-DCF2EBF715C5}">
  <sheetPr>
    <tabColor theme="6" tint="0.39998000860214233"/>
    <pageSetUpPr fitToPage="1"/>
  </sheetPr>
  <dimension ref="B2:BM557"/>
  <sheetViews>
    <sheetView showGridLines="0" tabSelected="1" zoomScale="80" zoomScaleNormal="80" workbookViewId="0" topLeftCell="A522">
      <selection activeCell="W545" sqref="W545"/>
    </sheetView>
  </sheetViews>
  <sheetFormatPr defaultColWidth="9.140625" defaultRowHeight="15"/>
  <cols>
    <col min="1" max="1" width="6.421875" style="330" customWidth="1"/>
    <col min="2" max="2" width="1.28515625" style="330" customWidth="1"/>
    <col min="3" max="4" width="3.28125" style="330" customWidth="1"/>
    <col min="5" max="5" width="13.28125" style="330" customWidth="1"/>
    <col min="6" max="6" width="78.421875" style="330" customWidth="1"/>
    <col min="7" max="7" width="6.7109375" style="330" customWidth="1"/>
    <col min="8" max="8" width="8.7109375" style="330" customWidth="1"/>
    <col min="9" max="9" width="11.00390625" style="331" customWidth="1"/>
    <col min="10" max="10" width="18.28125" style="330" customWidth="1"/>
    <col min="11" max="11" width="12.00390625" style="330" hidden="1" customWidth="1"/>
    <col min="12" max="12" width="7.28125" style="330" customWidth="1"/>
    <col min="13" max="13" width="8.421875" style="330" hidden="1" customWidth="1"/>
    <col min="14" max="14" width="8.8515625" style="330" customWidth="1"/>
    <col min="15" max="20" width="11.00390625" style="330" hidden="1" customWidth="1"/>
    <col min="21" max="21" width="12.7109375" style="330" hidden="1" customWidth="1"/>
    <col min="22" max="22" width="9.57421875" style="330" customWidth="1"/>
    <col min="23" max="23" width="12.7109375" style="330" customWidth="1"/>
    <col min="24" max="24" width="9.57421875" style="330" customWidth="1"/>
    <col min="25" max="25" width="11.7109375" style="330" customWidth="1"/>
    <col min="26" max="26" width="8.57421875" style="330" customWidth="1"/>
    <col min="27" max="27" width="11.7109375" style="330" customWidth="1"/>
    <col min="28" max="28" width="12.7109375" style="330" customWidth="1"/>
    <col min="29" max="29" width="8.57421875" style="330" customWidth="1"/>
    <col min="30" max="30" width="11.7109375" style="330" customWidth="1"/>
    <col min="31" max="31" width="12.7109375" style="330" customWidth="1"/>
    <col min="32" max="16384" width="8.8515625" style="330" customWidth="1"/>
  </cols>
  <sheetData>
    <row r="1" ht="12"/>
    <row r="2" spans="12:46" ht="36.9" customHeight="1"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521"/>
      <c r="AT2" s="332" t="s">
        <v>1212</v>
      </c>
    </row>
    <row r="3" spans="2:46" ht="6.9" customHeight="1">
      <c r="B3" s="333"/>
      <c r="C3" s="334"/>
      <c r="D3" s="334"/>
      <c r="E3" s="334"/>
      <c r="F3" s="334"/>
      <c r="G3" s="334"/>
      <c r="H3" s="334"/>
      <c r="I3" s="335"/>
      <c r="J3" s="334"/>
      <c r="K3" s="334"/>
      <c r="L3" s="336"/>
      <c r="AT3" s="332" t="s">
        <v>98</v>
      </c>
    </row>
    <row r="4" spans="2:46" ht="24.9" customHeight="1">
      <c r="B4" s="336"/>
      <c r="D4" s="337" t="s">
        <v>1213</v>
      </c>
      <c r="L4" s="336"/>
      <c r="M4" s="338" t="s">
        <v>1214</v>
      </c>
      <c r="AT4" s="332" t="s">
        <v>1215</v>
      </c>
    </row>
    <row r="5" spans="2:12" ht="6.9" customHeight="1">
      <c r="B5" s="336"/>
      <c r="L5" s="336"/>
    </row>
    <row r="6" spans="2:12" s="340" customFormat="1" ht="12" customHeight="1">
      <c r="B6" s="339"/>
      <c r="D6" s="341" t="s">
        <v>72</v>
      </c>
      <c r="I6" s="342"/>
      <c r="L6" s="339"/>
    </row>
    <row r="7" spans="2:12" s="340" customFormat="1" ht="36.9" customHeight="1">
      <c r="B7" s="339"/>
      <c r="E7" s="522" t="s">
        <v>1216</v>
      </c>
      <c r="F7" s="523"/>
      <c r="G7" s="523"/>
      <c r="H7" s="523"/>
      <c r="I7" s="342"/>
      <c r="L7" s="339"/>
    </row>
    <row r="8" spans="2:12" s="340" customFormat="1" ht="15">
      <c r="B8" s="339"/>
      <c r="I8" s="342"/>
      <c r="L8" s="339"/>
    </row>
    <row r="9" spans="2:12" s="340" customFormat="1" ht="12" customHeight="1">
      <c r="B9" s="339"/>
      <c r="D9" s="341" t="s">
        <v>1217</v>
      </c>
      <c r="F9" s="332" t="s">
        <v>114</v>
      </c>
      <c r="I9" s="343" t="s">
        <v>1218</v>
      </c>
      <c r="J9" s="332" t="s">
        <v>114</v>
      </c>
      <c r="L9" s="339"/>
    </row>
    <row r="10" spans="2:12" s="340" customFormat="1" ht="12" customHeight="1">
      <c r="B10" s="339"/>
      <c r="D10" s="341" t="s">
        <v>1079</v>
      </c>
      <c r="F10" s="332" t="s">
        <v>1219</v>
      </c>
      <c r="I10" s="343" t="s">
        <v>78</v>
      </c>
      <c r="J10" s="344" t="s">
        <v>1515</v>
      </c>
      <c r="L10" s="339"/>
    </row>
    <row r="11" spans="2:12" s="340" customFormat="1" ht="10.8" customHeight="1">
      <c r="B11" s="339"/>
      <c r="I11" s="342"/>
      <c r="L11" s="339"/>
    </row>
    <row r="12" spans="2:12" s="340" customFormat="1" ht="12" customHeight="1">
      <c r="B12" s="339"/>
      <c r="D12" s="341" t="s">
        <v>1220</v>
      </c>
      <c r="I12" s="343" t="s">
        <v>1221</v>
      </c>
      <c r="J12" s="332" t="s">
        <v>114</v>
      </c>
      <c r="L12" s="339"/>
    </row>
    <row r="13" spans="2:12" s="340" customFormat="1" ht="18" customHeight="1">
      <c r="B13" s="339"/>
      <c r="E13" s="332" t="s">
        <v>1219</v>
      </c>
      <c r="I13" s="343" t="s">
        <v>1222</v>
      </c>
      <c r="J13" s="332" t="s">
        <v>114</v>
      </c>
      <c r="L13" s="339"/>
    </row>
    <row r="14" spans="2:12" s="340" customFormat="1" ht="6.9" customHeight="1">
      <c r="B14" s="339"/>
      <c r="I14" s="342"/>
      <c r="L14" s="339"/>
    </row>
    <row r="15" spans="2:12" s="340" customFormat="1" ht="12" customHeight="1">
      <c r="B15" s="339"/>
      <c r="D15" s="341" t="s">
        <v>1223</v>
      </c>
      <c r="I15" s="343" t="s">
        <v>1221</v>
      </c>
      <c r="J15" s="345" t="s">
        <v>1516</v>
      </c>
      <c r="L15" s="339"/>
    </row>
    <row r="16" spans="2:12" s="340" customFormat="1" ht="18" customHeight="1">
      <c r="B16" s="339"/>
      <c r="E16" s="524" t="s">
        <v>1516</v>
      </c>
      <c r="F16" s="525"/>
      <c r="G16" s="525"/>
      <c r="H16" s="525"/>
      <c r="I16" s="343" t="s">
        <v>1222</v>
      </c>
      <c r="J16" s="345" t="s">
        <v>1516</v>
      </c>
      <c r="L16" s="339"/>
    </row>
    <row r="17" spans="2:12" s="340" customFormat="1" ht="6.9" customHeight="1">
      <c r="B17" s="339"/>
      <c r="I17" s="342"/>
      <c r="L17" s="339"/>
    </row>
    <row r="18" spans="2:12" s="340" customFormat="1" ht="12" customHeight="1">
      <c r="B18" s="339"/>
      <c r="D18" s="341" t="s">
        <v>1224</v>
      </c>
      <c r="I18" s="343" t="s">
        <v>1221</v>
      </c>
      <c r="J18" s="332" t="s">
        <v>114</v>
      </c>
      <c r="L18" s="339"/>
    </row>
    <row r="19" spans="2:12" s="340" customFormat="1" ht="18" customHeight="1">
      <c r="B19" s="339"/>
      <c r="E19" s="332" t="s">
        <v>1219</v>
      </c>
      <c r="I19" s="343" t="s">
        <v>1222</v>
      </c>
      <c r="J19" s="332" t="s">
        <v>114</v>
      </c>
      <c r="L19" s="339"/>
    </row>
    <row r="20" spans="2:12" s="340" customFormat="1" ht="6.9" customHeight="1">
      <c r="B20" s="339"/>
      <c r="I20" s="342"/>
      <c r="L20" s="339"/>
    </row>
    <row r="21" spans="2:12" s="340" customFormat="1" ht="12" customHeight="1">
      <c r="B21" s="339"/>
      <c r="D21" s="341" t="s">
        <v>1225</v>
      </c>
      <c r="I21" s="343" t="s">
        <v>1221</v>
      </c>
      <c r="J21" s="332" t="s">
        <v>114</v>
      </c>
      <c r="L21" s="339"/>
    </row>
    <row r="22" spans="2:12" s="340" customFormat="1" ht="18" customHeight="1">
      <c r="B22" s="339"/>
      <c r="E22" s="332" t="s">
        <v>1219</v>
      </c>
      <c r="I22" s="343" t="s">
        <v>1222</v>
      </c>
      <c r="J22" s="332" t="s">
        <v>114</v>
      </c>
      <c r="L22" s="339"/>
    </row>
    <row r="23" spans="2:12" s="340" customFormat="1" ht="6.9" customHeight="1">
      <c r="B23" s="339"/>
      <c r="I23" s="342"/>
      <c r="L23" s="339"/>
    </row>
    <row r="24" spans="2:12" s="340" customFormat="1" ht="12" customHeight="1">
      <c r="B24" s="339"/>
      <c r="D24" s="341" t="s">
        <v>750</v>
      </c>
      <c r="I24" s="342"/>
      <c r="L24" s="339"/>
    </row>
    <row r="25" spans="2:12" s="347" customFormat="1" ht="16.5" customHeight="1">
      <c r="B25" s="346"/>
      <c r="E25" s="526" t="s">
        <v>114</v>
      </c>
      <c r="F25" s="526"/>
      <c r="G25" s="526"/>
      <c r="H25" s="526"/>
      <c r="I25" s="348"/>
      <c r="L25" s="346"/>
    </row>
    <row r="26" spans="2:12" s="340" customFormat="1" ht="6.9" customHeight="1">
      <c r="B26" s="339"/>
      <c r="I26" s="342"/>
      <c r="L26" s="339"/>
    </row>
    <row r="27" spans="2:12" s="340" customFormat="1" ht="6.9" customHeight="1">
      <c r="B27" s="339"/>
      <c r="D27" s="349"/>
      <c r="E27" s="349"/>
      <c r="F27" s="349"/>
      <c r="G27" s="349"/>
      <c r="H27" s="349"/>
      <c r="I27" s="350"/>
      <c r="J27" s="349"/>
      <c r="K27" s="349"/>
      <c r="L27" s="339"/>
    </row>
    <row r="28" spans="2:12" s="340" customFormat="1" ht="25.35" customHeight="1">
      <c r="B28" s="339"/>
      <c r="D28" s="351" t="s">
        <v>1095</v>
      </c>
      <c r="I28" s="342"/>
      <c r="J28" s="352">
        <f>ROUND(J95,2)</f>
        <v>0</v>
      </c>
      <c r="L28" s="339"/>
    </row>
    <row r="29" spans="2:12" s="340" customFormat="1" ht="6.9" customHeight="1">
      <c r="B29" s="339"/>
      <c r="D29" s="349"/>
      <c r="E29" s="349"/>
      <c r="F29" s="349"/>
      <c r="G29" s="349"/>
      <c r="H29" s="349"/>
      <c r="I29" s="350"/>
      <c r="J29" s="349"/>
      <c r="K29" s="349"/>
      <c r="L29" s="339"/>
    </row>
    <row r="30" spans="2:12" s="340" customFormat="1" ht="14.4" customHeight="1">
      <c r="B30" s="339"/>
      <c r="F30" s="353" t="s">
        <v>1226</v>
      </c>
      <c r="I30" s="354" t="s">
        <v>1227</v>
      </c>
      <c r="J30" s="353" t="s">
        <v>1228</v>
      </c>
      <c r="L30" s="339"/>
    </row>
    <row r="31" spans="2:12" s="340" customFormat="1" ht="14.4" customHeight="1">
      <c r="B31" s="339"/>
      <c r="D31" s="341" t="s">
        <v>1134</v>
      </c>
      <c r="E31" s="341" t="s">
        <v>1229</v>
      </c>
      <c r="F31" s="355">
        <f>ROUND((SUM(BE95:BE556)),2)</f>
        <v>0</v>
      </c>
      <c r="I31" s="356">
        <v>0.21</v>
      </c>
      <c r="J31" s="355">
        <f>ROUND(((SUM(BE95:BE556))*I31),2)</f>
        <v>0</v>
      </c>
      <c r="L31" s="339"/>
    </row>
    <row r="32" spans="2:12" s="340" customFormat="1" ht="14.4" customHeight="1">
      <c r="B32" s="339"/>
      <c r="E32" s="341" t="s">
        <v>1230</v>
      </c>
      <c r="F32" s="355">
        <f>ROUND((SUM(BF95:BF556)),2)</f>
        <v>0</v>
      </c>
      <c r="I32" s="356">
        <v>0.15</v>
      </c>
      <c r="J32" s="355">
        <f>ROUND(((SUM(BF95:BF556))*I32),2)</f>
        <v>0</v>
      </c>
      <c r="L32" s="339"/>
    </row>
    <row r="33" spans="2:12" s="340" customFormat="1" ht="14.4" customHeight="1" hidden="1">
      <c r="B33" s="339"/>
      <c r="E33" s="341" t="s">
        <v>1231</v>
      </c>
      <c r="F33" s="355">
        <f>ROUND((SUM(BG95:BG556)),2)</f>
        <v>0</v>
      </c>
      <c r="I33" s="356">
        <v>0.21</v>
      </c>
      <c r="J33" s="355">
        <f>0</f>
        <v>0</v>
      </c>
      <c r="L33" s="339"/>
    </row>
    <row r="34" spans="2:12" s="340" customFormat="1" ht="14.4" customHeight="1" hidden="1">
      <c r="B34" s="339"/>
      <c r="E34" s="341" t="s">
        <v>1232</v>
      </c>
      <c r="F34" s="355">
        <f>ROUND((SUM(BH95:BH556)),2)</f>
        <v>0</v>
      </c>
      <c r="I34" s="356">
        <v>0.15</v>
      </c>
      <c r="J34" s="355">
        <f>0</f>
        <v>0</v>
      </c>
      <c r="L34" s="339"/>
    </row>
    <row r="35" spans="2:12" s="340" customFormat="1" ht="14.4" customHeight="1" hidden="1">
      <c r="B35" s="339"/>
      <c r="E35" s="341" t="s">
        <v>1233</v>
      </c>
      <c r="F35" s="355">
        <f>ROUND((SUM(BI95:BI556)),2)</f>
        <v>0</v>
      </c>
      <c r="I35" s="356">
        <v>0</v>
      </c>
      <c r="J35" s="355">
        <f>0</f>
        <v>0</v>
      </c>
      <c r="L35" s="339"/>
    </row>
    <row r="36" spans="2:12" s="340" customFormat="1" ht="6.9" customHeight="1">
      <c r="B36" s="339"/>
      <c r="I36" s="342"/>
      <c r="L36" s="339"/>
    </row>
    <row r="37" spans="2:12" s="340" customFormat="1" ht="25.35" customHeight="1">
      <c r="B37" s="339"/>
      <c r="C37" s="357"/>
      <c r="D37" s="358" t="s">
        <v>1234</v>
      </c>
      <c r="E37" s="359"/>
      <c r="F37" s="359"/>
      <c r="G37" s="360" t="s">
        <v>1235</v>
      </c>
      <c r="H37" s="361" t="s">
        <v>1236</v>
      </c>
      <c r="I37" s="362"/>
      <c r="J37" s="363">
        <f>SUM(J28:J35)</f>
        <v>0</v>
      </c>
      <c r="K37" s="364"/>
      <c r="L37" s="339"/>
    </row>
    <row r="38" spans="2:12" s="340" customFormat="1" ht="14.4" customHeight="1">
      <c r="B38" s="365"/>
      <c r="C38" s="366"/>
      <c r="D38" s="366"/>
      <c r="E38" s="366"/>
      <c r="F38" s="366"/>
      <c r="G38" s="366"/>
      <c r="H38" s="366"/>
      <c r="I38" s="367"/>
      <c r="J38" s="366"/>
      <c r="K38" s="366"/>
      <c r="L38" s="339"/>
    </row>
    <row r="42" spans="2:12" s="340" customFormat="1" ht="6.9" customHeight="1">
      <c r="B42" s="368"/>
      <c r="C42" s="369"/>
      <c r="D42" s="369"/>
      <c r="E42" s="369"/>
      <c r="F42" s="369"/>
      <c r="G42" s="369"/>
      <c r="H42" s="369"/>
      <c r="I42" s="370"/>
      <c r="J42" s="369"/>
      <c r="K42" s="369"/>
      <c r="L42" s="339"/>
    </row>
    <row r="43" spans="2:12" s="340" customFormat="1" ht="24.9" customHeight="1">
      <c r="B43" s="371"/>
      <c r="C43" s="372" t="s">
        <v>1237</v>
      </c>
      <c r="D43" s="373"/>
      <c r="E43" s="373"/>
      <c r="F43" s="373"/>
      <c r="G43" s="373"/>
      <c r="H43" s="373"/>
      <c r="I43" s="342"/>
      <c r="J43" s="373"/>
      <c r="K43" s="373"/>
      <c r="L43" s="339"/>
    </row>
    <row r="44" spans="2:12" s="340" customFormat="1" ht="6.9" customHeight="1">
      <c r="B44" s="371"/>
      <c r="C44" s="373"/>
      <c r="D44" s="373"/>
      <c r="E44" s="373"/>
      <c r="F44" s="373"/>
      <c r="G44" s="373"/>
      <c r="H44" s="373"/>
      <c r="I44" s="342"/>
      <c r="J44" s="373"/>
      <c r="K44" s="373"/>
      <c r="L44" s="339"/>
    </row>
    <row r="45" spans="2:12" s="340" customFormat="1" ht="12" customHeight="1">
      <c r="B45" s="371"/>
      <c r="C45" s="374" t="s">
        <v>72</v>
      </c>
      <c r="D45" s="373"/>
      <c r="E45" s="373"/>
      <c r="F45" s="373"/>
      <c r="G45" s="373"/>
      <c r="H45" s="373"/>
      <c r="I45" s="342"/>
      <c r="J45" s="373"/>
      <c r="K45" s="373"/>
      <c r="L45" s="339"/>
    </row>
    <row r="46" spans="2:12" s="340" customFormat="1" ht="16.5" customHeight="1">
      <c r="B46" s="371"/>
      <c r="C46" s="373"/>
      <c r="D46" s="373"/>
      <c r="E46" s="527" t="str">
        <f>E7</f>
        <v>Oprava stávajících pokojů Bertiných lázní Třeboň- C</v>
      </c>
      <c r="F46" s="528"/>
      <c r="G46" s="528"/>
      <c r="H46" s="528"/>
      <c r="I46" s="342"/>
      <c r="J46" s="373"/>
      <c r="K46" s="373"/>
      <c r="L46" s="339"/>
    </row>
    <row r="47" spans="2:12" s="340" customFormat="1" ht="6.9" customHeight="1">
      <c r="B47" s="371"/>
      <c r="C47" s="373"/>
      <c r="D47" s="373"/>
      <c r="E47" s="373"/>
      <c r="F47" s="373"/>
      <c r="G47" s="373"/>
      <c r="H47" s="373"/>
      <c r="I47" s="342"/>
      <c r="J47" s="373"/>
      <c r="K47" s="373"/>
      <c r="L47" s="339"/>
    </row>
    <row r="48" spans="2:12" s="340" customFormat="1" ht="12" customHeight="1">
      <c r="B48" s="371"/>
      <c r="C48" s="374" t="s">
        <v>1079</v>
      </c>
      <c r="D48" s="373"/>
      <c r="E48" s="373"/>
      <c r="F48" s="375" t="str">
        <f>F10</f>
        <v xml:space="preserve"> </v>
      </c>
      <c r="G48" s="373"/>
      <c r="H48" s="373"/>
      <c r="I48" s="343" t="s">
        <v>78</v>
      </c>
      <c r="J48" s="376" t="str">
        <f>IF(J10="","",J10)</f>
        <v>4. 4. 2018</v>
      </c>
      <c r="K48" s="373"/>
      <c r="L48" s="339"/>
    </row>
    <row r="49" spans="2:12" s="340" customFormat="1" ht="6.9" customHeight="1">
      <c r="B49" s="371"/>
      <c r="C49" s="373"/>
      <c r="D49" s="373"/>
      <c r="E49" s="373"/>
      <c r="F49" s="373"/>
      <c r="G49" s="373"/>
      <c r="H49" s="373"/>
      <c r="I49" s="342"/>
      <c r="J49" s="373"/>
      <c r="K49" s="373"/>
      <c r="L49" s="339"/>
    </row>
    <row r="50" spans="2:12" s="340" customFormat="1" ht="13.65" customHeight="1">
      <c r="B50" s="371"/>
      <c r="C50" s="374" t="s">
        <v>1220</v>
      </c>
      <c r="D50" s="373"/>
      <c r="E50" s="373"/>
      <c r="F50" s="375" t="str">
        <f>E13</f>
        <v xml:space="preserve"> </v>
      </c>
      <c r="G50" s="373"/>
      <c r="H50" s="373"/>
      <c r="I50" s="343" t="s">
        <v>1224</v>
      </c>
      <c r="J50" s="377" t="str">
        <f>E19</f>
        <v xml:space="preserve"> </v>
      </c>
      <c r="K50" s="373"/>
      <c r="L50" s="339"/>
    </row>
    <row r="51" spans="2:12" s="340" customFormat="1" ht="13.65" customHeight="1">
      <c r="B51" s="371"/>
      <c r="C51" s="374" t="s">
        <v>1223</v>
      </c>
      <c r="D51" s="373"/>
      <c r="E51" s="373"/>
      <c r="F51" s="375" t="str">
        <f>IF(E16="","",E16)</f>
        <v>Vyplň údaj</v>
      </c>
      <c r="G51" s="373"/>
      <c r="H51" s="373"/>
      <c r="I51" s="343" t="s">
        <v>1225</v>
      </c>
      <c r="J51" s="377" t="str">
        <f>E22</f>
        <v xml:space="preserve"> </v>
      </c>
      <c r="K51" s="373"/>
      <c r="L51" s="339"/>
    </row>
    <row r="52" spans="2:12" s="340" customFormat="1" ht="10.35" customHeight="1">
      <c r="B52" s="371"/>
      <c r="C52" s="373"/>
      <c r="D52" s="373"/>
      <c r="E52" s="373"/>
      <c r="F52" s="373"/>
      <c r="G52" s="373"/>
      <c r="H52" s="373"/>
      <c r="I52" s="342"/>
      <c r="J52" s="373"/>
      <c r="K52" s="373"/>
      <c r="L52" s="339"/>
    </row>
    <row r="53" spans="2:12" s="340" customFormat="1" ht="29.25" customHeight="1">
      <c r="B53" s="371"/>
      <c r="C53" s="378" t="s">
        <v>1238</v>
      </c>
      <c r="D53" s="379"/>
      <c r="E53" s="379"/>
      <c r="F53" s="379"/>
      <c r="G53" s="379"/>
      <c r="H53" s="379"/>
      <c r="I53" s="380"/>
      <c r="J53" s="381" t="s">
        <v>1239</v>
      </c>
      <c r="K53" s="379"/>
      <c r="L53" s="339"/>
    </row>
    <row r="54" spans="2:12" s="340" customFormat="1" ht="10.35" customHeight="1">
      <c r="B54" s="371"/>
      <c r="C54" s="373"/>
      <c r="D54" s="373"/>
      <c r="E54" s="373"/>
      <c r="F54" s="373"/>
      <c r="G54" s="373"/>
      <c r="H54" s="373"/>
      <c r="I54" s="342"/>
      <c r="J54" s="373"/>
      <c r="K54" s="373"/>
      <c r="L54" s="339"/>
    </row>
    <row r="55" spans="2:47" s="340" customFormat="1" ht="22.8" customHeight="1">
      <c r="B55" s="371"/>
      <c r="C55" s="382" t="s">
        <v>1240</v>
      </c>
      <c r="D55" s="373"/>
      <c r="E55" s="373"/>
      <c r="F55" s="373"/>
      <c r="G55" s="373"/>
      <c r="H55" s="373"/>
      <c r="I55" s="342"/>
      <c r="J55" s="383">
        <f>J95</f>
        <v>0</v>
      </c>
      <c r="K55" s="373"/>
      <c r="L55" s="339"/>
      <c r="AU55" s="332" t="s">
        <v>115</v>
      </c>
    </row>
    <row r="56" spans="2:12" s="391" customFormat="1" ht="24.9" customHeight="1">
      <c r="B56" s="384"/>
      <c r="C56" s="385"/>
      <c r="D56" s="386" t="s">
        <v>1241</v>
      </c>
      <c r="E56" s="387"/>
      <c r="F56" s="387"/>
      <c r="G56" s="387"/>
      <c r="H56" s="387"/>
      <c r="I56" s="388"/>
      <c r="J56" s="389">
        <f>J96</f>
        <v>0</v>
      </c>
      <c r="K56" s="385"/>
      <c r="L56" s="390"/>
    </row>
    <row r="57" spans="2:12" s="399" customFormat="1" ht="19.95" customHeight="1">
      <c r="B57" s="392"/>
      <c r="C57" s="393"/>
      <c r="D57" s="394" t="s">
        <v>1242</v>
      </c>
      <c r="E57" s="395"/>
      <c r="F57" s="395"/>
      <c r="G57" s="395"/>
      <c r="H57" s="395"/>
      <c r="I57" s="396"/>
      <c r="J57" s="397">
        <f>J97</f>
        <v>0</v>
      </c>
      <c r="K57" s="393"/>
      <c r="L57" s="398"/>
    </row>
    <row r="58" spans="2:12" s="399" customFormat="1" ht="19.95" customHeight="1">
      <c r="B58" s="392"/>
      <c r="C58" s="393"/>
      <c r="D58" s="394" t="s">
        <v>1243</v>
      </c>
      <c r="E58" s="395"/>
      <c r="F58" s="395"/>
      <c r="G58" s="395"/>
      <c r="H58" s="395"/>
      <c r="I58" s="396"/>
      <c r="J58" s="397">
        <f>J117</f>
        <v>0</v>
      </c>
      <c r="K58" s="393"/>
      <c r="L58" s="398"/>
    </row>
    <row r="59" spans="2:12" s="399" customFormat="1" ht="19.95" customHeight="1">
      <c r="B59" s="392"/>
      <c r="C59" s="393"/>
      <c r="D59" s="394" t="s">
        <v>1244</v>
      </c>
      <c r="E59" s="395"/>
      <c r="F59" s="395"/>
      <c r="G59" s="395"/>
      <c r="H59" s="395"/>
      <c r="I59" s="396"/>
      <c r="J59" s="397">
        <f>J122</f>
        <v>0</v>
      </c>
      <c r="K59" s="393"/>
      <c r="L59" s="398"/>
    </row>
    <row r="60" spans="2:12" s="399" customFormat="1" ht="19.95" customHeight="1">
      <c r="B60" s="392"/>
      <c r="C60" s="393"/>
      <c r="D60" s="394" t="s">
        <v>1245</v>
      </c>
      <c r="E60" s="395"/>
      <c r="F60" s="395"/>
      <c r="G60" s="395"/>
      <c r="H60" s="395"/>
      <c r="I60" s="396"/>
      <c r="J60" s="397">
        <f>J129</f>
        <v>0</v>
      </c>
      <c r="K60" s="393"/>
      <c r="L60" s="398"/>
    </row>
    <row r="61" spans="2:12" s="399" customFormat="1" ht="19.95" customHeight="1">
      <c r="B61" s="392"/>
      <c r="C61" s="393"/>
      <c r="D61" s="394" t="s">
        <v>1246</v>
      </c>
      <c r="E61" s="395"/>
      <c r="F61" s="395"/>
      <c r="G61" s="395"/>
      <c r="H61" s="395"/>
      <c r="I61" s="396"/>
      <c r="J61" s="397">
        <f>J167</f>
        <v>0</v>
      </c>
      <c r="K61" s="393"/>
      <c r="L61" s="398"/>
    </row>
    <row r="62" spans="2:12" s="399" customFormat="1" ht="19.95" customHeight="1">
      <c r="B62" s="392"/>
      <c r="C62" s="393"/>
      <c r="D62" s="394" t="s">
        <v>1247</v>
      </c>
      <c r="E62" s="395"/>
      <c r="F62" s="395"/>
      <c r="G62" s="395"/>
      <c r="H62" s="395"/>
      <c r="I62" s="396"/>
      <c r="J62" s="397">
        <f>J178</f>
        <v>0</v>
      </c>
      <c r="K62" s="393"/>
      <c r="L62" s="398"/>
    </row>
    <row r="63" spans="2:12" s="399" customFormat="1" ht="19.95" customHeight="1">
      <c r="B63" s="392"/>
      <c r="C63" s="393"/>
      <c r="D63" s="394" t="s">
        <v>1248</v>
      </c>
      <c r="E63" s="395"/>
      <c r="F63" s="395"/>
      <c r="G63" s="395"/>
      <c r="H63" s="395"/>
      <c r="I63" s="396"/>
      <c r="J63" s="397">
        <f>J180</f>
        <v>0</v>
      </c>
      <c r="K63" s="393"/>
      <c r="L63" s="398"/>
    </row>
    <row r="64" spans="2:12" s="399" customFormat="1" ht="19.95" customHeight="1">
      <c r="B64" s="392"/>
      <c r="C64" s="393"/>
      <c r="D64" s="394" t="s">
        <v>1249</v>
      </c>
      <c r="E64" s="395"/>
      <c r="F64" s="395"/>
      <c r="G64" s="395"/>
      <c r="H64" s="395"/>
      <c r="I64" s="396"/>
      <c r="J64" s="397">
        <f>J184</f>
        <v>0</v>
      </c>
      <c r="K64" s="393"/>
      <c r="L64" s="398"/>
    </row>
    <row r="65" spans="2:12" s="399" customFormat="1" ht="19.95" customHeight="1">
      <c r="B65" s="392"/>
      <c r="C65" s="393"/>
      <c r="D65" s="394" t="s">
        <v>1250</v>
      </c>
      <c r="E65" s="395"/>
      <c r="F65" s="395"/>
      <c r="G65" s="395"/>
      <c r="H65" s="395"/>
      <c r="I65" s="396"/>
      <c r="J65" s="397">
        <f>J188</f>
        <v>0</v>
      </c>
      <c r="K65" s="393"/>
      <c r="L65" s="398"/>
    </row>
    <row r="66" spans="2:12" s="399" customFormat="1" ht="19.95" customHeight="1">
      <c r="B66" s="392"/>
      <c r="C66" s="393"/>
      <c r="D66" s="394" t="s">
        <v>1251</v>
      </c>
      <c r="E66" s="395"/>
      <c r="F66" s="395"/>
      <c r="G66" s="395"/>
      <c r="H66" s="395"/>
      <c r="I66" s="396"/>
      <c r="J66" s="397">
        <f>J271</f>
        <v>0</v>
      </c>
      <c r="K66" s="393"/>
      <c r="L66" s="398"/>
    </row>
    <row r="67" spans="2:12" s="399" customFormat="1" ht="19.95" customHeight="1">
      <c r="B67" s="392"/>
      <c r="C67" s="393"/>
      <c r="D67" s="394" t="s">
        <v>1252</v>
      </c>
      <c r="E67" s="395"/>
      <c r="F67" s="395"/>
      <c r="G67" s="395"/>
      <c r="H67" s="395"/>
      <c r="I67" s="396"/>
      <c r="J67" s="397">
        <f>J284</f>
        <v>0</v>
      </c>
      <c r="K67" s="393"/>
      <c r="L67" s="398"/>
    </row>
    <row r="68" spans="2:12" s="391" customFormat="1" ht="24.9" customHeight="1">
      <c r="B68" s="384"/>
      <c r="C68" s="385"/>
      <c r="D68" s="386" t="s">
        <v>1253</v>
      </c>
      <c r="E68" s="387"/>
      <c r="F68" s="387"/>
      <c r="G68" s="387"/>
      <c r="H68" s="387"/>
      <c r="I68" s="388"/>
      <c r="J68" s="389">
        <f>J286</f>
        <v>0</v>
      </c>
      <c r="K68" s="385"/>
      <c r="L68" s="390"/>
    </row>
    <row r="69" spans="2:12" s="399" customFormat="1" ht="19.95" customHeight="1">
      <c r="B69" s="392"/>
      <c r="C69" s="393"/>
      <c r="D69" s="394" t="s">
        <v>1254</v>
      </c>
      <c r="E69" s="395"/>
      <c r="F69" s="395"/>
      <c r="G69" s="395"/>
      <c r="H69" s="395"/>
      <c r="I69" s="396"/>
      <c r="J69" s="397">
        <f>J287</f>
        <v>0</v>
      </c>
      <c r="K69" s="393"/>
      <c r="L69" s="398"/>
    </row>
    <row r="70" spans="2:12" s="399" customFormat="1" ht="19.95" customHeight="1">
      <c r="B70" s="392"/>
      <c r="C70" s="393"/>
      <c r="D70" s="394" t="s">
        <v>1255</v>
      </c>
      <c r="E70" s="395"/>
      <c r="F70" s="395"/>
      <c r="G70" s="395"/>
      <c r="H70" s="395"/>
      <c r="I70" s="396"/>
      <c r="J70" s="397">
        <f>J299</f>
        <v>0</v>
      </c>
      <c r="K70" s="393"/>
      <c r="L70" s="398"/>
    </row>
    <row r="71" spans="2:12" s="399" customFormat="1" ht="19.95" customHeight="1">
      <c r="B71" s="392"/>
      <c r="C71" s="393"/>
      <c r="D71" s="394" t="s">
        <v>1256</v>
      </c>
      <c r="E71" s="395"/>
      <c r="F71" s="395"/>
      <c r="G71" s="395"/>
      <c r="H71" s="395"/>
      <c r="I71" s="396"/>
      <c r="J71" s="397">
        <f>J309</f>
        <v>0</v>
      </c>
      <c r="K71" s="393"/>
      <c r="L71" s="398"/>
    </row>
    <row r="72" spans="2:12" s="399" customFormat="1" ht="19.95" customHeight="1">
      <c r="B72" s="392"/>
      <c r="C72" s="393"/>
      <c r="D72" s="394" t="s">
        <v>1257</v>
      </c>
      <c r="E72" s="395"/>
      <c r="F72" s="395"/>
      <c r="G72" s="395"/>
      <c r="H72" s="395"/>
      <c r="I72" s="396"/>
      <c r="J72" s="397">
        <f>J400</f>
        <v>0</v>
      </c>
      <c r="K72" s="393"/>
      <c r="L72" s="398"/>
    </row>
    <row r="73" spans="2:12" s="399" customFormat="1" ht="19.95" customHeight="1">
      <c r="B73" s="392"/>
      <c r="C73" s="393"/>
      <c r="D73" s="394" t="s">
        <v>1258</v>
      </c>
      <c r="E73" s="395"/>
      <c r="F73" s="395"/>
      <c r="G73" s="395"/>
      <c r="H73" s="395"/>
      <c r="I73" s="396"/>
      <c r="J73" s="397">
        <f>J436</f>
        <v>0</v>
      </c>
      <c r="K73" s="393"/>
      <c r="L73" s="398"/>
    </row>
    <row r="74" spans="2:12" s="399" customFormat="1" ht="19.95" customHeight="1">
      <c r="B74" s="392"/>
      <c r="C74" s="393"/>
      <c r="D74" s="394" t="s">
        <v>1259</v>
      </c>
      <c r="E74" s="395"/>
      <c r="F74" s="395"/>
      <c r="G74" s="395"/>
      <c r="H74" s="395"/>
      <c r="I74" s="396"/>
      <c r="J74" s="397">
        <f>J461</f>
        <v>0</v>
      </c>
      <c r="K74" s="393"/>
      <c r="L74" s="398"/>
    </row>
    <row r="75" spans="2:12" s="399" customFormat="1" ht="14.85" customHeight="1">
      <c r="B75" s="392"/>
      <c r="C75" s="393"/>
      <c r="D75" s="394" t="s">
        <v>1260</v>
      </c>
      <c r="E75" s="395"/>
      <c r="F75" s="395"/>
      <c r="G75" s="395"/>
      <c r="H75" s="395"/>
      <c r="I75" s="396"/>
      <c r="J75" s="397">
        <f>J484</f>
        <v>0</v>
      </c>
      <c r="K75" s="393"/>
      <c r="L75" s="398"/>
    </row>
    <row r="76" spans="2:12" s="399" customFormat="1" ht="19.95" customHeight="1">
      <c r="B76" s="392"/>
      <c r="C76" s="393"/>
      <c r="D76" s="394" t="s">
        <v>1261</v>
      </c>
      <c r="E76" s="395"/>
      <c r="F76" s="395"/>
      <c r="G76" s="395"/>
      <c r="H76" s="395"/>
      <c r="I76" s="396"/>
      <c r="J76" s="397">
        <f>J533</f>
        <v>0</v>
      </c>
      <c r="K76" s="393"/>
      <c r="L76" s="398"/>
    </row>
    <row r="77" spans="2:12" s="399" customFormat="1" ht="19.95" customHeight="1">
      <c r="B77" s="392"/>
      <c r="C77" s="393"/>
      <c r="D77" s="394" t="s">
        <v>1262</v>
      </c>
      <c r="E77" s="395"/>
      <c r="F77" s="395"/>
      <c r="G77" s="395"/>
      <c r="H77" s="395"/>
      <c r="I77" s="396"/>
      <c r="J77" s="397">
        <f>J548</f>
        <v>0</v>
      </c>
      <c r="K77" s="393"/>
      <c r="L77" s="398"/>
    </row>
    <row r="78" spans="2:12" s="340" customFormat="1" ht="21.75" customHeight="1">
      <c r="B78" s="371"/>
      <c r="C78" s="373"/>
      <c r="D78" s="373"/>
      <c r="E78" s="373"/>
      <c r="F78" s="373"/>
      <c r="G78" s="373"/>
      <c r="H78" s="373"/>
      <c r="I78" s="342"/>
      <c r="J78" s="373"/>
      <c r="K78" s="373"/>
      <c r="L78" s="339"/>
    </row>
    <row r="79" spans="2:12" s="340" customFormat="1" ht="6.9" customHeight="1">
      <c r="B79" s="400"/>
      <c r="C79" s="401"/>
      <c r="D79" s="401"/>
      <c r="E79" s="401"/>
      <c r="F79" s="401"/>
      <c r="G79" s="401"/>
      <c r="H79" s="401"/>
      <c r="I79" s="367"/>
      <c r="J79" s="401"/>
      <c r="K79" s="401"/>
      <c r="L79" s="339"/>
    </row>
    <row r="83" spans="2:12" s="340" customFormat="1" ht="6.9" customHeight="1">
      <c r="B83" s="402"/>
      <c r="C83" s="403"/>
      <c r="D83" s="403"/>
      <c r="E83" s="403"/>
      <c r="F83" s="403"/>
      <c r="G83" s="403"/>
      <c r="H83" s="403"/>
      <c r="I83" s="370"/>
      <c r="J83" s="403"/>
      <c r="K83" s="403"/>
      <c r="L83" s="339"/>
    </row>
    <row r="84" spans="2:12" s="340" customFormat="1" ht="24.9" customHeight="1">
      <c r="B84" s="371"/>
      <c r="C84" s="372" t="s">
        <v>1263</v>
      </c>
      <c r="D84" s="373"/>
      <c r="E84" s="373"/>
      <c r="F84" s="373"/>
      <c r="G84" s="373"/>
      <c r="H84" s="373"/>
      <c r="I84" s="342"/>
      <c r="J84" s="373"/>
      <c r="K84" s="373"/>
      <c r="L84" s="339"/>
    </row>
    <row r="85" spans="2:12" s="340" customFormat="1" ht="6.9" customHeight="1">
      <c r="B85" s="371"/>
      <c r="C85" s="373"/>
      <c r="D85" s="373"/>
      <c r="E85" s="373"/>
      <c r="F85" s="373"/>
      <c r="G85" s="373"/>
      <c r="H85" s="373"/>
      <c r="I85" s="342"/>
      <c r="J85" s="373"/>
      <c r="K85" s="373"/>
      <c r="L85" s="339"/>
    </row>
    <row r="86" spans="2:12" s="340" customFormat="1" ht="12" customHeight="1">
      <c r="B86" s="371"/>
      <c r="C86" s="374" t="s">
        <v>72</v>
      </c>
      <c r="D86" s="373"/>
      <c r="E86" s="373"/>
      <c r="F86" s="373"/>
      <c r="G86" s="373"/>
      <c r="H86" s="373"/>
      <c r="I86" s="342"/>
      <c r="J86" s="373"/>
      <c r="K86" s="373"/>
      <c r="L86" s="339"/>
    </row>
    <row r="87" spans="2:12" s="340" customFormat="1" ht="16.5" customHeight="1">
      <c r="B87" s="371"/>
      <c r="C87" s="373"/>
      <c r="D87" s="373"/>
      <c r="E87" s="527" t="str">
        <f>E7</f>
        <v>Oprava stávajících pokojů Bertiných lázní Třeboň- C</v>
      </c>
      <c r="F87" s="528"/>
      <c r="G87" s="528"/>
      <c r="H87" s="528"/>
      <c r="I87" s="342"/>
      <c r="J87" s="373"/>
      <c r="K87" s="373"/>
      <c r="L87" s="339"/>
    </row>
    <row r="88" spans="2:12" s="340" customFormat="1" ht="6.9" customHeight="1">
      <c r="B88" s="371"/>
      <c r="C88" s="373"/>
      <c r="D88" s="373"/>
      <c r="E88" s="373"/>
      <c r="F88" s="373"/>
      <c r="G88" s="373"/>
      <c r="H88" s="373"/>
      <c r="I88" s="342"/>
      <c r="J88" s="373"/>
      <c r="K88" s="373"/>
      <c r="L88" s="339"/>
    </row>
    <row r="89" spans="2:12" s="340" customFormat="1" ht="12" customHeight="1">
      <c r="B89" s="371"/>
      <c r="C89" s="374" t="s">
        <v>1079</v>
      </c>
      <c r="D89" s="373"/>
      <c r="E89" s="373"/>
      <c r="F89" s="375" t="str">
        <f>F10</f>
        <v xml:space="preserve"> </v>
      </c>
      <c r="G89" s="373"/>
      <c r="H89" s="373"/>
      <c r="I89" s="343" t="s">
        <v>78</v>
      </c>
      <c r="J89" s="376" t="str">
        <f>IF(J10="","",J10)</f>
        <v>4. 4. 2018</v>
      </c>
      <c r="K89" s="373"/>
      <c r="L89" s="339"/>
    </row>
    <row r="90" spans="2:12" s="340" customFormat="1" ht="6.9" customHeight="1">
      <c r="B90" s="371"/>
      <c r="C90" s="373"/>
      <c r="D90" s="373"/>
      <c r="E90" s="373"/>
      <c r="F90" s="373"/>
      <c r="G90" s="373"/>
      <c r="H90" s="373"/>
      <c r="I90" s="342"/>
      <c r="J90" s="373"/>
      <c r="K90" s="373"/>
      <c r="L90" s="339"/>
    </row>
    <row r="91" spans="2:12" s="340" customFormat="1" ht="13.65" customHeight="1">
      <c r="B91" s="371"/>
      <c r="C91" s="374" t="s">
        <v>1220</v>
      </c>
      <c r="D91" s="373"/>
      <c r="E91" s="373"/>
      <c r="F91" s="375" t="str">
        <f>E13</f>
        <v xml:space="preserve"> </v>
      </c>
      <c r="G91" s="373"/>
      <c r="H91" s="373"/>
      <c r="I91" s="343" t="s">
        <v>1224</v>
      </c>
      <c r="J91" s="377" t="str">
        <f>E19</f>
        <v xml:space="preserve"> </v>
      </c>
      <c r="K91" s="373"/>
      <c r="L91" s="339"/>
    </row>
    <row r="92" spans="2:12" s="340" customFormat="1" ht="13.65" customHeight="1">
      <c r="B92" s="371"/>
      <c r="C92" s="374" t="s">
        <v>1223</v>
      </c>
      <c r="D92" s="373"/>
      <c r="E92" s="373"/>
      <c r="F92" s="375" t="str">
        <f>IF(E16="","",E16)</f>
        <v>Vyplň údaj</v>
      </c>
      <c r="G92" s="373"/>
      <c r="H92" s="373"/>
      <c r="I92" s="343" t="s">
        <v>1225</v>
      </c>
      <c r="J92" s="377" t="str">
        <f>E22</f>
        <v xml:space="preserve"> </v>
      </c>
      <c r="K92" s="373"/>
      <c r="L92" s="339"/>
    </row>
    <row r="93" spans="2:12" s="340" customFormat="1" ht="10.35" customHeight="1">
      <c r="B93" s="371"/>
      <c r="C93" s="373"/>
      <c r="D93" s="373"/>
      <c r="E93" s="373"/>
      <c r="F93" s="373"/>
      <c r="G93" s="373"/>
      <c r="H93" s="373"/>
      <c r="I93" s="342"/>
      <c r="J93" s="373"/>
      <c r="K93" s="373"/>
      <c r="L93" s="339"/>
    </row>
    <row r="94" spans="2:20" s="414" customFormat="1" ht="29.25" customHeight="1">
      <c r="B94" s="404"/>
      <c r="C94" s="405" t="s">
        <v>1264</v>
      </c>
      <c r="D94" s="406" t="s">
        <v>1265</v>
      </c>
      <c r="E94" s="406" t="s">
        <v>1266</v>
      </c>
      <c r="F94" s="406" t="s">
        <v>0</v>
      </c>
      <c r="G94" s="406" t="s">
        <v>1</v>
      </c>
      <c r="H94" s="406" t="s">
        <v>1093</v>
      </c>
      <c r="I94" s="407" t="s">
        <v>1267</v>
      </c>
      <c r="J94" s="408" t="s">
        <v>1239</v>
      </c>
      <c r="K94" s="409" t="s">
        <v>1268</v>
      </c>
      <c r="L94" s="410"/>
      <c r="M94" s="411" t="s">
        <v>114</v>
      </c>
      <c r="N94" s="412" t="s">
        <v>1134</v>
      </c>
      <c r="O94" s="412" t="s">
        <v>1269</v>
      </c>
      <c r="P94" s="412" t="s">
        <v>1270</v>
      </c>
      <c r="Q94" s="412" t="s">
        <v>1271</v>
      </c>
      <c r="R94" s="412" t="s">
        <v>1272</v>
      </c>
      <c r="S94" s="412" t="s">
        <v>1273</v>
      </c>
      <c r="T94" s="413" t="s">
        <v>1274</v>
      </c>
    </row>
    <row r="95" spans="2:63" s="340" customFormat="1" ht="22.8" customHeight="1">
      <c r="B95" s="371"/>
      <c r="C95" s="415" t="s">
        <v>1275</v>
      </c>
      <c r="D95" s="373"/>
      <c r="E95" s="373"/>
      <c r="F95" s="373"/>
      <c r="G95" s="373"/>
      <c r="H95" s="373"/>
      <c r="I95" s="342"/>
      <c r="J95" s="416">
        <f>BK95</f>
        <v>0</v>
      </c>
      <c r="K95" s="373"/>
      <c r="L95" s="339"/>
      <c r="M95" s="417"/>
      <c r="N95" s="418"/>
      <c r="O95" s="418"/>
      <c r="P95" s="419">
        <f>P96+P286</f>
        <v>0</v>
      </c>
      <c r="Q95" s="418"/>
      <c r="R95" s="419">
        <f>R96+R286</f>
        <v>179.17867744</v>
      </c>
      <c r="S95" s="418"/>
      <c r="T95" s="420">
        <f>T96+T286</f>
        <v>235.317056</v>
      </c>
      <c r="AT95" s="332" t="s">
        <v>92</v>
      </c>
      <c r="AU95" s="332" t="s">
        <v>115</v>
      </c>
      <c r="BK95" s="421">
        <f>BK96+BK286</f>
        <v>0</v>
      </c>
    </row>
    <row r="96" spans="2:63" s="433" customFormat="1" ht="25.95" customHeight="1">
      <c r="B96" s="422"/>
      <c r="C96" s="423"/>
      <c r="D96" s="424" t="s">
        <v>92</v>
      </c>
      <c r="E96" s="425" t="s">
        <v>93</v>
      </c>
      <c r="F96" s="425" t="s">
        <v>94</v>
      </c>
      <c r="G96" s="423"/>
      <c r="H96" s="423"/>
      <c r="I96" s="426"/>
      <c r="J96" s="427">
        <f>BK96</f>
        <v>0</v>
      </c>
      <c r="K96" s="423"/>
      <c r="L96" s="428"/>
      <c r="M96" s="429"/>
      <c r="N96" s="430"/>
      <c r="O96" s="430"/>
      <c r="P96" s="431">
        <f>P97+P117+P122+P129+P167+P178+P180+P184+P188+P271+P284</f>
        <v>0</v>
      </c>
      <c r="Q96" s="430"/>
      <c r="R96" s="431">
        <f>R97+R117+R122+R129+R167+R178+R180+R184+R188+R271+R284</f>
        <v>136.27157752</v>
      </c>
      <c r="S96" s="430"/>
      <c r="T96" s="432">
        <f>T97+T117+T122+T129+T167+T178+T180+T184+T188+T271+T284</f>
        <v>235.317056</v>
      </c>
      <c r="AR96" s="434" t="s">
        <v>96</v>
      </c>
      <c r="AT96" s="435" t="s">
        <v>92</v>
      </c>
      <c r="AU96" s="435" t="s">
        <v>95</v>
      </c>
      <c r="AY96" s="434" t="s">
        <v>1276</v>
      </c>
      <c r="BK96" s="436">
        <f>BK97+BK117+BK122+BK129+BK167+BK178+BK180+BK184+BK188+BK271+BK284</f>
        <v>0</v>
      </c>
    </row>
    <row r="97" spans="2:63" s="433" customFormat="1" ht="22.8" customHeight="1">
      <c r="B97" s="422"/>
      <c r="C97" s="423"/>
      <c r="D97" s="424" t="s">
        <v>92</v>
      </c>
      <c r="E97" s="437" t="s">
        <v>106</v>
      </c>
      <c r="F97" s="437" t="s">
        <v>113</v>
      </c>
      <c r="G97" s="423"/>
      <c r="H97" s="423"/>
      <c r="I97" s="426"/>
      <c r="J97" s="438">
        <f>BK97</f>
        <v>0</v>
      </c>
      <c r="K97" s="423"/>
      <c r="L97" s="428"/>
      <c r="M97" s="429"/>
      <c r="N97" s="430"/>
      <c r="O97" s="430"/>
      <c r="P97" s="431">
        <f>SUM(P98:P116)</f>
        <v>0</v>
      </c>
      <c r="Q97" s="430"/>
      <c r="R97" s="431">
        <f>SUM(R98:R116)</f>
        <v>20.128677619999998</v>
      </c>
      <c r="S97" s="430"/>
      <c r="T97" s="432">
        <f>SUM(T98:T116)</f>
        <v>0</v>
      </c>
      <c r="AR97" s="434" t="s">
        <v>96</v>
      </c>
      <c r="AT97" s="435" t="s">
        <v>92</v>
      </c>
      <c r="AU97" s="435" t="s">
        <v>96</v>
      </c>
      <c r="AY97" s="434" t="s">
        <v>1276</v>
      </c>
      <c r="BK97" s="436">
        <f>SUM(BK98:BK116)</f>
        <v>0</v>
      </c>
    </row>
    <row r="98" spans="2:65" s="340" customFormat="1" ht="16.5" customHeight="1">
      <c r="B98" s="371"/>
      <c r="C98" s="439" t="s">
        <v>1023</v>
      </c>
      <c r="D98" s="439" t="s">
        <v>97</v>
      </c>
      <c r="E98" s="440" t="s">
        <v>120</v>
      </c>
      <c r="F98" s="441" t="s">
        <v>121</v>
      </c>
      <c r="G98" s="442" t="s">
        <v>8</v>
      </c>
      <c r="H98" s="443">
        <v>1.23</v>
      </c>
      <c r="I98" s="444"/>
      <c r="J98" s="445">
        <f>ROUND(I98*H98,2)</f>
        <v>0</v>
      </c>
      <c r="K98" s="441" t="s">
        <v>1277</v>
      </c>
      <c r="L98" s="339"/>
      <c r="M98" s="446" t="s">
        <v>114</v>
      </c>
      <c r="N98" s="447" t="s">
        <v>1229</v>
      </c>
      <c r="O98" s="448"/>
      <c r="P98" s="449">
        <f>O98*H98</f>
        <v>0</v>
      </c>
      <c r="Q98" s="449">
        <v>1.07965</v>
      </c>
      <c r="R98" s="449">
        <f>Q98*H98</f>
        <v>1.3279695</v>
      </c>
      <c r="S98" s="449">
        <v>0</v>
      </c>
      <c r="T98" s="450">
        <f>S98*H98</f>
        <v>0</v>
      </c>
      <c r="AR98" s="332" t="s">
        <v>107</v>
      </c>
      <c r="AT98" s="332" t="s">
        <v>97</v>
      </c>
      <c r="AU98" s="332" t="s">
        <v>98</v>
      </c>
      <c r="AY98" s="332" t="s">
        <v>1276</v>
      </c>
      <c r="BE98" s="451">
        <f>IF(N98="základní",J98,0)</f>
        <v>0</v>
      </c>
      <c r="BF98" s="451">
        <f>IF(N98="snížená",J98,0)</f>
        <v>0</v>
      </c>
      <c r="BG98" s="451">
        <f>IF(N98="zákl. přenesená",J98,0)</f>
        <v>0</v>
      </c>
      <c r="BH98" s="451">
        <f>IF(N98="sníž. přenesená",J98,0)</f>
        <v>0</v>
      </c>
      <c r="BI98" s="451">
        <f>IF(N98="nulová",J98,0)</f>
        <v>0</v>
      </c>
      <c r="BJ98" s="332" t="s">
        <v>96</v>
      </c>
      <c r="BK98" s="451">
        <f>ROUND(I98*H98,2)</f>
        <v>0</v>
      </c>
      <c r="BL98" s="332" t="s">
        <v>107</v>
      </c>
      <c r="BM98" s="332" t="s">
        <v>1278</v>
      </c>
    </row>
    <row r="99" spans="2:51" s="463" customFormat="1" ht="15">
      <c r="B99" s="452"/>
      <c r="C99" s="453"/>
      <c r="D99" s="454" t="s">
        <v>1279</v>
      </c>
      <c r="E99" s="455" t="s">
        <v>114</v>
      </c>
      <c r="F99" s="456" t="s">
        <v>317</v>
      </c>
      <c r="G99" s="453"/>
      <c r="H99" s="457">
        <v>1.23</v>
      </c>
      <c r="I99" s="458"/>
      <c r="J99" s="453"/>
      <c r="K99" s="453"/>
      <c r="L99" s="459"/>
      <c r="M99" s="460"/>
      <c r="N99" s="461"/>
      <c r="O99" s="461"/>
      <c r="P99" s="461"/>
      <c r="Q99" s="461"/>
      <c r="R99" s="461"/>
      <c r="S99" s="461"/>
      <c r="T99" s="462"/>
      <c r="AT99" s="464" t="s">
        <v>1279</v>
      </c>
      <c r="AU99" s="464" t="s">
        <v>98</v>
      </c>
      <c r="AV99" s="463" t="s">
        <v>98</v>
      </c>
      <c r="AW99" s="463" t="s">
        <v>1280</v>
      </c>
      <c r="AX99" s="463" t="s">
        <v>95</v>
      </c>
      <c r="AY99" s="464" t="s">
        <v>1276</v>
      </c>
    </row>
    <row r="100" spans="2:51" s="475" customFormat="1" ht="15">
      <c r="B100" s="465"/>
      <c r="C100" s="466"/>
      <c r="D100" s="454" t="s">
        <v>1279</v>
      </c>
      <c r="E100" s="467" t="s">
        <v>114</v>
      </c>
      <c r="F100" s="468" t="s">
        <v>116</v>
      </c>
      <c r="G100" s="466"/>
      <c r="H100" s="469">
        <v>1.23</v>
      </c>
      <c r="I100" s="470"/>
      <c r="J100" s="466"/>
      <c r="K100" s="466"/>
      <c r="L100" s="471"/>
      <c r="M100" s="472"/>
      <c r="N100" s="473"/>
      <c r="O100" s="473"/>
      <c r="P100" s="473"/>
      <c r="Q100" s="473"/>
      <c r="R100" s="473"/>
      <c r="S100" s="473"/>
      <c r="T100" s="474"/>
      <c r="AT100" s="476" t="s">
        <v>1279</v>
      </c>
      <c r="AU100" s="476" t="s">
        <v>98</v>
      </c>
      <c r="AV100" s="475" t="s">
        <v>107</v>
      </c>
      <c r="AW100" s="475" t="s">
        <v>1280</v>
      </c>
      <c r="AX100" s="475" t="s">
        <v>96</v>
      </c>
      <c r="AY100" s="476" t="s">
        <v>1276</v>
      </c>
    </row>
    <row r="101" spans="2:65" s="340" customFormat="1" ht="16.5" customHeight="1">
      <c r="B101" s="371"/>
      <c r="C101" s="439" t="s">
        <v>1281</v>
      </c>
      <c r="D101" s="439" t="s">
        <v>97</v>
      </c>
      <c r="E101" s="440" t="s">
        <v>12</v>
      </c>
      <c r="F101" s="441" t="s">
        <v>270</v>
      </c>
      <c r="G101" s="442" t="s">
        <v>6</v>
      </c>
      <c r="H101" s="443">
        <v>68.325</v>
      </c>
      <c r="I101" s="444"/>
      <c r="J101" s="445">
        <f>ROUND(I101*H101,2)</f>
        <v>0</v>
      </c>
      <c r="K101" s="441" t="s">
        <v>1277</v>
      </c>
      <c r="L101" s="339"/>
      <c r="M101" s="446" t="s">
        <v>114</v>
      </c>
      <c r="N101" s="447" t="s">
        <v>1229</v>
      </c>
      <c r="O101" s="448"/>
      <c r="P101" s="449">
        <f>O101*H101</f>
        <v>0</v>
      </c>
      <c r="Q101" s="449">
        <v>0.06842</v>
      </c>
      <c r="R101" s="449">
        <f>Q101*H101</f>
        <v>4.6747965</v>
      </c>
      <c r="S101" s="449">
        <v>0</v>
      </c>
      <c r="T101" s="450">
        <f>S101*H101</f>
        <v>0</v>
      </c>
      <c r="AR101" s="332" t="s">
        <v>107</v>
      </c>
      <c r="AT101" s="332" t="s">
        <v>97</v>
      </c>
      <c r="AU101" s="332" t="s">
        <v>98</v>
      </c>
      <c r="AY101" s="332" t="s">
        <v>1276</v>
      </c>
      <c r="BE101" s="451">
        <f>IF(N101="základní",J101,0)</f>
        <v>0</v>
      </c>
      <c r="BF101" s="451">
        <f>IF(N101="snížená",J101,0)</f>
        <v>0</v>
      </c>
      <c r="BG101" s="451">
        <f>IF(N101="zákl. přenesená",J101,0)</f>
        <v>0</v>
      </c>
      <c r="BH101" s="451">
        <f>IF(N101="sníž. přenesená",J101,0)</f>
        <v>0</v>
      </c>
      <c r="BI101" s="451">
        <f>IF(N101="nulová",J101,0)</f>
        <v>0</v>
      </c>
      <c r="BJ101" s="332" t="s">
        <v>96</v>
      </c>
      <c r="BK101" s="451">
        <f>ROUND(I101*H101,2)</f>
        <v>0</v>
      </c>
      <c r="BL101" s="332" t="s">
        <v>107</v>
      </c>
      <c r="BM101" s="332" t="s">
        <v>1282</v>
      </c>
    </row>
    <row r="102" spans="2:51" s="463" customFormat="1" ht="15">
      <c r="B102" s="452"/>
      <c r="C102" s="453"/>
      <c r="D102" s="454" t="s">
        <v>1279</v>
      </c>
      <c r="E102" s="455" t="s">
        <v>114</v>
      </c>
      <c r="F102" s="456" t="s">
        <v>318</v>
      </c>
      <c r="G102" s="453"/>
      <c r="H102" s="457">
        <v>68.325</v>
      </c>
      <c r="I102" s="458"/>
      <c r="J102" s="453"/>
      <c r="K102" s="453"/>
      <c r="L102" s="459"/>
      <c r="M102" s="460"/>
      <c r="N102" s="461"/>
      <c r="O102" s="461"/>
      <c r="P102" s="461"/>
      <c r="Q102" s="461"/>
      <c r="R102" s="461"/>
      <c r="S102" s="461"/>
      <c r="T102" s="462"/>
      <c r="AT102" s="464" t="s">
        <v>1279</v>
      </c>
      <c r="AU102" s="464" t="s">
        <v>98</v>
      </c>
      <c r="AV102" s="463" t="s">
        <v>98</v>
      </c>
      <c r="AW102" s="463" t="s">
        <v>1280</v>
      </c>
      <c r="AX102" s="463" t="s">
        <v>95</v>
      </c>
      <c r="AY102" s="464" t="s">
        <v>1276</v>
      </c>
    </row>
    <row r="103" spans="2:51" s="475" customFormat="1" ht="15">
      <c r="B103" s="465"/>
      <c r="C103" s="466"/>
      <c r="D103" s="454" t="s">
        <v>1279</v>
      </c>
      <c r="E103" s="467" t="s">
        <v>114</v>
      </c>
      <c r="F103" s="468" t="s">
        <v>116</v>
      </c>
      <c r="G103" s="466"/>
      <c r="H103" s="469">
        <v>68.325</v>
      </c>
      <c r="I103" s="470"/>
      <c r="J103" s="466"/>
      <c r="K103" s="466"/>
      <c r="L103" s="471"/>
      <c r="M103" s="472"/>
      <c r="N103" s="473"/>
      <c r="O103" s="473"/>
      <c r="P103" s="473"/>
      <c r="Q103" s="473"/>
      <c r="R103" s="473"/>
      <c r="S103" s="473"/>
      <c r="T103" s="474"/>
      <c r="AT103" s="476" t="s">
        <v>1279</v>
      </c>
      <c r="AU103" s="476" t="s">
        <v>98</v>
      </c>
      <c r="AV103" s="475" t="s">
        <v>107</v>
      </c>
      <c r="AW103" s="475" t="s">
        <v>1280</v>
      </c>
      <c r="AX103" s="475" t="s">
        <v>96</v>
      </c>
      <c r="AY103" s="476" t="s">
        <v>1276</v>
      </c>
    </row>
    <row r="104" spans="2:65" s="340" customFormat="1" ht="16.5" customHeight="1">
      <c r="B104" s="371"/>
      <c r="C104" s="439" t="s">
        <v>1283</v>
      </c>
      <c r="D104" s="439" t="s">
        <v>97</v>
      </c>
      <c r="E104" s="440" t="s">
        <v>119</v>
      </c>
      <c r="F104" s="441" t="s">
        <v>319</v>
      </c>
      <c r="G104" s="442" t="s">
        <v>8</v>
      </c>
      <c r="H104" s="443">
        <v>4</v>
      </c>
      <c r="I104" s="444"/>
      <c r="J104" s="445">
        <f>ROUND(I104*H104,2)</f>
        <v>0</v>
      </c>
      <c r="K104" s="441" t="s">
        <v>1277</v>
      </c>
      <c r="L104" s="339"/>
      <c r="M104" s="446" t="s">
        <v>114</v>
      </c>
      <c r="N104" s="447" t="s">
        <v>1229</v>
      </c>
      <c r="O104" s="448"/>
      <c r="P104" s="449">
        <f>O104*H104</f>
        <v>0</v>
      </c>
      <c r="Q104" s="449">
        <v>1.8775</v>
      </c>
      <c r="R104" s="449">
        <f>Q104*H104</f>
        <v>7.51</v>
      </c>
      <c r="S104" s="449">
        <v>0</v>
      </c>
      <c r="T104" s="450">
        <f>S104*H104</f>
        <v>0</v>
      </c>
      <c r="AR104" s="332" t="s">
        <v>107</v>
      </c>
      <c r="AT104" s="332" t="s">
        <v>97</v>
      </c>
      <c r="AU104" s="332" t="s">
        <v>98</v>
      </c>
      <c r="AY104" s="332" t="s">
        <v>1276</v>
      </c>
      <c r="BE104" s="451">
        <f>IF(N104="základní",J104,0)</f>
        <v>0</v>
      </c>
      <c r="BF104" s="451">
        <f>IF(N104="snížená",J104,0)</f>
        <v>0</v>
      </c>
      <c r="BG104" s="451">
        <f>IF(N104="zákl. přenesená",J104,0)</f>
        <v>0</v>
      </c>
      <c r="BH104" s="451">
        <f>IF(N104="sníž. přenesená",J104,0)</f>
        <v>0</v>
      </c>
      <c r="BI104" s="451">
        <f>IF(N104="nulová",J104,0)</f>
        <v>0</v>
      </c>
      <c r="BJ104" s="332" t="s">
        <v>96</v>
      </c>
      <c r="BK104" s="451">
        <f>ROUND(I104*H104,2)</f>
        <v>0</v>
      </c>
      <c r="BL104" s="332" t="s">
        <v>107</v>
      </c>
      <c r="BM104" s="332" t="s">
        <v>1284</v>
      </c>
    </row>
    <row r="105" spans="2:65" s="340" customFormat="1" ht="16.5" customHeight="1">
      <c r="B105" s="371"/>
      <c r="C105" s="439" t="s">
        <v>1285</v>
      </c>
      <c r="D105" s="439" t="s">
        <v>97</v>
      </c>
      <c r="E105" s="440" t="s">
        <v>122</v>
      </c>
      <c r="F105" s="441" t="s">
        <v>123</v>
      </c>
      <c r="G105" s="442" t="s">
        <v>9</v>
      </c>
      <c r="H105" s="443">
        <v>0.191</v>
      </c>
      <c r="I105" s="444"/>
      <c r="J105" s="445">
        <f>ROUND(I105*H105,2)</f>
        <v>0</v>
      </c>
      <c r="K105" s="441" t="s">
        <v>1277</v>
      </c>
      <c r="L105" s="339"/>
      <c r="M105" s="446" t="s">
        <v>114</v>
      </c>
      <c r="N105" s="447" t="s">
        <v>1229</v>
      </c>
      <c r="O105" s="448"/>
      <c r="P105" s="449">
        <f>O105*H105</f>
        <v>0</v>
      </c>
      <c r="Q105" s="449">
        <v>1.09</v>
      </c>
      <c r="R105" s="449">
        <f>Q105*H105</f>
        <v>0.20819000000000001</v>
      </c>
      <c r="S105" s="449">
        <v>0</v>
      </c>
      <c r="T105" s="450">
        <f>S105*H105</f>
        <v>0</v>
      </c>
      <c r="AR105" s="332" t="s">
        <v>107</v>
      </c>
      <c r="AT105" s="332" t="s">
        <v>97</v>
      </c>
      <c r="AU105" s="332" t="s">
        <v>98</v>
      </c>
      <c r="AY105" s="332" t="s">
        <v>1276</v>
      </c>
      <c r="BE105" s="451">
        <f>IF(N105="základní",J105,0)</f>
        <v>0</v>
      </c>
      <c r="BF105" s="451">
        <f>IF(N105="snížená",J105,0)</f>
        <v>0</v>
      </c>
      <c r="BG105" s="451">
        <f>IF(N105="zákl. přenesená",J105,0)</f>
        <v>0</v>
      </c>
      <c r="BH105" s="451">
        <f>IF(N105="sníž. přenesená",J105,0)</f>
        <v>0</v>
      </c>
      <c r="BI105" s="451">
        <f>IF(N105="nulová",J105,0)</f>
        <v>0</v>
      </c>
      <c r="BJ105" s="332" t="s">
        <v>96</v>
      </c>
      <c r="BK105" s="451">
        <f>ROUND(I105*H105,2)</f>
        <v>0</v>
      </c>
      <c r="BL105" s="332" t="s">
        <v>107</v>
      </c>
      <c r="BM105" s="332" t="s">
        <v>1286</v>
      </c>
    </row>
    <row r="106" spans="2:51" s="463" customFormat="1" ht="15">
      <c r="B106" s="452"/>
      <c r="C106" s="453"/>
      <c r="D106" s="454" t="s">
        <v>1279</v>
      </c>
      <c r="E106" s="455" t="s">
        <v>114</v>
      </c>
      <c r="F106" s="456" t="s">
        <v>320</v>
      </c>
      <c r="G106" s="453"/>
      <c r="H106" s="457">
        <v>0.08</v>
      </c>
      <c r="I106" s="458"/>
      <c r="J106" s="453"/>
      <c r="K106" s="453"/>
      <c r="L106" s="459"/>
      <c r="M106" s="460"/>
      <c r="N106" s="461"/>
      <c r="O106" s="461"/>
      <c r="P106" s="461"/>
      <c r="Q106" s="461"/>
      <c r="R106" s="461"/>
      <c r="S106" s="461"/>
      <c r="T106" s="462"/>
      <c r="AT106" s="464" t="s">
        <v>1279</v>
      </c>
      <c r="AU106" s="464" t="s">
        <v>98</v>
      </c>
      <c r="AV106" s="463" t="s">
        <v>98</v>
      </c>
      <c r="AW106" s="463" t="s">
        <v>1280</v>
      </c>
      <c r="AX106" s="463" t="s">
        <v>95</v>
      </c>
      <c r="AY106" s="464" t="s">
        <v>1276</v>
      </c>
    </row>
    <row r="107" spans="2:51" s="463" customFormat="1" ht="15">
      <c r="B107" s="452"/>
      <c r="C107" s="453"/>
      <c r="D107" s="454" t="s">
        <v>1279</v>
      </c>
      <c r="E107" s="455" t="s">
        <v>114</v>
      </c>
      <c r="F107" s="456" t="s">
        <v>321</v>
      </c>
      <c r="G107" s="453"/>
      <c r="H107" s="457">
        <v>0.111</v>
      </c>
      <c r="I107" s="458"/>
      <c r="J107" s="453"/>
      <c r="K107" s="453"/>
      <c r="L107" s="459"/>
      <c r="M107" s="460"/>
      <c r="N107" s="461"/>
      <c r="O107" s="461"/>
      <c r="P107" s="461"/>
      <c r="Q107" s="461"/>
      <c r="R107" s="461"/>
      <c r="S107" s="461"/>
      <c r="T107" s="462"/>
      <c r="AT107" s="464" t="s">
        <v>1279</v>
      </c>
      <c r="AU107" s="464" t="s">
        <v>98</v>
      </c>
      <c r="AV107" s="463" t="s">
        <v>98</v>
      </c>
      <c r="AW107" s="463" t="s">
        <v>1280</v>
      </c>
      <c r="AX107" s="463" t="s">
        <v>95</v>
      </c>
      <c r="AY107" s="464" t="s">
        <v>1276</v>
      </c>
    </row>
    <row r="108" spans="2:51" s="475" customFormat="1" ht="15">
      <c r="B108" s="465"/>
      <c r="C108" s="466"/>
      <c r="D108" s="454" t="s">
        <v>1279</v>
      </c>
      <c r="E108" s="467" t="s">
        <v>114</v>
      </c>
      <c r="F108" s="468" t="s">
        <v>116</v>
      </c>
      <c r="G108" s="466"/>
      <c r="H108" s="469">
        <v>0.191</v>
      </c>
      <c r="I108" s="470"/>
      <c r="J108" s="466"/>
      <c r="K108" s="466"/>
      <c r="L108" s="471"/>
      <c r="M108" s="472"/>
      <c r="N108" s="473"/>
      <c r="O108" s="473"/>
      <c r="P108" s="473"/>
      <c r="Q108" s="473"/>
      <c r="R108" s="473"/>
      <c r="S108" s="473"/>
      <c r="T108" s="474"/>
      <c r="AT108" s="476" t="s">
        <v>1279</v>
      </c>
      <c r="AU108" s="476" t="s">
        <v>98</v>
      </c>
      <c r="AV108" s="475" t="s">
        <v>107</v>
      </c>
      <c r="AW108" s="475" t="s">
        <v>1280</v>
      </c>
      <c r="AX108" s="475" t="s">
        <v>96</v>
      </c>
      <c r="AY108" s="476" t="s">
        <v>1276</v>
      </c>
    </row>
    <row r="109" spans="2:65" s="340" customFormat="1" ht="16.5" customHeight="1">
      <c r="B109" s="371"/>
      <c r="C109" s="439" t="s">
        <v>1019</v>
      </c>
      <c r="D109" s="439" t="s">
        <v>97</v>
      </c>
      <c r="E109" s="440" t="s">
        <v>117</v>
      </c>
      <c r="F109" s="441" t="s">
        <v>118</v>
      </c>
      <c r="G109" s="442" t="s">
        <v>6</v>
      </c>
      <c r="H109" s="443">
        <v>47.318</v>
      </c>
      <c r="I109" s="444"/>
      <c r="J109" s="445">
        <f>ROUND(I109*H109,2)</f>
        <v>0</v>
      </c>
      <c r="K109" s="441" t="s">
        <v>1277</v>
      </c>
      <c r="L109" s="339"/>
      <c r="M109" s="446" t="s">
        <v>114</v>
      </c>
      <c r="N109" s="447" t="s">
        <v>1229</v>
      </c>
      <c r="O109" s="448"/>
      <c r="P109" s="449">
        <f>O109*H109</f>
        <v>0</v>
      </c>
      <c r="Q109" s="449">
        <v>0.10359</v>
      </c>
      <c r="R109" s="449">
        <f>Q109*H109</f>
        <v>4.90167162</v>
      </c>
      <c r="S109" s="449">
        <v>0</v>
      </c>
      <c r="T109" s="450">
        <f>S109*H109</f>
        <v>0</v>
      </c>
      <c r="AR109" s="332" t="s">
        <v>107</v>
      </c>
      <c r="AT109" s="332" t="s">
        <v>97</v>
      </c>
      <c r="AU109" s="332" t="s">
        <v>98</v>
      </c>
      <c r="AY109" s="332" t="s">
        <v>1276</v>
      </c>
      <c r="BE109" s="451">
        <f>IF(N109="základní",J109,0)</f>
        <v>0</v>
      </c>
      <c r="BF109" s="451">
        <f>IF(N109="snížená",J109,0)</f>
        <v>0</v>
      </c>
      <c r="BG109" s="451">
        <f>IF(N109="zákl. přenesená",J109,0)</f>
        <v>0</v>
      </c>
      <c r="BH109" s="451">
        <f>IF(N109="sníž. přenesená",J109,0)</f>
        <v>0</v>
      </c>
      <c r="BI109" s="451">
        <f>IF(N109="nulová",J109,0)</f>
        <v>0</v>
      </c>
      <c r="BJ109" s="332" t="s">
        <v>96</v>
      </c>
      <c r="BK109" s="451">
        <f>ROUND(I109*H109,2)</f>
        <v>0</v>
      </c>
      <c r="BL109" s="332" t="s">
        <v>107</v>
      </c>
      <c r="BM109" s="332" t="s">
        <v>1287</v>
      </c>
    </row>
    <row r="110" spans="2:51" s="486" customFormat="1" ht="15">
      <c r="B110" s="477"/>
      <c r="C110" s="478"/>
      <c r="D110" s="454" t="s">
        <v>1279</v>
      </c>
      <c r="E110" s="479" t="s">
        <v>114</v>
      </c>
      <c r="F110" s="480" t="s">
        <v>322</v>
      </c>
      <c r="G110" s="478"/>
      <c r="H110" s="479" t="s">
        <v>114</v>
      </c>
      <c r="I110" s="481"/>
      <c r="J110" s="478"/>
      <c r="K110" s="478"/>
      <c r="L110" s="482"/>
      <c r="M110" s="483"/>
      <c r="N110" s="484"/>
      <c r="O110" s="484"/>
      <c r="P110" s="484"/>
      <c r="Q110" s="484"/>
      <c r="R110" s="484"/>
      <c r="S110" s="484"/>
      <c r="T110" s="485"/>
      <c r="AT110" s="487" t="s">
        <v>1279</v>
      </c>
      <c r="AU110" s="487" t="s">
        <v>98</v>
      </c>
      <c r="AV110" s="486" t="s">
        <v>96</v>
      </c>
      <c r="AW110" s="486" t="s">
        <v>1280</v>
      </c>
      <c r="AX110" s="486" t="s">
        <v>95</v>
      </c>
      <c r="AY110" s="487" t="s">
        <v>1276</v>
      </c>
    </row>
    <row r="111" spans="2:51" s="463" customFormat="1" ht="20.4">
      <c r="B111" s="452"/>
      <c r="C111" s="453"/>
      <c r="D111" s="454" t="s">
        <v>1279</v>
      </c>
      <c r="E111" s="455" t="s">
        <v>114</v>
      </c>
      <c r="F111" s="456" t="s">
        <v>323</v>
      </c>
      <c r="G111" s="453"/>
      <c r="H111" s="457">
        <v>41.318</v>
      </c>
      <c r="I111" s="458"/>
      <c r="J111" s="453"/>
      <c r="K111" s="453"/>
      <c r="L111" s="459"/>
      <c r="M111" s="460"/>
      <c r="N111" s="461"/>
      <c r="O111" s="461"/>
      <c r="P111" s="461"/>
      <c r="Q111" s="461"/>
      <c r="R111" s="461"/>
      <c r="S111" s="461"/>
      <c r="T111" s="462"/>
      <c r="AT111" s="464" t="s">
        <v>1279</v>
      </c>
      <c r="AU111" s="464" t="s">
        <v>98</v>
      </c>
      <c r="AV111" s="463" t="s">
        <v>98</v>
      </c>
      <c r="AW111" s="463" t="s">
        <v>1280</v>
      </c>
      <c r="AX111" s="463" t="s">
        <v>95</v>
      </c>
      <c r="AY111" s="464" t="s">
        <v>1276</v>
      </c>
    </row>
    <row r="112" spans="2:51" s="486" customFormat="1" ht="15">
      <c r="B112" s="477"/>
      <c r="C112" s="478"/>
      <c r="D112" s="454" t="s">
        <v>1279</v>
      </c>
      <c r="E112" s="479" t="s">
        <v>114</v>
      </c>
      <c r="F112" s="480" t="s">
        <v>324</v>
      </c>
      <c r="G112" s="478"/>
      <c r="H112" s="479" t="s">
        <v>114</v>
      </c>
      <c r="I112" s="481"/>
      <c r="J112" s="478"/>
      <c r="K112" s="478"/>
      <c r="L112" s="482"/>
      <c r="M112" s="483"/>
      <c r="N112" s="484"/>
      <c r="O112" s="484"/>
      <c r="P112" s="484"/>
      <c r="Q112" s="484"/>
      <c r="R112" s="484"/>
      <c r="S112" s="484"/>
      <c r="T112" s="485"/>
      <c r="AT112" s="487" t="s">
        <v>1279</v>
      </c>
      <c r="AU112" s="487" t="s">
        <v>98</v>
      </c>
      <c r="AV112" s="486" t="s">
        <v>96</v>
      </c>
      <c r="AW112" s="486" t="s">
        <v>1280</v>
      </c>
      <c r="AX112" s="486" t="s">
        <v>95</v>
      </c>
      <c r="AY112" s="487" t="s">
        <v>1276</v>
      </c>
    </row>
    <row r="113" spans="2:51" s="463" customFormat="1" ht="15">
      <c r="B113" s="452"/>
      <c r="C113" s="453"/>
      <c r="D113" s="454" t="s">
        <v>1279</v>
      </c>
      <c r="E113" s="455" t="s">
        <v>114</v>
      </c>
      <c r="F113" s="456" t="s">
        <v>325</v>
      </c>
      <c r="G113" s="453"/>
      <c r="H113" s="457">
        <v>6</v>
      </c>
      <c r="I113" s="458"/>
      <c r="J113" s="453"/>
      <c r="K113" s="453"/>
      <c r="L113" s="459"/>
      <c r="M113" s="460"/>
      <c r="N113" s="461"/>
      <c r="O113" s="461"/>
      <c r="P113" s="461"/>
      <c r="Q113" s="461"/>
      <c r="R113" s="461"/>
      <c r="S113" s="461"/>
      <c r="T113" s="462"/>
      <c r="AT113" s="464" t="s">
        <v>1279</v>
      </c>
      <c r="AU113" s="464" t="s">
        <v>98</v>
      </c>
      <c r="AV113" s="463" t="s">
        <v>98</v>
      </c>
      <c r="AW113" s="463" t="s">
        <v>1280</v>
      </c>
      <c r="AX113" s="463" t="s">
        <v>95</v>
      </c>
      <c r="AY113" s="464" t="s">
        <v>1276</v>
      </c>
    </row>
    <row r="114" spans="2:51" s="475" customFormat="1" ht="15">
      <c r="B114" s="465"/>
      <c r="C114" s="466"/>
      <c r="D114" s="454" t="s">
        <v>1279</v>
      </c>
      <c r="E114" s="467" t="s">
        <v>114</v>
      </c>
      <c r="F114" s="468" t="s">
        <v>116</v>
      </c>
      <c r="G114" s="466"/>
      <c r="H114" s="469">
        <v>47.318</v>
      </c>
      <c r="I114" s="470"/>
      <c r="J114" s="466"/>
      <c r="K114" s="466"/>
      <c r="L114" s="471"/>
      <c r="M114" s="472"/>
      <c r="N114" s="473"/>
      <c r="O114" s="473"/>
      <c r="P114" s="473"/>
      <c r="Q114" s="473"/>
      <c r="R114" s="473"/>
      <c r="S114" s="473"/>
      <c r="T114" s="474"/>
      <c r="AT114" s="476" t="s">
        <v>1279</v>
      </c>
      <c r="AU114" s="476" t="s">
        <v>98</v>
      </c>
      <c r="AV114" s="475" t="s">
        <v>107</v>
      </c>
      <c r="AW114" s="475" t="s">
        <v>1280</v>
      </c>
      <c r="AX114" s="475" t="s">
        <v>96</v>
      </c>
      <c r="AY114" s="476" t="s">
        <v>1276</v>
      </c>
    </row>
    <row r="115" spans="2:65" s="340" customFormat="1" ht="16.5" customHeight="1">
      <c r="B115" s="371"/>
      <c r="C115" s="439" t="s">
        <v>1288</v>
      </c>
      <c r="D115" s="439" t="s">
        <v>97</v>
      </c>
      <c r="E115" s="440" t="s">
        <v>13</v>
      </c>
      <c r="F115" s="441" t="s">
        <v>14</v>
      </c>
      <c r="G115" s="442" t="s">
        <v>6</v>
      </c>
      <c r="H115" s="443">
        <v>3</v>
      </c>
      <c r="I115" s="444"/>
      <c r="J115" s="445">
        <f>ROUND(I115*H115,2)</f>
        <v>0</v>
      </c>
      <c r="K115" s="441" t="s">
        <v>1277</v>
      </c>
      <c r="L115" s="339"/>
      <c r="M115" s="446" t="s">
        <v>114</v>
      </c>
      <c r="N115" s="447" t="s">
        <v>1229</v>
      </c>
      <c r="O115" s="448"/>
      <c r="P115" s="449">
        <f>O115*H115</f>
        <v>0</v>
      </c>
      <c r="Q115" s="449">
        <v>0.17818</v>
      </c>
      <c r="R115" s="449">
        <f>Q115*H115</f>
        <v>0.53454</v>
      </c>
      <c r="S115" s="449">
        <v>0</v>
      </c>
      <c r="T115" s="450">
        <f>S115*H115</f>
        <v>0</v>
      </c>
      <c r="AR115" s="332" t="s">
        <v>107</v>
      </c>
      <c r="AT115" s="332" t="s">
        <v>97</v>
      </c>
      <c r="AU115" s="332" t="s">
        <v>98</v>
      </c>
      <c r="AY115" s="332" t="s">
        <v>1276</v>
      </c>
      <c r="BE115" s="451">
        <f>IF(N115="základní",J115,0)</f>
        <v>0</v>
      </c>
      <c r="BF115" s="451">
        <f>IF(N115="snížená",J115,0)</f>
        <v>0</v>
      </c>
      <c r="BG115" s="451">
        <f>IF(N115="zákl. přenesená",J115,0)</f>
        <v>0</v>
      </c>
      <c r="BH115" s="451">
        <f>IF(N115="sníž. přenesená",J115,0)</f>
        <v>0</v>
      </c>
      <c r="BI115" s="451">
        <f>IF(N115="nulová",J115,0)</f>
        <v>0</v>
      </c>
      <c r="BJ115" s="332" t="s">
        <v>96</v>
      </c>
      <c r="BK115" s="451">
        <f>ROUND(I115*H115,2)</f>
        <v>0</v>
      </c>
      <c r="BL115" s="332" t="s">
        <v>107</v>
      </c>
      <c r="BM115" s="332" t="s">
        <v>1289</v>
      </c>
    </row>
    <row r="116" spans="2:65" s="340" customFormat="1" ht="16.5" customHeight="1">
      <c r="B116" s="371"/>
      <c r="C116" s="439" t="s">
        <v>1290</v>
      </c>
      <c r="D116" s="439" t="s">
        <v>97</v>
      </c>
      <c r="E116" s="440" t="s">
        <v>10</v>
      </c>
      <c r="F116" s="441" t="s">
        <v>11</v>
      </c>
      <c r="G116" s="442" t="s">
        <v>8</v>
      </c>
      <c r="H116" s="443">
        <v>0.5</v>
      </c>
      <c r="I116" s="444"/>
      <c r="J116" s="445">
        <f>ROUND(I116*H116,2)</f>
        <v>0</v>
      </c>
      <c r="K116" s="441" t="s">
        <v>1277</v>
      </c>
      <c r="L116" s="339"/>
      <c r="M116" s="446" t="s">
        <v>114</v>
      </c>
      <c r="N116" s="447" t="s">
        <v>1229</v>
      </c>
      <c r="O116" s="448"/>
      <c r="P116" s="449">
        <f>O116*H116</f>
        <v>0</v>
      </c>
      <c r="Q116" s="449">
        <v>1.94302</v>
      </c>
      <c r="R116" s="449">
        <f>Q116*H116</f>
        <v>0.97151</v>
      </c>
      <c r="S116" s="449">
        <v>0</v>
      </c>
      <c r="T116" s="450">
        <f>S116*H116</f>
        <v>0</v>
      </c>
      <c r="AR116" s="332" t="s">
        <v>107</v>
      </c>
      <c r="AT116" s="332" t="s">
        <v>97</v>
      </c>
      <c r="AU116" s="332" t="s">
        <v>98</v>
      </c>
      <c r="AY116" s="332" t="s">
        <v>1276</v>
      </c>
      <c r="BE116" s="451">
        <f>IF(N116="základní",J116,0)</f>
        <v>0</v>
      </c>
      <c r="BF116" s="451">
        <f>IF(N116="snížená",J116,0)</f>
        <v>0</v>
      </c>
      <c r="BG116" s="451">
        <f>IF(N116="zákl. přenesená",J116,0)</f>
        <v>0</v>
      </c>
      <c r="BH116" s="451">
        <f>IF(N116="sníž. přenesená",J116,0)</f>
        <v>0</v>
      </c>
      <c r="BI116" s="451">
        <f>IF(N116="nulová",J116,0)</f>
        <v>0</v>
      </c>
      <c r="BJ116" s="332" t="s">
        <v>96</v>
      </c>
      <c r="BK116" s="451">
        <f>ROUND(I116*H116,2)</f>
        <v>0</v>
      </c>
      <c r="BL116" s="332" t="s">
        <v>107</v>
      </c>
      <c r="BM116" s="332" t="s">
        <v>1291</v>
      </c>
    </row>
    <row r="117" spans="2:63" s="433" customFormat="1" ht="22.8" customHeight="1">
      <c r="B117" s="422"/>
      <c r="C117" s="423"/>
      <c r="D117" s="424" t="s">
        <v>92</v>
      </c>
      <c r="E117" s="437" t="s">
        <v>107</v>
      </c>
      <c r="F117" s="437" t="s">
        <v>124</v>
      </c>
      <c r="G117" s="423"/>
      <c r="H117" s="423"/>
      <c r="I117" s="426"/>
      <c r="J117" s="438">
        <f>BK117</f>
        <v>0</v>
      </c>
      <c r="K117" s="423"/>
      <c r="L117" s="428"/>
      <c r="M117" s="429"/>
      <c r="N117" s="430"/>
      <c r="O117" s="430"/>
      <c r="P117" s="431">
        <f>SUM(P118:P121)</f>
        <v>0</v>
      </c>
      <c r="Q117" s="430"/>
      <c r="R117" s="431">
        <f>SUM(R118:R121)</f>
        <v>16.991600000000002</v>
      </c>
      <c r="S117" s="430"/>
      <c r="T117" s="432">
        <f>SUM(T118:T121)</f>
        <v>0</v>
      </c>
      <c r="AR117" s="434" t="s">
        <v>96</v>
      </c>
      <c r="AT117" s="435" t="s">
        <v>92</v>
      </c>
      <c r="AU117" s="435" t="s">
        <v>96</v>
      </c>
      <c r="AY117" s="434" t="s">
        <v>1276</v>
      </c>
      <c r="BK117" s="436">
        <f>SUM(BK118:BK121)</f>
        <v>0</v>
      </c>
    </row>
    <row r="118" spans="2:65" s="340" customFormat="1" ht="16.5" customHeight="1">
      <c r="B118" s="371"/>
      <c r="C118" s="439" t="s">
        <v>1292</v>
      </c>
      <c r="D118" s="439" t="s">
        <v>97</v>
      </c>
      <c r="E118" s="440" t="s">
        <v>125</v>
      </c>
      <c r="F118" s="441" t="s">
        <v>326</v>
      </c>
      <c r="G118" s="442" t="s">
        <v>8</v>
      </c>
      <c r="H118" s="443">
        <v>7</v>
      </c>
      <c r="I118" s="444"/>
      <c r="J118" s="445">
        <f>ROUND(I118*H118,2)</f>
        <v>0</v>
      </c>
      <c r="K118" s="441" t="s">
        <v>1277</v>
      </c>
      <c r="L118" s="339"/>
      <c r="M118" s="446" t="s">
        <v>114</v>
      </c>
      <c r="N118" s="447" t="s">
        <v>1229</v>
      </c>
      <c r="O118" s="448"/>
      <c r="P118" s="449">
        <f>O118*H118</f>
        <v>0</v>
      </c>
      <c r="Q118" s="449">
        <v>2.34276</v>
      </c>
      <c r="R118" s="449">
        <f>Q118*H118</f>
        <v>16.399320000000003</v>
      </c>
      <c r="S118" s="449">
        <v>0</v>
      </c>
      <c r="T118" s="450">
        <f>S118*H118</f>
        <v>0</v>
      </c>
      <c r="AR118" s="332" t="s">
        <v>107</v>
      </c>
      <c r="AT118" s="332" t="s">
        <v>97</v>
      </c>
      <c r="AU118" s="332" t="s">
        <v>98</v>
      </c>
      <c r="AY118" s="332" t="s">
        <v>1276</v>
      </c>
      <c r="BE118" s="451">
        <f>IF(N118="základní",J118,0)</f>
        <v>0</v>
      </c>
      <c r="BF118" s="451">
        <f>IF(N118="snížená",J118,0)</f>
        <v>0</v>
      </c>
      <c r="BG118" s="451">
        <f>IF(N118="zákl. přenesená",J118,0)</f>
        <v>0</v>
      </c>
      <c r="BH118" s="451">
        <f>IF(N118="sníž. přenesená",J118,0)</f>
        <v>0</v>
      </c>
      <c r="BI118" s="451">
        <f>IF(N118="nulová",J118,0)</f>
        <v>0</v>
      </c>
      <c r="BJ118" s="332" t="s">
        <v>96</v>
      </c>
      <c r="BK118" s="451">
        <f>ROUND(I118*H118,2)</f>
        <v>0</v>
      </c>
      <c r="BL118" s="332" t="s">
        <v>107</v>
      </c>
      <c r="BM118" s="332" t="s">
        <v>1293</v>
      </c>
    </row>
    <row r="119" spans="2:51" s="463" customFormat="1" ht="15">
      <c r="B119" s="452"/>
      <c r="C119" s="453"/>
      <c r="D119" s="454" t="s">
        <v>1279</v>
      </c>
      <c r="E119" s="455" t="s">
        <v>114</v>
      </c>
      <c r="F119" s="456" t="s">
        <v>300</v>
      </c>
      <c r="G119" s="453"/>
      <c r="H119" s="457">
        <v>7</v>
      </c>
      <c r="I119" s="458"/>
      <c r="J119" s="453"/>
      <c r="K119" s="453"/>
      <c r="L119" s="459"/>
      <c r="M119" s="460"/>
      <c r="N119" s="461"/>
      <c r="O119" s="461"/>
      <c r="P119" s="461"/>
      <c r="Q119" s="461"/>
      <c r="R119" s="461"/>
      <c r="S119" s="461"/>
      <c r="T119" s="462"/>
      <c r="AT119" s="464" t="s">
        <v>1279</v>
      </c>
      <c r="AU119" s="464" t="s">
        <v>98</v>
      </c>
      <c r="AV119" s="463" t="s">
        <v>98</v>
      </c>
      <c r="AW119" s="463" t="s">
        <v>1280</v>
      </c>
      <c r="AX119" s="463" t="s">
        <v>95</v>
      </c>
      <c r="AY119" s="464" t="s">
        <v>1276</v>
      </c>
    </row>
    <row r="120" spans="2:51" s="475" customFormat="1" ht="15">
      <c r="B120" s="465"/>
      <c r="C120" s="466"/>
      <c r="D120" s="454" t="s">
        <v>1279</v>
      </c>
      <c r="E120" s="467" t="s">
        <v>114</v>
      </c>
      <c r="F120" s="468" t="s">
        <v>116</v>
      </c>
      <c r="G120" s="466"/>
      <c r="H120" s="469">
        <v>7</v>
      </c>
      <c r="I120" s="470"/>
      <c r="J120" s="466"/>
      <c r="K120" s="466"/>
      <c r="L120" s="471"/>
      <c r="M120" s="472"/>
      <c r="N120" s="473"/>
      <c r="O120" s="473"/>
      <c r="P120" s="473"/>
      <c r="Q120" s="473"/>
      <c r="R120" s="473"/>
      <c r="S120" s="473"/>
      <c r="T120" s="474"/>
      <c r="AT120" s="476" t="s">
        <v>1279</v>
      </c>
      <c r="AU120" s="476" t="s">
        <v>98</v>
      </c>
      <c r="AV120" s="475" t="s">
        <v>107</v>
      </c>
      <c r="AW120" s="475" t="s">
        <v>1280</v>
      </c>
      <c r="AX120" s="475" t="s">
        <v>96</v>
      </c>
      <c r="AY120" s="476" t="s">
        <v>1276</v>
      </c>
    </row>
    <row r="121" spans="2:65" s="340" customFormat="1" ht="16.5" customHeight="1">
      <c r="B121" s="371"/>
      <c r="C121" s="439" t="s">
        <v>1294</v>
      </c>
      <c r="D121" s="439" t="s">
        <v>97</v>
      </c>
      <c r="E121" s="440" t="s">
        <v>126</v>
      </c>
      <c r="F121" s="441" t="s">
        <v>297</v>
      </c>
      <c r="G121" s="442" t="s">
        <v>5</v>
      </c>
      <c r="H121" s="443">
        <v>26</v>
      </c>
      <c r="I121" s="444"/>
      <c r="J121" s="445">
        <f>ROUND(I121*H121,2)</f>
        <v>0</v>
      </c>
      <c r="K121" s="441" t="s">
        <v>1277</v>
      </c>
      <c r="L121" s="339"/>
      <c r="M121" s="446" t="s">
        <v>114</v>
      </c>
      <c r="N121" s="447" t="s">
        <v>1229</v>
      </c>
      <c r="O121" s="448"/>
      <c r="P121" s="449">
        <f>O121*H121</f>
        <v>0</v>
      </c>
      <c r="Q121" s="449">
        <v>0.02278</v>
      </c>
      <c r="R121" s="449">
        <f>Q121*H121</f>
        <v>0.59228</v>
      </c>
      <c r="S121" s="449">
        <v>0</v>
      </c>
      <c r="T121" s="450">
        <f>S121*H121</f>
        <v>0</v>
      </c>
      <c r="AR121" s="332" t="s">
        <v>107</v>
      </c>
      <c r="AT121" s="332" t="s">
        <v>97</v>
      </c>
      <c r="AU121" s="332" t="s">
        <v>98</v>
      </c>
      <c r="AY121" s="332" t="s">
        <v>1276</v>
      </c>
      <c r="BE121" s="451">
        <f>IF(N121="základní",J121,0)</f>
        <v>0</v>
      </c>
      <c r="BF121" s="451">
        <f>IF(N121="snížená",J121,0)</f>
        <v>0</v>
      </c>
      <c r="BG121" s="451">
        <f>IF(N121="zákl. přenesená",J121,0)</f>
        <v>0</v>
      </c>
      <c r="BH121" s="451">
        <f>IF(N121="sníž. přenesená",J121,0)</f>
        <v>0</v>
      </c>
      <c r="BI121" s="451">
        <f>IF(N121="nulová",J121,0)</f>
        <v>0</v>
      </c>
      <c r="BJ121" s="332" t="s">
        <v>96</v>
      </c>
      <c r="BK121" s="451">
        <f>ROUND(I121*H121,2)</f>
        <v>0</v>
      </c>
      <c r="BL121" s="332" t="s">
        <v>107</v>
      </c>
      <c r="BM121" s="332" t="s">
        <v>1295</v>
      </c>
    </row>
    <row r="122" spans="2:63" s="433" customFormat="1" ht="22.8" customHeight="1">
      <c r="B122" s="422"/>
      <c r="C122" s="423"/>
      <c r="D122" s="424" t="s">
        <v>92</v>
      </c>
      <c r="E122" s="437" t="s">
        <v>127</v>
      </c>
      <c r="F122" s="437" t="s">
        <v>128</v>
      </c>
      <c r="G122" s="423"/>
      <c r="H122" s="423"/>
      <c r="I122" s="426"/>
      <c r="J122" s="438">
        <f>BK122</f>
        <v>0</v>
      </c>
      <c r="K122" s="423"/>
      <c r="L122" s="428"/>
      <c r="M122" s="429"/>
      <c r="N122" s="430"/>
      <c r="O122" s="430"/>
      <c r="P122" s="431">
        <f>SUM(P123:P128)</f>
        <v>0</v>
      </c>
      <c r="Q122" s="430"/>
      <c r="R122" s="431">
        <f>SUM(R123:R128)</f>
        <v>25.7899662</v>
      </c>
      <c r="S122" s="430"/>
      <c r="T122" s="432">
        <f>SUM(T123:T128)</f>
        <v>0</v>
      </c>
      <c r="AR122" s="434" t="s">
        <v>96</v>
      </c>
      <c r="AT122" s="435" t="s">
        <v>92</v>
      </c>
      <c r="AU122" s="435" t="s">
        <v>96</v>
      </c>
      <c r="AY122" s="434" t="s">
        <v>1276</v>
      </c>
      <c r="BK122" s="436">
        <f>SUM(BK123:BK128)</f>
        <v>0</v>
      </c>
    </row>
    <row r="123" spans="2:65" s="340" customFormat="1" ht="16.5" customHeight="1">
      <c r="B123" s="371"/>
      <c r="C123" s="439" t="s">
        <v>1296</v>
      </c>
      <c r="D123" s="439" t="s">
        <v>97</v>
      </c>
      <c r="E123" s="440" t="s">
        <v>21</v>
      </c>
      <c r="F123" s="441" t="s">
        <v>22</v>
      </c>
      <c r="G123" s="442" t="s">
        <v>8</v>
      </c>
      <c r="H123" s="443">
        <v>8.93</v>
      </c>
      <c r="I123" s="444"/>
      <c r="J123" s="445">
        <f>ROUND(I123*H123,2)</f>
        <v>0</v>
      </c>
      <c r="K123" s="441" t="s">
        <v>1277</v>
      </c>
      <c r="L123" s="339"/>
      <c r="M123" s="446" t="s">
        <v>114</v>
      </c>
      <c r="N123" s="447" t="s">
        <v>1229</v>
      </c>
      <c r="O123" s="448"/>
      <c r="P123" s="449">
        <f>O123*H123</f>
        <v>0</v>
      </c>
      <c r="Q123" s="449">
        <v>2.25634</v>
      </c>
      <c r="R123" s="449">
        <f>Q123*H123</f>
        <v>20.149116199999998</v>
      </c>
      <c r="S123" s="449">
        <v>0</v>
      </c>
      <c r="T123" s="450">
        <f>S123*H123</f>
        <v>0</v>
      </c>
      <c r="AR123" s="332" t="s">
        <v>107</v>
      </c>
      <c r="AT123" s="332" t="s">
        <v>97</v>
      </c>
      <c r="AU123" s="332" t="s">
        <v>98</v>
      </c>
      <c r="AY123" s="332" t="s">
        <v>1276</v>
      </c>
      <c r="BE123" s="451">
        <f>IF(N123="základní",J123,0)</f>
        <v>0</v>
      </c>
      <c r="BF123" s="451">
        <f>IF(N123="snížená",J123,0)</f>
        <v>0</v>
      </c>
      <c r="BG123" s="451">
        <f>IF(N123="zákl. přenesená",J123,0)</f>
        <v>0</v>
      </c>
      <c r="BH123" s="451">
        <f>IF(N123="sníž. přenesená",J123,0)</f>
        <v>0</v>
      </c>
      <c r="BI123" s="451">
        <f>IF(N123="nulová",J123,0)</f>
        <v>0</v>
      </c>
      <c r="BJ123" s="332" t="s">
        <v>96</v>
      </c>
      <c r="BK123" s="451">
        <f>ROUND(I123*H123,2)</f>
        <v>0</v>
      </c>
      <c r="BL123" s="332" t="s">
        <v>107</v>
      </c>
      <c r="BM123" s="332" t="s">
        <v>1297</v>
      </c>
    </row>
    <row r="124" spans="2:51" s="486" customFormat="1" ht="15">
      <c r="B124" s="477"/>
      <c r="C124" s="478"/>
      <c r="D124" s="454" t="s">
        <v>1279</v>
      </c>
      <c r="E124" s="479" t="s">
        <v>114</v>
      </c>
      <c r="F124" s="480" t="s">
        <v>327</v>
      </c>
      <c r="G124" s="478"/>
      <c r="H124" s="479" t="s">
        <v>114</v>
      </c>
      <c r="I124" s="481"/>
      <c r="J124" s="478"/>
      <c r="K124" s="478"/>
      <c r="L124" s="482"/>
      <c r="M124" s="483"/>
      <c r="N124" s="484"/>
      <c r="O124" s="484"/>
      <c r="P124" s="484"/>
      <c r="Q124" s="484"/>
      <c r="R124" s="484"/>
      <c r="S124" s="484"/>
      <c r="T124" s="485"/>
      <c r="AT124" s="487" t="s">
        <v>1279</v>
      </c>
      <c r="AU124" s="487" t="s">
        <v>98</v>
      </c>
      <c r="AV124" s="486" t="s">
        <v>96</v>
      </c>
      <c r="AW124" s="486" t="s">
        <v>1280</v>
      </c>
      <c r="AX124" s="486" t="s">
        <v>95</v>
      </c>
      <c r="AY124" s="487" t="s">
        <v>1276</v>
      </c>
    </row>
    <row r="125" spans="2:51" s="463" customFormat="1" ht="15">
      <c r="B125" s="452"/>
      <c r="C125" s="453"/>
      <c r="D125" s="454" t="s">
        <v>1279</v>
      </c>
      <c r="E125" s="455" t="s">
        <v>114</v>
      </c>
      <c r="F125" s="456" t="s">
        <v>328</v>
      </c>
      <c r="G125" s="453"/>
      <c r="H125" s="457">
        <v>6.75</v>
      </c>
      <c r="I125" s="458"/>
      <c r="J125" s="453"/>
      <c r="K125" s="453"/>
      <c r="L125" s="459"/>
      <c r="M125" s="460"/>
      <c r="N125" s="461"/>
      <c r="O125" s="461"/>
      <c r="P125" s="461"/>
      <c r="Q125" s="461"/>
      <c r="R125" s="461"/>
      <c r="S125" s="461"/>
      <c r="T125" s="462"/>
      <c r="AT125" s="464" t="s">
        <v>1279</v>
      </c>
      <c r="AU125" s="464" t="s">
        <v>98</v>
      </c>
      <c r="AV125" s="463" t="s">
        <v>98</v>
      </c>
      <c r="AW125" s="463" t="s">
        <v>1280</v>
      </c>
      <c r="AX125" s="463" t="s">
        <v>95</v>
      </c>
      <c r="AY125" s="464" t="s">
        <v>1276</v>
      </c>
    </row>
    <row r="126" spans="2:51" s="463" customFormat="1" ht="15">
      <c r="B126" s="452"/>
      <c r="C126" s="453"/>
      <c r="D126" s="454" t="s">
        <v>1279</v>
      </c>
      <c r="E126" s="455" t="s">
        <v>114</v>
      </c>
      <c r="F126" s="456" t="s">
        <v>329</v>
      </c>
      <c r="G126" s="453"/>
      <c r="H126" s="457">
        <v>2.18</v>
      </c>
      <c r="I126" s="458"/>
      <c r="J126" s="453"/>
      <c r="K126" s="453"/>
      <c r="L126" s="459"/>
      <c r="M126" s="460"/>
      <c r="N126" s="461"/>
      <c r="O126" s="461"/>
      <c r="P126" s="461"/>
      <c r="Q126" s="461"/>
      <c r="R126" s="461"/>
      <c r="S126" s="461"/>
      <c r="T126" s="462"/>
      <c r="AT126" s="464" t="s">
        <v>1279</v>
      </c>
      <c r="AU126" s="464" t="s">
        <v>98</v>
      </c>
      <c r="AV126" s="463" t="s">
        <v>98</v>
      </c>
      <c r="AW126" s="463" t="s">
        <v>1280</v>
      </c>
      <c r="AX126" s="463" t="s">
        <v>95</v>
      </c>
      <c r="AY126" s="464" t="s">
        <v>1276</v>
      </c>
    </row>
    <row r="127" spans="2:51" s="475" customFormat="1" ht="15">
      <c r="B127" s="465"/>
      <c r="C127" s="466"/>
      <c r="D127" s="454" t="s">
        <v>1279</v>
      </c>
      <c r="E127" s="467" t="s">
        <v>114</v>
      </c>
      <c r="F127" s="468" t="s">
        <v>116</v>
      </c>
      <c r="G127" s="466"/>
      <c r="H127" s="469">
        <v>8.93</v>
      </c>
      <c r="I127" s="470"/>
      <c r="J127" s="466"/>
      <c r="K127" s="466"/>
      <c r="L127" s="471"/>
      <c r="M127" s="472"/>
      <c r="N127" s="473"/>
      <c r="O127" s="473"/>
      <c r="P127" s="473"/>
      <c r="Q127" s="473"/>
      <c r="R127" s="473"/>
      <c r="S127" s="473"/>
      <c r="T127" s="474"/>
      <c r="AT127" s="476" t="s">
        <v>1279</v>
      </c>
      <c r="AU127" s="476" t="s">
        <v>98</v>
      </c>
      <c r="AV127" s="475" t="s">
        <v>107</v>
      </c>
      <c r="AW127" s="475" t="s">
        <v>1280</v>
      </c>
      <c r="AX127" s="475" t="s">
        <v>96</v>
      </c>
      <c r="AY127" s="476" t="s">
        <v>1276</v>
      </c>
    </row>
    <row r="128" spans="2:65" s="340" customFormat="1" ht="16.5" customHeight="1">
      <c r="B128" s="371"/>
      <c r="C128" s="439" t="s">
        <v>1298</v>
      </c>
      <c r="D128" s="439" t="s">
        <v>97</v>
      </c>
      <c r="E128" s="440" t="s">
        <v>271</v>
      </c>
      <c r="F128" s="441" t="s">
        <v>272</v>
      </c>
      <c r="G128" s="442" t="s">
        <v>8</v>
      </c>
      <c r="H128" s="443">
        <v>2.5</v>
      </c>
      <c r="I128" s="444"/>
      <c r="J128" s="445">
        <f>ROUND(I128*H128,2)</f>
        <v>0</v>
      </c>
      <c r="K128" s="441" t="s">
        <v>1277</v>
      </c>
      <c r="L128" s="339"/>
      <c r="M128" s="446" t="s">
        <v>114</v>
      </c>
      <c r="N128" s="447" t="s">
        <v>1229</v>
      </c>
      <c r="O128" s="448"/>
      <c r="P128" s="449">
        <f>O128*H128</f>
        <v>0</v>
      </c>
      <c r="Q128" s="449">
        <v>2.25634</v>
      </c>
      <c r="R128" s="449">
        <f>Q128*H128</f>
        <v>5.6408499999999995</v>
      </c>
      <c r="S128" s="449">
        <v>0</v>
      </c>
      <c r="T128" s="450">
        <f>S128*H128</f>
        <v>0</v>
      </c>
      <c r="AR128" s="332" t="s">
        <v>107</v>
      </c>
      <c r="AT128" s="332" t="s">
        <v>97</v>
      </c>
      <c r="AU128" s="332" t="s">
        <v>98</v>
      </c>
      <c r="AY128" s="332" t="s">
        <v>1276</v>
      </c>
      <c r="BE128" s="451">
        <f>IF(N128="základní",J128,0)</f>
        <v>0</v>
      </c>
      <c r="BF128" s="451">
        <f>IF(N128="snížená",J128,0)</f>
        <v>0</v>
      </c>
      <c r="BG128" s="451">
        <f>IF(N128="zákl. přenesená",J128,0)</f>
        <v>0</v>
      </c>
      <c r="BH128" s="451">
        <f>IF(N128="sníž. přenesená",J128,0)</f>
        <v>0</v>
      </c>
      <c r="BI128" s="451">
        <f>IF(N128="nulová",J128,0)</f>
        <v>0</v>
      </c>
      <c r="BJ128" s="332" t="s">
        <v>96</v>
      </c>
      <c r="BK128" s="451">
        <f>ROUND(I128*H128,2)</f>
        <v>0</v>
      </c>
      <c r="BL128" s="332" t="s">
        <v>107</v>
      </c>
      <c r="BM128" s="332" t="s">
        <v>1299</v>
      </c>
    </row>
    <row r="129" spans="2:63" s="433" customFormat="1" ht="22.8" customHeight="1">
      <c r="B129" s="422"/>
      <c r="C129" s="423"/>
      <c r="D129" s="424" t="s">
        <v>92</v>
      </c>
      <c r="E129" s="437" t="s">
        <v>110</v>
      </c>
      <c r="F129" s="437" t="s">
        <v>131</v>
      </c>
      <c r="G129" s="423"/>
      <c r="H129" s="423"/>
      <c r="I129" s="426"/>
      <c r="J129" s="438">
        <f>BK129</f>
        <v>0</v>
      </c>
      <c r="K129" s="423"/>
      <c r="L129" s="428"/>
      <c r="M129" s="429"/>
      <c r="N129" s="430"/>
      <c r="O129" s="430"/>
      <c r="P129" s="431">
        <f>SUM(P130:P166)</f>
        <v>0</v>
      </c>
      <c r="Q129" s="430"/>
      <c r="R129" s="431">
        <f>SUM(R130:R166)</f>
        <v>71.37527370000001</v>
      </c>
      <c r="S129" s="430"/>
      <c r="T129" s="432">
        <f>SUM(T130:T166)</f>
        <v>0</v>
      </c>
      <c r="AR129" s="434" t="s">
        <v>96</v>
      </c>
      <c r="AT129" s="435" t="s">
        <v>92</v>
      </c>
      <c r="AU129" s="435" t="s">
        <v>96</v>
      </c>
      <c r="AY129" s="434" t="s">
        <v>1276</v>
      </c>
      <c r="BK129" s="436">
        <f>SUM(BK130:BK166)</f>
        <v>0</v>
      </c>
    </row>
    <row r="130" spans="2:65" s="340" customFormat="1" ht="16.5" customHeight="1">
      <c r="B130" s="371"/>
      <c r="C130" s="439" t="s">
        <v>362</v>
      </c>
      <c r="D130" s="439" t="s">
        <v>97</v>
      </c>
      <c r="E130" s="440" t="s">
        <v>15</v>
      </c>
      <c r="F130" s="441" t="s">
        <v>16</v>
      </c>
      <c r="G130" s="442" t="s">
        <v>6</v>
      </c>
      <c r="H130" s="443">
        <v>552.14</v>
      </c>
      <c r="I130" s="444"/>
      <c r="J130" s="445">
        <f>ROUND(I130*H130,2)</f>
        <v>0</v>
      </c>
      <c r="K130" s="441" t="s">
        <v>1277</v>
      </c>
      <c r="L130" s="339"/>
      <c r="M130" s="446" t="s">
        <v>114</v>
      </c>
      <c r="N130" s="447" t="s">
        <v>1229</v>
      </c>
      <c r="O130" s="448"/>
      <c r="P130" s="449">
        <f>O130*H130</f>
        <v>0</v>
      </c>
      <c r="Q130" s="449">
        <v>0.003</v>
      </c>
      <c r="R130" s="449">
        <f>Q130*H130</f>
        <v>1.65642</v>
      </c>
      <c r="S130" s="449">
        <v>0</v>
      </c>
      <c r="T130" s="450">
        <f>S130*H130</f>
        <v>0</v>
      </c>
      <c r="AR130" s="332" t="s">
        <v>107</v>
      </c>
      <c r="AT130" s="332" t="s">
        <v>97</v>
      </c>
      <c r="AU130" s="332" t="s">
        <v>98</v>
      </c>
      <c r="AY130" s="332" t="s">
        <v>1276</v>
      </c>
      <c r="BE130" s="451">
        <f>IF(N130="základní",J130,0)</f>
        <v>0</v>
      </c>
      <c r="BF130" s="451">
        <f>IF(N130="snížená",J130,0)</f>
        <v>0</v>
      </c>
      <c r="BG130" s="451">
        <f>IF(N130="zákl. přenesená",J130,0)</f>
        <v>0</v>
      </c>
      <c r="BH130" s="451">
        <f>IF(N130="sníž. přenesená",J130,0)</f>
        <v>0</v>
      </c>
      <c r="BI130" s="451">
        <f>IF(N130="nulová",J130,0)</f>
        <v>0</v>
      </c>
      <c r="BJ130" s="332" t="s">
        <v>96</v>
      </c>
      <c r="BK130" s="451">
        <f>ROUND(I130*H130,2)</f>
        <v>0</v>
      </c>
      <c r="BL130" s="332" t="s">
        <v>107</v>
      </c>
      <c r="BM130" s="332" t="s">
        <v>1300</v>
      </c>
    </row>
    <row r="131" spans="2:51" s="463" customFormat="1" ht="15">
      <c r="B131" s="452"/>
      <c r="C131" s="453"/>
      <c r="D131" s="454" t="s">
        <v>1279</v>
      </c>
      <c r="E131" s="455" t="s">
        <v>114</v>
      </c>
      <c r="F131" s="456" t="s">
        <v>330</v>
      </c>
      <c r="G131" s="453"/>
      <c r="H131" s="457">
        <v>394.2</v>
      </c>
      <c r="I131" s="458"/>
      <c r="J131" s="453"/>
      <c r="K131" s="453"/>
      <c r="L131" s="459"/>
      <c r="M131" s="460"/>
      <c r="N131" s="461"/>
      <c r="O131" s="461"/>
      <c r="P131" s="461"/>
      <c r="Q131" s="461"/>
      <c r="R131" s="461"/>
      <c r="S131" s="461"/>
      <c r="T131" s="462"/>
      <c r="AT131" s="464" t="s">
        <v>1279</v>
      </c>
      <c r="AU131" s="464" t="s">
        <v>98</v>
      </c>
      <c r="AV131" s="463" t="s">
        <v>98</v>
      </c>
      <c r="AW131" s="463" t="s">
        <v>1280</v>
      </c>
      <c r="AX131" s="463" t="s">
        <v>95</v>
      </c>
      <c r="AY131" s="464" t="s">
        <v>1276</v>
      </c>
    </row>
    <row r="132" spans="2:51" s="463" customFormat="1" ht="15">
      <c r="B132" s="452"/>
      <c r="C132" s="453"/>
      <c r="D132" s="454" t="s">
        <v>1279</v>
      </c>
      <c r="E132" s="455" t="s">
        <v>114</v>
      </c>
      <c r="F132" s="456" t="s">
        <v>331</v>
      </c>
      <c r="G132" s="453"/>
      <c r="H132" s="457">
        <v>157.94</v>
      </c>
      <c r="I132" s="458"/>
      <c r="J132" s="453"/>
      <c r="K132" s="453"/>
      <c r="L132" s="459"/>
      <c r="M132" s="460"/>
      <c r="N132" s="461"/>
      <c r="O132" s="461"/>
      <c r="P132" s="461"/>
      <c r="Q132" s="461"/>
      <c r="R132" s="461"/>
      <c r="S132" s="461"/>
      <c r="T132" s="462"/>
      <c r="AT132" s="464" t="s">
        <v>1279</v>
      </c>
      <c r="AU132" s="464" t="s">
        <v>98</v>
      </c>
      <c r="AV132" s="463" t="s">
        <v>98</v>
      </c>
      <c r="AW132" s="463" t="s">
        <v>1280</v>
      </c>
      <c r="AX132" s="463" t="s">
        <v>95</v>
      </c>
      <c r="AY132" s="464" t="s">
        <v>1276</v>
      </c>
    </row>
    <row r="133" spans="2:51" s="475" customFormat="1" ht="15">
      <c r="B133" s="465"/>
      <c r="C133" s="466"/>
      <c r="D133" s="454" t="s">
        <v>1279</v>
      </c>
      <c r="E133" s="467" t="s">
        <v>114</v>
      </c>
      <c r="F133" s="468" t="s">
        <v>116</v>
      </c>
      <c r="G133" s="466"/>
      <c r="H133" s="469">
        <v>552.14</v>
      </c>
      <c r="I133" s="470"/>
      <c r="J133" s="466"/>
      <c r="K133" s="466"/>
      <c r="L133" s="471"/>
      <c r="M133" s="472"/>
      <c r="N133" s="473"/>
      <c r="O133" s="473"/>
      <c r="P133" s="473"/>
      <c r="Q133" s="473"/>
      <c r="R133" s="473"/>
      <c r="S133" s="473"/>
      <c r="T133" s="474"/>
      <c r="AT133" s="476" t="s">
        <v>1279</v>
      </c>
      <c r="AU133" s="476" t="s">
        <v>98</v>
      </c>
      <c r="AV133" s="475" t="s">
        <v>107</v>
      </c>
      <c r="AW133" s="475" t="s">
        <v>1280</v>
      </c>
      <c r="AX133" s="475" t="s">
        <v>96</v>
      </c>
      <c r="AY133" s="476" t="s">
        <v>1276</v>
      </c>
    </row>
    <row r="134" spans="2:65" s="340" customFormat="1" ht="16.5" customHeight="1">
      <c r="B134" s="371"/>
      <c r="C134" s="439" t="s">
        <v>1301</v>
      </c>
      <c r="D134" s="439" t="s">
        <v>97</v>
      </c>
      <c r="E134" s="440" t="s">
        <v>17</v>
      </c>
      <c r="F134" s="441" t="s">
        <v>18</v>
      </c>
      <c r="G134" s="442" t="s">
        <v>6</v>
      </c>
      <c r="H134" s="443">
        <v>115.63</v>
      </c>
      <c r="I134" s="444"/>
      <c r="J134" s="445">
        <f>ROUND(I134*H134,2)</f>
        <v>0</v>
      </c>
      <c r="K134" s="441" t="s">
        <v>1277</v>
      </c>
      <c r="L134" s="339"/>
      <c r="M134" s="446" t="s">
        <v>114</v>
      </c>
      <c r="N134" s="447" t="s">
        <v>1229</v>
      </c>
      <c r="O134" s="448"/>
      <c r="P134" s="449">
        <f>O134*H134</f>
        <v>0</v>
      </c>
      <c r="Q134" s="449">
        <v>0.00489</v>
      </c>
      <c r="R134" s="449">
        <f>Q134*H134</f>
        <v>0.5654307</v>
      </c>
      <c r="S134" s="449">
        <v>0</v>
      </c>
      <c r="T134" s="450">
        <f>S134*H134</f>
        <v>0</v>
      </c>
      <c r="AR134" s="332" t="s">
        <v>107</v>
      </c>
      <c r="AT134" s="332" t="s">
        <v>97</v>
      </c>
      <c r="AU134" s="332" t="s">
        <v>98</v>
      </c>
      <c r="AY134" s="332" t="s">
        <v>1276</v>
      </c>
      <c r="BE134" s="451">
        <f>IF(N134="základní",J134,0)</f>
        <v>0</v>
      </c>
      <c r="BF134" s="451">
        <f>IF(N134="snížená",J134,0)</f>
        <v>0</v>
      </c>
      <c r="BG134" s="451">
        <f>IF(N134="zákl. přenesená",J134,0)</f>
        <v>0</v>
      </c>
      <c r="BH134" s="451">
        <f>IF(N134="sníž. přenesená",J134,0)</f>
        <v>0</v>
      </c>
      <c r="BI134" s="451">
        <f>IF(N134="nulová",J134,0)</f>
        <v>0</v>
      </c>
      <c r="BJ134" s="332" t="s">
        <v>96</v>
      </c>
      <c r="BK134" s="451">
        <f>ROUND(I134*H134,2)</f>
        <v>0</v>
      </c>
      <c r="BL134" s="332" t="s">
        <v>107</v>
      </c>
      <c r="BM134" s="332" t="s">
        <v>1302</v>
      </c>
    </row>
    <row r="135" spans="2:51" s="463" customFormat="1" ht="15">
      <c r="B135" s="452"/>
      <c r="C135" s="453"/>
      <c r="D135" s="454" t="s">
        <v>1279</v>
      </c>
      <c r="E135" s="455" t="s">
        <v>114</v>
      </c>
      <c r="F135" s="456" t="s">
        <v>332</v>
      </c>
      <c r="G135" s="453"/>
      <c r="H135" s="457">
        <v>115.63</v>
      </c>
      <c r="I135" s="458"/>
      <c r="J135" s="453"/>
      <c r="K135" s="453"/>
      <c r="L135" s="459"/>
      <c r="M135" s="460"/>
      <c r="N135" s="461"/>
      <c r="O135" s="461"/>
      <c r="P135" s="461"/>
      <c r="Q135" s="461"/>
      <c r="R135" s="461"/>
      <c r="S135" s="461"/>
      <c r="T135" s="462"/>
      <c r="AT135" s="464" t="s">
        <v>1279</v>
      </c>
      <c r="AU135" s="464" t="s">
        <v>98</v>
      </c>
      <c r="AV135" s="463" t="s">
        <v>98</v>
      </c>
      <c r="AW135" s="463" t="s">
        <v>1280</v>
      </c>
      <c r="AX135" s="463" t="s">
        <v>95</v>
      </c>
      <c r="AY135" s="464" t="s">
        <v>1276</v>
      </c>
    </row>
    <row r="136" spans="2:51" s="475" customFormat="1" ht="15">
      <c r="B136" s="465"/>
      <c r="C136" s="466"/>
      <c r="D136" s="454" t="s">
        <v>1279</v>
      </c>
      <c r="E136" s="467" t="s">
        <v>114</v>
      </c>
      <c r="F136" s="468" t="s">
        <v>116</v>
      </c>
      <c r="G136" s="466"/>
      <c r="H136" s="469">
        <v>115.63</v>
      </c>
      <c r="I136" s="470"/>
      <c r="J136" s="466"/>
      <c r="K136" s="466"/>
      <c r="L136" s="471"/>
      <c r="M136" s="472"/>
      <c r="N136" s="473"/>
      <c r="O136" s="473"/>
      <c r="P136" s="473"/>
      <c r="Q136" s="473"/>
      <c r="R136" s="473"/>
      <c r="S136" s="473"/>
      <c r="T136" s="474"/>
      <c r="AT136" s="476" t="s">
        <v>1279</v>
      </c>
      <c r="AU136" s="476" t="s">
        <v>98</v>
      </c>
      <c r="AV136" s="475" t="s">
        <v>107</v>
      </c>
      <c r="AW136" s="475" t="s">
        <v>1280</v>
      </c>
      <c r="AX136" s="475" t="s">
        <v>96</v>
      </c>
      <c r="AY136" s="476" t="s">
        <v>1276</v>
      </c>
    </row>
    <row r="137" spans="2:65" s="340" customFormat="1" ht="16.5" customHeight="1">
      <c r="B137" s="371"/>
      <c r="C137" s="439" t="s">
        <v>1303</v>
      </c>
      <c r="D137" s="439" t="s">
        <v>97</v>
      </c>
      <c r="E137" s="440" t="s">
        <v>19</v>
      </c>
      <c r="F137" s="441" t="s">
        <v>333</v>
      </c>
      <c r="G137" s="442" t="s">
        <v>6</v>
      </c>
      <c r="H137" s="443">
        <v>1733.11</v>
      </c>
      <c r="I137" s="444"/>
      <c r="J137" s="445">
        <f>ROUND(I137*H137,2)</f>
        <v>0</v>
      </c>
      <c r="K137" s="441" t="s">
        <v>1277</v>
      </c>
      <c r="L137" s="339"/>
      <c r="M137" s="446" t="s">
        <v>114</v>
      </c>
      <c r="N137" s="447" t="s">
        <v>1229</v>
      </c>
      <c r="O137" s="448"/>
      <c r="P137" s="449">
        <f>O137*H137</f>
        <v>0</v>
      </c>
      <c r="Q137" s="449">
        <v>0.003</v>
      </c>
      <c r="R137" s="449">
        <f>Q137*H137</f>
        <v>5.19933</v>
      </c>
      <c r="S137" s="449">
        <v>0</v>
      </c>
      <c r="T137" s="450">
        <f>S137*H137</f>
        <v>0</v>
      </c>
      <c r="AR137" s="332" t="s">
        <v>107</v>
      </c>
      <c r="AT137" s="332" t="s">
        <v>97</v>
      </c>
      <c r="AU137" s="332" t="s">
        <v>98</v>
      </c>
      <c r="AY137" s="332" t="s">
        <v>1276</v>
      </c>
      <c r="BE137" s="451">
        <f>IF(N137="základní",J137,0)</f>
        <v>0</v>
      </c>
      <c r="BF137" s="451">
        <f>IF(N137="snížená",J137,0)</f>
        <v>0</v>
      </c>
      <c r="BG137" s="451">
        <f>IF(N137="zákl. přenesená",J137,0)</f>
        <v>0</v>
      </c>
      <c r="BH137" s="451">
        <f>IF(N137="sníž. přenesená",J137,0)</f>
        <v>0</v>
      </c>
      <c r="BI137" s="451">
        <f>IF(N137="nulová",J137,0)</f>
        <v>0</v>
      </c>
      <c r="BJ137" s="332" t="s">
        <v>96</v>
      </c>
      <c r="BK137" s="451">
        <f>ROUND(I137*H137,2)</f>
        <v>0</v>
      </c>
      <c r="BL137" s="332" t="s">
        <v>107</v>
      </c>
      <c r="BM137" s="332" t="s">
        <v>1304</v>
      </c>
    </row>
    <row r="138" spans="2:51" s="463" customFormat="1" ht="15">
      <c r="B138" s="452"/>
      <c r="C138" s="453"/>
      <c r="D138" s="454" t="s">
        <v>1279</v>
      </c>
      <c r="E138" s="455" t="s">
        <v>114</v>
      </c>
      <c r="F138" s="456" t="s">
        <v>334</v>
      </c>
      <c r="G138" s="453"/>
      <c r="H138" s="457">
        <v>1958.64</v>
      </c>
      <c r="I138" s="458"/>
      <c r="J138" s="453"/>
      <c r="K138" s="453"/>
      <c r="L138" s="459"/>
      <c r="M138" s="460"/>
      <c r="N138" s="461"/>
      <c r="O138" s="461"/>
      <c r="P138" s="461"/>
      <c r="Q138" s="461"/>
      <c r="R138" s="461"/>
      <c r="S138" s="461"/>
      <c r="T138" s="462"/>
      <c r="AT138" s="464" t="s">
        <v>1279</v>
      </c>
      <c r="AU138" s="464" t="s">
        <v>98</v>
      </c>
      <c r="AV138" s="463" t="s">
        <v>98</v>
      </c>
      <c r="AW138" s="463" t="s">
        <v>1280</v>
      </c>
      <c r="AX138" s="463" t="s">
        <v>95</v>
      </c>
      <c r="AY138" s="464" t="s">
        <v>1276</v>
      </c>
    </row>
    <row r="139" spans="2:51" s="463" customFormat="1" ht="15">
      <c r="B139" s="452"/>
      <c r="C139" s="453"/>
      <c r="D139" s="454" t="s">
        <v>1279</v>
      </c>
      <c r="E139" s="455" t="s">
        <v>114</v>
      </c>
      <c r="F139" s="456" t="s">
        <v>335</v>
      </c>
      <c r="G139" s="453"/>
      <c r="H139" s="457">
        <v>-391.7</v>
      </c>
      <c r="I139" s="458"/>
      <c r="J139" s="453"/>
      <c r="K139" s="453"/>
      <c r="L139" s="459"/>
      <c r="M139" s="460"/>
      <c r="N139" s="461"/>
      <c r="O139" s="461"/>
      <c r="P139" s="461"/>
      <c r="Q139" s="461"/>
      <c r="R139" s="461"/>
      <c r="S139" s="461"/>
      <c r="T139" s="462"/>
      <c r="AT139" s="464" t="s">
        <v>1279</v>
      </c>
      <c r="AU139" s="464" t="s">
        <v>98</v>
      </c>
      <c r="AV139" s="463" t="s">
        <v>98</v>
      </c>
      <c r="AW139" s="463" t="s">
        <v>1280</v>
      </c>
      <c r="AX139" s="463" t="s">
        <v>95</v>
      </c>
      <c r="AY139" s="464" t="s">
        <v>1276</v>
      </c>
    </row>
    <row r="140" spans="2:51" s="463" customFormat="1" ht="15">
      <c r="B140" s="452"/>
      <c r="C140" s="453"/>
      <c r="D140" s="454" t="s">
        <v>1279</v>
      </c>
      <c r="E140" s="455" t="s">
        <v>114</v>
      </c>
      <c r="F140" s="456" t="s">
        <v>336</v>
      </c>
      <c r="G140" s="453"/>
      <c r="H140" s="457">
        <v>342.17</v>
      </c>
      <c r="I140" s="458"/>
      <c r="J140" s="453"/>
      <c r="K140" s="453"/>
      <c r="L140" s="459"/>
      <c r="M140" s="460"/>
      <c r="N140" s="461"/>
      <c r="O140" s="461"/>
      <c r="P140" s="461"/>
      <c r="Q140" s="461"/>
      <c r="R140" s="461"/>
      <c r="S140" s="461"/>
      <c r="T140" s="462"/>
      <c r="AT140" s="464" t="s">
        <v>1279</v>
      </c>
      <c r="AU140" s="464" t="s">
        <v>98</v>
      </c>
      <c r="AV140" s="463" t="s">
        <v>98</v>
      </c>
      <c r="AW140" s="463" t="s">
        <v>1280</v>
      </c>
      <c r="AX140" s="463" t="s">
        <v>95</v>
      </c>
      <c r="AY140" s="464" t="s">
        <v>1276</v>
      </c>
    </row>
    <row r="141" spans="2:51" s="463" customFormat="1" ht="15">
      <c r="B141" s="452"/>
      <c r="C141" s="453"/>
      <c r="D141" s="454" t="s">
        <v>1279</v>
      </c>
      <c r="E141" s="455" t="s">
        <v>114</v>
      </c>
      <c r="F141" s="456" t="s">
        <v>337</v>
      </c>
      <c r="G141" s="453"/>
      <c r="H141" s="457">
        <v>-176</v>
      </c>
      <c r="I141" s="458"/>
      <c r="J141" s="453"/>
      <c r="K141" s="453"/>
      <c r="L141" s="459"/>
      <c r="M141" s="460"/>
      <c r="N141" s="461"/>
      <c r="O141" s="461"/>
      <c r="P141" s="461"/>
      <c r="Q141" s="461"/>
      <c r="R141" s="461"/>
      <c r="S141" s="461"/>
      <c r="T141" s="462"/>
      <c r="AT141" s="464" t="s">
        <v>1279</v>
      </c>
      <c r="AU141" s="464" t="s">
        <v>98</v>
      </c>
      <c r="AV141" s="463" t="s">
        <v>98</v>
      </c>
      <c r="AW141" s="463" t="s">
        <v>1280</v>
      </c>
      <c r="AX141" s="463" t="s">
        <v>95</v>
      </c>
      <c r="AY141" s="464" t="s">
        <v>1276</v>
      </c>
    </row>
    <row r="142" spans="2:51" s="475" customFormat="1" ht="15">
      <c r="B142" s="465"/>
      <c r="C142" s="466"/>
      <c r="D142" s="454" t="s">
        <v>1279</v>
      </c>
      <c r="E142" s="467" t="s">
        <v>114</v>
      </c>
      <c r="F142" s="468" t="s">
        <v>116</v>
      </c>
      <c r="G142" s="466"/>
      <c r="H142" s="469">
        <v>1733.11</v>
      </c>
      <c r="I142" s="470"/>
      <c r="J142" s="466"/>
      <c r="K142" s="466"/>
      <c r="L142" s="471"/>
      <c r="M142" s="472"/>
      <c r="N142" s="473"/>
      <c r="O142" s="473"/>
      <c r="P142" s="473"/>
      <c r="Q142" s="473"/>
      <c r="R142" s="473"/>
      <c r="S142" s="473"/>
      <c r="T142" s="474"/>
      <c r="AT142" s="476" t="s">
        <v>1279</v>
      </c>
      <c r="AU142" s="476" t="s">
        <v>98</v>
      </c>
      <c r="AV142" s="475" t="s">
        <v>107</v>
      </c>
      <c r="AW142" s="475" t="s">
        <v>1280</v>
      </c>
      <c r="AX142" s="475" t="s">
        <v>96</v>
      </c>
      <c r="AY142" s="476" t="s">
        <v>1276</v>
      </c>
    </row>
    <row r="143" spans="2:65" s="340" customFormat="1" ht="16.5" customHeight="1">
      <c r="B143" s="371"/>
      <c r="C143" s="439" t="s">
        <v>1305</v>
      </c>
      <c r="D143" s="439" t="s">
        <v>97</v>
      </c>
      <c r="E143" s="440" t="s">
        <v>20</v>
      </c>
      <c r="F143" s="441" t="s">
        <v>338</v>
      </c>
      <c r="G143" s="442" t="s">
        <v>6</v>
      </c>
      <c r="H143" s="443">
        <v>613.325</v>
      </c>
      <c r="I143" s="444"/>
      <c r="J143" s="445">
        <f>ROUND(I143*H143,2)</f>
        <v>0</v>
      </c>
      <c r="K143" s="441" t="s">
        <v>1277</v>
      </c>
      <c r="L143" s="339"/>
      <c r="M143" s="446" t="s">
        <v>114</v>
      </c>
      <c r="N143" s="447" t="s">
        <v>1229</v>
      </c>
      <c r="O143" s="448"/>
      <c r="P143" s="449">
        <f>O143*H143</f>
        <v>0</v>
      </c>
      <c r="Q143" s="449">
        <v>0.0154</v>
      </c>
      <c r="R143" s="449">
        <f>Q143*H143</f>
        <v>9.445205000000001</v>
      </c>
      <c r="S143" s="449">
        <v>0</v>
      </c>
      <c r="T143" s="450">
        <f>S143*H143</f>
        <v>0</v>
      </c>
      <c r="AR143" s="332" t="s">
        <v>107</v>
      </c>
      <c r="AT143" s="332" t="s">
        <v>97</v>
      </c>
      <c r="AU143" s="332" t="s">
        <v>98</v>
      </c>
      <c r="AY143" s="332" t="s">
        <v>1276</v>
      </c>
      <c r="BE143" s="451">
        <f>IF(N143="základní",J143,0)</f>
        <v>0</v>
      </c>
      <c r="BF143" s="451">
        <f>IF(N143="snížená",J143,0)</f>
        <v>0</v>
      </c>
      <c r="BG143" s="451">
        <f>IF(N143="zákl. přenesená",J143,0)</f>
        <v>0</v>
      </c>
      <c r="BH143" s="451">
        <f>IF(N143="sníž. přenesená",J143,0)</f>
        <v>0</v>
      </c>
      <c r="BI143" s="451">
        <f>IF(N143="nulová",J143,0)</f>
        <v>0</v>
      </c>
      <c r="BJ143" s="332" t="s">
        <v>96</v>
      </c>
      <c r="BK143" s="451">
        <f>ROUND(I143*H143,2)</f>
        <v>0</v>
      </c>
      <c r="BL143" s="332" t="s">
        <v>107</v>
      </c>
      <c r="BM143" s="332" t="s">
        <v>1306</v>
      </c>
    </row>
    <row r="144" spans="2:65" s="340" customFormat="1" ht="16.5" customHeight="1">
      <c r="B144" s="371"/>
      <c r="C144" s="439" t="s">
        <v>1307</v>
      </c>
      <c r="D144" s="439" t="s">
        <v>97</v>
      </c>
      <c r="E144" s="440" t="s">
        <v>133</v>
      </c>
      <c r="F144" s="441" t="s">
        <v>134</v>
      </c>
      <c r="G144" s="442" t="s">
        <v>6</v>
      </c>
      <c r="H144" s="443">
        <v>1958.64</v>
      </c>
      <c r="I144" s="444"/>
      <c r="J144" s="445">
        <f>ROUND(I144*H144,2)</f>
        <v>0</v>
      </c>
      <c r="K144" s="441" t="s">
        <v>1277</v>
      </c>
      <c r="L144" s="339"/>
      <c r="M144" s="446" t="s">
        <v>114</v>
      </c>
      <c r="N144" s="447" t="s">
        <v>1229</v>
      </c>
      <c r="O144" s="448"/>
      <c r="P144" s="449">
        <f>O144*H144</f>
        <v>0</v>
      </c>
      <c r="Q144" s="449">
        <v>0.017</v>
      </c>
      <c r="R144" s="449">
        <f>Q144*H144</f>
        <v>33.29688</v>
      </c>
      <c r="S144" s="449">
        <v>0</v>
      </c>
      <c r="T144" s="450">
        <f>S144*H144</f>
        <v>0</v>
      </c>
      <c r="AR144" s="332" t="s">
        <v>107</v>
      </c>
      <c r="AT144" s="332" t="s">
        <v>97</v>
      </c>
      <c r="AU144" s="332" t="s">
        <v>98</v>
      </c>
      <c r="AY144" s="332" t="s">
        <v>1276</v>
      </c>
      <c r="BE144" s="451">
        <f>IF(N144="základní",J144,0)</f>
        <v>0</v>
      </c>
      <c r="BF144" s="451">
        <f>IF(N144="snížená",J144,0)</f>
        <v>0</v>
      </c>
      <c r="BG144" s="451">
        <f>IF(N144="zákl. přenesená",J144,0)</f>
        <v>0</v>
      </c>
      <c r="BH144" s="451">
        <f>IF(N144="sníž. přenesená",J144,0)</f>
        <v>0</v>
      </c>
      <c r="BI144" s="451">
        <f>IF(N144="nulová",J144,0)</f>
        <v>0</v>
      </c>
      <c r="BJ144" s="332" t="s">
        <v>96</v>
      </c>
      <c r="BK144" s="451">
        <f>ROUND(I144*H144,2)</f>
        <v>0</v>
      </c>
      <c r="BL144" s="332" t="s">
        <v>107</v>
      </c>
      <c r="BM144" s="332" t="s">
        <v>1308</v>
      </c>
    </row>
    <row r="145" spans="2:51" s="486" customFormat="1" ht="15">
      <c r="B145" s="477"/>
      <c r="C145" s="478"/>
      <c r="D145" s="454" t="s">
        <v>1279</v>
      </c>
      <c r="E145" s="479" t="s">
        <v>114</v>
      </c>
      <c r="F145" s="480" t="s">
        <v>339</v>
      </c>
      <c r="G145" s="478"/>
      <c r="H145" s="479" t="s">
        <v>114</v>
      </c>
      <c r="I145" s="481"/>
      <c r="J145" s="478"/>
      <c r="K145" s="478"/>
      <c r="L145" s="482"/>
      <c r="M145" s="483"/>
      <c r="N145" s="484"/>
      <c r="O145" s="484"/>
      <c r="P145" s="484"/>
      <c r="Q145" s="484"/>
      <c r="R145" s="484"/>
      <c r="S145" s="484"/>
      <c r="T145" s="485"/>
      <c r="AT145" s="487" t="s">
        <v>1279</v>
      </c>
      <c r="AU145" s="487" t="s">
        <v>98</v>
      </c>
      <c r="AV145" s="486" t="s">
        <v>96</v>
      </c>
      <c r="AW145" s="486" t="s">
        <v>1280</v>
      </c>
      <c r="AX145" s="486" t="s">
        <v>95</v>
      </c>
      <c r="AY145" s="487" t="s">
        <v>1276</v>
      </c>
    </row>
    <row r="146" spans="2:51" s="463" customFormat="1" ht="15">
      <c r="B146" s="452"/>
      <c r="C146" s="453"/>
      <c r="D146" s="454" t="s">
        <v>1279</v>
      </c>
      <c r="E146" s="455" t="s">
        <v>114</v>
      </c>
      <c r="F146" s="456" t="s">
        <v>340</v>
      </c>
      <c r="G146" s="453"/>
      <c r="H146" s="457">
        <v>1429.65</v>
      </c>
      <c r="I146" s="458"/>
      <c r="J146" s="453"/>
      <c r="K146" s="453"/>
      <c r="L146" s="459"/>
      <c r="M146" s="460"/>
      <c r="N146" s="461"/>
      <c r="O146" s="461"/>
      <c r="P146" s="461"/>
      <c r="Q146" s="461"/>
      <c r="R146" s="461"/>
      <c r="S146" s="461"/>
      <c r="T146" s="462"/>
      <c r="AT146" s="464" t="s">
        <v>1279</v>
      </c>
      <c r="AU146" s="464" t="s">
        <v>98</v>
      </c>
      <c r="AV146" s="463" t="s">
        <v>98</v>
      </c>
      <c r="AW146" s="463" t="s">
        <v>1280</v>
      </c>
      <c r="AX146" s="463" t="s">
        <v>95</v>
      </c>
      <c r="AY146" s="464" t="s">
        <v>1276</v>
      </c>
    </row>
    <row r="147" spans="2:51" s="463" customFormat="1" ht="15">
      <c r="B147" s="452"/>
      <c r="C147" s="453"/>
      <c r="D147" s="454" t="s">
        <v>1279</v>
      </c>
      <c r="E147" s="455" t="s">
        <v>114</v>
      </c>
      <c r="F147" s="456" t="s">
        <v>341</v>
      </c>
      <c r="G147" s="453"/>
      <c r="H147" s="457">
        <v>665.88</v>
      </c>
      <c r="I147" s="458"/>
      <c r="J147" s="453"/>
      <c r="K147" s="453"/>
      <c r="L147" s="459"/>
      <c r="M147" s="460"/>
      <c r="N147" s="461"/>
      <c r="O147" s="461"/>
      <c r="P147" s="461"/>
      <c r="Q147" s="461"/>
      <c r="R147" s="461"/>
      <c r="S147" s="461"/>
      <c r="T147" s="462"/>
      <c r="AT147" s="464" t="s">
        <v>1279</v>
      </c>
      <c r="AU147" s="464" t="s">
        <v>98</v>
      </c>
      <c r="AV147" s="463" t="s">
        <v>98</v>
      </c>
      <c r="AW147" s="463" t="s">
        <v>1280</v>
      </c>
      <c r="AX147" s="463" t="s">
        <v>95</v>
      </c>
      <c r="AY147" s="464" t="s">
        <v>1276</v>
      </c>
    </row>
    <row r="148" spans="2:51" s="463" customFormat="1" ht="15">
      <c r="B148" s="452"/>
      <c r="C148" s="453"/>
      <c r="D148" s="454" t="s">
        <v>1279</v>
      </c>
      <c r="E148" s="455" t="s">
        <v>114</v>
      </c>
      <c r="F148" s="456" t="s">
        <v>342</v>
      </c>
      <c r="G148" s="453"/>
      <c r="H148" s="457">
        <v>-199.89</v>
      </c>
      <c r="I148" s="458"/>
      <c r="J148" s="453"/>
      <c r="K148" s="453"/>
      <c r="L148" s="459"/>
      <c r="M148" s="460"/>
      <c r="N148" s="461"/>
      <c r="O148" s="461"/>
      <c r="P148" s="461"/>
      <c r="Q148" s="461"/>
      <c r="R148" s="461"/>
      <c r="S148" s="461"/>
      <c r="T148" s="462"/>
      <c r="AT148" s="464" t="s">
        <v>1279</v>
      </c>
      <c r="AU148" s="464" t="s">
        <v>98</v>
      </c>
      <c r="AV148" s="463" t="s">
        <v>98</v>
      </c>
      <c r="AW148" s="463" t="s">
        <v>1280</v>
      </c>
      <c r="AX148" s="463" t="s">
        <v>95</v>
      </c>
      <c r="AY148" s="464" t="s">
        <v>1276</v>
      </c>
    </row>
    <row r="149" spans="2:51" s="498" customFormat="1" ht="15">
      <c r="B149" s="488"/>
      <c r="C149" s="489"/>
      <c r="D149" s="454" t="s">
        <v>1279</v>
      </c>
      <c r="E149" s="490" t="s">
        <v>114</v>
      </c>
      <c r="F149" s="491" t="s">
        <v>167</v>
      </c>
      <c r="G149" s="489"/>
      <c r="H149" s="492">
        <v>1895.64</v>
      </c>
      <c r="I149" s="493"/>
      <c r="J149" s="489"/>
      <c r="K149" s="489"/>
      <c r="L149" s="494"/>
      <c r="M149" s="495"/>
      <c r="N149" s="496"/>
      <c r="O149" s="496"/>
      <c r="P149" s="496"/>
      <c r="Q149" s="496"/>
      <c r="R149" s="496"/>
      <c r="S149" s="496"/>
      <c r="T149" s="497"/>
      <c r="AT149" s="499" t="s">
        <v>1279</v>
      </c>
      <c r="AU149" s="499" t="s">
        <v>98</v>
      </c>
      <c r="AV149" s="498" t="s">
        <v>106</v>
      </c>
      <c r="AW149" s="498" t="s">
        <v>1280</v>
      </c>
      <c r="AX149" s="498" t="s">
        <v>95</v>
      </c>
      <c r="AY149" s="499" t="s">
        <v>1276</v>
      </c>
    </row>
    <row r="150" spans="2:51" s="486" customFormat="1" ht="15">
      <c r="B150" s="477"/>
      <c r="C150" s="478"/>
      <c r="D150" s="454" t="s">
        <v>1279</v>
      </c>
      <c r="E150" s="479" t="s">
        <v>114</v>
      </c>
      <c r="F150" s="480" t="s">
        <v>343</v>
      </c>
      <c r="G150" s="478"/>
      <c r="H150" s="479" t="s">
        <v>114</v>
      </c>
      <c r="I150" s="481"/>
      <c r="J150" s="478"/>
      <c r="K150" s="478"/>
      <c r="L150" s="482"/>
      <c r="M150" s="483"/>
      <c r="N150" s="484"/>
      <c r="O150" s="484"/>
      <c r="P150" s="484"/>
      <c r="Q150" s="484"/>
      <c r="R150" s="484"/>
      <c r="S150" s="484"/>
      <c r="T150" s="485"/>
      <c r="AT150" s="487" t="s">
        <v>1279</v>
      </c>
      <c r="AU150" s="487" t="s">
        <v>98</v>
      </c>
      <c r="AV150" s="486" t="s">
        <v>96</v>
      </c>
      <c r="AW150" s="486" t="s">
        <v>1280</v>
      </c>
      <c r="AX150" s="486" t="s">
        <v>95</v>
      </c>
      <c r="AY150" s="487" t="s">
        <v>1276</v>
      </c>
    </row>
    <row r="151" spans="2:51" s="486" customFormat="1" ht="15">
      <c r="B151" s="477"/>
      <c r="C151" s="478"/>
      <c r="D151" s="454" t="s">
        <v>1279</v>
      </c>
      <c r="E151" s="479" t="s">
        <v>114</v>
      </c>
      <c r="F151" s="480" t="s">
        <v>129</v>
      </c>
      <c r="G151" s="478"/>
      <c r="H151" s="479" t="s">
        <v>114</v>
      </c>
      <c r="I151" s="481"/>
      <c r="J151" s="478"/>
      <c r="K151" s="478"/>
      <c r="L151" s="482"/>
      <c r="M151" s="483"/>
      <c r="N151" s="484"/>
      <c r="O151" s="484"/>
      <c r="P151" s="484"/>
      <c r="Q151" s="484"/>
      <c r="R151" s="484"/>
      <c r="S151" s="484"/>
      <c r="T151" s="485"/>
      <c r="AT151" s="487" t="s">
        <v>1279</v>
      </c>
      <c r="AU151" s="487" t="s">
        <v>98</v>
      </c>
      <c r="AV151" s="486" t="s">
        <v>96</v>
      </c>
      <c r="AW151" s="486" t="s">
        <v>1280</v>
      </c>
      <c r="AX151" s="486" t="s">
        <v>95</v>
      </c>
      <c r="AY151" s="487" t="s">
        <v>1276</v>
      </c>
    </row>
    <row r="152" spans="2:51" s="463" customFormat="1" ht="15">
      <c r="B152" s="452"/>
      <c r="C152" s="453"/>
      <c r="D152" s="454" t="s">
        <v>1279</v>
      </c>
      <c r="E152" s="455" t="s">
        <v>114</v>
      </c>
      <c r="F152" s="456" t="s">
        <v>344</v>
      </c>
      <c r="G152" s="453"/>
      <c r="H152" s="457">
        <v>63</v>
      </c>
      <c r="I152" s="458"/>
      <c r="J152" s="453"/>
      <c r="K152" s="453"/>
      <c r="L152" s="459"/>
      <c r="M152" s="460"/>
      <c r="N152" s="461"/>
      <c r="O152" s="461"/>
      <c r="P152" s="461"/>
      <c r="Q152" s="461"/>
      <c r="R152" s="461"/>
      <c r="S152" s="461"/>
      <c r="T152" s="462"/>
      <c r="AT152" s="464" t="s">
        <v>1279</v>
      </c>
      <c r="AU152" s="464" t="s">
        <v>98</v>
      </c>
      <c r="AV152" s="463" t="s">
        <v>98</v>
      </c>
      <c r="AW152" s="463" t="s">
        <v>1280</v>
      </c>
      <c r="AX152" s="463" t="s">
        <v>95</v>
      </c>
      <c r="AY152" s="464" t="s">
        <v>1276</v>
      </c>
    </row>
    <row r="153" spans="2:51" s="475" customFormat="1" ht="15">
      <c r="B153" s="465"/>
      <c r="C153" s="466"/>
      <c r="D153" s="454" t="s">
        <v>1279</v>
      </c>
      <c r="E153" s="467" t="s">
        <v>114</v>
      </c>
      <c r="F153" s="468" t="s">
        <v>116</v>
      </c>
      <c r="G153" s="466"/>
      <c r="H153" s="469">
        <v>1958.64</v>
      </c>
      <c r="I153" s="470"/>
      <c r="J153" s="466"/>
      <c r="K153" s="466"/>
      <c r="L153" s="471"/>
      <c r="M153" s="472"/>
      <c r="N153" s="473"/>
      <c r="O153" s="473"/>
      <c r="P153" s="473"/>
      <c r="Q153" s="473"/>
      <c r="R153" s="473"/>
      <c r="S153" s="473"/>
      <c r="T153" s="474"/>
      <c r="AT153" s="476" t="s">
        <v>1279</v>
      </c>
      <c r="AU153" s="476" t="s">
        <v>98</v>
      </c>
      <c r="AV153" s="475" t="s">
        <v>107</v>
      </c>
      <c r="AW153" s="475" t="s">
        <v>1280</v>
      </c>
      <c r="AX153" s="475" t="s">
        <v>96</v>
      </c>
      <c r="AY153" s="476" t="s">
        <v>1276</v>
      </c>
    </row>
    <row r="154" spans="2:65" s="340" customFormat="1" ht="16.5" customHeight="1">
      <c r="B154" s="371"/>
      <c r="C154" s="439" t="s">
        <v>1309</v>
      </c>
      <c r="D154" s="439" t="s">
        <v>97</v>
      </c>
      <c r="E154" s="440" t="s">
        <v>135</v>
      </c>
      <c r="F154" s="441" t="s">
        <v>345</v>
      </c>
      <c r="G154" s="442" t="s">
        <v>6</v>
      </c>
      <c r="H154" s="443">
        <v>352.17</v>
      </c>
      <c r="I154" s="444"/>
      <c r="J154" s="445">
        <f>ROUND(I154*H154,2)</f>
        <v>0</v>
      </c>
      <c r="K154" s="441" t="s">
        <v>1277</v>
      </c>
      <c r="L154" s="339"/>
      <c r="M154" s="446" t="s">
        <v>114</v>
      </c>
      <c r="N154" s="447" t="s">
        <v>1229</v>
      </c>
      <c r="O154" s="448"/>
      <c r="P154" s="449">
        <f>O154*H154</f>
        <v>0</v>
      </c>
      <c r="Q154" s="449">
        <v>0.0284</v>
      </c>
      <c r="R154" s="449">
        <f>Q154*H154</f>
        <v>10.001628</v>
      </c>
      <c r="S154" s="449">
        <v>0</v>
      </c>
      <c r="T154" s="450">
        <f>S154*H154</f>
        <v>0</v>
      </c>
      <c r="AR154" s="332" t="s">
        <v>107</v>
      </c>
      <c r="AT154" s="332" t="s">
        <v>97</v>
      </c>
      <c r="AU154" s="332" t="s">
        <v>98</v>
      </c>
      <c r="AY154" s="332" t="s">
        <v>1276</v>
      </c>
      <c r="BE154" s="451">
        <f>IF(N154="základní",J154,0)</f>
        <v>0</v>
      </c>
      <c r="BF154" s="451">
        <f>IF(N154="snížená",J154,0)</f>
        <v>0</v>
      </c>
      <c r="BG154" s="451">
        <f>IF(N154="zákl. přenesená",J154,0)</f>
        <v>0</v>
      </c>
      <c r="BH154" s="451">
        <f>IF(N154="sníž. přenesená",J154,0)</f>
        <v>0</v>
      </c>
      <c r="BI154" s="451">
        <f>IF(N154="nulová",J154,0)</f>
        <v>0</v>
      </c>
      <c r="BJ154" s="332" t="s">
        <v>96</v>
      </c>
      <c r="BK154" s="451">
        <f>ROUND(I154*H154,2)</f>
        <v>0</v>
      </c>
      <c r="BL154" s="332" t="s">
        <v>107</v>
      </c>
      <c r="BM154" s="332" t="s">
        <v>1310</v>
      </c>
    </row>
    <row r="155" spans="2:51" s="486" customFormat="1" ht="15">
      <c r="B155" s="477"/>
      <c r="C155" s="478"/>
      <c r="D155" s="454" t="s">
        <v>1279</v>
      </c>
      <c r="E155" s="479" t="s">
        <v>114</v>
      </c>
      <c r="F155" s="480" t="s">
        <v>132</v>
      </c>
      <c r="G155" s="478"/>
      <c r="H155" s="479" t="s">
        <v>114</v>
      </c>
      <c r="I155" s="481"/>
      <c r="J155" s="478"/>
      <c r="K155" s="478"/>
      <c r="L155" s="482"/>
      <c r="M155" s="483"/>
      <c r="N155" s="484"/>
      <c r="O155" s="484"/>
      <c r="P155" s="484"/>
      <c r="Q155" s="484"/>
      <c r="R155" s="484"/>
      <c r="S155" s="484"/>
      <c r="T155" s="485"/>
      <c r="AT155" s="487" t="s">
        <v>1279</v>
      </c>
      <c r="AU155" s="487" t="s">
        <v>98</v>
      </c>
      <c r="AV155" s="486" t="s">
        <v>96</v>
      </c>
      <c r="AW155" s="486" t="s">
        <v>1280</v>
      </c>
      <c r="AX155" s="486" t="s">
        <v>95</v>
      </c>
      <c r="AY155" s="487" t="s">
        <v>1276</v>
      </c>
    </row>
    <row r="156" spans="2:51" s="486" customFormat="1" ht="15">
      <c r="B156" s="477"/>
      <c r="C156" s="478"/>
      <c r="D156" s="454" t="s">
        <v>1279</v>
      </c>
      <c r="E156" s="479" t="s">
        <v>114</v>
      </c>
      <c r="F156" s="480" t="s">
        <v>129</v>
      </c>
      <c r="G156" s="478"/>
      <c r="H156" s="479" t="s">
        <v>114</v>
      </c>
      <c r="I156" s="481"/>
      <c r="J156" s="478"/>
      <c r="K156" s="478"/>
      <c r="L156" s="482"/>
      <c r="M156" s="483"/>
      <c r="N156" s="484"/>
      <c r="O156" s="484"/>
      <c r="P156" s="484"/>
      <c r="Q156" s="484"/>
      <c r="R156" s="484"/>
      <c r="S156" s="484"/>
      <c r="T156" s="485"/>
      <c r="AT156" s="487" t="s">
        <v>1279</v>
      </c>
      <c r="AU156" s="487" t="s">
        <v>98</v>
      </c>
      <c r="AV156" s="486" t="s">
        <v>96</v>
      </c>
      <c r="AW156" s="486" t="s">
        <v>1280</v>
      </c>
      <c r="AX156" s="486" t="s">
        <v>95</v>
      </c>
      <c r="AY156" s="487" t="s">
        <v>1276</v>
      </c>
    </row>
    <row r="157" spans="2:51" s="463" customFormat="1" ht="15">
      <c r="B157" s="452"/>
      <c r="C157" s="453"/>
      <c r="D157" s="454" t="s">
        <v>1279</v>
      </c>
      <c r="E157" s="455" t="s">
        <v>114</v>
      </c>
      <c r="F157" s="456" t="s">
        <v>346</v>
      </c>
      <c r="G157" s="453"/>
      <c r="H157" s="457">
        <v>175.67</v>
      </c>
      <c r="I157" s="458"/>
      <c r="J157" s="453"/>
      <c r="K157" s="453"/>
      <c r="L157" s="459"/>
      <c r="M157" s="460"/>
      <c r="N157" s="461"/>
      <c r="O157" s="461"/>
      <c r="P157" s="461"/>
      <c r="Q157" s="461"/>
      <c r="R157" s="461"/>
      <c r="S157" s="461"/>
      <c r="T157" s="462"/>
      <c r="AT157" s="464" t="s">
        <v>1279</v>
      </c>
      <c r="AU157" s="464" t="s">
        <v>98</v>
      </c>
      <c r="AV157" s="463" t="s">
        <v>98</v>
      </c>
      <c r="AW157" s="463" t="s">
        <v>1280</v>
      </c>
      <c r="AX157" s="463" t="s">
        <v>95</v>
      </c>
      <c r="AY157" s="464" t="s">
        <v>1276</v>
      </c>
    </row>
    <row r="158" spans="2:51" s="486" customFormat="1" ht="15">
      <c r="B158" s="477"/>
      <c r="C158" s="478"/>
      <c r="D158" s="454" t="s">
        <v>1279</v>
      </c>
      <c r="E158" s="479" t="s">
        <v>114</v>
      </c>
      <c r="F158" s="480" t="s">
        <v>130</v>
      </c>
      <c r="G158" s="478"/>
      <c r="H158" s="479" t="s">
        <v>114</v>
      </c>
      <c r="I158" s="481"/>
      <c r="J158" s="478"/>
      <c r="K158" s="478"/>
      <c r="L158" s="482"/>
      <c r="M158" s="483"/>
      <c r="N158" s="484"/>
      <c r="O158" s="484"/>
      <c r="P158" s="484"/>
      <c r="Q158" s="484"/>
      <c r="R158" s="484"/>
      <c r="S158" s="484"/>
      <c r="T158" s="485"/>
      <c r="AT158" s="487" t="s">
        <v>1279</v>
      </c>
      <c r="AU158" s="487" t="s">
        <v>98</v>
      </c>
      <c r="AV158" s="486" t="s">
        <v>96</v>
      </c>
      <c r="AW158" s="486" t="s">
        <v>1280</v>
      </c>
      <c r="AX158" s="486" t="s">
        <v>95</v>
      </c>
      <c r="AY158" s="487" t="s">
        <v>1276</v>
      </c>
    </row>
    <row r="159" spans="2:51" s="463" customFormat="1" ht="15">
      <c r="B159" s="452"/>
      <c r="C159" s="453"/>
      <c r="D159" s="454" t="s">
        <v>1279</v>
      </c>
      <c r="E159" s="455" t="s">
        <v>114</v>
      </c>
      <c r="F159" s="456" t="s">
        <v>347</v>
      </c>
      <c r="G159" s="453"/>
      <c r="H159" s="457">
        <v>176.5</v>
      </c>
      <c r="I159" s="458"/>
      <c r="J159" s="453"/>
      <c r="K159" s="453"/>
      <c r="L159" s="459"/>
      <c r="M159" s="460"/>
      <c r="N159" s="461"/>
      <c r="O159" s="461"/>
      <c r="P159" s="461"/>
      <c r="Q159" s="461"/>
      <c r="R159" s="461"/>
      <c r="S159" s="461"/>
      <c r="T159" s="462"/>
      <c r="AT159" s="464" t="s">
        <v>1279</v>
      </c>
      <c r="AU159" s="464" t="s">
        <v>98</v>
      </c>
      <c r="AV159" s="463" t="s">
        <v>98</v>
      </c>
      <c r="AW159" s="463" t="s">
        <v>1280</v>
      </c>
      <c r="AX159" s="463" t="s">
        <v>95</v>
      </c>
      <c r="AY159" s="464" t="s">
        <v>1276</v>
      </c>
    </row>
    <row r="160" spans="2:51" s="475" customFormat="1" ht="15">
      <c r="B160" s="465"/>
      <c r="C160" s="466"/>
      <c r="D160" s="454" t="s">
        <v>1279</v>
      </c>
      <c r="E160" s="467" t="s">
        <v>114</v>
      </c>
      <c r="F160" s="468" t="s">
        <v>116</v>
      </c>
      <c r="G160" s="466"/>
      <c r="H160" s="469">
        <v>352.17</v>
      </c>
      <c r="I160" s="470"/>
      <c r="J160" s="466"/>
      <c r="K160" s="466"/>
      <c r="L160" s="471"/>
      <c r="M160" s="472"/>
      <c r="N160" s="473"/>
      <c r="O160" s="473"/>
      <c r="P160" s="473"/>
      <c r="Q160" s="473"/>
      <c r="R160" s="473"/>
      <c r="S160" s="473"/>
      <c r="T160" s="474"/>
      <c r="AT160" s="476" t="s">
        <v>1279</v>
      </c>
      <c r="AU160" s="476" t="s">
        <v>98</v>
      </c>
      <c r="AV160" s="475" t="s">
        <v>107</v>
      </c>
      <c r="AW160" s="475" t="s">
        <v>1280</v>
      </c>
      <c r="AX160" s="475" t="s">
        <v>96</v>
      </c>
      <c r="AY160" s="476" t="s">
        <v>1276</v>
      </c>
    </row>
    <row r="161" spans="2:65" s="340" customFormat="1" ht="16.5" customHeight="1">
      <c r="B161" s="371"/>
      <c r="C161" s="439" t="s">
        <v>983</v>
      </c>
      <c r="D161" s="439" t="s">
        <v>97</v>
      </c>
      <c r="E161" s="440" t="s">
        <v>137</v>
      </c>
      <c r="F161" s="441" t="s">
        <v>138</v>
      </c>
      <c r="G161" s="442" t="s">
        <v>6</v>
      </c>
      <c r="H161" s="443">
        <v>552.14</v>
      </c>
      <c r="I161" s="444"/>
      <c r="J161" s="445">
        <f>ROUND(I161*H161,2)</f>
        <v>0</v>
      </c>
      <c r="K161" s="441" t="s">
        <v>1277</v>
      </c>
      <c r="L161" s="339"/>
      <c r="M161" s="446" t="s">
        <v>114</v>
      </c>
      <c r="N161" s="447" t="s">
        <v>1229</v>
      </c>
      <c r="O161" s="448"/>
      <c r="P161" s="449">
        <f>O161*H161</f>
        <v>0</v>
      </c>
      <c r="Q161" s="449">
        <v>0.017</v>
      </c>
      <c r="R161" s="449">
        <f>Q161*H161</f>
        <v>9.38638</v>
      </c>
      <c r="S161" s="449">
        <v>0</v>
      </c>
      <c r="T161" s="450">
        <f>S161*H161</f>
        <v>0</v>
      </c>
      <c r="AR161" s="332" t="s">
        <v>107</v>
      </c>
      <c r="AT161" s="332" t="s">
        <v>97</v>
      </c>
      <c r="AU161" s="332" t="s">
        <v>98</v>
      </c>
      <c r="AY161" s="332" t="s">
        <v>1276</v>
      </c>
      <c r="BE161" s="451">
        <f>IF(N161="základní",J161,0)</f>
        <v>0</v>
      </c>
      <c r="BF161" s="451">
        <f>IF(N161="snížená",J161,0)</f>
        <v>0</v>
      </c>
      <c r="BG161" s="451">
        <f>IF(N161="zákl. přenesená",J161,0)</f>
        <v>0</v>
      </c>
      <c r="BH161" s="451">
        <f>IF(N161="sníž. přenesená",J161,0)</f>
        <v>0</v>
      </c>
      <c r="BI161" s="451">
        <f>IF(N161="nulová",J161,0)</f>
        <v>0</v>
      </c>
      <c r="BJ161" s="332" t="s">
        <v>96</v>
      </c>
      <c r="BK161" s="451">
        <f>ROUND(I161*H161,2)</f>
        <v>0</v>
      </c>
      <c r="BL161" s="332" t="s">
        <v>107</v>
      </c>
      <c r="BM161" s="332" t="s">
        <v>1311</v>
      </c>
    </row>
    <row r="162" spans="2:65" s="340" customFormat="1" ht="16.5" customHeight="1">
      <c r="B162" s="371"/>
      <c r="C162" s="439" t="s">
        <v>1312</v>
      </c>
      <c r="D162" s="439" t="s">
        <v>97</v>
      </c>
      <c r="E162" s="440" t="s">
        <v>348</v>
      </c>
      <c r="F162" s="441" t="s">
        <v>349</v>
      </c>
      <c r="G162" s="442" t="s">
        <v>6</v>
      </c>
      <c r="H162" s="443">
        <v>10</v>
      </c>
      <c r="I162" s="444"/>
      <c r="J162" s="445">
        <f>ROUND(I162*H162,2)</f>
        <v>0</v>
      </c>
      <c r="K162" s="441" t="s">
        <v>114</v>
      </c>
      <c r="L162" s="339"/>
      <c r="M162" s="446" t="s">
        <v>114</v>
      </c>
      <c r="N162" s="447" t="s">
        <v>1229</v>
      </c>
      <c r="O162" s="448"/>
      <c r="P162" s="449">
        <f>O162*H162</f>
        <v>0</v>
      </c>
      <c r="Q162" s="449">
        <v>0</v>
      </c>
      <c r="R162" s="449">
        <f>Q162*H162</f>
        <v>0</v>
      </c>
      <c r="S162" s="449">
        <v>0</v>
      </c>
      <c r="T162" s="450">
        <f>S162*H162</f>
        <v>0</v>
      </c>
      <c r="AR162" s="332" t="s">
        <v>107</v>
      </c>
      <c r="AT162" s="332" t="s">
        <v>97</v>
      </c>
      <c r="AU162" s="332" t="s">
        <v>98</v>
      </c>
      <c r="AY162" s="332" t="s">
        <v>1276</v>
      </c>
      <c r="BE162" s="451">
        <f>IF(N162="základní",J162,0)</f>
        <v>0</v>
      </c>
      <c r="BF162" s="451">
        <f>IF(N162="snížená",J162,0)</f>
        <v>0</v>
      </c>
      <c r="BG162" s="451">
        <f>IF(N162="zákl. přenesená",J162,0)</f>
        <v>0</v>
      </c>
      <c r="BH162" s="451">
        <f>IF(N162="sníž. přenesená",J162,0)</f>
        <v>0</v>
      </c>
      <c r="BI162" s="451">
        <f>IF(N162="nulová",J162,0)</f>
        <v>0</v>
      </c>
      <c r="BJ162" s="332" t="s">
        <v>96</v>
      </c>
      <c r="BK162" s="451">
        <f>ROUND(I162*H162,2)</f>
        <v>0</v>
      </c>
      <c r="BL162" s="332" t="s">
        <v>107</v>
      </c>
      <c r="BM162" s="332" t="s">
        <v>1313</v>
      </c>
    </row>
    <row r="163" spans="2:51" s="463" customFormat="1" ht="15">
      <c r="B163" s="452"/>
      <c r="C163" s="453"/>
      <c r="D163" s="454" t="s">
        <v>1279</v>
      </c>
      <c r="E163" s="455" t="s">
        <v>114</v>
      </c>
      <c r="F163" s="456" t="s">
        <v>350</v>
      </c>
      <c r="G163" s="453"/>
      <c r="H163" s="457">
        <v>10</v>
      </c>
      <c r="I163" s="458"/>
      <c r="J163" s="453"/>
      <c r="K163" s="453"/>
      <c r="L163" s="459"/>
      <c r="M163" s="460"/>
      <c r="N163" s="461"/>
      <c r="O163" s="461"/>
      <c r="P163" s="461"/>
      <c r="Q163" s="461"/>
      <c r="R163" s="461"/>
      <c r="S163" s="461"/>
      <c r="T163" s="462"/>
      <c r="AT163" s="464" t="s">
        <v>1279</v>
      </c>
      <c r="AU163" s="464" t="s">
        <v>98</v>
      </c>
      <c r="AV163" s="463" t="s">
        <v>98</v>
      </c>
      <c r="AW163" s="463" t="s">
        <v>1280</v>
      </c>
      <c r="AX163" s="463" t="s">
        <v>95</v>
      </c>
      <c r="AY163" s="464" t="s">
        <v>1276</v>
      </c>
    </row>
    <row r="164" spans="2:51" s="475" customFormat="1" ht="15">
      <c r="B164" s="465"/>
      <c r="C164" s="466"/>
      <c r="D164" s="454" t="s">
        <v>1279</v>
      </c>
      <c r="E164" s="467" t="s">
        <v>114</v>
      </c>
      <c r="F164" s="468" t="s">
        <v>116</v>
      </c>
      <c r="G164" s="466"/>
      <c r="H164" s="469">
        <v>10</v>
      </c>
      <c r="I164" s="470"/>
      <c r="J164" s="466"/>
      <c r="K164" s="466"/>
      <c r="L164" s="471"/>
      <c r="M164" s="472"/>
      <c r="N164" s="473"/>
      <c r="O164" s="473"/>
      <c r="P164" s="473"/>
      <c r="Q164" s="473"/>
      <c r="R164" s="473"/>
      <c r="S164" s="473"/>
      <c r="T164" s="474"/>
      <c r="AT164" s="476" t="s">
        <v>1279</v>
      </c>
      <c r="AU164" s="476" t="s">
        <v>98</v>
      </c>
      <c r="AV164" s="475" t="s">
        <v>107</v>
      </c>
      <c r="AW164" s="475" t="s">
        <v>1280</v>
      </c>
      <c r="AX164" s="475" t="s">
        <v>96</v>
      </c>
      <c r="AY164" s="476" t="s">
        <v>1276</v>
      </c>
    </row>
    <row r="165" spans="2:65" s="340" customFormat="1" ht="16.5" customHeight="1">
      <c r="B165" s="371"/>
      <c r="C165" s="439" t="s">
        <v>1314</v>
      </c>
      <c r="D165" s="439" t="s">
        <v>97</v>
      </c>
      <c r="E165" s="440" t="s">
        <v>275</v>
      </c>
      <c r="F165" s="441" t="s">
        <v>276</v>
      </c>
      <c r="G165" s="442" t="s">
        <v>6</v>
      </c>
      <c r="H165" s="443">
        <v>15</v>
      </c>
      <c r="I165" s="444"/>
      <c r="J165" s="445">
        <f>ROUND(I165*H165,2)</f>
        <v>0</v>
      </c>
      <c r="K165" s="441" t="s">
        <v>1277</v>
      </c>
      <c r="L165" s="339"/>
      <c r="M165" s="446" t="s">
        <v>114</v>
      </c>
      <c r="N165" s="447" t="s">
        <v>1229</v>
      </c>
      <c r="O165" s="448"/>
      <c r="P165" s="449">
        <f>O165*H165</f>
        <v>0</v>
      </c>
      <c r="Q165" s="449">
        <v>0.04</v>
      </c>
      <c r="R165" s="449">
        <f>Q165*H165</f>
        <v>0.6</v>
      </c>
      <c r="S165" s="449">
        <v>0</v>
      </c>
      <c r="T165" s="450">
        <f>S165*H165</f>
        <v>0</v>
      </c>
      <c r="AR165" s="332" t="s">
        <v>107</v>
      </c>
      <c r="AT165" s="332" t="s">
        <v>97</v>
      </c>
      <c r="AU165" s="332" t="s">
        <v>98</v>
      </c>
      <c r="AY165" s="332" t="s">
        <v>1276</v>
      </c>
      <c r="BE165" s="451">
        <f>IF(N165="základní",J165,0)</f>
        <v>0</v>
      </c>
      <c r="BF165" s="451">
        <f>IF(N165="snížená",J165,0)</f>
        <v>0</v>
      </c>
      <c r="BG165" s="451">
        <f>IF(N165="zákl. přenesená",J165,0)</f>
        <v>0</v>
      </c>
      <c r="BH165" s="451">
        <f>IF(N165="sníž. přenesená",J165,0)</f>
        <v>0</v>
      </c>
      <c r="BI165" s="451">
        <f>IF(N165="nulová",J165,0)</f>
        <v>0</v>
      </c>
      <c r="BJ165" s="332" t="s">
        <v>96</v>
      </c>
      <c r="BK165" s="451">
        <f>ROUND(I165*H165,2)</f>
        <v>0</v>
      </c>
      <c r="BL165" s="332" t="s">
        <v>107</v>
      </c>
      <c r="BM165" s="332" t="s">
        <v>1315</v>
      </c>
    </row>
    <row r="166" spans="2:65" s="340" customFormat="1" ht="16.5" customHeight="1">
      <c r="B166" s="371"/>
      <c r="C166" s="439" t="s">
        <v>1316</v>
      </c>
      <c r="D166" s="439" t="s">
        <v>97</v>
      </c>
      <c r="E166" s="440" t="s">
        <v>273</v>
      </c>
      <c r="F166" s="441" t="s">
        <v>274</v>
      </c>
      <c r="G166" s="442" t="s">
        <v>6</v>
      </c>
      <c r="H166" s="443">
        <v>30.6</v>
      </c>
      <c r="I166" s="444"/>
      <c r="J166" s="445">
        <f>ROUND(I166*H166,2)</f>
        <v>0</v>
      </c>
      <c r="K166" s="441" t="s">
        <v>1277</v>
      </c>
      <c r="L166" s="339"/>
      <c r="M166" s="446" t="s">
        <v>114</v>
      </c>
      <c r="N166" s="447" t="s">
        <v>1229</v>
      </c>
      <c r="O166" s="448"/>
      <c r="P166" s="449">
        <f>O166*H166</f>
        <v>0</v>
      </c>
      <c r="Q166" s="449">
        <v>0.04</v>
      </c>
      <c r="R166" s="449">
        <f>Q166*H166</f>
        <v>1.224</v>
      </c>
      <c r="S166" s="449">
        <v>0</v>
      </c>
      <c r="T166" s="450">
        <f>S166*H166</f>
        <v>0</v>
      </c>
      <c r="AR166" s="332" t="s">
        <v>107</v>
      </c>
      <c r="AT166" s="332" t="s">
        <v>97</v>
      </c>
      <c r="AU166" s="332" t="s">
        <v>98</v>
      </c>
      <c r="AY166" s="332" t="s">
        <v>1276</v>
      </c>
      <c r="BE166" s="451">
        <f>IF(N166="základní",J166,0)</f>
        <v>0</v>
      </c>
      <c r="BF166" s="451">
        <f>IF(N166="snížená",J166,0)</f>
        <v>0</v>
      </c>
      <c r="BG166" s="451">
        <f>IF(N166="zákl. přenesená",J166,0)</f>
        <v>0</v>
      </c>
      <c r="BH166" s="451">
        <f>IF(N166="sníž. přenesená",J166,0)</f>
        <v>0</v>
      </c>
      <c r="BI166" s="451">
        <f>IF(N166="nulová",J166,0)</f>
        <v>0</v>
      </c>
      <c r="BJ166" s="332" t="s">
        <v>96</v>
      </c>
      <c r="BK166" s="451">
        <f>ROUND(I166*H166,2)</f>
        <v>0</v>
      </c>
      <c r="BL166" s="332" t="s">
        <v>107</v>
      </c>
      <c r="BM166" s="332" t="s">
        <v>1317</v>
      </c>
    </row>
    <row r="167" spans="2:63" s="433" customFormat="1" ht="22.8" customHeight="1">
      <c r="B167" s="422"/>
      <c r="C167" s="423"/>
      <c r="D167" s="424" t="s">
        <v>92</v>
      </c>
      <c r="E167" s="437" t="s">
        <v>139</v>
      </c>
      <c r="F167" s="437" t="s">
        <v>140</v>
      </c>
      <c r="G167" s="423"/>
      <c r="H167" s="423"/>
      <c r="I167" s="426"/>
      <c r="J167" s="438">
        <f>BK167</f>
        <v>0</v>
      </c>
      <c r="K167" s="423"/>
      <c r="L167" s="428"/>
      <c r="M167" s="429"/>
      <c r="N167" s="430"/>
      <c r="O167" s="430"/>
      <c r="P167" s="431">
        <f>SUM(P168:P177)</f>
        <v>0</v>
      </c>
      <c r="Q167" s="430"/>
      <c r="R167" s="431">
        <f>SUM(R168:R177)</f>
        <v>1.7943600000000002</v>
      </c>
      <c r="S167" s="430"/>
      <c r="T167" s="432">
        <f>SUM(T168:T177)</f>
        <v>0</v>
      </c>
      <c r="AR167" s="434" t="s">
        <v>96</v>
      </c>
      <c r="AT167" s="435" t="s">
        <v>92</v>
      </c>
      <c r="AU167" s="435" t="s">
        <v>96</v>
      </c>
      <c r="AY167" s="434" t="s">
        <v>1276</v>
      </c>
      <c r="BK167" s="436">
        <f>SUM(BK168:BK177)</f>
        <v>0</v>
      </c>
    </row>
    <row r="168" spans="2:65" s="340" customFormat="1" ht="16.5" customHeight="1">
      <c r="B168" s="371"/>
      <c r="C168" s="439" t="s">
        <v>1318</v>
      </c>
      <c r="D168" s="439" t="s">
        <v>97</v>
      </c>
      <c r="E168" s="440" t="s">
        <v>141</v>
      </c>
      <c r="F168" s="441" t="s">
        <v>142</v>
      </c>
      <c r="G168" s="442" t="s">
        <v>5</v>
      </c>
      <c r="H168" s="443">
        <v>38</v>
      </c>
      <c r="I168" s="444"/>
      <c r="J168" s="445">
        <f>ROUND(I168*H168,2)</f>
        <v>0</v>
      </c>
      <c r="K168" s="441" t="s">
        <v>114</v>
      </c>
      <c r="L168" s="339"/>
      <c r="M168" s="446" t="s">
        <v>114</v>
      </c>
      <c r="N168" s="447" t="s">
        <v>1229</v>
      </c>
      <c r="O168" s="448"/>
      <c r="P168" s="449">
        <f>O168*H168</f>
        <v>0</v>
      </c>
      <c r="Q168" s="449">
        <v>0.01698</v>
      </c>
      <c r="R168" s="449">
        <f>Q168*H168</f>
        <v>0.6452399999999999</v>
      </c>
      <c r="S168" s="449">
        <v>0</v>
      </c>
      <c r="T168" s="450">
        <f>S168*H168</f>
        <v>0</v>
      </c>
      <c r="AR168" s="332" t="s">
        <v>107</v>
      </c>
      <c r="AT168" s="332" t="s">
        <v>97</v>
      </c>
      <c r="AU168" s="332" t="s">
        <v>98</v>
      </c>
      <c r="AY168" s="332" t="s">
        <v>1276</v>
      </c>
      <c r="BE168" s="451">
        <f>IF(N168="základní",J168,0)</f>
        <v>0</v>
      </c>
      <c r="BF168" s="451">
        <f>IF(N168="snížená",J168,0)</f>
        <v>0</v>
      </c>
      <c r="BG168" s="451">
        <f>IF(N168="zákl. přenesená",J168,0)</f>
        <v>0</v>
      </c>
      <c r="BH168" s="451">
        <f>IF(N168="sníž. přenesená",J168,0)</f>
        <v>0</v>
      </c>
      <c r="BI168" s="451">
        <f>IF(N168="nulová",J168,0)</f>
        <v>0</v>
      </c>
      <c r="BJ168" s="332" t="s">
        <v>96</v>
      </c>
      <c r="BK168" s="451">
        <f>ROUND(I168*H168,2)</f>
        <v>0</v>
      </c>
      <c r="BL168" s="332" t="s">
        <v>107</v>
      </c>
      <c r="BM168" s="332" t="s">
        <v>1319</v>
      </c>
    </row>
    <row r="169" spans="2:51" s="463" customFormat="1" ht="15">
      <c r="B169" s="452"/>
      <c r="C169" s="453"/>
      <c r="D169" s="454" t="s">
        <v>1279</v>
      </c>
      <c r="E169" s="455" t="s">
        <v>114</v>
      </c>
      <c r="F169" s="456" t="s">
        <v>351</v>
      </c>
      <c r="G169" s="453"/>
      <c r="H169" s="457">
        <v>36</v>
      </c>
      <c r="I169" s="458"/>
      <c r="J169" s="453"/>
      <c r="K169" s="453"/>
      <c r="L169" s="459"/>
      <c r="M169" s="460"/>
      <c r="N169" s="461"/>
      <c r="O169" s="461"/>
      <c r="P169" s="461"/>
      <c r="Q169" s="461"/>
      <c r="R169" s="461"/>
      <c r="S169" s="461"/>
      <c r="T169" s="462"/>
      <c r="AT169" s="464" t="s">
        <v>1279</v>
      </c>
      <c r="AU169" s="464" t="s">
        <v>98</v>
      </c>
      <c r="AV169" s="463" t="s">
        <v>98</v>
      </c>
      <c r="AW169" s="463" t="s">
        <v>1280</v>
      </c>
      <c r="AX169" s="463" t="s">
        <v>95</v>
      </c>
      <c r="AY169" s="464" t="s">
        <v>1276</v>
      </c>
    </row>
    <row r="170" spans="2:51" s="463" customFormat="1" ht="15">
      <c r="B170" s="452"/>
      <c r="C170" s="453"/>
      <c r="D170" s="454" t="s">
        <v>1279</v>
      </c>
      <c r="E170" s="455" t="s">
        <v>114</v>
      </c>
      <c r="F170" s="456" t="s">
        <v>98</v>
      </c>
      <c r="G170" s="453"/>
      <c r="H170" s="457">
        <v>2</v>
      </c>
      <c r="I170" s="458"/>
      <c r="J170" s="453"/>
      <c r="K170" s="453"/>
      <c r="L170" s="459"/>
      <c r="M170" s="460"/>
      <c r="N170" s="461"/>
      <c r="O170" s="461"/>
      <c r="P170" s="461"/>
      <c r="Q170" s="461"/>
      <c r="R170" s="461"/>
      <c r="S170" s="461"/>
      <c r="T170" s="462"/>
      <c r="AT170" s="464" t="s">
        <v>1279</v>
      </c>
      <c r="AU170" s="464" t="s">
        <v>98</v>
      </c>
      <c r="AV170" s="463" t="s">
        <v>98</v>
      </c>
      <c r="AW170" s="463" t="s">
        <v>1280</v>
      </c>
      <c r="AX170" s="463" t="s">
        <v>95</v>
      </c>
      <c r="AY170" s="464" t="s">
        <v>1276</v>
      </c>
    </row>
    <row r="171" spans="2:51" s="475" customFormat="1" ht="15">
      <c r="B171" s="465"/>
      <c r="C171" s="466"/>
      <c r="D171" s="454" t="s">
        <v>1279</v>
      </c>
      <c r="E171" s="467" t="s">
        <v>114</v>
      </c>
      <c r="F171" s="468" t="s">
        <v>116</v>
      </c>
      <c r="G171" s="466"/>
      <c r="H171" s="469">
        <v>38</v>
      </c>
      <c r="I171" s="470"/>
      <c r="J171" s="466"/>
      <c r="K171" s="466"/>
      <c r="L171" s="471"/>
      <c r="M171" s="472"/>
      <c r="N171" s="473"/>
      <c r="O171" s="473"/>
      <c r="P171" s="473"/>
      <c r="Q171" s="473"/>
      <c r="R171" s="473"/>
      <c r="S171" s="473"/>
      <c r="T171" s="474"/>
      <c r="AT171" s="476" t="s">
        <v>1279</v>
      </c>
      <c r="AU171" s="476" t="s">
        <v>98</v>
      </c>
      <c r="AV171" s="475" t="s">
        <v>107</v>
      </c>
      <c r="AW171" s="475" t="s">
        <v>1280</v>
      </c>
      <c r="AX171" s="475" t="s">
        <v>96</v>
      </c>
      <c r="AY171" s="476" t="s">
        <v>1276</v>
      </c>
    </row>
    <row r="172" spans="2:65" s="340" customFormat="1" ht="22.5" customHeight="1">
      <c r="B172" s="371"/>
      <c r="C172" s="500" t="s">
        <v>1320</v>
      </c>
      <c r="D172" s="500" t="s">
        <v>99</v>
      </c>
      <c r="E172" s="501" t="s">
        <v>143</v>
      </c>
      <c r="F172" s="502" t="s">
        <v>299</v>
      </c>
      <c r="G172" s="503" t="s">
        <v>5</v>
      </c>
      <c r="H172" s="504">
        <v>36</v>
      </c>
      <c r="I172" s="505"/>
      <c r="J172" s="506">
        <f>ROUND(I172*H172,2)</f>
        <v>0</v>
      </c>
      <c r="K172" s="502" t="s">
        <v>114</v>
      </c>
      <c r="L172" s="507"/>
      <c r="M172" s="508" t="s">
        <v>114</v>
      </c>
      <c r="N172" s="509" t="s">
        <v>1229</v>
      </c>
      <c r="O172" s="448"/>
      <c r="P172" s="449">
        <f>O172*H172</f>
        <v>0</v>
      </c>
      <c r="Q172" s="449">
        <v>0.03024</v>
      </c>
      <c r="R172" s="449">
        <f>Q172*H172</f>
        <v>1.08864</v>
      </c>
      <c r="S172" s="449">
        <v>0</v>
      </c>
      <c r="T172" s="450">
        <f>S172*H172</f>
        <v>0</v>
      </c>
      <c r="AR172" s="332" t="s">
        <v>1321</v>
      </c>
      <c r="AT172" s="332" t="s">
        <v>99</v>
      </c>
      <c r="AU172" s="332" t="s">
        <v>98</v>
      </c>
      <c r="AY172" s="332" t="s">
        <v>1276</v>
      </c>
      <c r="BE172" s="451">
        <f>IF(N172="základní",J172,0)</f>
        <v>0</v>
      </c>
      <c r="BF172" s="451">
        <f>IF(N172="snížená",J172,0)</f>
        <v>0</v>
      </c>
      <c r="BG172" s="451">
        <f>IF(N172="zákl. přenesená",J172,0)</f>
        <v>0</v>
      </c>
      <c r="BH172" s="451">
        <f>IF(N172="sníž. přenesená",J172,0)</f>
        <v>0</v>
      </c>
      <c r="BI172" s="451">
        <f>IF(N172="nulová",J172,0)</f>
        <v>0</v>
      </c>
      <c r="BJ172" s="332" t="s">
        <v>96</v>
      </c>
      <c r="BK172" s="451">
        <f>ROUND(I172*H172,2)</f>
        <v>0</v>
      </c>
      <c r="BL172" s="332" t="s">
        <v>107</v>
      </c>
      <c r="BM172" s="332" t="s">
        <v>1322</v>
      </c>
    </row>
    <row r="173" spans="2:51" s="463" customFormat="1" ht="15">
      <c r="B173" s="452"/>
      <c r="C173" s="453"/>
      <c r="D173" s="454" t="s">
        <v>1279</v>
      </c>
      <c r="E173" s="455" t="s">
        <v>114</v>
      </c>
      <c r="F173" s="456" t="s">
        <v>298</v>
      </c>
      <c r="G173" s="453"/>
      <c r="H173" s="457">
        <v>36</v>
      </c>
      <c r="I173" s="458"/>
      <c r="J173" s="453"/>
      <c r="K173" s="453"/>
      <c r="L173" s="459"/>
      <c r="M173" s="460"/>
      <c r="N173" s="461"/>
      <c r="O173" s="461"/>
      <c r="P173" s="461"/>
      <c r="Q173" s="461"/>
      <c r="R173" s="461"/>
      <c r="S173" s="461"/>
      <c r="T173" s="462"/>
      <c r="AT173" s="464" t="s">
        <v>1279</v>
      </c>
      <c r="AU173" s="464" t="s">
        <v>98</v>
      </c>
      <c r="AV173" s="463" t="s">
        <v>98</v>
      </c>
      <c r="AW173" s="463" t="s">
        <v>1280</v>
      </c>
      <c r="AX173" s="463" t="s">
        <v>95</v>
      </c>
      <c r="AY173" s="464" t="s">
        <v>1276</v>
      </c>
    </row>
    <row r="174" spans="2:51" s="475" customFormat="1" ht="15">
      <c r="B174" s="465"/>
      <c r="C174" s="466"/>
      <c r="D174" s="454" t="s">
        <v>1279</v>
      </c>
      <c r="E174" s="467" t="s">
        <v>114</v>
      </c>
      <c r="F174" s="468" t="s">
        <v>116</v>
      </c>
      <c r="G174" s="466"/>
      <c r="H174" s="469">
        <v>36</v>
      </c>
      <c r="I174" s="470"/>
      <c r="J174" s="466"/>
      <c r="K174" s="466"/>
      <c r="L174" s="471"/>
      <c r="M174" s="472"/>
      <c r="N174" s="473"/>
      <c r="O174" s="473"/>
      <c r="P174" s="473"/>
      <c r="Q174" s="473"/>
      <c r="R174" s="473"/>
      <c r="S174" s="473"/>
      <c r="T174" s="474"/>
      <c r="AT174" s="476" t="s">
        <v>1279</v>
      </c>
      <c r="AU174" s="476" t="s">
        <v>98</v>
      </c>
      <c r="AV174" s="475" t="s">
        <v>107</v>
      </c>
      <c r="AW174" s="475" t="s">
        <v>1280</v>
      </c>
      <c r="AX174" s="475" t="s">
        <v>96</v>
      </c>
      <c r="AY174" s="476" t="s">
        <v>1276</v>
      </c>
    </row>
    <row r="175" spans="2:65" s="340" customFormat="1" ht="22.5" customHeight="1">
      <c r="B175" s="371"/>
      <c r="C175" s="500" t="s">
        <v>1323</v>
      </c>
      <c r="D175" s="500" t="s">
        <v>99</v>
      </c>
      <c r="E175" s="501" t="s">
        <v>301</v>
      </c>
      <c r="F175" s="502" t="s">
        <v>302</v>
      </c>
      <c r="G175" s="503" t="s">
        <v>5</v>
      </c>
      <c r="H175" s="504">
        <v>2</v>
      </c>
      <c r="I175" s="505"/>
      <c r="J175" s="506">
        <f>ROUND(I175*H175,2)</f>
        <v>0</v>
      </c>
      <c r="K175" s="502" t="s">
        <v>114</v>
      </c>
      <c r="L175" s="507"/>
      <c r="M175" s="508" t="s">
        <v>114</v>
      </c>
      <c r="N175" s="509" t="s">
        <v>1229</v>
      </c>
      <c r="O175" s="448"/>
      <c r="P175" s="449">
        <f>O175*H175</f>
        <v>0</v>
      </c>
      <c r="Q175" s="449">
        <v>0.03024</v>
      </c>
      <c r="R175" s="449">
        <f>Q175*H175</f>
        <v>0.06048</v>
      </c>
      <c r="S175" s="449">
        <v>0</v>
      </c>
      <c r="T175" s="450">
        <f>S175*H175</f>
        <v>0</v>
      </c>
      <c r="AR175" s="332" t="s">
        <v>1321</v>
      </c>
      <c r="AT175" s="332" t="s">
        <v>99</v>
      </c>
      <c r="AU175" s="332" t="s">
        <v>98</v>
      </c>
      <c r="AY175" s="332" t="s">
        <v>1276</v>
      </c>
      <c r="BE175" s="451">
        <f>IF(N175="základní",J175,0)</f>
        <v>0</v>
      </c>
      <c r="BF175" s="451">
        <f>IF(N175="snížená",J175,0)</f>
        <v>0</v>
      </c>
      <c r="BG175" s="451">
        <f>IF(N175="zákl. přenesená",J175,0)</f>
        <v>0</v>
      </c>
      <c r="BH175" s="451">
        <f>IF(N175="sníž. přenesená",J175,0)</f>
        <v>0</v>
      </c>
      <c r="BI175" s="451">
        <f>IF(N175="nulová",J175,0)</f>
        <v>0</v>
      </c>
      <c r="BJ175" s="332" t="s">
        <v>96</v>
      </c>
      <c r="BK175" s="451">
        <f>ROUND(I175*H175,2)</f>
        <v>0</v>
      </c>
      <c r="BL175" s="332" t="s">
        <v>107</v>
      </c>
      <c r="BM175" s="332" t="s">
        <v>1324</v>
      </c>
    </row>
    <row r="176" spans="2:51" s="463" customFormat="1" ht="15">
      <c r="B176" s="452"/>
      <c r="C176" s="453"/>
      <c r="D176" s="454" t="s">
        <v>1279</v>
      </c>
      <c r="E176" s="455" t="s">
        <v>114</v>
      </c>
      <c r="F176" s="456" t="s">
        <v>98</v>
      </c>
      <c r="G176" s="453"/>
      <c r="H176" s="457">
        <v>2</v>
      </c>
      <c r="I176" s="458"/>
      <c r="J176" s="453"/>
      <c r="K176" s="453"/>
      <c r="L176" s="459"/>
      <c r="M176" s="460"/>
      <c r="N176" s="461"/>
      <c r="O176" s="461"/>
      <c r="P176" s="461"/>
      <c r="Q176" s="461"/>
      <c r="R176" s="461"/>
      <c r="S176" s="461"/>
      <c r="T176" s="462"/>
      <c r="AT176" s="464" t="s">
        <v>1279</v>
      </c>
      <c r="AU176" s="464" t="s">
        <v>98</v>
      </c>
      <c r="AV176" s="463" t="s">
        <v>98</v>
      </c>
      <c r="AW176" s="463" t="s">
        <v>1280</v>
      </c>
      <c r="AX176" s="463" t="s">
        <v>95</v>
      </c>
      <c r="AY176" s="464" t="s">
        <v>1276</v>
      </c>
    </row>
    <row r="177" spans="2:51" s="475" customFormat="1" ht="15">
      <c r="B177" s="465"/>
      <c r="C177" s="466"/>
      <c r="D177" s="454" t="s">
        <v>1279</v>
      </c>
      <c r="E177" s="467" t="s">
        <v>114</v>
      </c>
      <c r="F177" s="468" t="s">
        <v>116</v>
      </c>
      <c r="G177" s="466"/>
      <c r="H177" s="469">
        <v>2</v>
      </c>
      <c r="I177" s="470"/>
      <c r="J177" s="466"/>
      <c r="K177" s="466"/>
      <c r="L177" s="471"/>
      <c r="M177" s="472"/>
      <c r="N177" s="473"/>
      <c r="O177" s="473"/>
      <c r="P177" s="473"/>
      <c r="Q177" s="473"/>
      <c r="R177" s="473"/>
      <c r="S177" s="473"/>
      <c r="T177" s="474"/>
      <c r="AT177" s="476" t="s">
        <v>1279</v>
      </c>
      <c r="AU177" s="476" t="s">
        <v>98</v>
      </c>
      <c r="AV177" s="475" t="s">
        <v>107</v>
      </c>
      <c r="AW177" s="475" t="s">
        <v>1280</v>
      </c>
      <c r="AX177" s="475" t="s">
        <v>96</v>
      </c>
      <c r="AY177" s="476" t="s">
        <v>1276</v>
      </c>
    </row>
    <row r="178" spans="2:63" s="433" customFormat="1" ht="22.8" customHeight="1">
      <c r="B178" s="422"/>
      <c r="C178" s="423"/>
      <c r="D178" s="424" t="s">
        <v>92</v>
      </c>
      <c r="E178" s="437" t="s">
        <v>144</v>
      </c>
      <c r="F178" s="437" t="s">
        <v>145</v>
      </c>
      <c r="G178" s="423"/>
      <c r="H178" s="423"/>
      <c r="I178" s="426"/>
      <c r="J178" s="438">
        <f>BK178</f>
        <v>0</v>
      </c>
      <c r="K178" s="423"/>
      <c r="L178" s="428"/>
      <c r="M178" s="429"/>
      <c r="N178" s="430"/>
      <c r="O178" s="430"/>
      <c r="P178" s="431">
        <f>P179</f>
        <v>0</v>
      </c>
      <c r="Q178" s="430"/>
      <c r="R178" s="431">
        <f>R179</f>
        <v>0</v>
      </c>
      <c r="S178" s="430"/>
      <c r="T178" s="432">
        <f>T179</f>
        <v>0</v>
      </c>
      <c r="AR178" s="434" t="s">
        <v>96</v>
      </c>
      <c r="AT178" s="435" t="s">
        <v>92</v>
      </c>
      <c r="AU178" s="435" t="s">
        <v>96</v>
      </c>
      <c r="AY178" s="434" t="s">
        <v>1276</v>
      </c>
      <c r="BK178" s="436">
        <f>BK179</f>
        <v>0</v>
      </c>
    </row>
    <row r="179" spans="2:65" s="340" customFormat="1" ht="16.5" customHeight="1">
      <c r="B179" s="371"/>
      <c r="C179" s="439" t="s">
        <v>1325</v>
      </c>
      <c r="D179" s="439" t="s">
        <v>97</v>
      </c>
      <c r="E179" s="440" t="s">
        <v>146</v>
      </c>
      <c r="F179" s="441" t="s">
        <v>147</v>
      </c>
      <c r="G179" s="442" t="s">
        <v>6</v>
      </c>
      <c r="H179" s="443">
        <v>30</v>
      </c>
      <c r="I179" s="444"/>
      <c r="J179" s="445">
        <f>ROUND(I179*H179,2)</f>
        <v>0</v>
      </c>
      <c r="K179" s="441" t="s">
        <v>114</v>
      </c>
      <c r="L179" s="339"/>
      <c r="M179" s="446" t="s">
        <v>114</v>
      </c>
      <c r="N179" s="447" t="s">
        <v>1229</v>
      </c>
      <c r="O179" s="448"/>
      <c r="P179" s="449">
        <f>O179*H179</f>
        <v>0</v>
      </c>
      <c r="Q179" s="449">
        <v>0</v>
      </c>
      <c r="R179" s="449">
        <f>Q179*H179</f>
        <v>0</v>
      </c>
      <c r="S179" s="449">
        <v>0</v>
      </c>
      <c r="T179" s="450">
        <f>S179*H179</f>
        <v>0</v>
      </c>
      <c r="AR179" s="332" t="s">
        <v>107</v>
      </c>
      <c r="AT179" s="332" t="s">
        <v>97</v>
      </c>
      <c r="AU179" s="332" t="s">
        <v>98</v>
      </c>
      <c r="AY179" s="332" t="s">
        <v>1276</v>
      </c>
      <c r="BE179" s="451">
        <f>IF(N179="základní",J179,0)</f>
        <v>0</v>
      </c>
      <c r="BF179" s="451">
        <f>IF(N179="snížená",J179,0)</f>
        <v>0</v>
      </c>
      <c r="BG179" s="451">
        <f>IF(N179="zákl. přenesená",J179,0)</f>
        <v>0</v>
      </c>
      <c r="BH179" s="451">
        <f>IF(N179="sníž. přenesená",J179,0)</f>
        <v>0</v>
      </c>
      <c r="BI179" s="451">
        <f>IF(N179="nulová",J179,0)</f>
        <v>0</v>
      </c>
      <c r="BJ179" s="332" t="s">
        <v>96</v>
      </c>
      <c r="BK179" s="451">
        <f>ROUND(I179*H179,2)</f>
        <v>0</v>
      </c>
      <c r="BL179" s="332" t="s">
        <v>107</v>
      </c>
      <c r="BM179" s="332" t="s">
        <v>1326</v>
      </c>
    </row>
    <row r="180" spans="2:63" s="433" customFormat="1" ht="22.8" customHeight="1">
      <c r="B180" s="422"/>
      <c r="C180" s="423"/>
      <c r="D180" s="424" t="s">
        <v>92</v>
      </c>
      <c r="E180" s="437" t="s">
        <v>149</v>
      </c>
      <c r="F180" s="437" t="s">
        <v>150</v>
      </c>
      <c r="G180" s="423"/>
      <c r="H180" s="423"/>
      <c r="I180" s="426"/>
      <c r="J180" s="438">
        <f>BK180</f>
        <v>0</v>
      </c>
      <c r="K180" s="423"/>
      <c r="L180" s="428"/>
      <c r="M180" s="429"/>
      <c r="N180" s="430"/>
      <c r="O180" s="430"/>
      <c r="P180" s="431">
        <f>SUM(P181:P183)</f>
        <v>0</v>
      </c>
      <c r="Q180" s="430"/>
      <c r="R180" s="431">
        <f>SUM(R181:R183)</f>
        <v>0.11049999999999999</v>
      </c>
      <c r="S180" s="430"/>
      <c r="T180" s="432">
        <f>SUM(T181:T183)</f>
        <v>0</v>
      </c>
      <c r="AR180" s="434" t="s">
        <v>96</v>
      </c>
      <c r="AT180" s="435" t="s">
        <v>92</v>
      </c>
      <c r="AU180" s="435" t="s">
        <v>96</v>
      </c>
      <c r="AY180" s="434" t="s">
        <v>1276</v>
      </c>
      <c r="BK180" s="436">
        <f>SUM(BK181:BK183)</f>
        <v>0</v>
      </c>
    </row>
    <row r="181" spans="2:65" s="340" customFormat="1" ht="16.5" customHeight="1">
      <c r="B181" s="371"/>
      <c r="C181" s="439" t="s">
        <v>1327</v>
      </c>
      <c r="D181" s="439" t="s">
        <v>97</v>
      </c>
      <c r="E181" s="440" t="s">
        <v>23</v>
      </c>
      <c r="F181" s="441" t="s">
        <v>24</v>
      </c>
      <c r="G181" s="442" t="s">
        <v>6</v>
      </c>
      <c r="H181" s="443">
        <v>850</v>
      </c>
      <c r="I181" s="444"/>
      <c r="J181" s="445">
        <f>ROUND(I181*H181,2)</f>
        <v>0</v>
      </c>
      <c r="K181" s="441" t="s">
        <v>1277</v>
      </c>
      <c r="L181" s="339"/>
      <c r="M181" s="446" t="s">
        <v>114</v>
      </c>
      <c r="N181" s="447" t="s">
        <v>1229</v>
      </c>
      <c r="O181" s="448"/>
      <c r="P181" s="449">
        <f>O181*H181</f>
        <v>0</v>
      </c>
      <c r="Q181" s="449">
        <v>0.00013</v>
      </c>
      <c r="R181" s="449">
        <f>Q181*H181</f>
        <v>0.11049999999999999</v>
      </c>
      <c r="S181" s="449">
        <v>0</v>
      </c>
      <c r="T181" s="450">
        <f>S181*H181</f>
        <v>0</v>
      </c>
      <c r="AR181" s="332" t="s">
        <v>107</v>
      </c>
      <c r="AT181" s="332" t="s">
        <v>97</v>
      </c>
      <c r="AU181" s="332" t="s">
        <v>98</v>
      </c>
      <c r="AY181" s="332" t="s">
        <v>1276</v>
      </c>
      <c r="BE181" s="451">
        <f>IF(N181="základní",J181,0)</f>
        <v>0</v>
      </c>
      <c r="BF181" s="451">
        <f>IF(N181="snížená",J181,0)</f>
        <v>0</v>
      </c>
      <c r="BG181" s="451">
        <f>IF(N181="zákl. přenesená",J181,0)</f>
        <v>0</v>
      </c>
      <c r="BH181" s="451">
        <f>IF(N181="sníž. přenesená",J181,0)</f>
        <v>0</v>
      </c>
      <c r="BI181" s="451">
        <f>IF(N181="nulová",J181,0)</f>
        <v>0</v>
      </c>
      <c r="BJ181" s="332" t="s">
        <v>96</v>
      </c>
      <c r="BK181" s="451">
        <f>ROUND(I181*H181,2)</f>
        <v>0</v>
      </c>
      <c r="BL181" s="332" t="s">
        <v>107</v>
      </c>
      <c r="BM181" s="332" t="s">
        <v>1328</v>
      </c>
    </row>
    <row r="182" spans="2:51" s="463" customFormat="1" ht="15">
      <c r="B182" s="452"/>
      <c r="C182" s="453"/>
      <c r="D182" s="454" t="s">
        <v>1279</v>
      </c>
      <c r="E182" s="455" t="s">
        <v>114</v>
      </c>
      <c r="F182" s="456" t="s">
        <v>352</v>
      </c>
      <c r="G182" s="453"/>
      <c r="H182" s="457">
        <v>850</v>
      </c>
      <c r="I182" s="458"/>
      <c r="J182" s="453"/>
      <c r="K182" s="453"/>
      <c r="L182" s="459"/>
      <c r="M182" s="460"/>
      <c r="N182" s="461"/>
      <c r="O182" s="461"/>
      <c r="P182" s="461"/>
      <c r="Q182" s="461"/>
      <c r="R182" s="461"/>
      <c r="S182" s="461"/>
      <c r="T182" s="462"/>
      <c r="AT182" s="464" t="s">
        <v>1279</v>
      </c>
      <c r="AU182" s="464" t="s">
        <v>98</v>
      </c>
      <c r="AV182" s="463" t="s">
        <v>98</v>
      </c>
      <c r="AW182" s="463" t="s">
        <v>1280</v>
      </c>
      <c r="AX182" s="463" t="s">
        <v>95</v>
      </c>
      <c r="AY182" s="464" t="s">
        <v>1276</v>
      </c>
    </row>
    <row r="183" spans="2:51" s="475" customFormat="1" ht="15">
      <c r="B183" s="465"/>
      <c r="C183" s="466"/>
      <c r="D183" s="454" t="s">
        <v>1279</v>
      </c>
      <c r="E183" s="467" t="s">
        <v>114</v>
      </c>
      <c r="F183" s="468" t="s">
        <v>116</v>
      </c>
      <c r="G183" s="466"/>
      <c r="H183" s="469">
        <v>850</v>
      </c>
      <c r="I183" s="470"/>
      <c r="J183" s="466"/>
      <c r="K183" s="466"/>
      <c r="L183" s="471"/>
      <c r="M183" s="472"/>
      <c r="N183" s="473"/>
      <c r="O183" s="473"/>
      <c r="P183" s="473"/>
      <c r="Q183" s="473"/>
      <c r="R183" s="473"/>
      <c r="S183" s="473"/>
      <c r="T183" s="474"/>
      <c r="AT183" s="476" t="s">
        <v>1279</v>
      </c>
      <c r="AU183" s="476" t="s">
        <v>98</v>
      </c>
      <c r="AV183" s="475" t="s">
        <v>107</v>
      </c>
      <c r="AW183" s="475" t="s">
        <v>1280</v>
      </c>
      <c r="AX183" s="475" t="s">
        <v>96</v>
      </c>
      <c r="AY183" s="476" t="s">
        <v>1276</v>
      </c>
    </row>
    <row r="184" spans="2:63" s="433" customFormat="1" ht="22.8" customHeight="1">
      <c r="B184" s="422"/>
      <c r="C184" s="423"/>
      <c r="D184" s="424" t="s">
        <v>92</v>
      </c>
      <c r="E184" s="437" t="s">
        <v>151</v>
      </c>
      <c r="F184" s="437" t="s">
        <v>152</v>
      </c>
      <c r="G184" s="423"/>
      <c r="H184" s="423"/>
      <c r="I184" s="426"/>
      <c r="J184" s="438">
        <f>BK184</f>
        <v>0</v>
      </c>
      <c r="K184" s="423"/>
      <c r="L184" s="428"/>
      <c r="M184" s="429"/>
      <c r="N184" s="430"/>
      <c r="O184" s="430"/>
      <c r="P184" s="431">
        <f>SUM(P185:P187)</f>
        <v>0</v>
      </c>
      <c r="Q184" s="430"/>
      <c r="R184" s="431">
        <f>SUM(R185:R187)</f>
        <v>0.0812</v>
      </c>
      <c r="S184" s="430"/>
      <c r="T184" s="432">
        <f>SUM(T185:T187)</f>
        <v>0</v>
      </c>
      <c r="AR184" s="434" t="s">
        <v>96</v>
      </c>
      <c r="AT184" s="435" t="s">
        <v>92</v>
      </c>
      <c r="AU184" s="435" t="s">
        <v>96</v>
      </c>
      <c r="AY184" s="434" t="s">
        <v>1276</v>
      </c>
      <c r="BK184" s="436">
        <f>SUM(BK185:BK187)</f>
        <v>0</v>
      </c>
    </row>
    <row r="185" spans="2:65" s="340" customFormat="1" ht="16.5" customHeight="1">
      <c r="B185" s="371"/>
      <c r="C185" s="439" t="s">
        <v>1329</v>
      </c>
      <c r="D185" s="439" t="s">
        <v>97</v>
      </c>
      <c r="E185" s="440" t="s">
        <v>153</v>
      </c>
      <c r="F185" s="441" t="s">
        <v>154</v>
      </c>
      <c r="G185" s="442" t="s">
        <v>6</v>
      </c>
      <c r="H185" s="443">
        <v>380</v>
      </c>
      <c r="I185" s="444"/>
      <c r="J185" s="445">
        <f>ROUND(I185*H185,2)</f>
        <v>0</v>
      </c>
      <c r="K185" s="441" t="s">
        <v>1277</v>
      </c>
      <c r="L185" s="339"/>
      <c r="M185" s="446" t="s">
        <v>114</v>
      </c>
      <c r="N185" s="447" t="s">
        <v>1229</v>
      </c>
      <c r="O185" s="448"/>
      <c r="P185" s="449">
        <f>O185*H185</f>
        <v>0</v>
      </c>
      <c r="Q185" s="449">
        <v>0.00012</v>
      </c>
      <c r="R185" s="449">
        <f>Q185*H185</f>
        <v>0.0456</v>
      </c>
      <c r="S185" s="449">
        <v>0</v>
      </c>
      <c r="T185" s="450">
        <f>S185*H185</f>
        <v>0</v>
      </c>
      <c r="AR185" s="332" t="s">
        <v>107</v>
      </c>
      <c r="AT185" s="332" t="s">
        <v>97</v>
      </c>
      <c r="AU185" s="332" t="s">
        <v>98</v>
      </c>
      <c r="AY185" s="332" t="s">
        <v>1276</v>
      </c>
      <c r="BE185" s="451">
        <f>IF(N185="základní",J185,0)</f>
        <v>0</v>
      </c>
      <c r="BF185" s="451">
        <f>IF(N185="snížená",J185,0)</f>
        <v>0</v>
      </c>
      <c r="BG185" s="451">
        <f>IF(N185="zákl. přenesená",J185,0)</f>
        <v>0</v>
      </c>
      <c r="BH185" s="451">
        <f>IF(N185="sníž. přenesená",J185,0)</f>
        <v>0</v>
      </c>
      <c r="BI185" s="451">
        <f>IF(N185="nulová",J185,0)</f>
        <v>0</v>
      </c>
      <c r="BJ185" s="332" t="s">
        <v>96</v>
      </c>
      <c r="BK185" s="451">
        <f>ROUND(I185*H185,2)</f>
        <v>0</v>
      </c>
      <c r="BL185" s="332" t="s">
        <v>107</v>
      </c>
      <c r="BM185" s="332" t="s">
        <v>1330</v>
      </c>
    </row>
    <row r="186" spans="2:65" s="340" customFormat="1" ht="16.5" customHeight="1">
      <c r="B186" s="371"/>
      <c r="C186" s="439" t="s">
        <v>1331</v>
      </c>
      <c r="D186" s="439" t="s">
        <v>97</v>
      </c>
      <c r="E186" s="440" t="s">
        <v>25</v>
      </c>
      <c r="F186" s="441" t="s">
        <v>26</v>
      </c>
      <c r="G186" s="442" t="s">
        <v>6</v>
      </c>
      <c r="H186" s="443">
        <v>890</v>
      </c>
      <c r="I186" s="444"/>
      <c r="J186" s="445">
        <f>ROUND(I186*H186,2)</f>
        <v>0</v>
      </c>
      <c r="K186" s="441" t="s">
        <v>1277</v>
      </c>
      <c r="L186" s="339"/>
      <c r="M186" s="446" t="s">
        <v>114</v>
      </c>
      <c r="N186" s="447" t="s">
        <v>1229</v>
      </c>
      <c r="O186" s="448"/>
      <c r="P186" s="449">
        <f>O186*H186</f>
        <v>0</v>
      </c>
      <c r="Q186" s="449">
        <v>4E-05</v>
      </c>
      <c r="R186" s="449">
        <f>Q186*H186</f>
        <v>0.0356</v>
      </c>
      <c r="S186" s="449">
        <v>0</v>
      </c>
      <c r="T186" s="450">
        <f>S186*H186</f>
        <v>0</v>
      </c>
      <c r="AR186" s="332" t="s">
        <v>107</v>
      </c>
      <c r="AT186" s="332" t="s">
        <v>97</v>
      </c>
      <c r="AU186" s="332" t="s">
        <v>98</v>
      </c>
      <c r="AY186" s="332" t="s">
        <v>1276</v>
      </c>
      <c r="BE186" s="451">
        <f>IF(N186="základní",J186,0)</f>
        <v>0</v>
      </c>
      <c r="BF186" s="451">
        <f>IF(N186="snížená",J186,0)</f>
        <v>0</v>
      </c>
      <c r="BG186" s="451">
        <f>IF(N186="zákl. přenesená",J186,0)</f>
        <v>0</v>
      </c>
      <c r="BH186" s="451">
        <f>IF(N186="sníž. přenesená",J186,0)</f>
        <v>0</v>
      </c>
      <c r="BI186" s="451">
        <f>IF(N186="nulová",J186,0)</f>
        <v>0</v>
      </c>
      <c r="BJ186" s="332" t="s">
        <v>96</v>
      </c>
      <c r="BK186" s="451">
        <f>ROUND(I186*H186,2)</f>
        <v>0</v>
      </c>
      <c r="BL186" s="332" t="s">
        <v>107</v>
      </c>
      <c r="BM186" s="332" t="s">
        <v>1332</v>
      </c>
    </row>
    <row r="187" spans="2:65" s="340" customFormat="1" ht="16.5" customHeight="1">
      <c r="B187" s="371"/>
      <c r="C187" s="439" t="s">
        <v>831</v>
      </c>
      <c r="D187" s="439" t="s">
        <v>97</v>
      </c>
      <c r="E187" s="440" t="s">
        <v>353</v>
      </c>
      <c r="F187" s="441" t="s">
        <v>354</v>
      </c>
      <c r="G187" s="442" t="s">
        <v>6</v>
      </c>
      <c r="H187" s="443">
        <v>7</v>
      </c>
      <c r="I187" s="444"/>
      <c r="J187" s="445">
        <f>ROUND(I187*H187,2)</f>
        <v>0</v>
      </c>
      <c r="K187" s="441" t="s">
        <v>114</v>
      </c>
      <c r="L187" s="339"/>
      <c r="M187" s="446" t="s">
        <v>114</v>
      </c>
      <c r="N187" s="447" t="s">
        <v>1229</v>
      </c>
      <c r="O187" s="448"/>
      <c r="P187" s="449">
        <f>O187*H187</f>
        <v>0</v>
      </c>
      <c r="Q187" s="449">
        <v>0</v>
      </c>
      <c r="R187" s="449">
        <f>Q187*H187</f>
        <v>0</v>
      </c>
      <c r="S187" s="449">
        <v>0</v>
      </c>
      <c r="T187" s="450">
        <f>S187*H187</f>
        <v>0</v>
      </c>
      <c r="AR187" s="332" t="s">
        <v>107</v>
      </c>
      <c r="AT187" s="332" t="s">
        <v>97</v>
      </c>
      <c r="AU187" s="332" t="s">
        <v>98</v>
      </c>
      <c r="AY187" s="332" t="s">
        <v>1276</v>
      </c>
      <c r="BE187" s="451">
        <f>IF(N187="základní",J187,0)</f>
        <v>0</v>
      </c>
      <c r="BF187" s="451">
        <f>IF(N187="snížená",J187,0)</f>
        <v>0</v>
      </c>
      <c r="BG187" s="451">
        <f>IF(N187="zákl. přenesená",J187,0)</f>
        <v>0</v>
      </c>
      <c r="BH187" s="451">
        <f>IF(N187="sníž. přenesená",J187,0)</f>
        <v>0</v>
      </c>
      <c r="BI187" s="451">
        <f>IF(N187="nulová",J187,0)</f>
        <v>0</v>
      </c>
      <c r="BJ187" s="332" t="s">
        <v>96</v>
      </c>
      <c r="BK187" s="451">
        <f>ROUND(I187*H187,2)</f>
        <v>0</v>
      </c>
      <c r="BL187" s="332" t="s">
        <v>107</v>
      </c>
      <c r="BM187" s="332" t="s">
        <v>1333</v>
      </c>
    </row>
    <row r="188" spans="2:63" s="433" customFormat="1" ht="22.8" customHeight="1">
      <c r="B188" s="422"/>
      <c r="C188" s="423"/>
      <c r="D188" s="424" t="s">
        <v>92</v>
      </c>
      <c r="E188" s="437" t="s">
        <v>155</v>
      </c>
      <c r="F188" s="437" t="s">
        <v>156</v>
      </c>
      <c r="G188" s="423"/>
      <c r="H188" s="423"/>
      <c r="I188" s="426"/>
      <c r="J188" s="438">
        <f>BK188</f>
        <v>0</v>
      </c>
      <c r="K188" s="423"/>
      <c r="L188" s="428"/>
      <c r="M188" s="429"/>
      <c r="N188" s="430"/>
      <c r="O188" s="430"/>
      <c r="P188" s="431">
        <f>SUM(P189:P270)</f>
        <v>0</v>
      </c>
      <c r="Q188" s="430"/>
      <c r="R188" s="431">
        <f>SUM(R189:R270)</f>
        <v>0</v>
      </c>
      <c r="S188" s="430"/>
      <c r="T188" s="432">
        <f>SUM(T189:T270)</f>
        <v>235.317056</v>
      </c>
      <c r="AR188" s="434" t="s">
        <v>96</v>
      </c>
      <c r="AT188" s="435" t="s">
        <v>92</v>
      </c>
      <c r="AU188" s="435" t="s">
        <v>96</v>
      </c>
      <c r="AY188" s="434" t="s">
        <v>1276</v>
      </c>
      <c r="BK188" s="436">
        <f>SUM(BK189:BK270)</f>
        <v>0</v>
      </c>
    </row>
    <row r="189" spans="2:65" s="340" customFormat="1" ht="16.5" customHeight="1">
      <c r="B189" s="371"/>
      <c r="C189" s="439" t="s">
        <v>1334</v>
      </c>
      <c r="D189" s="439" t="s">
        <v>97</v>
      </c>
      <c r="E189" s="440" t="s">
        <v>34</v>
      </c>
      <c r="F189" s="441" t="s">
        <v>157</v>
      </c>
      <c r="G189" s="442" t="s">
        <v>6</v>
      </c>
      <c r="H189" s="443">
        <v>515.193</v>
      </c>
      <c r="I189" s="444"/>
      <c r="J189" s="445">
        <f>ROUND(I189*H189,2)</f>
        <v>0</v>
      </c>
      <c r="K189" s="441" t="s">
        <v>1277</v>
      </c>
      <c r="L189" s="339"/>
      <c r="M189" s="446" t="s">
        <v>114</v>
      </c>
      <c r="N189" s="447" t="s">
        <v>1229</v>
      </c>
      <c r="O189" s="448"/>
      <c r="P189" s="449">
        <f>O189*H189</f>
        <v>0</v>
      </c>
      <c r="Q189" s="449">
        <v>0</v>
      </c>
      <c r="R189" s="449">
        <f>Q189*H189</f>
        <v>0</v>
      </c>
      <c r="S189" s="449">
        <v>0.068</v>
      </c>
      <c r="T189" s="450">
        <f>S189*H189</f>
        <v>35.033124</v>
      </c>
      <c r="AR189" s="332" t="s">
        <v>107</v>
      </c>
      <c r="AT189" s="332" t="s">
        <v>97</v>
      </c>
      <c r="AU189" s="332" t="s">
        <v>98</v>
      </c>
      <c r="AY189" s="332" t="s">
        <v>1276</v>
      </c>
      <c r="BE189" s="451">
        <f>IF(N189="základní",J189,0)</f>
        <v>0</v>
      </c>
      <c r="BF189" s="451">
        <f>IF(N189="snížená",J189,0)</f>
        <v>0</v>
      </c>
      <c r="BG189" s="451">
        <f>IF(N189="zákl. přenesená",J189,0)</f>
        <v>0</v>
      </c>
      <c r="BH189" s="451">
        <f>IF(N189="sníž. přenesená",J189,0)</f>
        <v>0</v>
      </c>
      <c r="BI189" s="451">
        <f>IF(N189="nulová",J189,0)</f>
        <v>0</v>
      </c>
      <c r="BJ189" s="332" t="s">
        <v>96</v>
      </c>
      <c r="BK189" s="451">
        <f>ROUND(I189*H189,2)</f>
        <v>0</v>
      </c>
      <c r="BL189" s="332" t="s">
        <v>107</v>
      </c>
      <c r="BM189" s="332" t="s">
        <v>1335</v>
      </c>
    </row>
    <row r="190" spans="2:51" s="486" customFormat="1" ht="15">
      <c r="B190" s="477"/>
      <c r="C190" s="478"/>
      <c r="D190" s="454" t="s">
        <v>1279</v>
      </c>
      <c r="E190" s="479" t="s">
        <v>114</v>
      </c>
      <c r="F190" s="480" t="s">
        <v>327</v>
      </c>
      <c r="G190" s="478"/>
      <c r="H190" s="479" t="s">
        <v>114</v>
      </c>
      <c r="I190" s="481"/>
      <c r="J190" s="478"/>
      <c r="K190" s="478"/>
      <c r="L190" s="482"/>
      <c r="M190" s="483"/>
      <c r="N190" s="484"/>
      <c r="O190" s="484"/>
      <c r="P190" s="484"/>
      <c r="Q190" s="484"/>
      <c r="R190" s="484"/>
      <c r="S190" s="484"/>
      <c r="T190" s="485"/>
      <c r="AT190" s="487" t="s">
        <v>1279</v>
      </c>
      <c r="AU190" s="487" t="s">
        <v>98</v>
      </c>
      <c r="AV190" s="486" t="s">
        <v>96</v>
      </c>
      <c r="AW190" s="486" t="s">
        <v>1280</v>
      </c>
      <c r="AX190" s="486" t="s">
        <v>95</v>
      </c>
      <c r="AY190" s="487" t="s">
        <v>1276</v>
      </c>
    </row>
    <row r="191" spans="2:51" s="463" customFormat="1" ht="15">
      <c r="B191" s="452"/>
      <c r="C191" s="453"/>
      <c r="D191" s="454" t="s">
        <v>1279</v>
      </c>
      <c r="E191" s="455" t="s">
        <v>114</v>
      </c>
      <c r="F191" s="456" t="s">
        <v>355</v>
      </c>
      <c r="G191" s="453"/>
      <c r="H191" s="457">
        <v>405.405</v>
      </c>
      <c r="I191" s="458"/>
      <c r="J191" s="453"/>
      <c r="K191" s="453"/>
      <c r="L191" s="459"/>
      <c r="M191" s="460"/>
      <c r="N191" s="461"/>
      <c r="O191" s="461"/>
      <c r="P191" s="461"/>
      <c r="Q191" s="461"/>
      <c r="R191" s="461"/>
      <c r="S191" s="461"/>
      <c r="T191" s="462"/>
      <c r="AT191" s="464" t="s">
        <v>1279</v>
      </c>
      <c r="AU191" s="464" t="s">
        <v>98</v>
      </c>
      <c r="AV191" s="463" t="s">
        <v>98</v>
      </c>
      <c r="AW191" s="463" t="s">
        <v>1280</v>
      </c>
      <c r="AX191" s="463" t="s">
        <v>95</v>
      </c>
      <c r="AY191" s="464" t="s">
        <v>1276</v>
      </c>
    </row>
    <row r="192" spans="2:51" s="486" customFormat="1" ht="15">
      <c r="B192" s="477"/>
      <c r="C192" s="478"/>
      <c r="D192" s="454" t="s">
        <v>1279</v>
      </c>
      <c r="E192" s="479" t="s">
        <v>114</v>
      </c>
      <c r="F192" s="480" t="s">
        <v>356</v>
      </c>
      <c r="G192" s="478"/>
      <c r="H192" s="479" t="s">
        <v>114</v>
      </c>
      <c r="I192" s="481"/>
      <c r="J192" s="478"/>
      <c r="K192" s="478"/>
      <c r="L192" s="482"/>
      <c r="M192" s="483"/>
      <c r="N192" s="484"/>
      <c r="O192" s="484"/>
      <c r="P192" s="484"/>
      <c r="Q192" s="484"/>
      <c r="R192" s="484"/>
      <c r="S192" s="484"/>
      <c r="T192" s="485"/>
      <c r="AT192" s="487" t="s">
        <v>1279</v>
      </c>
      <c r="AU192" s="487" t="s">
        <v>98</v>
      </c>
      <c r="AV192" s="486" t="s">
        <v>96</v>
      </c>
      <c r="AW192" s="486" t="s">
        <v>1280</v>
      </c>
      <c r="AX192" s="486" t="s">
        <v>95</v>
      </c>
      <c r="AY192" s="487" t="s">
        <v>1276</v>
      </c>
    </row>
    <row r="193" spans="2:51" s="463" customFormat="1" ht="15">
      <c r="B193" s="452"/>
      <c r="C193" s="453"/>
      <c r="D193" s="454" t="s">
        <v>1279</v>
      </c>
      <c r="E193" s="455" t="s">
        <v>114</v>
      </c>
      <c r="F193" s="456" t="s">
        <v>357</v>
      </c>
      <c r="G193" s="453"/>
      <c r="H193" s="457">
        <v>45.801</v>
      </c>
      <c r="I193" s="458"/>
      <c r="J193" s="453"/>
      <c r="K193" s="453"/>
      <c r="L193" s="459"/>
      <c r="M193" s="460"/>
      <c r="N193" s="461"/>
      <c r="O193" s="461"/>
      <c r="P193" s="461"/>
      <c r="Q193" s="461"/>
      <c r="R193" s="461"/>
      <c r="S193" s="461"/>
      <c r="T193" s="462"/>
      <c r="AT193" s="464" t="s">
        <v>1279</v>
      </c>
      <c r="AU193" s="464" t="s">
        <v>98</v>
      </c>
      <c r="AV193" s="463" t="s">
        <v>98</v>
      </c>
      <c r="AW193" s="463" t="s">
        <v>1280</v>
      </c>
      <c r="AX193" s="463" t="s">
        <v>95</v>
      </c>
      <c r="AY193" s="464" t="s">
        <v>1276</v>
      </c>
    </row>
    <row r="194" spans="2:51" s="463" customFormat="1" ht="15">
      <c r="B194" s="452"/>
      <c r="C194" s="453"/>
      <c r="D194" s="454" t="s">
        <v>1279</v>
      </c>
      <c r="E194" s="455" t="s">
        <v>114</v>
      </c>
      <c r="F194" s="456" t="s">
        <v>358</v>
      </c>
      <c r="G194" s="453"/>
      <c r="H194" s="457">
        <v>14.931</v>
      </c>
      <c r="I194" s="458"/>
      <c r="J194" s="453"/>
      <c r="K194" s="453"/>
      <c r="L194" s="459"/>
      <c r="M194" s="460"/>
      <c r="N194" s="461"/>
      <c r="O194" s="461"/>
      <c r="P194" s="461"/>
      <c r="Q194" s="461"/>
      <c r="R194" s="461"/>
      <c r="S194" s="461"/>
      <c r="T194" s="462"/>
      <c r="AT194" s="464" t="s">
        <v>1279</v>
      </c>
      <c r="AU194" s="464" t="s">
        <v>98</v>
      </c>
      <c r="AV194" s="463" t="s">
        <v>98</v>
      </c>
      <c r="AW194" s="463" t="s">
        <v>1280</v>
      </c>
      <c r="AX194" s="463" t="s">
        <v>95</v>
      </c>
      <c r="AY194" s="464" t="s">
        <v>1276</v>
      </c>
    </row>
    <row r="195" spans="2:51" s="463" customFormat="1" ht="15">
      <c r="B195" s="452"/>
      <c r="C195" s="453"/>
      <c r="D195" s="454" t="s">
        <v>1279</v>
      </c>
      <c r="E195" s="455" t="s">
        <v>114</v>
      </c>
      <c r="F195" s="456" t="s">
        <v>359</v>
      </c>
      <c r="G195" s="453"/>
      <c r="H195" s="457">
        <v>14.469</v>
      </c>
      <c r="I195" s="458"/>
      <c r="J195" s="453"/>
      <c r="K195" s="453"/>
      <c r="L195" s="459"/>
      <c r="M195" s="460"/>
      <c r="N195" s="461"/>
      <c r="O195" s="461"/>
      <c r="P195" s="461"/>
      <c r="Q195" s="461"/>
      <c r="R195" s="461"/>
      <c r="S195" s="461"/>
      <c r="T195" s="462"/>
      <c r="AT195" s="464" t="s">
        <v>1279</v>
      </c>
      <c r="AU195" s="464" t="s">
        <v>98</v>
      </c>
      <c r="AV195" s="463" t="s">
        <v>98</v>
      </c>
      <c r="AW195" s="463" t="s">
        <v>1280</v>
      </c>
      <c r="AX195" s="463" t="s">
        <v>95</v>
      </c>
      <c r="AY195" s="464" t="s">
        <v>1276</v>
      </c>
    </row>
    <row r="196" spans="2:51" s="463" customFormat="1" ht="15">
      <c r="B196" s="452"/>
      <c r="C196" s="453"/>
      <c r="D196" s="454" t="s">
        <v>1279</v>
      </c>
      <c r="E196" s="455" t="s">
        <v>114</v>
      </c>
      <c r="F196" s="456" t="s">
        <v>360</v>
      </c>
      <c r="G196" s="453"/>
      <c r="H196" s="457">
        <v>14.616</v>
      </c>
      <c r="I196" s="458"/>
      <c r="J196" s="453"/>
      <c r="K196" s="453"/>
      <c r="L196" s="459"/>
      <c r="M196" s="460"/>
      <c r="N196" s="461"/>
      <c r="O196" s="461"/>
      <c r="P196" s="461"/>
      <c r="Q196" s="461"/>
      <c r="R196" s="461"/>
      <c r="S196" s="461"/>
      <c r="T196" s="462"/>
      <c r="AT196" s="464" t="s">
        <v>1279</v>
      </c>
      <c r="AU196" s="464" t="s">
        <v>98</v>
      </c>
      <c r="AV196" s="463" t="s">
        <v>98</v>
      </c>
      <c r="AW196" s="463" t="s">
        <v>1280</v>
      </c>
      <c r="AX196" s="463" t="s">
        <v>95</v>
      </c>
      <c r="AY196" s="464" t="s">
        <v>1276</v>
      </c>
    </row>
    <row r="197" spans="2:51" s="463" customFormat="1" ht="15">
      <c r="B197" s="452"/>
      <c r="C197" s="453"/>
      <c r="D197" s="454" t="s">
        <v>1279</v>
      </c>
      <c r="E197" s="455" t="s">
        <v>114</v>
      </c>
      <c r="F197" s="456" t="s">
        <v>361</v>
      </c>
      <c r="G197" s="453"/>
      <c r="H197" s="457">
        <v>19.971</v>
      </c>
      <c r="I197" s="458"/>
      <c r="J197" s="453"/>
      <c r="K197" s="453"/>
      <c r="L197" s="459"/>
      <c r="M197" s="460"/>
      <c r="N197" s="461"/>
      <c r="O197" s="461"/>
      <c r="P197" s="461"/>
      <c r="Q197" s="461"/>
      <c r="R197" s="461"/>
      <c r="S197" s="461"/>
      <c r="T197" s="462"/>
      <c r="AT197" s="464" t="s">
        <v>1279</v>
      </c>
      <c r="AU197" s="464" t="s">
        <v>98</v>
      </c>
      <c r="AV197" s="463" t="s">
        <v>98</v>
      </c>
      <c r="AW197" s="463" t="s">
        <v>1280</v>
      </c>
      <c r="AX197" s="463" t="s">
        <v>95</v>
      </c>
      <c r="AY197" s="464" t="s">
        <v>1276</v>
      </c>
    </row>
    <row r="198" spans="2:51" s="475" customFormat="1" ht="15">
      <c r="B198" s="465"/>
      <c r="C198" s="466"/>
      <c r="D198" s="454" t="s">
        <v>1279</v>
      </c>
      <c r="E198" s="467" t="s">
        <v>114</v>
      </c>
      <c r="F198" s="468" t="s">
        <v>116</v>
      </c>
      <c r="G198" s="466"/>
      <c r="H198" s="469">
        <v>515.193</v>
      </c>
      <c r="I198" s="470"/>
      <c r="J198" s="466"/>
      <c r="K198" s="466"/>
      <c r="L198" s="471"/>
      <c r="M198" s="472"/>
      <c r="N198" s="473"/>
      <c r="O198" s="473"/>
      <c r="P198" s="473"/>
      <c r="Q198" s="473"/>
      <c r="R198" s="473"/>
      <c r="S198" s="473"/>
      <c r="T198" s="474"/>
      <c r="AT198" s="476" t="s">
        <v>1279</v>
      </c>
      <c r="AU198" s="476" t="s">
        <v>98</v>
      </c>
      <c r="AV198" s="475" t="s">
        <v>107</v>
      </c>
      <c r="AW198" s="475" t="s">
        <v>1280</v>
      </c>
      <c r="AX198" s="475" t="s">
        <v>96</v>
      </c>
      <c r="AY198" s="476" t="s">
        <v>1276</v>
      </c>
    </row>
    <row r="199" spans="2:65" s="340" customFormat="1" ht="16.5" customHeight="1">
      <c r="B199" s="371"/>
      <c r="C199" s="439" t="s">
        <v>98</v>
      </c>
      <c r="D199" s="439" t="s">
        <v>97</v>
      </c>
      <c r="E199" s="440" t="s">
        <v>43</v>
      </c>
      <c r="F199" s="441" t="s">
        <v>44</v>
      </c>
      <c r="G199" s="442" t="s">
        <v>5</v>
      </c>
      <c r="H199" s="443">
        <v>78</v>
      </c>
      <c r="I199" s="444"/>
      <c r="J199" s="445">
        <f>ROUND(I199*H199,2)</f>
        <v>0</v>
      </c>
      <c r="K199" s="441" t="s">
        <v>1277</v>
      </c>
      <c r="L199" s="339"/>
      <c r="M199" s="446" t="s">
        <v>114</v>
      </c>
      <c r="N199" s="447" t="s">
        <v>1229</v>
      </c>
      <c r="O199" s="448"/>
      <c r="P199" s="449">
        <f>O199*H199</f>
        <v>0</v>
      </c>
      <c r="Q199" s="449">
        <v>0</v>
      </c>
      <c r="R199" s="449">
        <f>Q199*H199</f>
        <v>0</v>
      </c>
      <c r="S199" s="449">
        <v>0.024</v>
      </c>
      <c r="T199" s="450">
        <f>S199*H199</f>
        <v>1.872</v>
      </c>
      <c r="AR199" s="332" t="s">
        <v>1336</v>
      </c>
      <c r="AT199" s="332" t="s">
        <v>97</v>
      </c>
      <c r="AU199" s="332" t="s">
        <v>98</v>
      </c>
      <c r="AY199" s="332" t="s">
        <v>1276</v>
      </c>
      <c r="BE199" s="451">
        <f>IF(N199="základní",J199,0)</f>
        <v>0</v>
      </c>
      <c r="BF199" s="451">
        <f>IF(N199="snížená",J199,0)</f>
        <v>0</v>
      </c>
      <c r="BG199" s="451">
        <f>IF(N199="zákl. přenesená",J199,0)</f>
        <v>0</v>
      </c>
      <c r="BH199" s="451">
        <f>IF(N199="sníž. přenesená",J199,0)</f>
        <v>0</v>
      </c>
      <c r="BI199" s="451">
        <f>IF(N199="nulová",J199,0)</f>
        <v>0</v>
      </c>
      <c r="BJ199" s="332" t="s">
        <v>96</v>
      </c>
      <c r="BK199" s="451">
        <f>ROUND(I199*H199,2)</f>
        <v>0</v>
      </c>
      <c r="BL199" s="332" t="s">
        <v>1336</v>
      </c>
      <c r="BM199" s="332" t="s">
        <v>1337</v>
      </c>
    </row>
    <row r="200" spans="2:51" s="463" customFormat="1" ht="15">
      <c r="B200" s="452"/>
      <c r="C200" s="453"/>
      <c r="D200" s="454" t="s">
        <v>1279</v>
      </c>
      <c r="E200" s="455" t="s">
        <v>114</v>
      </c>
      <c r="F200" s="456" t="s">
        <v>362</v>
      </c>
      <c r="G200" s="453"/>
      <c r="H200" s="457">
        <v>78</v>
      </c>
      <c r="I200" s="458"/>
      <c r="J200" s="453"/>
      <c r="K200" s="453"/>
      <c r="L200" s="459"/>
      <c r="M200" s="460"/>
      <c r="N200" s="461"/>
      <c r="O200" s="461"/>
      <c r="P200" s="461"/>
      <c r="Q200" s="461"/>
      <c r="R200" s="461"/>
      <c r="S200" s="461"/>
      <c r="T200" s="462"/>
      <c r="AT200" s="464" t="s">
        <v>1279</v>
      </c>
      <c r="AU200" s="464" t="s">
        <v>98</v>
      </c>
      <c r="AV200" s="463" t="s">
        <v>98</v>
      </c>
      <c r="AW200" s="463" t="s">
        <v>1280</v>
      </c>
      <c r="AX200" s="463" t="s">
        <v>95</v>
      </c>
      <c r="AY200" s="464" t="s">
        <v>1276</v>
      </c>
    </row>
    <row r="201" spans="2:51" s="475" customFormat="1" ht="15">
      <c r="B201" s="465"/>
      <c r="C201" s="466"/>
      <c r="D201" s="454" t="s">
        <v>1279</v>
      </c>
      <c r="E201" s="467" t="s">
        <v>114</v>
      </c>
      <c r="F201" s="468" t="s">
        <v>116</v>
      </c>
      <c r="G201" s="466"/>
      <c r="H201" s="469">
        <v>78</v>
      </c>
      <c r="I201" s="470"/>
      <c r="J201" s="466"/>
      <c r="K201" s="466"/>
      <c r="L201" s="471"/>
      <c r="M201" s="472"/>
      <c r="N201" s="473"/>
      <c r="O201" s="473"/>
      <c r="P201" s="473"/>
      <c r="Q201" s="473"/>
      <c r="R201" s="473"/>
      <c r="S201" s="473"/>
      <c r="T201" s="474"/>
      <c r="AT201" s="476" t="s">
        <v>1279</v>
      </c>
      <c r="AU201" s="476" t="s">
        <v>98</v>
      </c>
      <c r="AV201" s="475" t="s">
        <v>107</v>
      </c>
      <c r="AW201" s="475" t="s">
        <v>1280</v>
      </c>
      <c r="AX201" s="475" t="s">
        <v>96</v>
      </c>
      <c r="AY201" s="476" t="s">
        <v>1276</v>
      </c>
    </row>
    <row r="202" spans="2:65" s="340" customFormat="1" ht="16.5" customHeight="1">
      <c r="B202" s="371"/>
      <c r="C202" s="439" t="s">
        <v>1338</v>
      </c>
      <c r="D202" s="439" t="s">
        <v>97</v>
      </c>
      <c r="E202" s="440" t="s">
        <v>32</v>
      </c>
      <c r="F202" s="441" t="s">
        <v>33</v>
      </c>
      <c r="G202" s="442" t="s">
        <v>6</v>
      </c>
      <c r="H202" s="443">
        <v>156</v>
      </c>
      <c r="I202" s="444"/>
      <c r="J202" s="445">
        <f>ROUND(I202*H202,2)</f>
        <v>0</v>
      </c>
      <c r="K202" s="441" t="s">
        <v>1277</v>
      </c>
      <c r="L202" s="339"/>
      <c r="M202" s="446" t="s">
        <v>114</v>
      </c>
      <c r="N202" s="447" t="s">
        <v>1229</v>
      </c>
      <c r="O202" s="448"/>
      <c r="P202" s="449">
        <f>O202*H202</f>
        <v>0</v>
      </c>
      <c r="Q202" s="449">
        <v>0</v>
      </c>
      <c r="R202" s="449">
        <f>Q202*H202</f>
        <v>0</v>
      </c>
      <c r="S202" s="449">
        <v>0.076</v>
      </c>
      <c r="T202" s="450">
        <f>S202*H202</f>
        <v>11.856</v>
      </c>
      <c r="AR202" s="332" t="s">
        <v>107</v>
      </c>
      <c r="AT202" s="332" t="s">
        <v>97</v>
      </c>
      <c r="AU202" s="332" t="s">
        <v>98</v>
      </c>
      <c r="AY202" s="332" t="s">
        <v>1276</v>
      </c>
      <c r="BE202" s="451">
        <f>IF(N202="základní",J202,0)</f>
        <v>0</v>
      </c>
      <c r="BF202" s="451">
        <f>IF(N202="snížená",J202,0)</f>
        <v>0</v>
      </c>
      <c r="BG202" s="451">
        <f>IF(N202="zákl. přenesená",J202,0)</f>
        <v>0</v>
      </c>
      <c r="BH202" s="451">
        <f>IF(N202="sníž. přenesená",J202,0)</f>
        <v>0</v>
      </c>
      <c r="BI202" s="451">
        <f>IF(N202="nulová",J202,0)</f>
        <v>0</v>
      </c>
      <c r="BJ202" s="332" t="s">
        <v>96</v>
      </c>
      <c r="BK202" s="451">
        <f>ROUND(I202*H202,2)</f>
        <v>0</v>
      </c>
      <c r="BL202" s="332" t="s">
        <v>107</v>
      </c>
      <c r="BM202" s="332" t="s">
        <v>1339</v>
      </c>
    </row>
    <row r="203" spans="2:51" s="463" customFormat="1" ht="15">
      <c r="B203" s="452"/>
      <c r="C203" s="453"/>
      <c r="D203" s="454" t="s">
        <v>1279</v>
      </c>
      <c r="E203" s="455" t="s">
        <v>114</v>
      </c>
      <c r="F203" s="456" t="s">
        <v>363</v>
      </c>
      <c r="G203" s="453"/>
      <c r="H203" s="457">
        <v>156</v>
      </c>
      <c r="I203" s="458"/>
      <c r="J203" s="453"/>
      <c r="K203" s="453"/>
      <c r="L203" s="459"/>
      <c r="M203" s="460"/>
      <c r="N203" s="461"/>
      <c r="O203" s="461"/>
      <c r="P203" s="461"/>
      <c r="Q203" s="461"/>
      <c r="R203" s="461"/>
      <c r="S203" s="461"/>
      <c r="T203" s="462"/>
      <c r="AT203" s="464" t="s">
        <v>1279</v>
      </c>
      <c r="AU203" s="464" t="s">
        <v>98</v>
      </c>
      <c r="AV203" s="463" t="s">
        <v>98</v>
      </c>
      <c r="AW203" s="463" t="s">
        <v>1280</v>
      </c>
      <c r="AX203" s="463" t="s">
        <v>95</v>
      </c>
      <c r="AY203" s="464" t="s">
        <v>1276</v>
      </c>
    </row>
    <row r="204" spans="2:51" s="475" customFormat="1" ht="15">
      <c r="B204" s="465"/>
      <c r="C204" s="466"/>
      <c r="D204" s="454" t="s">
        <v>1279</v>
      </c>
      <c r="E204" s="467" t="s">
        <v>114</v>
      </c>
      <c r="F204" s="468" t="s">
        <v>116</v>
      </c>
      <c r="G204" s="466"/>
      <c r="H204" s="469">
        <v>156</v>
      </c>
      <c r="I204" s="470"/>
      <c r="J204" s="466"/>
      <c r="K204" s="466"/>
      <c r="L204" s="471"/>
      <c r="M204" s="472"/>
      <c r="N204" s="473"/>
      <c r="O204" s="473"/>
      <c r="P204" s="473"/>
      <c r="Q204" s="473"/>
      <c r="R204" s="473"/>
      <c r="S204" s="473"/>
      <c r="T204" s="474"/>
      <c r="AT204" s="476" t="s">
        <v>1279</v>
      </c>
      <c r="AU204" s="476" t="s">
        <v>98</v>
      </c>
      <c r="AV204" s="475" t="s">
        <v>107</v>
      </c>
      <c r="AW204" s="475" t="s">
        <v>1280</v>
      </c>
      <c r="AX204" s="475" t="s">
        <v>96</v>
      </c>
      <c r="AY204" s="476" t="s">
        <v>1276</v>
      </c>
    </row>
    <row r="205" spans="2:65" s="340" customFormat="1" ht="16.5" customHeight="1">
      <c r="B205" s="371"/>
      <c r="C205" s="439" t="s">
        <v>1340</v>
      </c>
      <c r="D205" s="439" t="s">
        <v>97</v>
      </c>
      <c r="E205" s="440" t="s">
        <v>158</v>
      </c>
      <c r="F205" s="441" t="s">
        <v>364</v>
      </c>
      <c r="G205" s="442" t="s">
        <v>6</v>
      </c>
      <c r="H205" s="443">
        <v>818</v>
      </c>
      <c r="I205" s="444"/>
      <c r="J205" s="445">
        <f>ROUND(I205*H205,2)</f>
        <v>0</v>
      </c>
      <c r="K205" s="441" t="s">
        <v>114</v>
      </c>
      <c r="L205" s="339"/>
      <c r="M205" s="446" t="s">
        <v>114</v>
      </c>
      <c r="N205" s="447" t="s">
        <v>1229</v>
      </c>
      <c r="O205" s="448"/>
      <c r="P205" s="449">
        <f>O205*H205</f>
        <v>0</v>
      </c>
      <c r="Q205" s="449">
        <v>0</v>
      </c>
      <c r="R205" s="449">
        <f>Q205*H205</f>
        <v>0</v>
      </c>
      <c r="S205" s="449">
        <v>0.003</v>
      </c>
      <c r="T205" s="450">
        <f>S205*H205</f>
        <v>2.454</v>
      </c>
      <c r="AR205" s="332" t="s">
        <v>1336</v>
      </c>
      <c r="AT205" s="332" t="s">
        <v>97</v>
      </c>
      <c r="AU205" s="332" t="s">
        <v>98</v>
      </c>
      <c r="AY205" s="332" t="s">
        <v>1276</v>
      </c>
      <c r="BE205" s="451">
        <f>IF(N205="základní",J205,0)</f>
        <v>0</v>
      </c>
      <c r="BF205" s="451">
        <f>IF(N205="snížená",J205,0)</f>
        <v>0</v>
      </c>
      <c r="BG205" s="451">
        <f>IF(N205="zákl. přenesená",J205,0)</f>
        <v>0</v>
      </c>
      <c r="BH205" s="451">
        <f>IF(N205="sníž. přenesená",J205,0)</f>
        <v>0</v>
      </c>
      <c r="BI205" s="451">
        <f>IF(N205="nulová",J205,0)</f>
        <v>0</v>
      </c>
      <c r="BJ205" s="332" t="s">
        <v>96</v>
      </c>
      <c r="BK205" s="451">
        <f>ROUND(I205*H205,2)</f>
        <v>0</v>
      </c>
      <c r="BL205" s="332" t="s">
        <v>1336</v>
      </c>
      <c r="BM205" s="332" t="s">
        <v>1341</v>
      </c>
    </row>
    <row r="206" spans="2:51" s="463" customFormat="1" ht="15">
      <c r="B206" s="452"/>
      <c r="C206" s="453"/>
      <c r="D206" s="454" t="s">
        <v>1279</v>
      </c>
      <c r="E206" s="455" t="s">
        <v>114</v>
      </c>
      <c r="F206" s="456" t="s">
        <v>365</v>
      </c>
      <c r="G206" s="453"/>
      <c r="H206" s="457">
        <v>818</v>
      </c>
      <c r="I206" s="458"/>
      <c r="J206" s="453"/>
      <c r="K206" s="453"/>
      <c r="L206" s="459"/>
      <c r="M206" s="460"/>
      <c r="N206" s="461"/>
      <c r="O206" s="461"/>
      <c r="P206" s="461"/>
      <c r="Q206" s="461"/>
      <c r="R206" s="461"/>
      <c r="S206" s="461"/>
      <c r="T206" s="462"/>
      <c r="AT206" s="464" t="s">
        <v>1279</v>
      </c>
      <c r="AU206" s="464" t="s">
        <v>98</v>
      </c>
      <c r="AV206" s="463" t="s">
        <v>98</v>
      </c>
      <c r="AW206" s="463" t="s">
        <v>1280</v>
      </c>
      <c r="AX206" s="463" t="s">
        <v>95</v>
      </c>
      <c r="AY206" s="464" t="s">
        <v>1276</v>
      </c>
    </row>
    <row r="207" spans="2:51" s="475" customFormat="1" ht="15">
      <c r="B207" s="465"/>
      <c r="C207" s="466"/>
      <c r="D207" s="454" t="s">
        <v>1279</v>
      </c>
      <c r="E207" s="467" t="s">
        <v>114</v>
      </c>
      <c r="F207" s="468" t="s">
        <v>116</v>
      </c>
      <c r="G207" s="466"/>
      <c r="H207" s="469">
        <v>818</v>
      </c>
      <c r="I207" s="470"/>
      <c r="J207" s="466"/>
      <c r="K207" s="466"/>
      <c r="L207" s="471"/>
      <c r="M207" s="472"/>
      <c r="N207" s="473"/>
      <c r="O207" s="473"/>
      <c r="P207" s="473"/>
      <c r="Q207" s="473"/>
      <c r="R207" s="473"/>
      <c r="S207" s="473"/>
      <c r="T207" s="474"/>
      <c r="AT207" s="476" t="s">
        <v>1279</v>
      </c>
      <c r="AU207" s="476" t="s">
        <v>98</v>
      </c>
      <c r="AV207" s="475" t="s">
        <v>107</v>
      </c>
      <c r="AW207" s="475" t="s">
        <v>1280</v>
      </c>
      <c r="AX207" s="475" t="s">
        <v>96</v>
      </c>
      <c r="AY207" s="476" t="s">
        <v>1276</v>
      </c>
    </row>
    <row r="208" spans="2:65" s="340" customFormat="1" ht="16.5" customHeight="1">
      <c r="B208" s="371"/>
      <c r="C208" s="439" t="s">
        <v>144</v>
      </c>
      <c r="D208" s="439" t="s">
        <v>97</v>
      </c>
      <c r="E208" s="440" t="s">
        <v>31</v>
      </c>
      <c r="F208" s="441" t="s">
        <v>159</v>
      </c>
      <c r="G208" s="442" t="s">
        <v>6</v>
      </c>
      <c r="H208" s="443">
        <v>89.3</v>
      </c>
      <c r="I208" s="444"/>
      <c r="J208" s="445">
        <f>ROUND(I208*H208,2)</f>
        <v>0</v>
      </c>
      <c r="K208" s="441" t="s">
        <v>1277</v>
      </c>
      <c r="L208" s="339"/>
      <c r="M208" s="446" t="s">
        <v>114</v>
      </c>
      <c r="N208" s="447" t="s">
        <v>1229</v>
      </c>
      <c r="O208" s="448"/>
      <c r="P208" s="449">
        <f>O208*H208</f>
        <v>0</v>
      </c>
      <c r="Q208" s="449">
        <v>0</v>
      </c>
      <c r="R208" s="449">
        <f>Q208*H208</f>
        <v>0</v>
      </c>
      <c r="S208" s="449">
        <v>0.035</v>
      </c>
      <c r="T208" s="450">
        <f>S208*H208</f>
        <v>3.1255</v>
      </c>
      <c r="AR208" s="332" t="s">
        <v>107</v>
      </c>
      <c r="AT208" s="332" t="s">
        <v>97</v>
      </c>
      <c r="AU208" s="332" t="s">
        <v>98</v>
      </c>
      <c r="AY208" s="332" t="s">
        <v>1276</v>
      </c>
      <c r="BE208" s="451">
        <f>IF(N208="základní",J208,0)</f>
        <v>0</v>
      </c>
      <c r="BF208" s="451">
        <f>IF(N208="snížená",J208,0)</f>
        <v>0</v>
      </c>
      <c r="BG208" s="451">
        <f>IF(N208="zákl. přenesená",J208,0)</f>
        <v>0</v>
      </c>
      <c r="BH208" s="451">
        <f>IF(N208="sníž. přenesená",J208,0)</f>
        <v>0</v>
      </c>
      <c r="BI208" s="451">
        <f>IF(N208="nulová",J208,0)</f>
        <v>0</v>
      </c>
      <c r="BJ208" s="332" t="s">
        <v>96</v>
      </c>
      <c r="BK208" s="451">
        <f>ROUND(I208*H208,2)</f>
        <v>0</v>
      </c>
      <c r="BL208" s="332" t="s">
        <v>107</v>
      </c>
      <c r="BM208" s="332" t="s">
        <v>1342</v>
      </c>
    </row>
    <row r="209" spans="2:51" s="486" customFormat="1" ht="15">
      <c r="B209" s="477"/>
      <c r="C209" s="478"/>
      <c r="D209" s="454" t="s">
        <v>1279</v>
      </c>
      <c r="E209" s="479" t="s">
        <v>114</v>
      </c>
      <c r="F209" s="480" t="s">
        <v>366</v>
      </c>
      <c r="G209" s="478"/>
      <c r="H209" s="479" t="s">
        <v>114</v>
      </c>
      <c r="I209" s="481"/>
      <c r="J209" s="478"/>
      <c r="K209" s="478"/>
      <c r="L209" s="482"/>
      <c r="M209" s="483"/>
      <c r="N209" s="484"/>
      <c r="O209" s="484"/>
      <c r="P209" s="484"/>
      <c r="Q209" s="484"/>
      <c r="R209" s="484"/>
      <c r="S209" s="484"/>
      <c r="T209" s="485"/>
      <c r="AT209" s="487" t="s">
        <v>1279</v>
      </c>
      <c r="AU209" s="487" t="s">
        <v>98</v>
      </c>
      <c r="AV209" s="486" t="s">
        <v>96</v>
      </c>
      <c r="AW209" s="486" t="s">
        <v>1280</v>
      </c>
      <c r="AX209" s="486" t="s">
        <v>95</v>
      </c>
      <c r="AY209" s="487" t="s">
        <v>1276</v>
      </c>
    </row>
    <row r="210" spans="2:51" s="463" customFormat="1" ht="15">
      <c r="B210" s="452"/>
      <c r="C210" s="453"/>
      <c r="D210" s="454" t="s">
        <v>1279</v>
      </c>
      <c r="E210" s="455" t="s">
        <v>114</v>
      </c>
      <c r="F210" s="456" t="s">
        <v>367</v>
      </c>
      <c r="G210" s="453"/>
      <c r="H210" s="457">
        <v>67.5</v>
      </c>
      <c r="I210" s="458"/>
      <c r="J210" s="453"/>
      <c r="K210" s="453"/>
      <c r="L210" s="459"/>
      <c r="M210" s="460"/>
      <c r="N210" s="461"/>
      <c r="O210" s="461"/>
      <c r="P210" s="461"/>
      <c r="Q210" s="461"/>
      <c r="R210" s="461"/>
      <c r="S210" s="461"/>
      <c r="T210" s="462"/>
      <c r="AT210" s="464" t="s">
        <v>1279</v>
      </c>
      <c r="AU210" s="464" t="s">
        <v>98</v>
      </c>
      <c r="AV210" s="463" t="s">
        <v>98</v>
      </c>
      <c r="AW210" s="463" t="s">
        <v>1280</v>
      </c>
      <c r="AX210" s="463" t="s">
        <v>95</v>
      </c>
      <c r="AY210" s="464" t="s">
        <v>1276</v>
      </c>
    </row>
    <row r="211" spans="2:51" s="463" customFormat="1" ht="15">
      <c r="B211" s="452"/>
      <c r="C211" s="453"/>
      <c r="D211" s="454" t="s">
        <v>1279</v>
      </c>
      <c r="E211" s="455" t="s">
        <v>114</v>
      </c>
      <c r="F211" s="456" t="s">
        <v>368</v>
      </c>
      <c r="G211" s="453"/>
      <c r="H211" s="457">
        <v>21.8</v>
      </c>
      <c r="I211" s="458"/>
      <c r="J211" s="453"/>
      <c r="K211" s="453"/>
      <c r="L211" s="459"/>
      <c r="M211" s="460"/>
      <c r="N211" s="461"/>
      <c r="O211" s="461"/>
      <c r="P211" s="461"/>
      <c r="Q211" s="461"/>
      <c r="R211" s="461"/>
      <c r="S211" s="461"/>
      <c r="T211" s="462"/>
      <c r="AT211" s="464" t="s">
        <v>1279</v>
      </c>
      <c r="AU211" s="464" t="s">
        <v>98</v>
      </c>
      <c r="AV211" s="463" t="s">
        <v>98</v>
      </c>
      <c r="AW211" s="463" t="s">
        <v>1280</v>
      </c>
      <c r="AX211" s="463" t="s">
        <v>95</v>
      </c>
      <c r="AY211" s="464" t="s">
        <v>1276</v>
      </c>
    </row>
    <row r="212" spans="2:51" s="475" customFormat="1" ht="15">
      <c r="B212" s="465"/>
      <c r="C212" s="466"/>
      <c r="D212" s="454" t="s">
        <v>1279</v>
      </c>
      <c r="E212" s="467" t="s">
        <v>114</v>
      </c>
      <c r="F212" s="468" t="s">
        <v>116</v>
      </c>
      <c r="G212" s="466"/>
      <c r="H212" s="469">
        <v>89.3</v>
      </c>
      <c r="I212" s="470"/>
      <c r="J212" s="466"/>
      <c r="K212" s="466"/>
      <c r="L212" s="471"/>
      <c r="M212" s="472"/>
      <c r="N212" s="473"/>
      <c r="O212" s="473"/>
      <c r="P212" s="473"/>
      <c r="Q212" s="473"/>
      <c r="R212" s="473"/>
      <c r="S212" s="473"/>
      <c r="T212" s="474"/>
      <c r="AT212" s="476" t="s">
        <v>1279</v>
      </c>
      <c r="AU212" s="476" t="s">
        <v>98</v>
      </c>
      <c r="AV212" s="475" t="s">
        <v>107</v>
      </c>
      <c r="AW212" s="475" t="s">
        <v>1280</v>
      </c>
      <c r="AX212" s="475" t="s">
        <v>96</v>
      </c>
      <c r="AY212" s="476" t="s">
        <v>1276</v>
      </c>
    </row>
    <row r="213" spans="2:65" s="340" customFormat="1" ht="16.5" customHeight="1">
      <c r="B213" s="371"/>
      <c r="C213" s="439" t="s">
        <v>1343</v>
      </c>
      <c r="D213" s="439" t="s">
        <v>97</v>
      </c>
      <c r="E213" s="440" t="s">
        <v>279</v>
      </c>
      <c r="F213" s="441" t="s">
        <v>280</v>
      </c>
      <c r="G213" s="442" t="s">
        <v>7</v>
      </c>
      <c r="H213" s="443">
        <v>126</v>
      </c>
      <c r="I213" s="444"/>
      <c r="J213" s="445">
        <f>ROUND(I213*H213,2)</f>
        <v>0</v>
      </c>
      <c r="K213" s="441" t="s">
        <v>1277</v>
      </c>
      <c r="L213" s="339"/>
      <c r="M213" s="446" t="s">
        <v>114</v>
      </c>
      <c r="N213" s="447" t="s">
        <v>1229</v>
      </c>
      <c r="O213" s="448"/>
      <c r="P213" s="449">
        <f>O213*H213</f>
        <v>0</v>
      </c>
      <c r="Q213" s="449">
        <v>0</v>
      </c>
      <c r="R213" s="449">
        <f>Q213*H213</f>
        <v>0</v>
      </c>
      <c r="S213" s="449">
        <v>0.003</v>
      </c>
      <c r="T213" s="450">
        <f>S213*H213</f>
        <v>0.378</v>
      </c>
      <c r="AR213" s="332" t="s">
        <v>1336</v>
      </c>
      <c r="AT213" s="332" t="s">
        <v>97</v>
      </c>
      <c r="AU213" s="332" t="s">
        <v>98</v>
      </c>
      <c r="AY213" s="332" t="s">
        <v>1276</v>
      </c>
      <c r="BE213" s="451">
        <f>IF(N213="základní",J213,0)</f>
        <v>0</v>
      </c>
      <c r="BF213" s="451">
        <f>IF(N213="snížená",J213,0)</f>
        <v>0</v>
      </c>
      <c r="BG213" s="451">
        <f>IF(N213="zákl. přenesená",J213,0)</f>
        <v>0</v>
      </c>
      <c r="BH213" s="451">
        <f>IF(N213="sníž. přenesená",J213,0)</f>
        <v>0</v>
      </c>
      <c r="BI213" s="451">
        <f>IF(N213="nulová",J213,0)</f>
        <v>0</v>
      </c>
      <c r="BJ213" s="332" t="s">
        <v>96</v>
      </c>
      <c r="BK213" s="451">
        <f>ROUND(I213*H213,2)</f>
        <v>0</v>
      </c>
      <c r="BL213" s="332" t="s">
        <v>1336</v>
      </c>
      <c r="BM213" s="332" t="s">
        <v>1344</v>
      </c>
    </row>
    <row r="214" spans="2:65" s="340" customFormat="1" ht="16.5" customHeight="1">
      <c r="B214" s="371"/>
      <c r="C214" s="439" t="s">
        <v>96</v>
      </c>
      <c r="D214" s="439" t="s">
        <v>97</v>
      </c>
      <c r="E214" s="440" t="s">
        <v>27</v>
      </c>
      <c r="F214" s="441" t="s">
        <v>28</v>
      </c>
      <c r="G214" s="442" t="s">
        <v>6</v>
      </c>
      <c r="H214" s="443">
        <v>348.88</v>
      </c>
      <c r="I214" s="444"/>
      <c r="J214" s="445">
        <f>ROUND(I214*H214,2)</f>
        <v>0</v>
      </c>
      <c r="K214" s="441" t="s">
        <v>1277</v>
      </c>
      <c r="L214" s="339"/>
      <c r="M214" s="446" t="s">
        <v>114</v>
      </c>
      <c r="N214" s="447" t="s">
        <v>1229</v>
      </c>
      <c r="O214" s="448"/>
      <c r="P214" s="449">
        <f>O214*H214</f>
        <v>0</v>
      </c>
      <c r="Q214" s="449">
        <v>0</v>
      </c>
      <c r="R214" s="449">
        <f>Q214*H214</f>
        <v>0</v>
      </c>
      <c r="S214" s="449">
        <v>0.261</v>
      </c>
      <c r="T214" s="450">
        <f>S214*H214</f>
        <v>91.05768</v>
      </c>
      <c r="AR214" s="332" t="s">
        <v>107</v>
      </c>
      <c r="AT214" s="332" t="s">
        <v>97</v>
      </c>
      <c r="AU214" s="332" t="s">
        <v>98</v>
      </c>
      <c r="AY214" s="332" t="s">
        <v>1276</v>
      </c>
      <c r="BE214" s="451">
        <f>IF(N214="základní",J214,0)</f>
        <v>0</v>
      </c>
      <c r="BF214" s="451">
        <f>IF(N214="snížená",J214,0)</f>
        <v>0</v>
      </c>
      <c r="BG214" s="451">
        <f>IF(N214="zákl. přenesená",J214,0)</f>
        <v>0</v>
      </c>
      <c r="BH214" s="451">
        <f>IF(N214="sníž. přenesená",J214,0)</f>
        <v>0</v>
      </c>
      <c r="BI214" s="451">
        <f>IF(N214="nulová",J214,0)</f>
        <v>0</v>
      </c>
      <c r="BJ214" s="332" t="s">
        <v>96</v>
      </c>
      <c r="BK214" s="451">
        <f>ROUND(I214*H214,2)</f>
        <v>0</v>
      </c>
      <c r="BL214" s="332" t="s">
        <v>107</v>
      </c>
      <c r="BM214" s="332" t="s">
        <v>1345</v>
      </c>
    </row>
    <row r="215" spans="2:51" s="486" customFormat="1" ht="15">
      <c r="B215" s="477"/>
      <c r="C215" s="478"/>
      <c r="D215" s="454" t="s">
        <v>1279</v>
      </c>
      <c r="E215" s="479" t="s">
        <v>114</v>
      </c>
      <c r="F215" s="480" t="s">
        <v>366</v>
      </c>
      <c r="G215" s="478"/>
      <c r="H215" s="479" t="s">
        <v>114</v>
      </c>
      <c r="I215" s="481"/>
      <c r="J215" s="478"/>
      <c r="K215" s="478"/>
      <c r="L215" s="482"/>
      <c r="M215" s="483"/>
      <c r="N215" s="484"/>
      <c r="O215" s="484"/>
      <c r="P215" s="484"/>
      <c r="Q215" s="484"/>
      <c r="R215" s="484"/>
      <c r="S215" s="484"/>
      <c r="T215" s="485"/>
      <c r="AT215" s="487" t="s">
        <v>1279</v>
      </c>
      <c r="AU215" s="487" t="s">
        <v>98</v>
      </c>
      <c r="AV215" s="486" t="s">
        <v>96</v>
      </c>
      <c r="AW215" s="486" t="s">
        <v>1280</v>
      </c>
      <c r="AX215" s="486" t="s">
        <v>95</v>
      </c>
      <c r="AY215" s="487" t="s">
        <v>1276</v>
      </c>
    </row>
    <row r="216" spans="2:51" s="463" customFormat="1" ht="15">
      <c r="B216" s="452"/>
      <c r="C216" s="453"/>
      <c r="D216" s="454" t="s">
        <v>1279</v>
      </c>
      <c r="E216" s="455" t="s">
        <v>114</v>
      </c>
      <c r="F216" s="456" t="s">
        <v>369</v>
      </c>
      <c r="G216" s="453"/>
      <c r="H216" s="457">
        <v>192.78</v>
      </c>
      <c r="I216" s="458"/>
      <c r="J216" s="453"/>
      <c r="K216" s="453"/>
      <c r="L216" s="459"/>
      <c r="M216" s="460"/>
      <c r="N216" s="461"/>
      <c r="O216" s="461"/>
      <c r="P216" s="461"/>
      <c r="Q216" s="461"/>
      <c r="R216" s="461"/>
      <c r="S216" s="461"/>
      <c r="T216" s="462"/>
      <c r="AT216" s="464" t="s">
        <v>1279</v>
      </c>
      <c r="AU216" s="464" t="s">
        <v>98</v>
      </c>
      <c r="AV216" s="463" t="s">
        <v>98</v>
      </c>
      <c r="AW216" s="463" t="s">
        <v>1280</v>
      </c>
      <c r="AX216" s="463" t="s">
        <v>95</v>
      </c>
      <c r="AY216" s="464" t="s">
        <v>1276</v>
      </c>
    </row>
    <row r="217" spans="2:51" s="463" customFormat="1" ht="15">
      <c r="B217" s="452"/>
      <c r="C217" s="453"/>
      <c r="D217" s="454" t="s">
        <v>1279</v>
      </c>
      <c r="E217" s="455" t="s">
        <v>114</v>
      </c>
      <c r="F217" s="456" t="s">
        <v>370</v>
      </c>
      <c r="G217" s="453"/>
      <c r="H217" s="457">
        <v>30.25</v>
      </c>
      <c r="I217" s="458"/>
      <c r="J217" s="453"/>
      <c r="K217" s="453"/>
      <c r="L217" s="459"/>
      <c r="M217" s="460"/>
      <c r="N217" s="461"/>
      <c r="O217" s="461"/>
      <c r="P217" s="461"/>
      <c r="Q217" s="461"/>
      <c r="R217" s="461"/>
      <c r="S217" s="461"/>
      <c r="T217" s="462"/>
      <c r="AT217" s="464" t="s">
        <v>1279</v>
      </c>
      <c r="AU217" s="464" t="s">
        <v>98</v>
      </c>
      <c r="AV217" s="463" t="s">
        <v>98</v>
      </c>
      <c r="AW217" s="463" t="s">
        <v>1280</v>
      </c>
      <c r="AX217" s="463" t="s">
        <v>95</v>
      </c>
      <c r="AY217" s="464" t="s">
        <v>1276</v>
      </c>
    </row>
    <row r="218" spans="2:51" s="463" customFormat="1" ht="15">
      <c r="B218" s="452"/>
      <c r="C218" s="453"/>
      <c r="D218" s="454" t="s">
        <v>1279</v>
      </c>
      <c r="E218" s="455" t="s">
        <v>114</v>
      </c>
      <c r="F218" s="456" t="s">
        <v>371</v>
      </c>
      <c r="G218" s="453"/>
      <c r="H218" s="457">
        <v>0.9</v>
      </c>
      <c r="I218" s="458"/>
      <c r="J218" s="453"/>
      <c r="K218" s="453"/>
      <c r="L218" s="459"/>
      <c r="M218" s="460"/>
      <c r="N218" s="461"/>
      <c r="O218" s="461"/>
      <c r="P218" s="461"/>
      <c r="Q218" s="461"/>
      <c r="R218" s="461"/>
      <c r="S218" s="461"/>
      <c r="T218" s="462"/>
      <c r="AT218" s="464" t="s">
        <v>1279</v>
      </c>
      <c r="AU218" s="464" t="s">
        <v>98</v>
      </c>
      <c r="AV218" s="463" t="s">
        <v>98</v>
      </c>
      <c r="AW218" s="463" t="s">
        <v>1280</v>
      </c>
      <c r="AX218" s="463" t="s">
        <v>95</v>
      </c>
      <c r="AY218" s="464" t="s">
        <v>1276</v>
      </c>
    </row>
    <row r="219" spans="2:51" s="463" customFormat="1" ht="15">
      <c r="B219" s="452"/>
      <c r="C219" s="453"/>
      <c r="D219" s="454" t="s">
        <v>1279</v>
      </c>
      <c r="E219" s="455" t="s">
        <v>114</v>
      </c>
      <c r="F219" s="456" t="s">
        <v>372</v>
      </c>
      <c r="G219" s="453"/>
      <c r="H219" s="457">
        <v>19.5</v>
      </c>
      <c r="I219" s="458"/>
      <c r="J219" s="453"/>
      <c r="K219" s="453"/>
      <c r="L219" s="459"/>
      <c r="M219" s="460"/>
      <c r="N219" s="461"/>
      <c r="O219" s="461"/>
      <c r="P219" s="461"/>
      <c r="Q219" s="461"/>
      <c r="R219" s="461"/>
      <c r="S219" s="461"/>
      <c r="T219" s="462"/>
      <c r="AT219" s="464" t="s">
        <v>1279</v>
      </c>
      <c r="AU219" s="464" t="s">
        <v>98</v>
      </c>
      <c r="AV219" s="463" t="s">
        <v>98</v>
      </c>
      <c r="AW219" s="463" t="s">
        <v>1280</v>
      </c>
      <c r="AX219" s="463" t="s">
        <v>95</v>
      </c>
      <c r="AY219" s="464" t="s">
        <v>1276</v>
      </c>
    </row>
    <row r="220" spans="2:51" s="463" customFormat="1" ht="20.4">
      <c r="B220" s="452"/>
      <c r="C220" s="453"/>
      <c r="D220" s="454" t="s">
        <v>1279</v>
      </c>
      <c r="E220" s="455" t="s">
        <v>114</v>
      </c>
      <c r="F220" s="456" t="s">
        <v>373</v>
      </c>
      <c r="G220" s="453"/>
      <c r="H220" s="457">
        <v>68.01</v>
      </c>
      <c r="I220" s="458"/>
      <c r="J220" s="453"/>
      <c r="K220" s="453"/>
      <c r="L220" s="459"/>
      <c r="M220" s="460"/>
      <c r="N220" s="461"/>
      <c r="O220" s="461"/>
      <c r="P220" s="461"/>
      <c r="Q220" s="461"/>
      <c r="R220" s="461"/>
      <c r="S220" s="461"/>
      <c r="T220" s="462"/>
      <c r="AT220" s="464" t="s">
        <v>1279</v>
      </c>
      <c r="AU220" s="464" t="s">
        <v>98</v>
      </c>
      <c r="AV220" s="463" t="s">
        <v>98</v>
      </c>
      <c r="AW220" s="463" t="s">
        <v>1280</v>
      </c>
      <c r="AX220" s="463" t="s">
        <v>95</v>
      </c>
      <c r="AY220" s="464" t="s">
        <v>1276</v>
      </c>
    </row>
    <row r="221" spans="2:51" s="463" customFormat="1" ht="15">
      <c r="B221" s="452"/>
      <c r="C221" s="453"/>
      <c r="D221" s="454" t="s">
        <v>1279</v>
      </c>
      <c r="E221" s="455" t="s">
        <v>114</v>
      </c>
      <c r="F221" s="456" t="s">
        <v>374</v>
      </c>
      <c r="G221" s="453"/>
      <c r="H221" s="457">
        <v>37.44</v>
      </c>
      <c r="I221" s="458"/>
      <c r="J221" s="453"/>
      <c r="K221" s="453"/>
      <c r="L221" s="459"/>
      <c r="M221" s="460"/>
      <c r="N221" s="461"/>
      <c r="O221" s="461"/>
      <c r="P221" s="461"/>
      <c r="Q221" s="461"/>
      <c r="R221" s="461"/>
      <c r="S221" s="461"/>
      <c r="T221" s="462"/>
      <c r="AT221" s="464" t="s">
        <v>1279</v>
      </c>
      <c r="AU221" s="464" t="s">
        <v>98</v>
      </c>
      <c r="AV221" s="463" t="s">
        <v>98</v>
      </c>
      <c r="AW221" s="463" t="s">
        <v>1280</v>
      </c>
      <c r="AX221" s="463" t="s">
        <v>95</v>
      </c>
      <c r="AY221" s="464" t="s">
        <v>1276</v>
      </c>
    </row>
    <row r="222" spans="2:51" s="475" customFormat="1" ht="15">
      <c r="B222" s="465"/>
      <c r="C222" s="466"/>
      <c r="D222" s="454" t="s">
        <v>1279</v>
      </c>
      <c r="E222" s="467" t="s">
        <v>114</v>
      </c>
      <c r="F222" s="468" t="s">
        <v>116</v>
      </c>
      <c r="G222" s="466"/>
      <c r="H222" s="469">
        <v>348.88</v>
      </c>
      <c r="I222" s="470"/>
      <c r="J222" s="466"/>
      <c r="K222" s="466"/>
      <c r="L222" s="471"/>
      <c r="M222" s="472"/>
      <c r="N222" s="473"/>
      <c r="O222" s="473"/>
      <c r="P222" s="473"/>
      <c r="Q222" s="473"/>
      <c r="R222" s="473"/>
      <c r="S222" s="473"/>
      <c r="T222" s="474"/>
      <c r="AT222" s="476" t="s">
        <v>1279</v>
      </c>
      <c r="AU222" s="476" t="s">
        <v>98</v>
      </c>
      <c r="AV222" s="475" t="s">
        <v>107</v>
      </c>
      <c r="AW222" s="475" t="s">
        <v>1280</v>
      </c>
      <c r="AX222" s="475" t="s">
        <v>96</v>
      </c>
      <c r="AY222" s="476" t="s">
        <v>1276</v>
      </c>
    </row>
    <row r="223" spans="2:65" s="340" customFormat="1" ht="16.5" customHeight="1">
      <c r="B223" s="371"/>
      <c r="C223" s="439" t="s">
        <v>1346</v>
      </c>
      <c r="D223" s="439" t="s">
        <v>97</v>
      </c>
      <c r="E223" s="440" t="s">
        <v>160</v>
      </c>
      <c r="F223" s="441" t="s">
        <v>375</v>
      </c>
      <c r="G223" s="442" t="s">
        <v>8</v>
      </c>
      <c r="H223" s="443">
        <v>14</v>
      </c>
      <c r="I223" s="444"/>
      <c r="J223" s="445">
        <f>ROUND(I223*H223,2)</f>
        <v>0</v>
      </c>
      <c r="K223" s="441" t="s">
        <v>1277</v>
      </c>
      <c r="L223" s="339"/>
      <c r="M223" s="446" t="s">
        <v>114</v>
      </c>
      <c r="N223" s="447" t="s">
        <v>1229</v>
      </c>
      <c r="O223" s="448"/>
      <c r="P223" s="449">
        <f>O223*H223</f>
        <v>0</v>
      </c>
      <c r="Q223" s="449">
        <v>0</v>
      </c>
      <c r="R223" s="449">
        <f>Q223*H223</f>
        <v>0</v>
      </c>
      <c r="S223" s="449">
        <v>1.95</v>
      </c>
      <c r="T223" s="450">
        <f>S223*H223</f>
        <v>27.3</v>
      </c>
      <c r="AR223" s="332" t="s">
        <v>107</v>
      </c>
      <c r="AT223" s="332" t="s">
        <v>97</v>
      </c>
      <c r="AU223" s="332" t="s">
        <v>98</v>
      </c>
      <c r="AY223" s="332" t="s">
        <v>1276</v>
      </c>
      <c r="BE223" s="451">
        <f>IF(N223="základní",J223,0)</f>
        <v>0</v>
      </c>
      <c r="BF223" s="451">
        <f>IF(N223="snížená",J223,0)</f>
        <v>0</v>
      </c>
      <c r="BG223" s="451">
        <f>IF(N223="zákl. přenesená",J223,0)</f>
        <v>0</v>
      </c>
      <c r="BH223" s="451">
        <f>IF(N223="sníž. přenesená",J223,0)</f>
        <v>0</v>
      </c>
      <c r="BI223" s="451">
        <f>IF(N223="nulová",J223,0)</f>
        <v>0</v>
      </c>
      <c r="BJ223" s="332" t="s">
        <v>96</v>
      </c>
      <c r="BK223" s="451">
        <f>ROUND(I223*H223,2)</f>
        <v>0</v>
      </c>
      <c r="BL223" s="332" t="s">
        <v>107</v>
      </c>
      <c r="BM223" s="332" t="s">
        <v>1347</v>
      </c>
    </row>
    <row r="224" spans="2:65" s="340" customFormat="1" ht="16.5" customHeight="1">
      <c r="B224" s="371"/>
      <c r="C224" s="439" t="s">
        <v>1348</v>
      </c>
      <c r="D224" s="439" t="s">
        <v>97</v>
      </c>
      <c r="E224" s="440" t="s">
        <v>171</v>
      </c>
      <c r="F224" s="441" t="s">
        <v>172</v>
      </c>
      <c r="G224" s="442" t="s">
        <v>8</v>
      </c>
      <c r="H224" s="443">
        <v>0.66</v>
      </c>
      <c r="I224" s="444"/>
      <c r="J224" s="445">
        <f>ROUND(I224*H224,2)</f>
        <v>0</v>
      </c>
      <c r="K224" s="441" t="s">
        <v>1277</v>
      </c>
      <c r="L224" s="339"/>
      <c r="M224" s="446" t="s">
        <v>114</v>
      </c>
      <c r="N224" s="447" t="s">
        <v>1229</v>
      </c>
      <c r="O224" s="448"/>
      <c r="P224" s="449">
        <f>O224*H224</f>
        <v>0</v>
      </c>
      <c r="Q224" s="449">
        <v>0</v>
      </c>
      <c r="R224" s="449">
        <f>Q224*H224</f>
        <v>0</v>
      </c>
      <c r="S224" s="449">
        <v>1.8</v>
      </c>
      <c r="T224" s="450">
        <f>S224*H224</f>
        <v>1.1880000000000002</v>
      </c>
      <c r="AR224" s="332" t="s">
        <v>107</v>
      </c>
      <c r="AT224" s="332" t="s">
        <v>97</v>
      </c>
      <c r="AU224" s="332" t="s">
        <v>98</v>
      </c>
      <c r="AY224" s="332" t="s">
        <v>1276</v>
      </c>
      <c r="BE224" s="451">
        <f>IF(N224="základní",J224,0)</f>
        <v>0</v>
      </c>
      <c r="BF224" s="451">
        <f>IF(N224="snížená",J224,0)</f>
        <v>0</v>
      </c>
      <c r="BG224" s="451">
        <f>IF(N224="zákl. přenesená",J224,0)</f>
        <v>0</v>
      </c>
      <c r="BH224" s="451">
        <f>IF(N224="sníž. přenesená",J224,0)</f>
        <v>0</v>
      </c>
      <c r="BI224" s="451">
        <f>IF(N224="nulová",J224,0)</f>
        <v>0</v>
      </c>
      <c r="BJ224" s="332" t="s">
        <v>96</v>
      </c>
      <c r="BK224" s="451">
        <f>ROUND(I224*H224,2)</f>
        <v>0</v>
      </c>
      <c r="BL224" s="332" t="s">
        <v>107</v>
      </c>
      <c r="BM224" s="332" t="s">
        <v>1349</v>
      </c>
    </row>
    <row r="225" spans="2:51" s="463" customFormat="1" ht="15">
      <c r="B225" s="452"/>
      <c r="C225" s="453"/>
      <c r="D225" s="454" t="s">
        <v>1279</v>
      </c>
      <c r="E225" s="455" t="s">
        <v>114</v>
      </c>
      <c r="F225" s="456" t="s">
        <v>376</v>
      </c>
      <c r="G225" s="453"/>
      <c r="H225" s="457">
        <v>0.66</v>
      </c>
      <c r="I225" s="458"/>
      <c r="J225" s="453"/>
      <c r="K225" s="453"/>
      <c r="L225" s="459"/>
      <c r="M225" s="460"/>
      <c r="N225" s="461"/>
      <c r="O225" s="461"/>
      <c r="P225" s="461"/>
      <c r="Q225" s="461"/>
      <c r="R225" s="461"/>
      <c r="S225" s="461"/>
      <c r="T225" s="462"/>
      <c r="AT225" s="464" t="s">
        <v>1279</v>
      </c>
      <c r="AU225" s="464" t="s">
        <v>98</v>
      </c>
      <c r="AV225" s="463" t="s">
        <v>98</v>
      </c>
      <c r="AW225" s="463" t="s">
        <v>1280</v>
      </c>
      <c r="AX225" s="463" t="s">
        <v>95</v>
      </c>
      <c r="AY225" s="464" t="s">
        <v>1276</v>
      </c>
    </row>
    <row r="226" spans="2:51" s="475" customFormat="1" ht="15">
      <c r="B226" s="465"/>
      <c r="C226" s="466"/>
      <c r="D226" s="454" t="s">
        <v>1279</v>
      </c>
      <c r="E226" s="467" t="s">
        <v>114</v>
      </c>
      <c r="F226" s="468" t="s">
        <v>116</v>
      </c>
      <c r="G226" s="466"/>
      <c r="H226" s="469">
        <v>0.66</v>
      </c>
      <c r="I226" s="470"/>
      <c r="J226" s="466"/>
      <c r="K226" s="466"/>
      <c r="L226" s="471"/>
      <c r="M226" s="472"/>
      <c r="N226" s="473"/>
      <c r="O226" s="473"/>
      <c r="P226" s="473"/>
      <c r="Q226" s="473"/>
      <c r="R226" s="473"/>
      <c r="S226" s="473"/>
      <c r="T226" s="474"/>
      <c r="AT226" s="476" t="s">
        <v>1279</v>
      </c>
      <c r="AU226" s="476" t="s">
        <v>98</v>
      </c>
      <c r="AV226" s="475" t="s">
        <v>107</v>
      </c>
      <c r="AW226" s="475" t="s">
        <v>1280</v>
      </c>
      <c r="AX226" s="475" t="s">
        <v>96</v>
      </c>
      <c r="AY226" s="476" t="s">
        <v>1276</v>
      </c>
    </row>
    <row r="227" spans="2:65" s="340" customFormat="1" ht="16.5" customHeight="1">
      <c r="B227" s="371"/>
      <c r="C227" s="439" t="s">
        <v>1350</v>
      </c>
      <c r="D227" s="439" t="s">
        <v>97</v>
      </c>
      <c r="E227" s="440" t="s">
        <v>161</v>
      </c>
      <c r="F227" s="441" t="s">
        <v>162</v>
      </c>
      <c r="G227" s="442" t="s">
        <v>8</v>
      </c>
      <c r="H227" s="443">
        <v>8.93</v>
      </c>
      <c r="I227" s="444"/>
      <c r="J227" s="445">
        <f>ROUND(I227*H227,2)</f>
        <v>0</v>
      </c>
      <c r="K227" s="441" t="s">
        <v>1277</v>
      </c>
      <c r="L227" s="339"/>
      <c r="M227" s="446" t="s">
        <v>114</v>
      </c>
      <c r="N227" s="447" t="s">
        <v>1229</v>
      </c>
      <c r="O227" s="448"/>
      <c r="P227" s="449">
        <f>O227*H227</f>
        <v>0</v>
      </c>
      <c r="Q227" s="449">
        <v>0</v>
      </c>
      <c r="R227" s="449">
        <f>Q227*H227</f>
        <v>0</v>
      </c>
      <c r="S227" s="449">
        <v>2.2</v>
      </c>
      <c r="T227" s="450">
        <f>S227*H227</f>
        <v>19.646</v>
      </c>
      <c r="AR227" s="332" t="s">
        <v>107</v>
      </c>
      <c r="AT227" s="332" t="s">
        <v>97</v>
      </c>
      <c r="AU227" s="332" t="s">
        <v>98</v>
      </c>
      <c r="AY227" s="332" t="s">
        <v>1276</v>
      </c>
      <c r="BE227" s="451">
        <f>IF(N227="základní",J227,0)</f>
        <v>0</v>
      </c>
      <c r="BF227" s="451">
        <f>IF(N227="snížená",J227,0)</f>
        <v>0</v>
      </c>
      <c r="BG227" s="451">
        <f>IF(N227="zákl. přenesená",J227,0)</f>
        <v>0</v>
      </c>
      <c r="BH227" s="451">
        <f>IF(N227="sníž. přenesená",J227,0)</f>
        <v>0</v>
      </c>
      <c r="BI227" s="451">
        <f>IF(N227="nulová",J227,0)</f>
        <v>0</v>
      </c>
      <c r="BJ227" s="332" t="s">
        <v>96</v>
      </c>
      <c r="BK227" s="451">
        <f>ROUND(I227*H227,2)</f>
        <v>0</v>
      </c>
      <c r="BL227" s="332" t="s">
        <v>107</v>
      </c>
      <c r="BM227" s="332" t="s">
        <v>1351</v>
      </c>
    </row>
    <row r="228" spans="2:51" s="486" customFormat="1" ht="15">
      <c r="B228" s="477"/>
      <c r="C228" s="478"/>
      <c r="D228" s="454" t="s">
        <v>1279</v>
      </c>
      <c r="E228" s="479" t="s">
        <v>114</v>
      </c>
      <c r="F228" s="480" t="s">
        <v>366</v>
      </c>
      <c r="G228" s="478"/>
      <c r="H228" s="479" t="s">
        <v>114</v>
      </c>
      <c r="I228" s="481"/>
      <c r="J228" s="478"/>
      <c r="K228" s="478"/>
      <c r="L228" s="482"/>
      <c r="M228" s="483"/>
      <c r="N228" s="484"/>
      <c r="O228" s="484"/>
      <c r="P228" s="484"/>
      <c r="Q228" s="484"/>
      <c r="R228" s="484"/>
      <c r="S228" s="484"/>
      <c r="T228" s="485"/>
      <c r="AT228" s="487" t="s">
        <v>1279</v>
      </c>
      <c r="AU228" s="487" t="s">
        <v>98</v>
      </c>
      <c r="AV228" s="486" t="s">
        <v>96</v>
      </c>
      <c r="AW228" s="486" t="s">
        <v>1280</v>
      </c>
      <c r="AX228" s="486" t="s">
        <v>95</v>
      </c>
      <c r="AY228" s="487" t="s">
        <v>1276</v>
      </c>
    </row>
    <row r="229" spans="2:51" s="463" customFormat="1" ht="15">
      <c r="B229" s="452"/>
      <c r="C229" s="453"/>
      <c r="D229" s="454" t="s">
        <v>1279</v>
      </c>
      <c r="E229" s="455" t="s">
        <v>114</v>
      </c>
      <c r="F229" s="456" t="s">
        <v>377</v>
      </c>
      <c r="G229" s="453"/>
      <c r="H229" s="457">
        <v>6.75</v>
      </c>
      <c r="I229" s="458"/>
      <c r="J229" s="453"/>
      <c r="K229" s="453"/>
      <c r="L229" s="459"/>
      <c r="M229" s="460"/>
      <c r="N229" s="461"/>
      <c r="O229" s="461"/>
      <c r="P229" s="461"/>
      <c r="Q229" s="461"/>
      <c r="R229" s="461"/>
      <c r="S229" s="461"/>
      <c r="T229" s="462"/>
      <c r="AT229" s="464" t="s">
        <v>1279</v>
      </c>
      <c r="AU229" s="464" t="s">
        <v>98</v>
      </c>
      <c r="AV229" s="463" t="s">
        <v>98</v>
      </c>
      <c r="AW229" s="463" t="s">
        <v>1280</v>
      </c>
      <c r="AX229" s="463" t="s">
        <v>95</v>
      </c>
      <c r="AY229" s="464" t="s">
        <v>1276</v>
      </c>
    </row>
    <row r="230" spans="2:51" s="463" customFormat="1" ht="15">
      <c r="B230" s="452"/>
      <c r="C230" s="453"/>
      <c r="D230" s="454" t="s">
        <v>1279</v>
      </c>
      <c r="E230" s="455" t="s">
        <v>114</v>
      </c>
      <c r="F230" s="456" t="s">
        <v>329</v>
      </c>
      <c r="G230" s="453"/>
      <c r="H230" s="457">
        <v>2.18</v>
      </c>
      <c r="I230" s="458"/>
      <c r="J230" s="453"/>
      <c r="K230" s="453"/>
      <c r="L230" s="459"/>
      <c r="M230" s="460"/>
      <c r="N230" s="461"/>
      <c r="O230" s="461"/>
      <c r="P230" s="461"/>
      <c r="Q230" s="461"/>
      <c r="R230" s="461"/>
      <c r="S230" s="461"/>
      <c r="T230" s="462"/>
      <c r="AT230" s="464" t="s">
        <v>1279</v>
      </c>
      <c r="AU230" s="464" t="s">
        <v>98</v>
      </c>
      <c r="AV230" s="463" t="s">
        <v>98</v>
      </c>
      <c r="AW230" s="463" t="s">
        <v>1280</v>
      </c>
      <c r="AX230" s="463" t="s">
        <v>95</v>
      </c>
      <c r="AY230" s="464" t="s">
        <v>1276</v>
      </c>
    </row>
    <row r="231" spans="2:51" s="475" customFormat="1" ht="15">
      <c r="B231" s="465"/>
      <c r="C231" s="466"/>
      <c r="D231" s="454" t="s">
        <v>1279</v>
      </c>
      <c r="E231" s="467" t="s">
        <v>114</v>
      </c>
      <c r="F231" s="468" t="s">
        <v>116</v>
      </c>
      <c r="G231" s="466"/>
      <c r="H231" s="469">
        <v>8.93</v>
      </c>
      <c r="I231" s="470"/>
      <c r="J231" s="466"/>
      <c r="K231" s="466"/>
      <c r="L231" s="471"/>
      <c r="M231" s="472"/>
      <c r="N231" s="473"/>
      <c r="O231" s="473"/>
      <c r="P231" s="473"/>
      <c r="Q231" s="473"/>
      <c r="R231" s="473"/>
      <c r="S231" s="473"/>
      <c r="T231" s="474"/>
      <c r="AT231" s="476" t="s">
        <v>1279</v>
      </c>
      <c r="AU231" s="476" t="s">
        <v>98</v>
      </c>
      <c r="AV231" s="475" t="s">
        <v>107</v>
      </c>
      <c r="AW231" s="475" t="s">
        <v>1280</v>
      </c>
      <c r="AX231" s="475" t="s">
        <v>96</v>
      </c>
      <c r="AY231" s="476" t="s">
        <v>1276</v>
      </c>
    </row>
    <row r="232" spans="2:65" s="340" customFormat="1" ht="16.5" customHeight="1">
      <c r="B232" s="371"/>
      <c r="C232" s="439" t="s">
        <v>1352</v>
      </c>
      <c r="D232" s="439" t="s">
        <v>97</v>
      </c>
      <c r="E232" s="440" t="s">
        <v>29</v>
      </c>
      <c r="F232" s="441" t="s">
        <v>30</v>
      </c>
      <c r="G232" s="442" t="s">
        <v>8</v>
      </c>
      <c r="H232" s="443">
        <v>8.93</v>
      </c>
      <c r="I232" s="444"/>
      <c r="J232" s="445">
        <f>ROUND(I232*H232,2)</f>
        <v>0</v>
      </c>
      <c r="K232" s="441" t="s">
        <v>1277</v>
      </c>
      <c r="L232" s="339"/>
      <c r="M232" s="446" t="s">
        <v>114</v>
      </c>
      <c r="N232" s="447" t="s">
        <v>1229</v>
      </c>
      <c r="O232" s="448"/>
      <c r="P232" s="449">
        <f>O232*H232</f>
        <v>0</v>
      </c>
      <c r="Q232" s="449">
        <v>0</v>
      </c>
      <c r="R232" s="449">
        <f>Q232*H232</f>
        <v>0</v>
      </c>
      <c r="S232" s="449">
        <v>0.044</v>
      </c>
      <c r="T232" s="450">
        <f>S232*H232</f>
        <v>0.39292</v>
      </c>
      <c r="AR232" s="332" t="s">
        <v>107</v>
      </c>
      <c r="AT232" s="332" t="s">
        <v>97</v>
      </c>
      <c r="AU232" s="332" t="s">
        <v>98</v>
      </c>
      <c r="AY232" s="332" t="s">
        <v>1276</v>
      </c>
      <c r="BE232" s="451">
        <f>IF(N232="základní",J232,0)</f>
        <v>0</v>
      </c>
      <c r="BF232" s="451">
        <f>IF(N232="snížená",J232,0)</f>
        <v>0</v>
      </c>
      <c r="BG232" s="451">
        <f>IF(N232="zákl. přenesená",J232,0)</f>
        <v>0</v>
      </c>
      <c r="BH232" s="451">
        <f>IF(N232="sníž. přenesená",J232,0)</f>
        <v>0</v>
      </c>
      <c r="BI232" s="451">
        <f>IF(N232="nulová",J232,0)</f>
        <v>0</v>
      </c>
      <c r="BJ232" s="332" t="s">
        <v>96</v>
      </c>
      <c r="BK232" s="451">
        <f>ROUND(I232*H232,2)</f>
        <v>0</v>
      </c>
      <c r="BL232" s="332" t="s">
        <v>107</v>
      </c>
      <c r="BM232" s="332" t="s">
        <v>1353</v>
      </c>
    </row>
    <row r="233" spans="2:65" s="340" customFormat="1" ht="16.5" customHeight="1">
      <c r="B233" s="371"/>
      <c r="C233" s="439" t="s">
        <v>1354</v>
      </c>
      <c r="D233" s="439" t="s">
        <v>97</v>
      </c>
      <c r="E233" s="440" t="s">
        <v>163</v>
      </c>
      <c r="F233" s="441" t="s">
        <v>164</v>
      </c>
      <c r="G233" s="442" t="s">
        <v>6</v>
      </c>
      <c r="H233" s="443">
        <v>36</v>
      </c>
      <c r="I233" s="444"/>
      <c r="J233" s="445">
        <f>ROUND(I233*H233,2)</f>
        <v>0</v>
      </c>
      <c r="K233" s="441" t="s">
        <v>1277</v>
      </c>
      <c r="L233" s="339"/>
      <c r="M233" s="446" t="s">
        <v>114</v>
      </c>
      <c r="N233" s="447" t="s">
        <v>1229</v>
      </c>
      <c r="O233" s="448"/>
      <c r="P233" s="449">
        <f>O233*H233</f>
        <v>0</v>
      </c>
      <c r="Q233" s="449">
        <v>0</v>
      </c>
      <c r="R233" s="449">
        <f>Q233*H233</f>
        <v>0</v>
      </c>
      <c r="S233" s="449">
        <v>0.059</v>
      </c>
      <c r="T233" s="450">
        <f>S233*H233</f>
        <v>2.1239999999999997</v>
      </c>
      <c r="AR233" s="332" t="s">
        <v>107</v>
      </c>
      <c r="AT233" s="332" t="s">
        <v>97</v>
      </c>
      <c r="AU233" s="332" t="s">
        <v>98</v>
      </c>
      <c r="AY233" s="332" t="s">
        <v>1276</v>
      </c>
      <c r="BE233" s="451">
        <f>IF(N233="základní",J233,0)</f>
        <v>0</v>
      </c>
      <c r="BF233" s="451">
        <f>IF(N233="snížená",J233,0)</f>
        <v>0</v>
      </c>
      <c r="BG233" s="451">
        <f>IF(N233="zákl. přenesená",J233,0)</f>
        <v>0</v>
      </c>
      <c r="BH233" s="451">
        <f>IF(N233="sníž. přenesená",J233,0)</f>
        <v>0</v>
      </c>
      <c r="BI233" s="451">
        <f>IF(N233="nulová",J233,0)</f>
        <v>0</v>
      </c>
      <c r="BJ233" s="332" t="s">
        <v>96</v>
      </c>
      <c r="BK233" s="451">
        <f>ROUND(I233*H233,2)</f>
        <v>0</v>
      </c>
      <c r="BL233" s="332" t="s">
        <v>107</v>
      </c>
      <c r="BM233" s="332" t="s">
        <v>1355</v>
      </c>
    </row>
    <row r="234" spans="2:51" s="486" customFormat="1" ht="15">
      <c r="B234" s="477"/>
      <c r="C234" s="478"/>
      <c r="D234" s="454" t="s">
        <v>1279</v>
      </c>
      <c r="E234" s="479" t="s">
        <v>114</v>
      </c>
      <c r="F234" s="480" t="s">
        <v>327</v>
      </c>
      <c r="G234" s="478"/>
      <c r="H234" s="479" t="s">
        <v>114</v>
      </c>
      <c r="I234" s="481"/>
      <c r="J234" s="478"/>
      <c r="K234" s="478"/>
      <c r="L234" s="482"/>
      <c r="M234" s="483"/>
      <c r="N234" s="484"/>
      <c r="O234" s="484"/>
      <c r="P234" s="484"/>
      <c r="Q234" s="484"/>
      <c r="R234" s="484"/>
      <c r="S234" s="484"/>
      <c r="T234" s="485"/>
      <c r="AT234" s="487" t="s">
        <v>1279</v>
      </c>
      <c r="AU234" s="487" t="s">
        <v>98</v>
      </c>
      <c r="AV234" s="486" t="s">
        <v>96</v>
      </c>
      <c r="AW234" s="486" t="s">
        <v>1280</v>
      </c>
      <c r="AX234" s="486" t="s">
        <v>95</v>
      </c>
      <c r="AY234" s="487" t="s">
        <v>1276</v>
      </c>
    </row>
    <row r="235" spans="2:51" s="463" customFormat="1" ht="15">
      <c r="B235" s="452"/>
      <c r="C235" s="453"/>
      <c r="D235" s="454" t="s">
        <v>1279</v>
      </c>
      <c r="E235" s="455" t="s">
        <v>114</v>
      </c>
      <c r="F235" s="456" t="s">
        <v>378</v>
      </c>
      <c r="G235" s="453"/>
      <c r="H235" s="457">
        <v>36</v>
      </c>
      <c r="I235" s="458"/>
      <c r="J235" s="453"/>
      <c r="K235" s="453"/>
      <c r="L235" s="459"/>
      <c r="M235" s="460"/>
      <c r="N235" s="461"/>
      <c r="O235" s="461"/>
      <c r="P235" s="461"/>
      <c r="Q235" s="461"/>
      <c r="R235" s="461"/>
      <c r="S235" s="461"/>
      <c r="T235" s="462"/>
      <c r="AT235" s="464" t="s">
        <v>1279</v>
      </c>
      <c r="AU235" s="464" t="s">
        <v>98</v>
      </c>
      <c r="AV235" s="463" t="s">
        <v>98</v>
      </c>
      <c r="AW235" s="463" t="s">
        <v>1280</v>
      </c>
      <c r="AX235" s="463" t="s">
        <v>95</v>
      </c>
      <c r="AY235" s="464" t="s">
        <v>1276</v>
      </c>
    </row>
    <row r="236" spans="2:51" s="475" customFormat="1" ht="15">
      <c r="B236" s="465"/>
      <c r="C236" s="466"/>
      <c r="D236" s="454" t="s">
        <v>1279</v>
      </c>
      <c r="E236" s="467" t="s">
        <v>114</v>
      </c>
      <c r="F236" s="468" t="s">
        <v>116</v>
      </c>
      <c r="G236" s="466"/>
      <c r="H236" s="469">
        <v>36</v>
      </c>
      <c r="I236" s="470"/>
      <c r="J236" s="466"/>
      <c r="K236" s="466"/>
      <c r="L236" s="471"/>
      <c r="M236" s="472"/>
      <c r="N236" s="473"/>
      <c r="O236" s="473"/>
      <c r="P236" s="473"/>
      <c r="Q236" s="473"/>
      <c r="R236" s="473"/>
      <c r="S236" s="473"/>
      <c r="T236" s="474"/>
      <c r="AT236" s="476" t="s">
        <v>1279</v>
      </c>
      <c r="AU236" s="476" t="s">
        <v>98</v>
      </c>
      <c r="AV236" s="475" t="s">
        <v>107</v>
      </c>
      <c r="AW236" s="475" t="s">
        <v>1280</v>
      </c>
      <c r="AX236" s="475" t="s">
        <v>96</v>
      </c>
      <c r="AY236" s="476" t="s">
        <v>1276</v>
      </c>
    </row>
    <row r="237" spans="2:65" s="340" customFormat="1" ht="16.5" customHeight="1">
      <c r="B237" s="371"/>
      <c r="C237" s="439" t="s">
        <v>1356</v>
      </c>
      <c r="D237" s="439" t="s">
        <v>97</v>
      </c>
      <c r="E237" s="440" t="s">
        <v>165</v>
      </c>
      <c r="F237" s="441" t="s">
        <v>166</v>
      </c>
      <c r="G237" s="442" t="s">
        <v>6</v>
      </c>
      <c r="H237" s="443">
        <v>2862.95</v>
      </c>
      <c r="I237" s="444"/>
      <c r="J237" s="445">
        <f>ROUND(I237*H237,2)</f>
        <v>0</v>
      </c>
      <c r="K237" s="441" t="s">
        <v>114</v>
      </c>
      <c r="L237" s="339"/>
      <c r="M237" s="446" t="s">
        <v>114</v>
      </c>
      <c r="N237" s="447" t="s">
        <v>1229</v>
      </c>
      <c r="O237" s="448"/>
      <c r="P237" s="449">
        <f>O237*H237</f>
        <v>0</v>
      </c>
      <c r="Q237" s="449">
        <v>0</v>
      </c>
      <c r="R237" s="449">
        <f>Q237*H237</f>
        <v>0</v>
      </c>
      <c r="S237" s="449">
        <v>0.0026</v>
      </c>
      <c r="T237" s="450">
        <f>S237*H237</f>
        <v>7.443669999999999</v>
      </c>
      <c r="AR237" s="332" t="s">
        <v>107</v>
      </c>
      <c r="AT237" s="332" t="s">
        <v>97</v>
      </c>
      <c r="AU237" s="332" t="s">
        <v>98</v>
      </c>
      <c r="AY237" s="332" t="s">
        <v>1276</v>
      </c>
      <c r="BE237" s="451">
        <f>IF(N237="základní",J237,0)</f>
        <v>0</v>
      </c>
      <c r="BF237" s="451">
        <f>IF(N237="snížená",J237,0)</f>
        <v>0</v>
      </c>
      <c r="BG237" s="451">
        <f>IF(N237="zákl. přenesená",J237,0)</f>
        <v>0</v>
      </c>
      <c r="BH237" s="451">
        <f>IF(N237="sníž. přenesená",J237,0)</f>
        <v>0</v>
      </c>
      <c r="BI237" s="451">
        <f>IF(N237="nulová",J237,0)</f>
        <v>0</v>
      </c>
      <c r="BJ237" s="332" t="s">
        <v>96</v>
      </c>
      <c r="BK237" s="451">
        <f>ROUND(I237*H237,2)</f>
        <v>0</v>
      </c>
      <c r="BL237" s="332" t="s">
        <v>107</v>
      </c>
      <c r="BM237" s="332" t="s">
        <v>1357</v>
      </c>
    </row>
    <row r="238" spans="2:51" s="486" customFormat="1" ht="15">
      <c r="B238" s="477"/>
      <c r="C238" s="478"/>
      <c r="D238" s="454" t="s">
        <v>1279</v>
      </c>
      <c r="E238" s="479" t="s">
        <v>114</v>
      </c>
      <c r="F238" s="480" t="s">
        <v>379</v>
      </c>
      <c r="G238" s="478"/>
      <c r="H238" s="479" t="s">
        <v>114</v>
      </c>
      <c r="I238" s="481"/>
      <c r="J238" s="478"/>
      <c r="K238" s="478"/>
      <c r="L238" s="482"/>
      <c r="M238" s="483"/>
      <c r="N238" s="484"/>
      <c r="O238" s="484"/>
      <c r="P238" s="484"/>
      <c r="Q238" s="484"/>
      <c r="R238" s="484"/>
      <c r="S238" s="484"/>
      <c r="T238" s="485"/>
      <c r="AT238" s="487" t="s">
        <v>1279</v>
      </c>
      <c r="AU238" s="487" t="s">
        <v>98</v>
      </c>
      <c r="AV238" s="486" t="s">
        <v>96</v>
      </c>
      <c r="AW238" s="486" t="s">
        <v>1280</v>
      </c>
      <c r="AX238" s="486" t="s">
        <v>95</v>
      </c>
      <c r="AY238" s="487" t="s">
        <v>1276</v>
      </c>
    </row>
    <row r="239" spans="2:51" s="463" customFormat="1" ht="15">
      <c r="B239" s="452"/>
      <c r="C239" s="453"/>
      <c r="D239" s="454" t="s">
        <v>1279</v>
      </c>
      <c r="E239" s="455" t="s">
        <v>114</v>
      </c>
      <c r="F239" s="456" t="s">
        <v>340</v>
      </c>
      <c r="G239" s="453"/>
      <c r="H239" s="457">
        <v>1429.65</v>
      </c>
      <c r="I239" s="458"/>
      <c r="J239" s="453"/>
      <c r="K239" s="453"/>
      <c r="L239" s="459"/>
      <c r="M239" s="460"/>
      <c r="N239" s="461"/>
      <c r="O239" s="461"/>
      <c r="P239" s="461"/>
      <c r="Q239" s="461"/>
      <c r="R239" s="461"/>
      <c r="S239" s="461"/>
      <c r="T239" s="462"/>
      <c r="AT239" s="464" t="s">
        <v>1279</v>
      </c>
      <c r="AU239" s="464" t="s">
        <v>98</v>
      </c>
      <c r="AV239" s="463" t="s">
        <v>98</v>
      </c>
      <c r="AW239" s="463" t="s">
        <v>1280</v>
      </c>
      <c r="AX239" s="463" t="s">
        <v>95</v>
      </c>
      <c r="AY239" s="464" t="s">
        <v>1276</v>
      </c>
    </row>
    <row r="240" spans="2:51" s="463" customFormat="1" ht="15">
      <c r="B240" s="452"/>
      <c r="C240" s="453"/>
      <c r="D240" s="454" t="s">
        <v>1279</v>
      </c>
      <c r="E240" s="455" t="s">
        <v>114</v>
      </c>
      <c r="F240" s="456" t="s">
        <v>341</v>
      </c>
      <c r="G240" s="453"/>
      <c r="H240" s="457">
        <v>665.88</v>
      </c>
      <c r="I240" s="458"/>
      <c r="J240" s="453"/>
      <c r="K240" s="453"/>
      <c r="L240" s="459"/>
      <c r="M240" s="460"/>
      <c r="N240" s="461"/>
      <c r="O240" s="461"/>
      <c r="P240" s="461"/>
      <c r="Q240" s="461"/>
      <c r="R240" s="461"/>
      <c r="S240" s="461"/>
      <c r="T240" s="462"/>
      <c r="AT240" s="464" t="s">
        <v>1279</v>
      </c>
      <c r="AU240" s="464" t="s">
        <v>98</v>
      </c>
      <c r="AV240" s="463" t="s">
        <v>98</v>
      </c>
      <c r="AW240" s="463" t="s">
        <v>1280</v>
      </c>
      <c r="AX240" s="463" t="s">
        <v>95</v>
      </c>
      <c r="AY240" s="464" t="s">
        <v>1276</v>
      </c>
    </row>
    <row r="241" spans="2:51" s="486" customFormat="1" ht="15">
      <c r="B241" s="477"/>
      <c r="C241" s="478"/>
      <c r="D241" s="454" t="s">
        <v>1279</v>
      </c>
      <c r="E241" s="479" t="s">
        <v>114</v>
      </c>
      <c r="F241" s="480" t="s">
        <v>380</v>
      </c>
      <c r="G241" s="478"/>
      <c r="H241" s="479" t="s">
        <v>114</v>
      </c>
      <c r="I241" s="481"/>
      <c r="J241" s="478"/>
      <c r="K241" s="478"/>
      <c r="L241" s="482"/>
      <c r="M241" s="483"/>
      <c r="N241" s="484"/>
      <c r="O241" s="484"/>
      <c r="P241" s="484"/>
      <c r="Q241" s="484"/>
      <c r="R241" s="484"/>
      <c r="S241" s="484"/>
      <c r="T241" s="485"/>
      <c r="AT241" s="487" t="s">
        <v>1279</v>
      </c>
      <c r="AU241" s="487" t="s">
        <v>98</v>
      </c>
      <c r="AV241" s="486" t="s">
        <v>96</v>
      </c>
      <c r="AW241" s="486" t="s">
        <v>1280</v>
      </c>
      <c r="AX241" s="486" t="s">
        <v>95</v>
      </c>
      <c r="AY241" s="487" t="s">
        <v>1276</v>
      </c>
    </row>
    <row r="242" spans="2:51" s="463" customFormat="1" ht="15">
      <c r="B242" s="452"/>
      <c r="C242" s="453"/>
      <c r="D242" s="454" t="s">
        <v>1279</v>
      </c>
      <c r="E242" s="455" t="s">
        <v>114</v>
      </c>
      <c r="F242" s="456" t="s">
        <v>381</v>
      </c>
      <c r="G242" s="453"/>
      <c r="H242" s="457">
        <v>-199.89</v>
      </c>
      <c r="I242" s="458"/>
      <c r="J242" s="453"/>
      <c r="K242" s="453"/>
      <c r="L242" s="459"/>
      <c r="M242" s="460"/>
      <c r="N242" s="461"/>
      <c r="O242" s="461"/>
      <c r="P242" s="461"/>
      <c r="Q242" s="461"/>
      <c r="R242" s="461"/>
      <c r="S242" s="461"/>
      <c r="T242" s="462"/>
      <c r="AT242" s="464" t="s">
        <v>1279</v>
      </c>
      <c r="AU242" s="464" t="s">
        <v>98</v>
      </c>
      <c r="AV242" s="463" t="s">
        <v>98</v>
      </c>
      <c r="AW242" s="463" t="s">
        <v>1280</v>
      </c>
      <c r="AX242" s="463" t="s">
        <v>95</v>
      </c>
      <c r="AY242" s="464" t="s">
        <v>1276</v>
      </c>
    </row>
    <row r="243" spans="2:51" s="498" customFormat="1" ht="15">
      <c r="B243" s="488"/>
      <c r="C243" s="489"/>
      <c r="D243" s="454" t="s">
        <v>1279</v>
      </c>
      <c r="E243" s="490" t="s">
        <v>114</v>
      </c>
      <c r="F243" s="491" t="s">
        <v>167</v>
      </c>
      <c r="G243" s="489"/>
      <c r="H243" s="492">
        <v>1895.6400000000003</v>
      </c>
      <c r="I243" s="493"/>
      <c r="J243" s="489"/>
      <c r="K243" s="489"/>
      <c r="L243" s="494"/>
      <c r="M243" s="495"/>
      <c r="N243" s="496"/>
      <c r="O243" s="496"/>
      <c r="P243" s="496"/>
      <c r="Q243" s="496"/>
      <c r="R243" s="496"/>
      <c r="S243" s="496"/>
      <c r="T243" s="497"/>
      <c r="AT243" s="499" t="s">
        <v>1279</v>
      </c>
      <c r="AU243" s="499" t="s">
        <v>98</v>
      </c>
      <c r="AV243" s="498" t="s">
        <v>106</v>
      </c>
      <c r="AW243" s="498" t="s">
        <v>1280</v>
      </c>
      <c r="AX243" s="498" t="s">
        <v>95</v>
      </c>
      <c r="AY243" s="499" t="s">
        <v>1276</v>
      </c>
    </row>
    <row r="244" spans="2:51" s="486" customFormat="1" ht="15">
      <c r="B244" s="477"/>
      <c r="C244" s="478"/>
      <c r="D244" s="454" t="s">
        <v>1279</v>
      </c>
      <c r="E244" s="479" t="s">
        <v>114</v>
      </c>
      <c r="F244" s="480" t="s">
        <v>382</v>
      </c>
      <c r="G244" s="478"/>
      <c r="H244" s="479" t="s">
        <v>114</v>
      </c>
      <c r="I244" s="481"/>
      <c r="J244" s="478"/>
      <c r="K244" s="478"/>
      <c r="L244" s="482"/>
      <c r="M244" s="483"/>
      <c r="N244" s="484"/>
      <c r="O244" s="484"/>
      <c r="P244" s="484"/>
      <c r="Q244" s="484"/>
      <c r="R244" s="484"/>
      <c r="S244" s="484"/>
      <c r="T244" s="485"/>
      <c r="AT244" s="487" t="s">
        <v>1279</v>
      </c>
      <c r="AU244" s="487" t="s">
        <v>98</v>
      </c>
      <c r="AV244" s="486" t="s">
        <v>96</v>
      </c>
      <c r="AW244" s="486" t="s">
        <v>1280</v>
      </c>
      <c r="AX244" s="486" t="s">
        <v>95</v>
      </c>
      <c r="AY244" s="487" t="s">
        <v>1276</v>
      </c>
    </row>
    <row r="245" spans="2:51" s="486" customFormat="1" ht="15">
      <c r="B245" s="477"/>
      <c r="C245" s="478"/>
      <c r="D245" s="454" t="s">
        <v>1279</v>
      </c>
      <c r="E245" s="479" t="s">
        <v>114</v>
      </c>
      <c r="F245" s="480" t="s">
        <v>129</v>
      </c>
      <c r="G245" s="478"/>
      <c r="H245" s="479" t="s">
        <v>114</v>
      </c>
      <c r="I245" s="481"/>
      <c r="J245" s="478"/>
      <c r="K245" s="478"/>
      <c r="L245" s="482"/>
      <c r="M245" s="483"/>
      <c r="N245" s="484"/>
      <c r="O245" s="484"/>
      <c r="P245" s="484"/>
      <c r="Q245" s="484"/>
      <c r="R245" s="484"/>
      <c r="S245" s="484"/>
      <c r="T245" s="485"/>
      <c r="AT245" s="487" t="s">
        <v>1279</v>
      </c>
      <c r="AU245" s="487" t="s">
        <v>98</v>
      </c>
      <c r="AV245" s="486" t="s">
        <v>96</v>
      </c>
      <c r="AW245" s="486" t="s">
        <v>1280</v>
      </c>
      <c r="AX245" s="486" t="s">
        <v>95</v>
      </c>
      <c r="AY245" s="487" t="s">
        <v>1276</v>
      </c>
    </row>
    <row r="246" spans="2:51" s="463" customFormat="1" ht="15">
      <c r="B246" s="452"/>
      <c r="C246" s="453"/>
      <c r="D246" s="454" t="s">
        <v>1279</v>
      </c>
      <c r="E246" s="455" t="s">
        <v>114</v>
      </c>
      <c r="F246" s="456" t="s">
        <v>346</v>
      </c>
      <c r="G246" s="453"/>
      <c r="H246" s="457">
        <v>175.67</v>
      </c>
      <c r="I246" s="458"/>
      <c r="J246" s="453"/>
      <c r="K246" s="453"/>
      <c r="L246" s="459"/>
      <c r="M246" s="460"/>
      <c r="N246" s="461"/>
      <c r="O246" s="461"/>
      <c r="P246" s="461"/>
      <c r="Q246" s="461"/>
      <c r="R246" s="461"/>
      <c r="S246" s="461"/>
      <c r="T246" s="462"/>
      <c r="AT246" s="464" t="s">
        <v>1279</v>
      </c>
      <c r="AU246" s="464" t="s">
        <v>98</v>
      </c>
      <c r="AV246" s="463" t="s">
        <v>98</v>
      </c>
      <c r="AW246" s="463" t="s">
        <v>1280</v>
      </c>
      <c r="AX246" s="463" t="s">
        <v>95</v>
      </c>
      <c r="AY246" s="464" t="s">
        <v>1276</v>
      </c>
    </row>
    <row r="247" spans="2:51" s="463" customFormat="1" ht="15">
      <c r="B247" s="452"/>
      <c r="C247" s="453"/>
      <c r="D247" s="454" t="s">
        <v>1279</v>
      </c>
      <c r="E247" s="455" t="s">
        <v>114</v>
      </c>
      <c r="F247" s="456" t="s">
        <v>344</v>
      </c>
      <c r="G247" s="453"/>
      <c r="H247" s="457">
        <v>63</v>
      </c>
      <c r="I247" s="458"/>
      <c r="J247" s="453"/>
      <c r="K247" s="453"/>
      <c r="L247" s="459"/>
      <c r="M247" s="460"/>
      <c r="N247" s="461"/>
      <c r="O247" s="461"/>
      <c r="P247" s="461"/>
      <c r="Q247" s="461"/>
      <c r="R247" s="461"/>
      <c r="S247" s="461"/>
      <c r="T247" s="462"/>
      <c r="AT247" s="464" t="s">
        <v>1279</v>
      </c>
      <c r="AU247" s="464" t="s">
        <v>98</v>
      </c>
      <c r="AV247" s="463" t="s">
        <v>98</v>
      </c>
      <c r="AW247" s="463" t="s">
        <v>1280</v>
      </c>
      <c r="AX247" s="463" t="s">
        <v>95</v>
      </c>
      <c r="AY247" s="464" t="s">
        <v>1276</v>
      </c>
    </row>
    <row r="248" spans="2:51" s="486" customFormat="1" ht="15">
      <c r="B248" s="477"/>
      <c r="C248" s="478"/>
      <c r="D248" s="454" t="s">
        <v>1279</v>
      </c>
      <c r="E248" s="479" t="s">
        <v>114</v>
      </c>
      <c r="F248" s="480" t="s">
        <v>130</v>
      </c>
      <c r="G248" s="478"/>
      <c r="H248" s="479" t="s">
        <v>114</v>
      </c>
      <c r="I248" s="481"/>
      <c r="J248" s="478"/>
      <c r="K248" s="478"/>
      <c r="L248" s="482"/>
      <c r="M248" s="483"/>
      <c r="N248" s="484"/>
      <c r="O248" s="484"/>
      <c r="P248" s="484"/>
      <c r="Q248" s="484"/>
      <c r="R248" s="484"/>
      <c r="S248" s="484"/>
      <c r="T248" s="485"/>
      <c r="AT248" s="487" t="s">
        <v>1279</v>
      </c>
      <c r="AU248" s="487" t="s">
        <v>98</v>
      </c>
      <c r="AV248" s="486" t="s">
        <v>96</v>
      </c>
      <c r="AW248" s="486" t="s">
        <v>1280</v>
      </c>
      <c r="AX248" s="486" t="s">
        <v>95</v>
      </c>
      <c r="AY248" s="487" t="s">
        <v>1276</v>
      </c>
    </row>
    <row r="249" spans="2:51" s="463" customFormat="1" ht="15">
      <c r="B249" s="452"/>
      <c r="C249" s="453"/>
      <c r="D249" s="454" t="s">
        <v>1279</v>
      </c>
      <c r="E249" s="455" t="s">
        <v>114</v>
      </c>
      <c r="F249" s="456" t="s">
        <v>347</v>
      </c>
      <c r="G249" s="453"/>
      <c r="H249" s="457">
        <v>176.5</v>
      </c>
      <c r="I249" s="458"/>
      <c r="J249" s="453"/>
      <c r="K249" s="453"/>
      <c r="L249" s="459"/>
      <c r="M249" s="460"/>
      <c r="N249" s="461"/>
      <c r="O249" s="461"/>
      <c r="P249" s="461"/>
      <c r="Q249" s="461"/>
      <c r="R249" s="461"/>
      <c r="S249" s="461"/>
      <c r="T249" s="462"/>
      <c r="AT249" s="464" t="s">
        <v>1279</v>
      </c>
      <c r="AU249" s="464" t="s">
        <v>98</v>
      </c>
      <c r="AV249" s="463" t="s">
        <v>98</v>
      </c>
      <c r="AW249" s="463" t="s">
        <v>1280</v>
      </c>
      <c r="AX249" s="463" t="s">
        <v>95</v>
      </c>
      <c r="AY249" s="464" t="s">
        <v>1276</v>
      </c>
    </row>
    <row r="250" spans="2:51" s="498" customFormat="1" ht="15">
      <c r="B250" s="488"/>
      <c r="C250" s="489"/>
      <c r="D250" s="454" t="s">
        <v>1279</v>
      </c>
      <c r="E250" s="490" t="s">
        <v>114</v>
      </c>
      <c r="F250" s="491" t="s">
        <v>167</v>
      </c>
      <c r="G250" s="489"/>
      <c r="H250" s="492">
        <v>415.16999999999996</v>
      </c>
      <c r="I250" s="493"/>
      <c r="J250" s="489"/>
      <c r="K250" s="489"/>
      <c r="L250" s="494"/>
      <c r="M250" s="495"/>
      <c r="N250" s="496"/>
      <c r="O250" s="496"/>
      <c r="P250" s="496"/>
      <c r="Q250" s="496"/>
      <c r="R250" s="496"/>
      <c r="S250" s="496"/>
      <c r="T250" s="497"/>
      <c r="AT250" s="499" t="s">
        <v>1279</v>
      </c>
      <c r="AU250" s="499" t="s">
        <v>98</v>
      </c>
      <c r="AV250" s="498" t="s">
        <v>106</v>
      </c>
      <c r="AW250" s="498" t="s">
        <v>1280</v>
      </c>
      <c r="AX250" s="498" t="s">
        <v>95</v>
      </c>
      <c r="AY250" s="499" t="s">
        <v>1276</v>
      </c>
    </row>
    <row r="251" spans="2:51" s="486" customFormat="1" ht="15">
      <c r="B251" s="477"/>
      <c r="C251" s="478"/>
      <c r="D251" s="454" t="s">
        <v>1279</v>
      </c>
      <c r="E251" s="479" t="s">
        <v>114</v>
      </c>
      <c r="F251" s="480" t="s">
        <v>168</v>
      </c>
      <c r="G251" s="478"/>
      <c r="H251" s="479" t="s">
        <v>114</v>
      </c>
      <c r="I251" s="481"/>
      <c r="J251" s="478"/>
      <c r="K251" s="478"/>
      <c r="L251" s="482"/>
      <c r="M251" s="483"/>
      <c r="N251" s="484"/>
      <c r="O251" s="484"/>
      <c r="P251" s="484"/>
      <c r="Q251" s="484"/>
      <c r="R251" s="484"/>
      <c r="S251" s="484"/>
      <c r="T251" s="485"/>
      <c r="AT251" s="487" t="s">
        <v>1279</v>
      </c>
      <c r="AU251" s="487" t="s">
        <v>98</v>
      </c>
      <c r="AV251" s="486" t="s">
        <v>96</v>
      </c>
      <c r="AW251" s="486" t="s">
        <v>1280</v>
      </c>
      <c r="AX251" s="486" t="s">
        <v>95</v>
      </c>
      <c r="AY251" s="487" t="s">
        <v>1276</v>
      </c>
    </row>
    <row r="252" spans="2:51" s="463" customFormat="1" ht="15">
      <c r="B252" s="452"/>
      <c r="C252" s="453"/>
      <c r="D252" s="454" t="s">
        <v>1279</v>
      </c>
      <c r="E252" s="455" t="s">
        <v>114</v>
      </c>
      <c r="F252" s="456" t="s">
        <v>330</v>
      </c>
      <c r="G252" s="453"/>
      <c r="H252" s="457">
        <v>394.2</v>
      </c>
      <c r="I252" s="458"/>
      <c r="J252" s="453"/>
      <c r="K252" s="453"/>
      <c r="L252" s="459"/>
      <c r="M252" s="460"/>
      <c r="N252" s="461"/>
      <c r="O252" s="461"/>
      <c r="P252" s="461"/>
      <c r="Q252" s="461"/>
      <c r="R252" s="461"/>
      <c r="S252" s="461"/>
      <c r="T252" s="462"/>
      <c r="AT252" s="464" t="s">
        <v>1279</v>
      </c>
      <c r="AU252" s="464" t="s">
        <v>98</v>
      </c>
      <c r="AV252" s="463" t="s">
        <v>98</v>
      </c>
      <c r="AW252" s="463" t="s">
        <v>1280</v>
      </c>
      <c r="AX252" s="463" t="s">
        <v>95</v>
      </c>
      <c r="AY252" s="464" t="s">
        <v>1276</v>
      </c>
    </row>
    <row r="253" spans="2:51" s="463" customFormat="1" ht="15">
      <c r="B253" s="452"/>
      <c r="C253" s="453"/>
      <c r="D253" s="454" t="s">
        <v>1279</v>
      </c>
      <c r="E253" s="455" t="s">
        <v>114</v>
      </c>
      <c r="F253" s="456" t="s">
        <v>331</v>
      </c>
      <c r="G253" s="453"/>
      <c r="H253" s="457">
        <v>157.94</v>
      </c>
      <c r="I253" s="458"/>
      <c r="J253" s="453"/>
      <c r="K253" s="453"/>
      <c r="L253" s="459"/>
      <c r="M253" s="460"/>
      <c r="N253" s="461"/>
      <c r="O253" s="461"/>
      <c r="P253" s="461"/>
      <c r="Q253" s="461"/>
      <c r="R253" s="461"/>
      <c r="S253" s="461"/>
      <c r="T253" s="462"/>
      <c r="AT253" s="464" t="s">
        <v>1279</v>
      </c>
      <c r="AU253" s="464" t="s">
        <v>98</v>
      </c>
      <c r="AV253" s="463" t="s">
        <v>98</v>
      </c>
      <c r="AW253" s="463" t="s">
        <v>1280</v>
      </c>
      <c r="AX253" s="463" t="s">
        <v>95</v>
      </c>
      <c r="AY253" s="464" t="s">
        <v>1276</v>
      </c>
    </row>
    <row r="254" spans="2:51" s="498" customFormat="1" ht="15">
      <c r="B254" s="488"/>
      <c r="C254" s="489"/>
      <c r="D254" s="454" t="s">
        <v>1279</v>
      </c>
      <c r="E254" s="490" t="s">
        <v>114</v>
      </c>
      <c r="F254" s="491" t="s">
        <v>167</v>
      </c>
      <c r="G254" s="489"/>
      <c r="H254" s="492">
        <v>552.14</v>
      </c>
      <c r="I254" s="493"/>
      <c r="J254" s="489"/>
      <c r="K254" s="489"/>
      <c r="L254" s="494"/>
      <c r="M254" s="495"/>
      <c r="N254" s="496"/>
      <c r="O254" s="496"/>
      <c r="P254" s="496"/>
      <c r="Q254" s="496"/>
      <c r="R254" s="496"/>
      <c r="S254" s="496"/>
      <c r="T254" s="497"/>
      <c r="AT254" s="499" t="s">
        <v>1279</v>
      </c>
      <c r="AU254" s="499" t="s">
        <v>98</v>
      </c>
      <c r="AV254" s="498" t="s">
        <v>106</v>
      </c>
      <c r="AW254" s="498" t="s">
        <v>1280</v>
      </c>
      <c r="AX254" s="498" t="s">
        <v>95</v>
      </c>
      <c r="AY254" s="499" t="s">
        <v>1276</v>
      </c>
    </row>
    <row r="255" spans="2:51" s="475" customFormat="1" ht="15">
      <c r="B255" s="465"/>
      <c r="C255" s="466"/>
      <c r="D255" s="454" t="s">
        <v>1279</v>
      </c>
      <c r="E255" s="467" t="s">
        <v>114</v>
      </c>
      <c r="F255" s="468" t="s">
        <v>116</v>
      </c>
      <c r="G255" s="466"/>
      <c r="H255" s="469">
        <v>2862.9500000000003</v>
      </c>
      <c r="I255" s="470"/>
      <c r="J255" s="466"/>
      <c r="K255" s="466"/>
      <c r="L255" s="471"/>
      <c r="M255" s="472"/>
      <c r="N255" s="473"/>
      <c r="O255" s="473"/>
      <c r="P255" s="473"/>
      <c r="Q255" s="473"/>
      <c r="R255" s="473"/>
      <c r="S255" s="473"/>
      <c r="T255" s="474"/>
      <c r="AT255" s="476" t="s">
        <v>1279</v>
      </c>
      <c r="AU255" s="476" t="s">
        <v>98</v>
      </c>
      <c r="AV255" s="475" t="s">
        <v>107</v>
      </c>
      <c r="AW255" s="475" t="s">
        <v>1280</v>
      </c>
      <c r="AX255" s="475" t="s">
        <v>96</v>
      </c>
      <c r="AY255" s="476" t="s">
        <v>1276</v>
      </c>
    </row>
    <row r="256" spans="2:65" s="340" customFormat="1" ht="16.5" customHeight="1">
      <c r="B256" s="371"/>
      <c r="C256" s="439" t="s">
        <v>1358</v>
      </c>
      <c r="D256" s="439" t="s">
        <v>97</v>
      </c>
      <c r="E256" s="440" t="s">
        <v>169</v>
      </c>
      <c r="F256" s="441" t="s">
        <v>170</v>
      </c>
      <c r="G256" s="442" t="s">
        <v>6</v>
      </c>
      <c r="H256" s="443">
        <v>220.797</v>
      </c>
      <c r="I256" s="444"/>
      <c r="J256" s="445">
        <f>ROUND(I256*H256,2)</f>
        <v>0</v>
      </c>
      <c r="K256" s="441" t="s">
        <v>1277</v>
      </c>
      <c r="L256" s="339"/>
      <c r="M256" s="446" t="s">
        <v>114</v>
      </c>
      <c r="N256" s="447" t="s">
        <v>1229</v>
      </c>
      <c r="O256" s="448"/>
      <c r="P256" s="449">
        <f>O256*H256</f>
        <v>0</v>
      </c>
      <c r="Q256" s="449">
        <v>0</v>
      </c>
      <c r="R256" s="449">
        <f>Q256*H256</f>
        <v>0</v>
      </c>
      <c r="S256" s="449">
        <v>0.046</v>
      </c>
      <c r="T256" s="450">
        <f>S256*H256</f>
        <v>10.156661999999999</v>
      </c>
      <c r="AR256" s="332" t="s">
        <v>107</v>
      </c>
      <c r="AT256" s="332" t="s">
        <v>97</v>
      </c>
      <c r="AU256" s="332" t="s">
        <v>98</v>
      </c>
      <c r="AY256" s="332" t="s">
        <v>1276</v>
      </c>
      <c r="BE256" s="451">
        <f>IF(N256="základní",J256,0)</f>
        <v>0</v>
      </c>
      <c r="BF256" s="451">
        <f>IF(N256="snížená",J256,0)</f>
        <v>0</v>
      </c>
      <c r="BG256" s="451">
        <f>IF(N256="zákl. přenesená",J256,0)</f>
        <v>0</v>
      </c>
      <c r="BH256" s="451">
        <f>IF(N256="sníž. přenesená",J256,0)</f>
        <v>0</v>
      </c>
      <c r="BI256" s="451">
        <f>IF(N256="nulová",J256,0)</f>
        <v>0</v>
      </c>
      <c r="BJ256" s="332" t="s">
        <v>96</v>
      </c>
      <c r="BK256" s="451">
        <f>ROUND(I256*H256,2)</f>
        <v>0</v>
      </c>
      <c r="BL256" s="332" t="s">
        <v>107</v>
      </c>
      <c r="BM256" s="332" t="s">
        <v>1359</v>
      </c>
    </row>
    <row r="257" spans="2:51" s="486" customFormat="1" ht="15">
      <c r="B257" s="477"/>
      <c r="C257" s="478"/>
      <c r="D257" s="454" t="s">
        <v>1279</v>
      </c>
      <c r="E257" s="479" t="s">
        <v>114</v>
      </c>
      <c r="F257" s="480" t="s">
        <v>366</v>
      </c>
      <c r="G257" s="478"/>
      <c r="H257" s="479" t="s">
        <v>114</v>
      </c>
      <c r="I257" s="481"/>
      <c r="J257" s="478"/>
      <c r="K257" s="478"/>
      <c r="L257" s="482"/>
      <c r="M257" s="483"/>
      <c r="N257" s="484"/>
      <c r="O257" s="484"/>
      <c r="P257" s="484"/>
      <c r="Q257" s="484"/>
      <c r="R257" s="484"/>
      <c r="S257" s="484"/>
      <c r="T257" s="485"/>
      <c r="AT257" s="487" t="s">
        <v>1279</v>
      </c>
      <c r="AU257" s="487" t="s">
        <v>98</v>
      </c>
      <c r="AV257" s="486" t="s">
        <v>96</v>
      </c>
      <c r="AW257" s="486" t="s">
        <v>1280</v>
      </c>
      <c r="AX257" s="486" t="s">
        <v>95</v>
      </c>
      <c r="AY257" s="487" t="s">
        <v>1276</v>
      </c>
    </row>
    <row r="258" spans="2:51" s="463" customFormat="1" ht="15">
      <c r="B258" s="452"/>
      <c r="C258" s="453"/>
      <c r="D258" s="454" t="s">
        <v>1279</v>
      </c>
      <c r="E258" s="455" t="s">
        <v>114</v>
      </c>
      <c r="F258" s="456" t="s">
        <v>383</v>
      </c>
      <c r="G258" s="453"/>
      <c r="H258" s="457">
        <v>173.745</v>
      </c>
      <c r="I258" s="458"/>
      <c r="J258" s="453"/>
      <c r="K258" s="453"/>
      <c r="L258" s="459"/>
      <c r="M258" s="460"/>
      <c r="N258" s="461"/>
      <c r="O258" s="461"/>
      <c r="P258" s="461"/>
      <c r="Q258" s="461"/>
      <c r="R258" s="461"/>
      <c r="S258" s="461"/>
      <c r="T258" s="462"/>
      <c r="AT258" s="464" t="s">
        <v>1279</v>
      </c>
      <c r="AU258" s="464" t="s">
        <v>98</v>
      </c>
      <c r="AV258" s="463" t="s">
        <v>98</v>
      </c>
      <c r="AW258" s="463" t="s">
        <v>1280</v>
      </c>
      <c r="AX258" s="463" t="s">
        <v>95</v>
      </c>
      <c r="AY258" s="464" t="s">
        <v>1276</v>
      </c>
    </row>
    <row r="259" spans="2:51" s="463" customFormat="1" ht="15">
      <c r="B259" s="452"/>
      <c r="C259" s="453"/>
      <c r="D259" s="454" t="s">
        <v>1279</v>
      </c>
      <c r="E259" s="455" t="s">
        <v>114</v>
      </c>
      <c r="F259" s="456" t="s">
        <v>384</v>
      </c>
      <c r="G259" s="453"/>
      <c r="H259" s="457">
        <v>47.052</v>
      </c>
      <c r="I259" s="458"/>
      <c r="J259" s="453"/>
      <c r="K259" s="453"/>
      <c r="L259" s="459"/>
      <c r="M259" s="460"/>
      <c r="N259" s="461"/>
      <c r="O259" s="461"/>
      <c r="P259" s="461"/>
      <c r="Q259" s="461"/>
      <c r="R259" s="461"/>
      <c r="S259" s="461"/>
      <c r="T259" s="462"/>
      <c r="AT259" s="464" t="s">
        <v>1279</v>
      </c>
      <c r="AU259" s="464" t="s">
        <v>98</v>
      </c>
      <c r="AV259" s="463" t="s">
        <v>98</v>
      </c>
      <c r="AW259" s="463" t="s">
        <v>1280</v>
      </c>
      <c r="AX259" s="463" t="s">
        <v>95</v>
      </c>
      <c r="AY259" s="464" t="s">
        <v>1276</v>
      </c>
    </row>
    <row r="260" spans="2:51" s="475" customFormat="1" ht="15">
      <c r="B260" s="465"/>
      <c r="C260" s="466"/>
      <c r="D260" s="454" t="s">
        <v>1279</v>
      </c>
      <c r="E260" s="467" t="s">
        <v>114</v>
      </c>
      <c r="F260" s="468" t="s">
        <v>116</v>
      </c>
      <c r="G260" s="466"/>
      <c r="H260" s="469">
        <v>220.797</v>
      </c>
      <c r="I260" s="470"/>
      <c r="J260" s="466"/>
      <c r="K260" s="466"/>
      <c r="L260" s="471"/>
      <c r="M260" s="472"/>
      <c r="N260" s="473"/>
      <c r="O260" s="473"/>
      <c r="P260" s="473"/>
      <c r="Q260" s="473"/>
      <c r="R260" s="473"/>
      <c r="S260" s="473"/>
      <c r="T260" s="474"/>
      <c r="AT260" s="476" t="s">
        <v>1279</v>
      </c>
      <c r="AU260" s="476" t="s">
        <v>98</v>
      </c>
      <c r="AV260" s="475" t="s">
        <v>107</v>
      </c>
      <c r="AW260" s="475" t="s">
        <v>1280</v>
      </c>
      <c r="AX260" s="475" t="s">
        <v>96</v>
      </c>
      <c r="AY260" s="476" t="s">
        <v>1276</v>
      </c>
    </row>
    <row r="261" spans="2:65" s="340" customFormat="1" ht="16.5" customHeight="1">
      <c r="B261" s="371"/>
      <c r="C261" s="439" t="s">
        <v>1360</v>
      </c>
      <c r="D261" s="439" t="s">
        <v>97</v>
      </c>
      <c r="E261" s="440" t="s">
        <v>385</v>
      </c>
      <c r="F261" s="441" t="s">
        <v>386</v>
      </c>
      <c r="G261" s="442" t="s">
        <v>6</v>
      </c>
      <c r="H261" s="443">
        <v>53.3</v>
      </c>
      <c r="I261" s="444"/>
      <c r="J261" s="445">
        <f>ROUND(I261*H261,2)</f>
        <v>0</v>
      </c>
      <c r="K261" s="441" t="s">
        <v>1277</v>
      </c>
      <c r="L261" s="339"/>
      <c r="M261" s="446" t="s">
        <v>114</v>
      </c>
      <c r="N261" s="447" t="s">
        <v>1229</v>
      </c>
      <c r="O261" s="448"/>
      <c r="P261" s="449">
        <f>O261*H261</f>
        <v>0</v>
      </c>
      <c r="Q261" s="449">
        <v>0</v>
      </c>
      <c r="R261" s="449">
        <f>Q261*H261</f>
        <v>0</v>
      </c>
      <c r="S261" s="449">
        <v>0.015</v>
      </c>
      <c r="T261" s="450">
        <f>S261*H261</f>
        <v>0.7994999999999999</v>
      </c>
      <c r="AR261" s="332" t="s">
        <v>107</v>
      </c>
      <c r="AT261" s="332" t="s">
        <v>97</v>
      </c>
      <c r="AU261" s="332" t="s">
        <v>98</v>
      </c>
      <c r="AY261" s="332" t="s">
        <v>1276</v>
      </c>
      <c r="BE261" s="451">
        <f>IF(N261="základní",J261,0)</f>
        <v>0</v>
      </c>
      <c r="BF261" s="451">
        <f>IF(N261="snížená",J261,0)</f>
        <v>0</v>
      </c>
      <c r="BG261" s="451">
        <f>IF(N261="zákl. přenesená",J261,0)</f>
        <v>0</v>
      </c>
      <c r="BH261" s="451">
        <f>IF(N261="sníž. přenesená",J261,0)</f>
        <v>0</v>
      </c>
      <c r="BI261" s="451">
        <f>IF(N261="nulová",J261,0)</f>
        <v>0</v>
      </c>
      <c r="BJ261" s="332" t="s">
        <v>96</v>
      </c>
      <c r="BK261" s="451">
        <f>ROUND(I261*H261,2)</f>
        <v>0</v>
      </c>
      <c r="BL261" s="332" t="s">
        <v>107</v>
      </c>
      <c r="BM261" s="332" t="s">
        <v>1361</v>
      </c>
    </row>
    <row r="262" spans="2:51" s="463" customFormat="1" ht="15">
      <c r="B262" s="452"/>
      <c r="C262" s="453"/>
      <c r="D262" s="454" t="s">
        <v>1279</v>
      </c>
      <c r="E262" s="455" t="s">
        <v>114</v>
      </c>
      <c r="F262" s="456" t="s">
        <v>387</v>
      </c>
      <c r="G262" s="453"/>
      <c r="H262" s="457">
        <v>53.3</v>
      </c>
      <c r="I262" s="458"/>
      <c r="J262" s="453"/>
      <c r="K262" s="453"/>
      <c r="L262" s="459"/>
      <c r="M262" s="460"/>
      <c r="N262" s="461"/>
      <c r="O262" s="461"/>
      <c r="P262" s="461"/>
      <c r="Q262" s="461"/>
      <c r="R262" s="461"/>
      <c r="S262" s="461"/>
      <c r="T262" s="462"/>
      <c r="AT262" s="464" t="s">
        <v>1279</v>
      </c>
      <c r="AU262" s="464" t="s">
        <v>98</v>
      </c>
      <c r="AV262" s="463" t="s">
        <v>98</v>
      </c>
      <c r="AW262" s="463" t="s">
        <v>1280</v>
      </c>
      <c r="AX262" s="463" t="s">
        <v>95</v>
      </c>
      <c r="AY262" s="464" t="s">
        <v>1276</v>
      </c>
    </row>
    <row r="263" spans="2:51" s="475" customFormat="1" ht="15">
      <c r="B263" s="465"/>
      <c r="C263" s="466"/>
      <c r="D263" s="454" t="s">
        <v>1279</v>
      </c>
      <c r="E263" s="467" t="s">
        <v>114</v>
      </c>
      <c r="F263" s="468" t="s">
        <v>116</v>
      </c>
      <c r="G263" s="466"/>
      <c r="H263" s="469">
        <v>53.3</v>
      </c>
      <c r="I263" s="470"/>
      <c r="J263" s="466"/>
      <c r="K263" s="466"/>
      <c r="L263" s="471"/>
      <c r="M263" s="472"/>
      <c r="N263" s="473"/>
      <c r="O263" s="473"/>
      <c r="P263" s="473"/>
      <c r="Q263" s="473"/>
      <c r="R263" s="473"/>
      <c r="S263" s="473"/>
      <c r="T263" s="474"/>
      <c r="AT263" s="476" t="s">
        <v>1279</v>
      </c>
      <c r="AU263" s="476" t="s">
        <v>98</v>
      </c>
      <c r="AV263" s="475" t="s">
        <v>107</v>
      </c>
      <c r="AW263" s="475" t="s">
        <v>1280</v>
      </c>
      <c r="AX263" s="475" t="s">
        <v>96</v>
      </c>
      <c r="AY263" s="476" t="s">
        <v>1276</v>
      </c>
    </row>
    <row r="264" spans="2:65" s="340" customFormat="1" ht="16.5" customHeight="1">
      <c r="B264" s="371"/>
      <c r="C264" s="439" t="s">
        <v>1362</v>
      </c>
      <c r="D264" s="439" t="s">
        <v>97</v>
      </c>
      <c r="E264" s="440" t="s">
        <v>174</v>
      </c>
      <c r="F264" s="441" t="s">
        <v>388</v>
      </c>
      <c r="G264" s="442" t="s">
        <v>8</v>
      </c>
      <c r="H264" s="443">
        <v>6.6</v>
      </c>
      <c r="I264" s="444"/>
      <c r="J264" s="445">
        <f>ROUND(I264*H264,2)</f>
        <v>0</v>
      </c>
      <c r="K264" s="441" t="s">
        <v>1277</v>
      </c>
      <c r="L264" s="339"/>
      <c r="M264" s="446" t="s">
        <v>114</v>
      </c>
      <c r="N264" s="447" t="s">
        <v>1229</v>
      </c>
      <c r="O264" s="448"/>
      <c r="P264" s="449">
        <f>O264*H264</f>
        <v>0</v>
      </c>
      <c r="Q264" s="449">
        <v>0</v>
      </c>
      <c r="R264" s="449">
        <f>Q264*H264</f>
        <v>0</v>
      </c>
      <c r="S264" s="449">
        <v>2.4</v>
      </c>
      <c r="T264" s="450">
        <f>S264*H264</f>
        <v>15.839999999999998</v>
      </c>
      <c r="AR264" s="332" t="s">
        <v>107</v>
      </c>
      <c r="AT264" s="332" t="s">
        <v>97</v>
      </c>
      <c r="AU264" s="332" t="s">
        <v>98</v>
      </c>
      <c r="AY264" s="332" t="s">
        <v>1276</v>
      </c>
      <c r="BE264" s="451">
        <f>IF(N264="základní",J264,0)</f>
        <v>0</v>
      </c>
      <c r="BF264" s="451">
        <f>IF(N264="snížená",J264,0)</f>
        <v>0</v>
      </c>
      <c r="BG264" s="451">
        <f>IF(N264="zákl. přenesená",J264,0)</f>
        <v>0</v>
      </c>
      <c r="BH264" s="451">
        <f>IF(N264="sníž. přenesená",J264,0)</f>
        <v>0</v>
      </c>
      <c r="BI264" s="451">
        <f>IF(N264="nulová",J264,0)</f>
        <v>0</v>
      </c>
      <c r="BJ264" s="332" t="s">
        <v>96</v>
      </c>
      <c r="BK264" s="451">
        <f>ROUND(I264*H264,2)</f>
        <v>0</v>
      </c>
      <c r="BL264" s="332" t="s">
        <v>107</v>
      </c>
      <c r="BM264" s="332" t="s">
        <v>1363</v>
      </c>
    </row>
    <row r="265" spans="2:65" s="340" customFormat="1" ht="16.5" customHeight="1">
      <c r="B265" s="371"/>
      <c r="C265" s="439" t="s">
        <v>1364</v>
      </c>
      <c r="D265" s="439" t="s">
        <v>97</v>
      </c>
      <c r="E265" s="440" t="s">
        <v>173</v>
      </c>
      <c r="F265" s="441" t="s">
        <v>389</v>
      </c>
      <c r="G265" s="442" t="s">
        <v>6</v>
      </c>
      <c r="H265" s="443">
        <v>310</v>
      </c>
      <c r="I265" s="444"/>
      <c r="J265" s="445">
        <f>ROUND(I265*H265,2)</f>
        <v>0</v>
      </c>
      <c r="K265" s="441" t="s">
        <v>1277</v>
      </c>
      <c r="L265" s="339"/>
      <c r="M265" s="446" t="s">
        <v>114</v>
      </c>
      <c r="N265" s="447" t="s">
        <v>1229</v>
      </c>
      <c r="O265" s="448"/>
      <c r="P265" s="449">
        <f>O265*H265</f>
        <v>0</v>
      </c>
      <c r="Q265" s="449">
        <v>0</v>
      </c>
      <c r="R265" s="449">
        <f>Q265*H265</f>
        <v>0</v>
      </c>
      <c r="S265" s="449">
        <v>0.015</v>
      </c>
      <c r="T265" s="450">
        <f>S265*H265</f>
        <v>4.6499999999999995</v>
      </c>
      <c r="AR265" s="332" t="s">
        <v>1336</v>
      </c>
      <c r="AT265" s="332" t="s">
        <v>97</v>
      </c>
      <c r="AU265" s="332" t="s">
        <v>98</v>
      </c>
      <c r="AY265" s="332" t="s">
        <v>1276</v>
      </c>
      <c r="BE265" s="451">
        <f>IF(N265="základní",J265,0)</f>
        <v>0</v>
      </c>
      <c r="BF265" s="451">
        <f>IF(N265="snížená",J265,0)</f>
        <v>0</v>
      </c>
      <c r="BG265" s="451">
        <f>IF(N265="zákl. přenesená",J265,0)</f>
        <v>0</v>
      </c>
      <c r="BH265" s="451">
        <f>IF(N265="sníž. přenesená",J265,0)</f>
        <v>0</v>
      </c>
      <c r="BI265" s="451">
        <f>IF(N265="nulová",J265,0)</f>
        <v>0</v>
      </c>
      <c r="BJ265" s="332" t="s">
        <v>96</v>
      </c>
      <c r="BK265" s="451">
        <f>ROUND(I265*H265,2)</f>
        <v>0</v>
      </c>
      <c r="BL265" s="332" t="s">
        <v>1336</v>
      </c>
      <c r="BM265" s="332" t="s">
        <v>1365</v>
      </c>
    </row>
    <row r="266" spans="2:51" s="486" customFormat="1" ht="15">
      <c r="B266" s="477"/>
      <c r="C266" s="478"/>
      <c r="D266" s="454" t="s">
        <v>1279</v>
      </c>
      <c r="E266" s="479" t="s">
        <v>114</v>
      </c>
      <c r="F266" s="480" t="s">
        <v>327</v>
      </c>
      <c r="G266" s="478"/>
      <c r="H266" s="479" t="s">
        <v>114</v>
      </c>
      <c r="I266" s="481"/>
      <c r="J266" s="478"/>
      <c r="K266" s="478"/>
      <c r="L266" s="482"/>
      <c r="M266" s="483"/>
      <c r="N266" s="484"/>
      <c r="O266" s="484"/>
      <c r="P266" s="484"/>
      <c r="Q266" s="484"/>
      <c r="R266" s="484"/>
      <c r="S266" s="484"/>
      <c r="T266" s="485"/>
      <c r="AT266" s="487" t="s">
        <v>1279</v>
      </c>
      <c r="AU266" s="487" t="s">
        <v>98</v>
      </c>
      <c r="AV266" s="486" t="s">
        <v>96</v>
      </c>
      <c r="AW266" s="486" t="s">
        <v>1280</v>
      </c>
      <c r="AX266" s="486" t="s">
        <v>95</v>
      </c>
      <c r="AY266" s="487" t="s">
        <v>1276</v>
      </c>
    </row>
    <row r="267" spans="2:51" s="463" customFormat="1" ht="15">
      <c r="B267" s="452"/>
      <c r="C267" s="453"/>
      <c r="D267" s="454" t="s">
        <v>1279</v>
      </c>
      <c r="E267" s="455" t="s">
        <v>114</v>
      </c>
      <c r="F267" s="456" t="s">
        <v>390</v>
      </c>
      <c r="G267" s="453"/>
      <c r="H267" s="457">
        <v>310</v>
      </c>
      <c r="I267" s="458"/>
      <c r="J267" s="453"/>
      <c r="K267" s="453"/>
      <c r="L267" s="459"/>
      <c r="M267" s="460"/>
      <c r="N267" s="461"/>
      <c r="O267" s="461"/>
      <c r="P267" s="461"/>
      <c r="Q267" s="461"/>
      <c r="R267" s="461"/>
      <c r="S267" s="461"/>
      <c r="T267" s="462"/>
      <c r="AT267" s="464" t="s">
        <v>1279</v>
      </c>
      <c r="AU267" s="464" t="s">
        <v>98</v>
      </c>
      <c r="AV267" s="463" t="s">
        <v>98</v>
      </c>
      <c r="AW267" s="463" t="s">
        <v>1280</v>
      </c>
      <c r="AX267" s="463" t="s">
        <v>95</v>
      </c>
      <c r="AY267" s="464" t="s">
        <v>1276</v>
      </c>
    </row>
    <row r="268" spans="2:51" s="475" customFormat="1" ht="15">
      <c r="B268" s="465"/>
      <c r="C268" s="466"/>
      <c r="D268" s="454" t="s">
        <v>1279</v>
      </c>
      <c r="E268" s="467" t="s">
        <v>114</v>
      </c>
      <c r="F268" s="468" t="s">
        <v>116</v>
      </c>
      <c r="G268" s="466"/>
      <c r="H268" s="469">
        <v>310</v>
      </c>
      <c r="I268" s="470"/>
      <c r="J268" s="466"/>
      <c r="K268" s="466"/>
      <c r="L268" s="471"/>
      <c r="M268" s="472"/>
      <c r="N268" s="473"/>
      <c r="O268" s="473"/>
      <c r="P268" s="473"/>
      <c r="Q268" s="473"/>
      <c r="R268" s="473"/>
      <c r="S268" s="473"/>
      <c r="T268" s="474"/>
      <c r="AT268" s="476" t="s">
        <v>1279</v>
      </c>
      <c r="AU268" s="476" t="s">
        <v>98</v>
      </c>
      <c r="AV268" s="475" t="s">
        <v>107</v>
      </c>
      <c r="AW268" s="475" t="s">
        <v>1280</v>
      </c>
      <c r="AX268" s="475" t="s">
        <v>96</v>
      </c>
      <c r="AY268" s="476" t="s">
        <v>1276</v>
      </c>
    </row>
    <row r="269" spans="2:65" s="340" customFormat="1" ht="16.5" customHeight="1">
      <c r="B269" s="371"/>
      <c r="C269" s="439" t="s">
        <v>1366</v>
      </c>
      <c r="D269" s="439" t="s">
        <v>97</v>
      </c>
      <c r="E269" s="440" t="s">
        <v>175</v>
      </c>
      <c r="F269" s="441" t="s">
        <v>391</v>
      </c>
      <c r="G269" s="442" t="s">
        <v>109</v>
      </c>
      <c r="H269" s="443">
        <v>50</v>
      </c>
      <c r="I269" s="444"/>
      <c r="J269" s="445">
        <f>ROUND(I269*H269,2)</f>
        <v>0</v>
      </c>
      <c r="K269" s="441" t="s">
        <v>114</v>
      </c>
      <c r="L269" s="339"/>
      <c r="M269" s="446" t="s">
        <v>114</v>
      </c>
      <c r="N269" s="447" t="s">
        <v>1229</v>
      </c>
      <c r="O269" s="448"/>
      <c r="P269" s="449">
        <f>O269*H269</f>
        <v>0</v>
      </c>
      <c r="Q269" s="449">
        <v>0</v>
      </c>
      <c r="R269" s="449">
        <f>Q269*H269</f>
        <v>0</v>
      </c>
      <c r="S269" s="449">
        <v>0</v>
      </c>
      <c r="T269" s="450">
        <f>S269*H269</f>
        <v>0</v>
      </c>
      <c r="AR269" s="332" t="s">
        <v>107</v>
      </c>
      <c r="AT269" s="332" t="s">
        <v>97</v>
      </c>
      <c r="AU269" s="332" t="s">
        <v>98</v>
      </c>
      <c r="AY269" s="332" t="s">
        <v>1276</v>
      </c>
      <c r="BE269" s="451">
        <f>IF(N269="základní",J269,0)</f>
        <v>0</v>
      </c>
      <c r="BF269" s="451">
        <f>IF(N269="snížená",J269,0)</f>
        <v>0</v>
      </c>
      <c r="BG269" s="451">
        <f>IF(N269="zákl. přenesená",J269,0)</f>
        <v>0</v>
      </c>
      <c r="BH269" s="451">
        <f>IF(N269="sníž. přenesená",J269,0)</f>
        <v>0</v>
      </c>
      <c r="BI269" s="451">
        <f>IF(N269="nulová",J269,0)</f>
        <v>0</v>
      </c>
      <c r="BJ269" s="332" t="s">
        <v>96</v>
      </c>
      <c r="BK269" s="451">
        <f>ROUND(I269*H269,2)</f>
        <v>0</v>
      </c>
      <c r="BL269" s="332" t="s">
        <v>107</v>
      </c>
      <c r="BM269" s="332" t="s">
        <v>1367</v>
      </c>
    </row>
    <row r="270" spans="2:65" s="340" customFormat="1" ht="16.5" customHeight="1">
      <c r="B270" s="371"/>
      <c r="C270" s="439" t="s">
        <v>1368</v>
      </c>
      <c r="D270" s="439" t="s">
        <v>97</v>
      </c>
      <c r="E270" s="440" t="s">
        <v>176</v>
      </c>
      <c r="F270" s="441" t="s">
        <v>392</v>
      </c>
      <c r="G270" s="442" t="s">
        <v>177</v>
      </c>
      <c r="H270" s="443">
        <v>0</v>
      </c>
      <c r="I270" s="444"/>
      <c r="J270" s="445">
        <f>ROUND(I270*H270,2)</f>
        <v>0</v>
      </c>
      <c r="K270" s="441" t="s">
        <v>114</v>
      </c>
      <c r="L270" s="339"/>
      <c r="M270" s="446" t="s">
        <v>114</v>
      </c>
      <c r="N270" s="447" t="s">
        <v>1229</v>
      </c>
      <c r="O270" s="448"/>
      <c r="P270" s="449">
        <f>O270*H270</f>
        <v>0</v>
      </c>
      <c r="Q270" s="449">
        <v>0</v>
      </c>
      <c r="R270" s="449">
        <f>Q270*H270</f>
        <v>0</v>
      </c>
      <c r="S270" s="449">
        <v>0</v>
      </c>
      <c r="T270" s="450">
        <f>S270*H270</f>
        <v>0</v>
      </c>
      <c r="AR270" s="332" t="s">
        <v>107</v>
      </c>
      <c r="AT270" s="332" t="s">
        <v>97</v>
      </c>
      <c r="AU270" s="332" t="s">
        <v>98</v>
      </c>
      <c r="AY270" s="332" t="s">
        <v>1276</v>
      </c>
      <c r="BE270" s="451">
        <f>IF(N270="základní",J270,0)</f>
        <v>0</v>
      </c>
      <c r="BF270" s="451">
        <f>IF(N270="snížená",J270,0)</f>
        <v>0</v>
      </c>
      <c r="BG270" s="451">
        <f>IF(N270="zákl. přenesená",J270,0)</f>
        <v>0</v>
      </c>
      <c r="BH270" s="451">
        <f>IF(N270="sníž. přenesená",J270,0)</f>
        <v>0</v>
      </c>
      <c r="BI270" s="451">
        <f>IF(N270="nulová",J270,0)</f>
        <v>0</v>
      </c>
      <c r="BJ270" s="332" t="s">
        <v>96</v>
      </c>
      <c r="BK270" s="451">
        <f>ROUND(I270*H270,2)</f>
        <v>0</v>
      </c>
      <c r="BL270" s="332" t="s">
        <v>107</v>
      </c>
      <c r="BM270" s="332" t="s">
        <v>1369</v>
      </c>
    </row>
    <row r="271" spans="2:63" s="433" customFormat="1" ht="22.8" customHeight="1">
      <c r="B271" s="422"/>
      <c r="C271" s="423"/>
      <c r="D271" s="424" t="s">
        <v>92</v>
      </c>
      <c r="E271" s="437" t="s">
        <v>178</v>
      </c>
      <c r="F271" s="437" t="s">
        <v>179</v>
      </c>
      <c r="G271" s="423"/>
      <c r="H271" s="423"/>
      <c r="I271" s="426"/>
      <c r="J271" s="438">
        <f>BK271</f>
        <v>0</v>
      </c>
      <c r="K271" s="423"/>
      <c r="L271" s="428"/>
      <c r="M271" s="429"/>
      <c r="N271" s="430"/>
      <c r="O271" s="430"/>
      <c r="P271" s="431">
        <f>SUM(P272:P283)</f>
        <v>0</v>
      </c>
      <c r="Q271" s="430"/>
      <c r="R271" s="431">
        <f>SUM(R272:R283)</f>
        <v>0</v>
      </c>
      <c r="S271" s="430"/>
      <c r="T271" s="432">
        <f>SUM(T272:T283)</f>
        <v>0</v>
      </c>
      <c r="AR271" s="434" t="s">
        <v>96</v>
      </c>
      <c r="AT271" s="435" t="s">
        <v>92</v>
      </c>
      <c r="AU271" s="435" t="s">
        <v>96</v>
      </c>
      <c r="AY271" s="434" t="s">
        <v>1276</v>
      </c>
      <c r="BK271" s="436">
        <f>SUM(BK272:BK283)</f>
        <v>0</v>
      </c>
    </row>
    <row r="272" spans="2:65" s="340" customFormat="1" ht="16.5" customHeight="1">
      <c r="B272" s="371"/>
      <c r="C272" s="439" t="s">
        <v>1370</v>
      </c>
      <c r="D272" s="439" t="s">
        <v>97</v>
      </c>
      <c r="E272" s="440" t="s">
        <v>180</v>
      </c>
      <c r="F272" s="441" t="s">
        <v>181</v>
      </c>
      <c r="G272" s="442" t="s">
        <v>9</v>
      </c>
      <c r="H272" s="443">
        <v>235.317</v>
      </c>
      <c r="I272" s="444"/>
      <c r="J272" s="445">
        <f>ROUND(I272*H272,2)</f>
        <v>0</v>
      </c>
      <c r="K272" s="441" t="s">
        <v>1277</v>
      </c>
      <c r="L272" s="339"/>
      <c r="M272" s="446" t="s">
        <v>114</v>
      </c>
      <c r="N272" s="447" t="s">
        <v>1229</v>
      </c>
      <c r="O272" s="448"/>
      <c r="P272" s="449">
        <f>O272*H272</f>
        <v>0</v>
      </c>
      <c r="Q272" s="449">
        <v>0</v>
      </c>
      <c r="R272" s="449">
        <f>Q272*H272</f>
        <v>0</v>
      </c>
      <c r="S272" s="449">
        <v>0</v>
      </c>
      <c r="T272" s="450">
        <f>S272*H272</f>
        <v>0</v>
      </c>
      <c r="AR272" s="332" t="s">
        <v>107</v>
      </c>
      <c r="AT272" s="332" t="s">
        <v>97</v>
      </c>
      <c r="AU272" s="332" t="s">
        <v>98</v>
      </c>
      <c r="AY272" s="332" t="s">
        <v>1276</v>
      </c>
      <c r="BE272" s="451">
        <f>IF(N272="základní",J272,0)</f>
        <v>0</v>
      </c>
      <c r="BF272" s="451">
        <f>IF(N272="snížená",J272,0)</f>
        <v>0</v>
      </c>
      <c r="BG272" s="451">
        <f>IF(N272="zákl. přenesená",J272,0)</f>
        <v>0</v>
      </c>
      <c r="BH272" s="451">
        <f>IF(N272="sníž. přenesená",J272,0)</f>
        <v>0</v>
      </c>
      <c r="BI272" s="451">
        <f>IF(N272="nulová",J272,0)</f>
        <v>0</v>
      </c>
      <c r="BJ272" s="332" t="s">
        <v>96</v>
      </c>
      <c r="BK272" s="451">
        <f>ROUND(I272*H272,2)</f>
        <v>0</v>
      </c>
      <c r="BL272" s="332" t="s">
        <v>107</v>
      </c>
      <c r="BM272" s="332" t="s">
        <v>1371</v>
      </c>
    </row>
    <row r="273" spans="2:65" s="340" customFormat="1" ht="16.5" customHeight="1">
      <c r="B273" s="371"/>
      <c r="C273" s="439" t="s">
        <v>1372</v>
      </c>
      <c r="D273" s="439" t="s">
        <v>97</v>
      </c>
      <c r="E273" s="440" t="s">
        <v>182</v>
      </c>
      <c r="F273" s="441" t="s">
        <v>183</v>
      </c>
      <c r="G273" s="442" t="s">
        <v>7</v>
      </c>
      <c r="H273" s="443">
        <v>11</v>
      </c>
      <c r="I273" s="444"/>
      <c r="J273" s="445">
        <f>ROUND(I273*H273,2)</f>
        <v>0</v>
      </c>
      <c r="K273" s="441" t="s">
        <v>1277</v>
      </c>
      <c r="L273" s="339"/>
      <c r="M273" s="446" t="s">
        <v>114</v>
      </c>
      <c r="N273" s="447" t="s">
        <v>1229</v>
      </c>
      <c r="O273" s="448"/>
      <c r="P273" s="449">
        <f>O273*H273</f>
        <v>0</v>
      </c>
      <c r="Q273" s="449">
        <v>0</v>
      </c>
      <c r="R273" s="449">
        <f>Q273*H273</f>
        <v>0</v>
      </c>
      <c r="S273" s="449">
        <v>0</v>
      </c>
      <c r="T273" s="450">
        <f>S273*H273</f>
        <v>0</v>
      </c>
      <c r="AR273" s="332" t="s">
        <v>107</v>
      </c>
      <c r="AT273" s="332" t="s">
        <v>97</v>
      </c>
      <c r="AU273" s="332" t="s">
        <v>98</v>
      </c>
      <c r="AY273" s="332" t="s">
        <v>1276</v>
      </c>
      <c r="BE273" s="451">
        <f>IF(N273="základní",J273,0)</f>
        <v>0</v>
      </c>
      <c r="BF273" s="451">
        <f>IF(N273="snížená",J273,0)</f>
        <v>0</v>
      </c>
      <c r="BG273" s="451">
        <f>IF(N273="zákl. přenesená",J273,0)</f>
        <v>0</v>
      </c>
      <c r="BH273" s="451">
        <f>IF(N273="sníž. přenesená",J273,0)</f>
        <v>0</v>
      </c>
      <c r="BI273" s="451">
        <f>IF(N273="nulová",J273,0)</f>
        <v>0</v>
      </c>
      <c r="BJ273" s="332" t="s">
        <v>96</v>
      </c>
      <c r="BK273" s="451">
        <f>ROUND(I273*H273,2)</f>
        <v>0</v>
      </c>
      <c r="BL273" s="332" t="s">
        <v>107</v>
      </c>
      <c r="BM273" s="332" t="s">
        <v>1373</v>
      </c>
    </row>
    <row r="274" spans="2:51" s="463" customFormat="1" ht="15">
      <c r="B274" s="452"/>
      <c r="C274" s="453"/>
      <c r="D274" s="454" t="s">
        <v>1279</v>
      </c>
      <c r="E274" s="455" t="s">
        <v>114</v>
      </c>
      <c r="F274" s="456" t="s">
        <v>393</v>
      </c>
      <c r="G274" s="453"/>
      <c r="H274" s="457">
        <v>11</v>
      </c>
      <c r="I274" s="458"/>
      <c r="J274" s="453"/>
      <c r="K274" s="453"/>
      <c r="L274" s="459"/>
      <c r="M274" s="460"/>
      <c r="N274" s="461"/>
      <c r="O274" s="461"/>
      <c r="P274" s="461"/>
      <c r="Q274" s="461"/>
      <c r="R274" s="461"/>
      <c r="S274" s="461"/>
      <c r="T274" s="462"/>
      <c r="AT274" s="464" t="s">
        <v>1279</v>
      </c>
      <c r="AU274" s="464" t="s">
        <v>98</v>
      </c>
      <c r="AV274" s="463" t="s">
        <v>98</v>
      </c>
      <c r="AW274" s="463" t="s">
        <v>1280</v>
      </c>
      <c r="AX274" s="463" t="s">
        <v>95</v>
      </c>
      <c r="AY274" s="464" t="s">
        <v>1276</v>
      </c>
    </row>
    <row r="275" spans="2:51" s="475" customFormat="1" ht="15">
      <c r="B275" s="465"/>
      <c r="C275" s="466"/>
      <c r="D275" s="454" t="s">
        <v>1279</v>
      </c>
      <c r="E275" s="467" t="s">
        <v>114</v>
      </c>
      <c r="F275" s="468" t="s">
        <v>116</v>
      </c>
      <c r="G275" s="466"/>
      <c r="H275" s="469">
        <v>11</v>
      </c>
      <c r="I275" s="470"/>
      <c r="J275" s="466"/>
      <c r="K275" s="466"/>
      <c r="L275" s="471"/>
      <c r="M275" s="472"/>
      <c r="N275" s="473"/>
      <c r="O275" s="473"/>
      <c r="P275" s="473"/>
      <c r="Q275" s="473"/>
      <c r="R275" s="473"/>
      <c r="S275" s="473"/>
      <c r="T275" s="474"/>
      <c r="AT275" s="476" t="s">
        <v>1279</v>
      </c>
      <c r="AU275" s="476" t="s">
        <v>98</v>
      </c>
      <c r="AV275" s="475" t="s">
        <v>107</v>
      </c>
      <c r="AW275" s="475" t="s">
        <v>1280</v>
      </c>
      <c r="AX275" s="475" t="s">
        <v>96</v>
      </c>
      <c r="AY275" s="476" t="s">
        <v>1276</v>
      </c>
    </row>
    <row r="276" spans="2:65" s="340" customFormat="1" ht="16.5" customHeight="1">
      <c r="B276" s="371"/>
      <c r="C276" s="439" t="s">
        <v>1374</v>
      </c>
      <c r="D276" s="439" t="s">
        <v>97</v>
      </c>
      <c r="E276" s="440" t="s">
        <v>184</v>
      </c>
      <c r="F276" s="441" t="s">
        <v>185</v>
      </c>
      <c r="G276" s="442" t="s">
        <v>7</v>
      </c>
      <c r="H276" s="443">
        <v>220</v>
      </c>
      <c r="I276" s="444"/>
      <c r="J276" s="445">
        <f>ROUND(I276*H276,2)</f>
        <v>0</v>
      </c>
      <c r="K276" s="441" t="s">
        <v>1277</v>
      </c>
      <c r="L276" s="339"/>
      <c r="M276" s="446" t="s">
        <v>114</v>
      </c>
      <c r="N276" s="447" t="s">
        <v>1229</v>
      </c>
      <c r="O276" s="448"/>
      <c r="P276" s="449">
        <f>O276*H276</f>
        <v>0</v>
      </c>
      <c r="Q276" s="449">
        <v>0</v>
      </c>
      <c r="R276" s="449">
        <f>Q276*H276</f>
        <v>0</v>
      </c>
      <c r="S276" s="449">
        <v>0</v>
      </c>
      <c r="T276" s="450">
        <f>S276*H276</f>
        <v>0</v>
      </c>
      <c r="AR276" s="332" t="s">
        <v>107</v>
      </c>
      <c r="AT276" s="332" t="s">
        <v>97</v>
      </c>
      <c r="AU276" s="332" t="s">
        <v>98</v>
      </c>
      <c r="AY276" s="332" t="s">
        <v>1276</v>
      </c>
      <c r="BE276" s="451">
        <f>IF(N276="základní",J276,0)</f>
        <v>0</v>
      </c>
      <c r="BF276" s="451">
        <f>IF(N276="snížená",J276,0)</f>
        <v>0</v>
      </c>
      <c r="BG276" s="451">
        <f>IF(N276="zákl. přenesená",J276,0)</f>
        <v>0</v>
      </c>
      <c r="BH276" s="451">
        <f>IF(N276="sníž. přenesená",J276,0)</f>
        <v>0</v>
      </c>
      <c r="BI276" s="451">
        <f>IF(N276="nulová",J276,0)</f>
        <v>0</v>
      </c>
      <c r="BJ276" s="332" t="s">
        <v>96</v>
      </c>
      <c r="BK276" s="451">
        <f>ROUND(I276*H276,2)</f>
        <v>0</v>
      </c>
      <c r="BL276" s="332" t="s">
        <v>107</v>
      </c>
      <c r="BM276" s="332" t="s">
        <v>1375</v>
      </c>
    </row>
    <row r="277" spans="2:51" s="463" customFormat="1" ht="15">
      <c r="B277" s="452"/>
      <c r="C277" s="453"/>
      <c r="D277" s="454" t="s">
        <v>1279</v>
      </c>
      <c r="E277" s="455" t="s">
        <v>114</v>
      </c>
      <c r="F277" s="456" t="s">
        <v>394</v>
      </c>
      <c r="G277" s="453"/>
      <c r="H277" s="457">
        <v>220</v>
      </c>
      <c r="I277" s="458"/>
      <c r="J277" s="453"/>
      <c r="K277" s="453"/>
      <c r="L277" s="459"/>
      <c r="M277" s="460"/>
      <c r="N277" s="461"/>
      <c r="O277" s="461"/>
      <c r="P277" s="461"/>
      <c r="Q277" s="461"/>
      <c r="R277" s="461"/>
      <c r="S277" s="461"/>
      <c r="T277" s="462"/>
      <c r="AT277" s="464" t="s">
        <v>1279</v>
      </c>
      <c r="AU277" s="464" t="s">
        <v>98</v>
      </c>
      <c r="AV277" s="463" t="s">
        <v>98</v>
      </c>
      <c r="AW277" s="463" t="s">
        <v>1280</v>
      </c>
      <c r="AX277" s="463" t="s">
        <v>95</v>
      </c>
      <c r="AY277" s="464" t="s">
        <v>1276</v>
      </c>
    </row>
    <row r="278" spans="2:51" s="475" customFormat="1" ht="15">
      <c r="B278" s="465"/>
      <c r="C278" s="466"/>
      <c r="D278" s="454" t="s">
        <v>1279</v>
      </c>
      <c r="E278" s="467" t="s">
        <v>114</v>
      </c>
      <c r="F278" s="468" t="s">
        <v>116</v>
      </c>
      <c r="G278" s="466"/>
      <c r="H278" s="469">
        <v>220</v>
      </c>
      <c r="I278" s="470"/>
      <c r="J278" s="466"/>
      <c r="K278" s="466"/>
      <c r="L278" s="471"/>
      <c r="M278" s="472"/>
      <c r="N278" s="473"/>
      <c r="O278" s="473"/>
      <c r="P278" s="473"/>
      <c r="Q278" s="473"/>
      <c r="R278" s="473"/>
      <c r="S278" s="473"/>
      <c r="T278" s="474"/>
      <c r="AT278" s="476" t="s">
        <v>1279</v>
      </c>
      <c r="AU278" s="476" t="s">
        <v>98</v>
      </c>
      <c r="AV278" s="475" t="s">
        <v>107</v>
      </c>
      <c r="AW278" s="475" t="s">
        <v>1280</v>
      </c>
      <c r="AX278" s="475" t="s">
        <v>96</v>
      </c>
      <c r="AY278" s="476" t="s">
        <v>1276</v>
      </c>
    </row>
    <row r="279" spans="2:65" s="340" customFormat="1" ht="16.5" customHeight="1">
      <c r="B279" s="371"/>
      <c r="C279" s="439" t="s">
        <v>1376</v>
      </c>
      <c r="D279" s="439" t="s">
        <v>97</v>
      </c>
      <c r="E279" s="440" t="s">
        <v>186</v>
      </c>
      <c r="F279" s="441" t="s">
        <v>187</v>
      </c>
      <c r="G279" s="442" t="s">
        <v>9</v>
      </c>
      <c r="H279" s="443">
        <v>235.317</v>
      </c>
      <c r="I279" s="444"/>
      <c r="J279" s="445">
        <f>ROUND(I279*H279,2)</f>
        <v>0</v>
      </c>
      <c r="K279" s="441" t="s">
        <v>1277</v>
      </c>
      <c r="L279" s="339"/>
      <c r="M279" s="446" t="s">
        <v>114</v>
      </c>
      <c r="N279" s="447" t="s">
        <v>1229</v>
      </c>
      <c r="O279" s="448"/>
      <c r="P279" s="449">
        <f>O279*H279</f>
        <v>0</v>
      </c>
      <c r="Q279" s="449">
        <v>0</v>
      </c>
      <c r="R279" s="449">
        <f>Q279*H279</f>
        <v>0</v>
      </c>
      <c r="S279" s="449">
        <v>0</v>
      </c>
      <c r="T279" s="450">
        <f>S279*H279</f>
        <v>0</v>
      </c>
      <c r="AR279" s="332" t="s">
        <v>107</v>
      </c>
      <c r="AT279" s="332" t="s">
        <v>97</v>
      </c>
      <c r="AU279" s="332" t="s">
        <v>98</v>
      </c>
      <c r="AY279" s="332" t="s">
        <v>1276</v>
      </c>
      <c r="BE279" s="451">
        <f>IF(N279="základní",J279,0)</f>
        <v>0</v>
      </c>
      <c r="BF279" s="451">
        <f>IF(N279="snížená",J279,0)</f>
        <v>0</v>
      </c>
      <c r="BG279" s="451">
        <f>IF(N279="zákl. přenesená",J279,0)</f>
        <v>0</v>
      </c>
      <c r="BH279" s="451">
        <f>IF(N279="sníž. přenesená",J279,0)</f>
        <v>0</v>
      </c>
      <c r="BI279" s="451">
        <f>IF(N279="nulová",J279,0)</f>
        <v>0</v>
      </c>
      <c r="BJ279" s="332" t="s">
        <v>96</v>
      </c>
      <c r="BK279" s="451">
        <f>ROUND(I279*H279,2)</f>
        <v>0</v>
      </c>
      <c r="BL279" s="332" t="s">
        <v>107</v>
      </c>
      <c r="BM279" s="332" t="s">
        <v>1377</v>
      </c>
    </row>
    <row r="280" spans="2:65" s="340" customFormat="1" ht="16.5" customHeight="1">
      <c r="B280" s="371"/>
      <c r="C280" s="439" t="s">
        <v>1378</v>
      </c>
      <c r="D280" s="439" t="s">
        <v>97</v>
      </c>
      <c r="E280" s="440" t="s">
        <v>188</v>
      </c>
      <c r="F280" s="441" t="s">
        <v>189</v>
      </c>
      <c r="G280" s="442" t="s">
        <v>9</v>
      </c>
      <c r="H280" s="443">
        <v>4706.34</v>
      </c>
      <c r="I280" s="444"/>
      <c r="J280" s="445">
        <f>ROUND(I280*H280,2)</f>
        <v>0</v>
      </c>
      <c r="K280" s="441" t="s">
        <v>1277</v>
      </c>
      <c r="L280" s="339"/>
      <c r="M280" s="446" t="s">
        <v>114</v>
      </c>
      <c r="N280" s="447" t="s">
        <v>1229</v>
      </c>
      <c r="O280" s="448"/>
      <c r="P280" s="449">
        <f>O280*H280</f>
        <v>0</v>
      </c>
      <c r="Q280" s="449">
        <v>0</v>
      </c>
      <c r="R280" s="449">
        <f>Q280*H280</f>
        <v>0</v>
      </c>
      <c r="S280" s="449">
        <v>0</v>
      </c>
      <c r="T280" s="450">
        <f>S280*H280</f>
        <v>0</v>
      </c>
      <c r="AR280" s="332" t="s">
        <v>107</v>
      </c>
      <c r="AT280" s="332" t="s">
        <v>97</v>
      </c>
      <c r="AU280" s="332" t="s">
        <v>98</v>
      </c>
      <c r="AY280" s="332" t="s">
        <v>1276</v>
      </c>
      <c r="BE280" s="451">
        <f>IF(N280="základní",J280,0)</f>
        <v>0</v>
      </c>
      <c r="BF280" s="451">
        <f>IF(N280="snížená",J280,0)</f>
        <v>0</v>
      </c>
      <c r="BG280" s="451">
        <f>IF(N280="zákl. přenesená",J280,0)</f>
        <v>0</v>
      </c>
      <c r="BH280" s="451">
        <f>IF(N280="sníž. přenesená",J280,0)</f>
        <v>0</v>
      </c>
      <c r="BI280" s="451">
        <f>IF(N280="nulová",J280,0)</f>
        <v>0</v>
      </c>
      <c r="BJ280" s="332" t="s">
        <v>96</v>
      </c>
      <c r="BK280" s="451">
        <f>ROUND(I280*H280,2)</f>
        <v>0</v>
      </c>
      <c r="BL280" s="332" t="s">
        <v>107</v>
      </c>
      <c r="BM280" s="332" t="s">
        <v>1379</v>
      </c>
    </row>
    <row r="281" spans="2:51" s="463" customFormat="1" ht="15">
      <c r="B281" s="452"/>
      <c r="C281" s="453"/>
      <c r="D281" s="454" t="s">
        <v>1279</v>
      </c>
      <c r="E281" s="455" t="s">
        <v>114</v>
      </c>
      <c r="F281" s="456" t="s">
        <v>395</v>
      </c>
      <c r="G281" s="453"/>
      <c r="H281" s="457">
        <v>4706.34</v>
      </c>
      <c r="I281" s="458"/>
      <c r="J281" s="453"/>
      <c r="K281" s="453"/>
      <c r="L281" s="459"/>
      <c r="M281" s="460"/>
      <c r="N281" s="461"/>
      <c r="O281" s="461"/>
      <c r="P281" s="461"/>
      <c r="Q281" s="461"/>
      <c r="R281" s="461"/>
      <c r="S281" s="461"/>
      <c r="T281" s="462"/>
      <c r="AT281" s="464" t="s">
        <v>1279</v>
      </c>
      <c r="AU281" s="464" t="s">
        <v>98</v>
      </c>
      <c r="AV281" s="463" t="s">
        <v>98</v>
      </c>
      <c r="AW281" s="463" t="s">
        <v>1280</v>
      </c>
      <c r="AX281" s="463" t="s">
        <v>95</v>
      </c>
      <c r="AY281" s="464" t="s">
        <v>1276</v>
      </c>
    </row>
    <row r="282" spans="2:51" s="475" customFormat="1" ht="15">
      <c r="B282" s="465"/>
      <c r="C282" s="466"/>
      <c r="D282" s="454" t="s">
        <v>1279</v>
      </c>
      <c r="E282" s="467" t="s">
        <v>114</v>
      </c>
      <c r="F282" s="468" t="s">
        <v>116</v>
      </c>
      <c r="G282" s="466"/>
      <c r="H282" s="469">
        <v>4706.34</v>
      </c>
      <c r="I282" s="470"/>
      <c r="J282" s="466"/>
      <c r="K282" s="466"/>
      <c r="L282" s="471"/>
      <c r="M282" s="472"/>
      <c r="N282" s="473"/>
      <c r="O282" s="473"/>
      <c r="P282" s="473"/>
      <c r="Q282" s="473"/>
      <c r="R282" s="473"/>
      <c r="S282" s="473"/>
      <c r="T282" s="474"/>
      <c r="AT282" s="476" t="s">
        <v>1279</v>
      </c>
      <c r="AU282" s="476" t="s">
        <v>98</v>
      </c>
      <c r="AV282" s="475" t="s">
        <v>107</v>
      </c>
      <c r="AW282" s="475" t="s">
        <v>1280</v>
      </c>
      <c r="AX282" s="475" t="s">
        <v>96</v>
      </c>
      <c r="AY282" s="476" t="s">
        <v>1276</v>
      </c>
    </row>
    <row r="283" spans="2:65" s="340" customFormat="1" ht="16.5" customHeight="1">
      <c r="B283" s="371"/>
      <c r="C283" s="439" t="s">
        <v>1380</v>
      </c>
      <c r="D283" s="439" t="s">
        <v>97</v>
      </c>
      <c r="E283" s="440" t="s">
        <v>35</v>
      </c>
      <c r="F283" s="441" t="s">
        <v>36</v>
      </c>
      <c r="G283" s="442" t="s">
        <v>9</v>
      </c>
      <c r="H283" s="443">
        <v>235.317</v>
      </c>
      <c r="I283" s="444"/>
      <c r="J283" s="445">
        <f>ROUND(I283*H283,2)</f>
        <v>0</v>
      </c>
      <c r="K283" s="441" t="s">
        <v>1277</v>
      </c>
      <c r="L283" s="339"/>
      <c r="M283" s="446" t="s">
        <v>114</v>
      </c>
      <c r="N283" s="447" t="s">
        <v>1229</v>
      </c>
      <c r="O283" s="448"/>
      <c r="P283" s="449">
        <f>O283*H283</f>
        <v>0</v>
      </c>
      <c r="Q283" s="449">
        <v>0</v>
      </c>
      <c r="R283" s="449">
        <f>Q283*H283</f>
        <v>0</v>
      </c>
      <c r="S283" s="449">
        <v>0</v>
      </c>
      <c r="T283" s="450">
        <f>S283*H283</f>
        <v>0</v>
      </c>
      <c r="AR283" s="332" t="s">
        <v>107</v>
      </c>
      <c r="AT283" s="332" t="s">
        <v>97</v>
      </c>
      <c r="AU283" s="332" t="s">
        <v>98</v>
      </c>
      <c r="AY283" s="332" t="s">
        <v>1276</v>
      </c>
      <c r="BE283" s="451">
        <f>IF(N283="základní",J283,0)</f>
        <v>0</v>
      </c>
      <c r="BF283" s="451">
        <f>IF(N283="snížená",J283,0)</f>
        <v>0</v>
      </c>
      <c r="BG283" s="451">
        <f>IF(N283="zákl. přenesená",J283,0)</f>
        <v>0</v>
      </c>
      <c r="BH283" s="451">
        <f>IF(N283="sníž. přenesená",J283,0)</f>
        <v>0</v>
      </c>
      <c r="BI283" s="451">
        <f>IF(N283="nulová",J283,0)</f>
        <v>0</v>
      </c>
      <c r="BJ283" s="332" t="s">
        <v>96</v>
      </c>
      <c r="BK283" s="451">
        <f>ROUND(I283*H283,2)</f>
        <v>0</v>
      </c>
      <c r="BL283" s="332" t="s">
        <v>107</v>
      </c>
      <c r="BM283" s="332" t="s">
        <v>1381</v>
      </c>
    </row>
    <row r="284" spans="2:63" s="433" customFormat="1" ht="22.8" customHeight="1">
      <c r="B284" s="422"/>
      <c r="C284" s="423"/>
      <c r="D284" s="424" t="s">
        <v>92</v>
      </c>
      <c r="E284" s="437" t="s">
        <v>102</v>
      </c>
      <c r="F284" s="437" t="s">
        <v>103</v>
      </c>
      <c r="G284" s="423"/>
      <c r="H284" s="423"/>
      <c r="I284" s="426"/>
      <c r="J284" s="438">
        <f>BK284</f>
        <v>0</v>
      </c>
      <c r="K284" s="423"/>
      <c r="L284" s="428"/>
      <c r="M284" s="429"/>
      <c r="N284" s="430"/>
      <c r="O284" s="430"/>
      <c r="P284" s="431">
        <f>P285</f>
        <v>0</v>
      </c>
      <c r="Q284" s="430"/>
      <c r="R284" s="431">
        <f>R285</f>
        <v>0</v>
      </c>
      <c r="S284" s="430"/>
      <c r="T284" s="432">
        <f>T285</f>
        <v>0</v>
      </c>
      <c r="AR284" s="434" t="s">
        <v>96</v>
      </c>
      <c r="AT284" s="435" t="s">
        <v>92</v>
      </c>
      <c r="AU284" s="435" t="s">
        <v>96</v>
      </c>
      <c r="AY284" s="434" t="s">
        <v>1276</v>
      </c>
      <c r="BK284" s="436">
        <f>BK285</f>
        <v>0</v>
      </c>
    </row>
    <row r="285" spans="2:65" s="340" customFormat="1" ht="16.5" customHeight="1">
      <c r="B285" s="371"/>
      <c r="C285" s="439" t="s">
        <v>1382</v>
      </c>
      <c r="D285" s="439" t="s">
        <v>97</v>
      </c>
      <c r="E285" s="440" t="s">
        <v>190</v>
      </c>
      <c r="F285" s="441" t="s">
        <v>191</v>
      </c>
      <c r="G285" s="442" t="s">
        <v>9</v>
      </c>
      <c r="H285" s="443">
        <v>136.272</v>
      </c>
      <c r="I285" s="444"/>
      <c r="J285" s="445">
        <f>ROUND(I285*H285,2)</f>
        <v>0</v>
      </c>
      <c r="K285" s="441" t="s">
        <v>1277</v>
      </c>
      <c r="L285" s="339"/>
      <c r="M285" s="446" t="s">
        <v>114</v>
      </c>
      <c r="N285" s="447" t="s">
        <v>1229</v>
      </c>
      <c r="O285" s="448"/>
      <c r="P285" s="449">
        <f>O285*H285</f>
        <v>0</v>
      </c>
      <c r="Q285" s="449">
        <v>0</v>
      </c>
      <c r="R285" s="449">
        <f>Q285*H285</f>
        <v>0</v>
      </c>
      <c r="S285" s="449">
        <v>0</v>
      </c>
      <c r="T285" s="450">
        <f>S285*H285</f>
        <v>0</v>
      </c>
      <c r="AR285" s="332" t="s">
        <v>107</v>
      </c>
      <c r="AT285" s="332" t="s">
        <v>97</v>
      </c>
      <c r="AU285" s="332" t="s">
        <v>98</v>
      </c>
      <c r="AY285" s="332" t="s">
        <v>1276</v>
      </c>
      <c r="BE285" s="451">
        <f>IF(N285="základní",J285,0)</f>
        <v>0</v>
      </c>
      <c r="BF285" s="451">
        <f>IF(N285="snížená",J285,0)</f>
        <v>0</v>
      </c>
      <c r="BG285" s="451">
        <f>IF(N285="zákl. přenesená",J285,0)</f>
        <v>0</v>
      </c>
      <c r="BH285" s="451">
        <f>IF(N285="sníž. přenesená",J285,0)</f>
        <v>0</v>
      </c>
      <c r="BI285" s="451">
        <f>IF(N285="nulová",J285,0)</f>
        <v>0</v>
      </c>
      <c r="BJ285" s="332" t="s">
        <v>96</v>
      </c>
      <c r="BK285" s="451">
        <f>ROUND(I285*H285,2)</f>
        <v>0</v>
      </c>
      <c r="BL285" s="332" t="s">
        <v>107</v>
      </c>
      <c r="BM285" s="332" t="s">
        <v>1383</v>
      </c>
    </row>
    <row r="286" spans="2:63" s="433" customFormat="1" ht="25.95" customHeight="1">
      <c r="B286" s="422"/>
      <c r="C286" s="423"/>
      <c r="D286" s="424" t="s">
        <v>92</v>
      </c>
      <c r="E286" s="425" t="s">
        <v>104</v>
      </c>
      <c r="F286" s="425" t="s">
        <v>105</v>
      </c>
      <c r="G286" s="423"/>
      <c r="H286" s="423"/>
      <c r="I286" s="426"/>
      <c r="J286" s="427">
        <f>BK286</f>
        <v>0</v>
      </c>
      <c r="K286" s="423"/>
      <c r="L286" s="428"/>
      <c r="M286" s="429"/>
      <c r="N286" s="430"/>
      <c r="O286" s="430"/>
      <c r="P286" s="431">
        <f>P287+P299+P309+P400+P436+P461+P533+P548</f>
        <v>0</v>
      </c>
      <c r="Q286" s="430"/>
      <c r="R286" s="431">
        <f>R287+R299+R309+R400+R436+R461+R533+R548</f>
        <v>42.90709992</v>
      </c>
      <c r="S286" s="430"/>
      <c r="T286" s="432">
        <f>T287+T299+T309+T400+T436+T461+T533+T548</f>
        <v>0</v>
      </c>
      <c r="AR286" s="434" t="s">
        <v>98</v>
      </c>
      <c r="AT286" s="435" t="s">
        <v>92</v>
      </c>
      <c r="AU286" s="435" t="s">
        <v>95</v>
      </c>
      <c r="AY286" s="434" t="s">
        <v>1276</v>
      </c>
      <c r="BK286" s="436">
        <f>BK287+BK299+BK309+BK400+BK436+BK461+BK533+BK548</f>
        <v>0</v>
      </c>
    </row>
    <row r="287" spans="2:63" s="433" customFormat="1" ht="22.8" customHeight="1">
      <c r="B287" s="422"/>
      <c r="C287" s="423"/>
      <c r="D287" s="424" t="s">
        <v>92</v>
      </c>
      <c r="E287" s="437" t="s">
        <v>37</v>
      </c>
      <c r="F287" s="437" t="s">
        <v>192</v>
      </c>
      <c r="G287" s="423"/>
      <c r="H287" s="423"/>
      <c r="I287" s="426"/>
      <c r="J287" s="438">
        <f>BK287</f>
        <v>0</v>
      </c>
      <c r="K287" s="423"/>
      <c r="L287" s="428"/>
      <c r="M287" s="429"/>
      <c r="N287" s="430"/>
      <c r="O287" s="430"/>
      <c r="P287" s="431">
        <f>SUM(P288:P298)</f>
        <v>0</v>
      </c>
      <c r="Q287" s="430"/>
      <c r="R287" s="431">
        <f>SUM(R288:R298)</f>
        <v>0.6601</v>
      </c>
      <c r="S287" s="430"/>
      <c r="T287" s="432">
        <f>SUM(T288:T298)</f>
        <v>0</v>
      </c>
      <c r="AR287" s="434" t="s">
        <v>98</v>
      </c>
      <c r="AT287" s="435" t="s">
        <v>92</v>
      </c>
      <c r="AU287" s="435" t="s">
        <v>96</v>
      </c>
      <c r="AY287" s="434" t="s">
        <v>1276</v>
      </c>
      <c r="BK287" s="436">
        <f>SUM(BK288:BK298)</f>
        <v>0</v>
      </c>
    </row>
    <row r="288" spans="2:65" s="340" customFormat="1" ht="16.5" customHeight="1">
      <c r="B288" s="371"/>
      <c r="C288" s="439" t="s">
        <v>1384</v>
      </c>
      <c r="D288" s="439" t="s">
        <v>97</v>
      </c>
      <c r="E288" s="440" t="s">
        <v>193</v>
      </c>
      <c r="F288" s="441" t="s">
        <v>194</v>
      </c>
      <c r="G288" s="442" t="s">
        <v>6</v>
      </c>
      <c r="H288" s="443">
        <v>330.05</v>
      </c>
      <c r="I288" s="444"/>
      <c r="J288" s="445">
        <f>ROUND(I288*H288,2)</f>
        <v>0</v>
      </c>
      <c r="K288" s="441" t="s">
        <v>114</v>
      </c>
      <c r="L288" s="339"/>
      <c r="M288" s="446" t="s">
        <v>114</v>
      </c>
      <c r="N288" s="447" t="s">
        <v>1229</v>
      </c>
      <c r="O288" s="448"/>
      <c r="P288" s="449">
        <f>O288*H288</f>
        <v>0</v>
      </c>
      <c r="Q288" s="449">
        <v>0.002</v>
      </c>
      <c r="R288" s="449">
        <f>Q288*H288</f>
        <v>0.6601</v>
      </c>
      <c r="S288" s="449">
        <v>0</v>
      </c>
      <c r="T288" s="450">
        <f>S288*H288</f>
        <v>0</v>
      </c>
      <c r="AR288" s="332" t="s">
        <v>1336</v>
      </c>
      <c r="AT288" s="332" t="s">
        <v>97</v>
      </c>
      <c r="AU288" s="332" t="s">
        <v>98</v>
      </c>
      <c r="AY288" s="332" t="s">
        <v>1276</v>
      </c>
      <c r="BE288" s="451">
        <f>IF(N288="základní",J288,0)</f>
        <v>0</v>
      </c>
      <c r="BF288" s="451">
        <f>IF(N288="snížená",J288,0)</f>
        <v>0</v>
      </c>
      <c r="BG288" s="451">
        <f>IF(N288="zákl. přenesená",J288,0)</f>
        <v>0</v>
      </c>
      <c r="BH288" s="451">
        <f>IF(N288="sníž. přenesená",J288,0)</f>
        <v>0</v>
      </c>
      <c r="BI288" s="451">
        <f>IF(N288="nulová",J288,0)</f>
        <v>0</v>
      </c>
      <c r="BJ288" s="332" t="s">
        <v>96</v>
      </c>
      <c r="BK288" s="451">
        <f>ROUND(I288*H288,2)</f>
        <v>0</v>
      </c>
      <c r="BL288" s="332" t="s">
        <v>1336</v>
      </c>
      <c r="BM288" s="332" t="s">
        <v>1385</v>
      </c>
    </row>
    <row r="289" spans="2:51" s="486" customFormat="1" ht="15">
      <c r="B289" s="477"/>
      <c r="C289" s="478"/>
      <c r="D289" s="454" t="s">
        <v>1279</v>
      </c>
      <c r="E289" s="479" t="s">
        <v>114</v>
      </c>
      <c r="F289" s="480" t="s">
        <v>366</v>
      </c>
      <c r="G289" s="478"/>
      <c r="H289" s="479" t="s">
        <v>114</v>
      </c>
      <c r="I289" s="481"/>
      <c r="J289" s="478"/>
      <c r="K289" s="478"/>
      <c r="L289" s="482"/>
      <c r="M289" s="483"/>
      <c r="N289" s="484"/>
      <c r="O289" s="484"/>
      <c r="P289" s="484"/>
      <c r="Q289" s="484"/>
      <c r="R289" s="484"/>
      <c r="S289" s="484"/>
      <c r="T289" s="485"/>
      <c r="AT289" s="487" t="s">
        <v>1279</v>
      </c>
      <c r="AU289" s="487" t="s">
        <v>98</v>
      </c>
      <c r="AV289" s="486" t="s">
        <v>96</v>
      </c>
      <c r="AW289" s="486" t="s">
        <v>1280</v>
      </c>
      <c r="AX289" s="486" t="s">
        <v>95</v>
      </c>
      <c r="AY289" s="487" t="s">
        <v>1276</v>
      </c>
    </row>
    <row r="290" spans="2:51" s="486" customFormat="1" ht="15">
      <c r="B290" s="477"/>
      <c r="C290" s="478"/>
      <c r="D290" s="454" t="s">
        <v>1279</v>
      </c>
      <c r="E290" s="479" t="s">
        <v>114</v>
      </c>
      <c r="F290" s="480" t="s">
        <v>195</v>
      </c>
      <c r="G290" s="478"/>
      <c r="H290" s="479" t="s">
        <v>114</v>
      </c>
      <c r="I290" s="481"/>
      <c r="J290" s="478"/>
      <c r="K290" s="478"/>
      <c r="L290" s="482"/>
      <c r="M290" s="483"/>
      <c r="N290" s="484"/>
      <c r="O290" s="484"/>
      <c r="P290" s="484"/>
      <c r="Q290" s="484"/>
      <c r="R290" s="484"/>
      <c r="S290" s="484"/>
      <c r="T290" s="485"/>
      <c r="AT290" s="487" t="s">
        <v>1279</v>
      </c>
      <c r="AU290" s="487" t="s">
        <v>98</v>
      </c>
      <c r="AV290" s="486" t="s">
        <v>96</v>
      </c>
      <c r="AW290" s="486" t="s">
        <v>1280</v>
      </c>
      <c r="AX290" s="486" t="s">
        <v>95</v>
      </c>
      <c r="AY290" s="487" t="s">
        <v>1276</v>
      </c>
    </row>
    <row r="291" spans="2:51" s="463" customFormat="1" ht="15">
      <c r="B291" s="452"/>
      <c r="C291" s="453"/>
      <c r="D291" s="454" t="s">
        <v>1279</v>
      </c>
      <c r="E291" s="455" t="s">
        <v>114</v>
      </c>
      <c r="F291" s="456" t="s">
        <v>367</v>
      </c>
      <c r="G291" s="453"/>
      <c r="H291" s="457">
        <v>67.5</v>
      </c>
      <c r="I291" s="458"/>
      <c r="J291" s="453"/>
      <c r="K291" s="453"/>
      <c r="L291" s="459"/>
      <c r="M291" s="460"/>
      <c r="N291" s="461"/>
      <c r="O291" s="461"/>
      <c r="P291" s="461"/>
      <c r="Q291" s="461"/>
      <c r="R291" s="461"/>
      <c r="S291" s="461"/>
      <c r="T291" s="462"/>
      <c r="AT291" s="464" t="s">
        <v>1279</v>
      </c>
      <c r="AU291" s="464" t="s">
        <v>98</v>
      </c>
      <c r="AV291" s="463" t="s">
        <v>98</v>
      </c>
      <c r="AW291" s="463" t="s">
        <v>1280</v>
      </c>
      <c r="AX291" s="463" t="s">
        <v>95</v>
      </c>
      <c r="AY291" s="464" t="s">
        <v>1276</v>
      </c>
    </row>
    <row r="292" spans="2:51" s="463" customFormat="1" ht="15">
      <c r="B292" s="452"/>
      <c r="C292" s="453"/>
      <c r="D292" s="454" t="s">
        <v>1279</v>
      </c>
      <c r="E292" s="455" t="s">
        <v>114</v>
      </c>
      <c r="F292" s="456" t="s">
        <v>368</v>
      </c>
      <c r="G292" s="453"/>
      <c r="H292" s="457">
        <v>21.8</v>
      </c>
      <c r="I292" s="458"/>
      <c r="J292" s="453"/>
      <c r="K292" s="453"/>
      <c r="L292" s="459"/>
      <c r="M292" s="460"/>
      <c r="N292" s="461"/>
      <c r="O292" s="461"/>
      <c r="P292" s="461"/>
      <c r="Q292" s="461"/>
      <c r="R292" s="461"/>
      <c r="S292" s="461"/>
      <c r="T292" s="462"/>
      <c r="AT292" s="464" t="s">
        <v>1279</v>
      </c>
      <c r="AU292" s="464" t="s">
        <v>98</v>
      </c>
      <c r="AV292" s="463" t="s">
        <v>98</v>
      </c>
      <c r="AW292" s="463" t="s">
        <v>1280</v>
      </c>
      <c r="AX292" s="463" t="s">
        <v>95</v>
      </c>
      <c r="AY292" s="464" t="s">
        <v>1276</v>
      </c>
    </row>
    <row r="293" spans="2:51" s="486" customFormat="1" ht="15">
      <c r="B293" s="477"/>
      <c r="C293" s="478"/>
      <c r="D293" s="454" t="s">
        <v>1279</v>
      </c>
      <c r="E293" s="479" t="s">
        <v>114</v>
      </c>
      <c r="F293" s="480" t="s">
        <v>196</v>
      </c>
      <c r="G293" s="478"/>
      <c r="H293" s="479" t="s">
        <v>114</v>
      </c>
      <c r="I293" s="481"/>
      <c r="J293" s="478"/>
      <c r="K293" s="478"/>
      <c r="L293" s="482"/>
      <c r="M293" s="483"/>
      <c r="N293" s="484"/>
      <c r="O293" s="484"/>
      <c r="P293" s="484"/>
      <c r="Q293" s="484"/>
      <c r="R293" s="484"/>
      <c r="S293" s="484"/>
      <c r="T293" s="485"/>
      <c r="AT293" s="487" t="s">
        <v>1279</v>
      </c>
      <c r="AU293" s="487" t="s">
        <v>98</v>
      </c>
      <c r="AV293" s="486" t="s">
        <v>96</v>
      </c>
      <c r="AW293" s="486" t="s">
        <v>1280</v>
      </c>
      <c r="AX293" s="486" t="s">
        <v>95</v>
      </c>
      <c r="AY293" s="487" t="s">
        <v>1276</v>
      </c>
    </row>
    <row r="294" spans="2:51" s="463" customFormat="1" ht="15">
      <c r="B294" s="452"/>
      <c r="C294" s="453"/>
      <c r="D294" s="454" t="s">
        <v>1279</v>
      </c>
      <c r="E294" s="455" t="s">
        <v>114</v>
      </c>
      <c r="F294" s="456" t="s">
        <v>396</v>
      </c>
      <c r="G294" s="453"/>
      <c r="H294" s="457">
        <v>202.5</v>
      </c>
      <c r="I294" s="458"/>
      <c r="J294" s="453"/>
      <c r="K294" s="453"/>
      <c r="L294" s="459"/>
      <c r="M294" s="460"/>
      <c r="N294" s="461"/>
      <c r="O294" s="461"/>
      <c r="P294" s="461"/>
      <c r="Q294" s="461"/>
      <c r="R294" s="461"/>
      <c r="S294" s="461"/>
      <c r="T294" s="462"/>
      <c r="AT294" s="464" t="s">
        <v>1279</v>
      </c>
      <c r="AU294" s="464" t="s">
        <v>98</v>
      </c>
      <c r="AV294" s="463" t="s">
        <v>98</v>
      </c>
      <c r="AW294" s="463" t="s">
        <v>1280</v>
      </c>
      <c r="AX294" s="463" t="s">
        <v>95</v>
      </c>
      <c r="AY294" s="464" t="s">
        <v>1276</v>
      </c>
    </row>
    <row r="295" spans="2:51" s="463" customFormat="1" ht="15">
      <c r="B295" s="452"/>
      <c r="C295" s="453"/>
      <c r="D295" s="454" t="s">
        <v>1279</v>
      </c>
      <c r="E295" s="455" t="s">
        <v>114</v>
      </c>
      <c r="F295" s="456" t="s">
        <v>397</v>
      </c>
      <c r="G295" s="453"/>
      <c r="H295" s="457">
        <v>38.25</v>
      </c>
      <c r="I295" s="458"/>
      <c r="J295" s="453"/>
      <c r="K295" s="453"/>
      <c r="L295" s="459"/>
      <c r="M295" s="460"/>
      <c r="N295" s="461"/>
      <c r="O295" s="461"/>
      <c r="P295" s="461"/>
      <c r="Q295" s="461"/>
      <c r="R295" s="461"/>
      <c r="S295" s="461"/>
      <c r="T295" s="462"/>
      <c r="AT295" s="464" t="s">
        <v>1279</v>
      </c>
      <c r="AU295" s="464" t="s">
        <v>98</v>
      </c>
      <c r="AV295" s="463" t="s">
        <v>98</v>
      </c>
      <c r="AW295" s="463" t="s">
        <v>1280</v>
      </c>
      <c r="AX295" s="463" t="s">
        <v>95</v>
      </c>
      <c r="AY295" s="464" t="s">
        <v>1276</v>
      </c>
    </row>
    <row r="296" spans="2:51" s="475" customFormat="1" ht="15">
      <c r="B296" s="465"/>
      <c r="C296" s="466"/>
      <c r="D296" s="454" t="s">
        <v>1279</v>
      </c>
      <c r="E296" s="467" t="s">
        <v>114</v>
      </c>
      <c r="F296" s="468" t="s">
        <v>116</v>
      </c>
      <c r="G296" s="466"/>
      <c r="H296" s="469">
        <v>330.05</v>
      </c>
      <c r="I296" s="470"/>
      <c r="J296" s="466"/>
      <c r="K296" s="466"/>
      <c r="L296" s="471"/>
      <c r="M296" s="472"/>
      <c r="N296" s="473"/>
      <c r="O296" s="473"/>
      <c r="P296" s="473"/>
      <c r="Q296" s="473"/>
      <c r="R296" s="473"/>
      <c r="S296" s="473"/>
      <c r="T296" s="474"/>
      <c r="AT296" s="476" t="s">
        <v>1279</v>
      </c>
      <c r="AU296" s="476" t="s">
        <v>98</v>
      </c>
      <c r="AV296" s="475" t="s">
        <v>107</v>
      </c>
      <c r="AW296" s="475" t="s">
        <v>1280</v>
      </c>
      <c r="AX296" s="475" t="s">
        <v>96</v>
      </c>
      <c r="AY296" s="476" t="s">
        <v>1276</v>
      </c>
    </row>
    <row r="297" spans="2:65" s="340" customFormat="1" ht="16.5" customHeight="1">
      <c r="B297" s="371"/>
      <c r="C297" s="439" t="s">
        <v>1386</v>
      </c>
      <c r="D297" s="439" t="s">
        <v>97</v>
      </c>
      <c r="E297" s="440" t="s">
        <v>197</v>
      </c>
      <c r="F297" s="441" t="s">
        <v>198</v>
      </c>
      <c r="G297" s="442" t="s">
        <v>9</v>
      </c>
      <c r="H297" s="443">
        <v>0.66</v>
      </c>
      <c r="I297" s="444"/>
      <c r="J297" s="445">
        <f>ROUND(I297*H297,2)</f>
        <v>0</v>
      </c>
      <c r="K297" s="441" t="s">
        <v>1277</v>
      </c>
      <c r="L297" s="339"/>
      <c r="M297" s="446" t="s">
        <v>114</v>
      </c>
      <c r="N297" s="447" t="s">
        <v>1229</v>
      </c>
      <c r="O297" s="448"/>
      <c r="P297" s="449">
        <f>O297*H297</f>
        <v>0</v>
      </c>
      <c r="Q297" s="449">
        <v>0</v>
      </c>
      <c r="R297" s="449">
        <f>Q297*H297</f>
        <v>0</v>
      </c>
      <c r="S297" s="449">
        <v>0</v>
      </c>
      <c r="T297" s="450">
        <f>S297*H297</f>
        <v>0</v>
      </c>
      <c r="AR297" s="332" t="s">
        <v>1336</v>
      </c>
      <c r="AT297" s="332" t="s">
        <v>97</v>
      </c>
      <c r="AU297" s="332" t="s">
        <v>98</v>
      </c>
      <c r="AY297" s="332" t="s">
        <v>1276</v>
      </c>
      <c r="BE297" s="451">
        <f>IF(N297="základní",J297,0)</f>
        <v>0</v>
      </c>
      <c r="BF297" s="451">
        <f>IF(N297="snížená",J297,0)</f>
        <v>0</v>
      </c>
      <c r="BG297" s="451">
        <f>IF(N297="zákl. přenesená",J297,0)</f>
        <v>0</v>
      </c>
      <c r="BH297" s="451">
        <f>IF(N297="sníž. přenesená",J297,0)</f>
        <v>0</v>
      </c>
      <c r="BI297" s="451">
        <f>IF(N297="nulová",J297,0)</f>
        <v>0</v>
      </c>
      <c r="BJ297" s="332" t="s">
        <v>96</v>
      </c>
      <c r="BK297" s="451">
        <f>ROUND(I297*H297,2)</f>
        <v>0</v>
      </c>
      <c r="BL297" s="332" t="s">
        <v>1336</v>
      </c>
      <c r="BM297" s="332" t="s">
        <v>1387</v>
      </c>
    </row>
    <row r="298" spans="2:65" s="340" customFormat="1" ht="16.5" customHeight="1">
      <c r="B298" s="371"/>
      <c r="C298" s="439" t="s">
        <v>1388</v>
      </c>
      <c r="D298" s="439" t="s">
        <v>97</v>
      </c>
      <c r="E298" s="440" t="s">
        <v>199</v>
      </c>
      <c r="F298" s="441" t="s">
        <v>200</v>
      </c>
      <c r="G298" s="442" t="s">
        <v>9</v>
      </c>
      <c r="H298" s="443">
        <v>0.66</v>
      </c>
      <c r="I298" s="444"/>
      <c r="J298" s="445">
        <f>ROUND(I298*H298,2)</f>
        <v>0</v>
      </c>
      <c r="K298" s="441" t="s">
        <v>1277</v>
      </c>
      <c r="L298" s="339"/>
      <c r="M298" s="446" t="s">
        <v>114</v>
      </c>
      <c r="N298" s="447" t="s">
        <v>1229</v>
      </c>
      <c r="O298" s="448"/>
      <c r="P298" s="449">
        <f>O298*H298</f>
        <v>0</v>
      </c>
      <c r="Q298" s="449">
        <v>0</v>
      </c>
      <c r="R298" s="449">
        <f>Q298*H298</f>
        <v>0</v>
      </c>
      <c r="S298" s="449">
        <v>0</v>
      </c>
      <c r="T298" s="450">
        <f>S298*H298</f>
        <v>0</v>
      </c>
      <c r="AR298" s="332" t="s">
        <v>1336</v>
      </c>
      <c r="AT298" s="332" t="s">
        <v>97</v>
      </c>
      <c r="AU298" s="332" t="s">
        <v>98</v>
      </c>
      <c r="AY298" s="332" t="s">
        <v>1276</v>
      </c>
      <c r="BE298" s="451">
        <f>IF(N298="základní",J298,0)</f>
        <v>0</v>
      </c>
      <c r="BF298" s="451">
        <f>IF(N298="snížená",J298,0)</f>
        <v>0</v>
      </c>
      <c r="BG298" s="451">
        <f>IF(N298="zákl. přenesená",J298,0)</f>
        <v>0</v>
      </c>
      <c r="BH298" s="451">
        <f>IF(N298="sníž. přenesená",J298,0)</f>
        <v>0</v>
      </c>
      <c r="BI298" s="451">
        <f>IF(N298="nulová",J298,0)</f>
        <v>0</v>
      </c>
      <c r="BJ298" s="332" t="s">
        <v>96</v>
      </c>
      <c r="BK298" s="451">
        <f>ROUND(I298*H298,2)</f>
        <v>0</v>
      </c>
      <c r="BL298" s="332" t="s">
        <v>1336</v>
      </c>
      <c r="BM298" s="332" t="s">
        <v>1389</v>
      </c>
    </row>
    <row r="299" spans="2:63" s="433" customFormat="1" ht="22.8" customHeight="1">
      <c r="B299" s="422"/>
      <c r="C299" s="423"/>
      <c r="D299" s="424" t="s">
        <v>92</v>
      </c>
      <c r="E299" s="437" t="s">
        <v>398</v>
      </c>
      <c r="F299" s="437" t="s">
        <v>399</v>
      </c>
      <c r="G299" s="423"/>
      <c r="H299" s="423"/>
      <c r="I299" s="426"/>
      <c r="J299" s="438">
        <f>BK299</f>
        <v>0</v>
      </c>
      <c r="K299" s="423"/>
      <c r="L299" s="428"/>
      <c r="M299" s="429"/>
      <c r="N299" s="430"/>
      <c r="O299" s="430"/>
      <c r="P299" s="431">
        <f>SUM(P300:P308)</f>
        <v>0</v>
      </c>
      <c r="Q299" s="430"/>
      <c r="R299" s="431">
        <f>SUM(R300:R308)</f>
        <v>0.41796</v>
      </c>
      <c r="S299" s="430"/>
      <c r="T299" s="432">
        <f>SUM(T300:T308)</f>
        <v>0</v>
      </c>
      <c r="AR299" s="434" t="s">
        <v>98</v>
      </c>
      <c r="AT299" s="435" t="s">
        <v>92</v>
      </c>
      <c r="AU299" s="435" t="s">
        <v>96</v>
      </c>
      <c r="AY299" s="434" t="s">
        <v>1276</v>
      </c>
      <c r="BK299" s="436">
        <f>SUM(BK300:BK308)</f>
        <v>0</v>
      </c>
    </row>
    <row r="300" spans="2:65" s="340" customFormat="1" ht="16.5" customHeight="1">
      <c r="B300" s="371"/>
      <c r="C300" s="439" t="s">
        <v>958</v>
      </c>
      <c r="D300" s="439" t="s">
        <v>97</v>
      </c>
      <c r="E300" s="440" t="s">
        <v>400</v>
      </c>
      <c r="F300" s="441" t="s">
        <v>401</v>
      </c>
      <c r="G300" s="442" t="s">
        <v>6</v>
      </c>
      <c r="H300" s="443">
        <v>36</v>
      </c>
      <c r="I300" s="444"/>
      <c r="J300" s="445">
        <f>ROUND(I300*H300,2)</f>
        <v>0</v>
      </c>
      <c r="K300" s="441" t="s">
        <v>1277</v>
      </c>
      <c r="L300" s="339"/>
      <c r="M300" s="446" t="s">
        <v>114</v>
      </c>
      <c r="N300" s="447" t="s">
        <v>1229</v>
      </c>
      <c r="O300" s="448"/>
      <c r="P300" s="449">
        <f>O300*H300</f>
        <v>0</v>
      </c>
      <c r="Q300" s="449">
        <v>0.006</v>
      </c>
      <c r="R300" s="449">
        <f>Q300*H300</f>
        <v>0.216</v>
      </c>
      <c r="S300" s="449">
        <v>0</v>
      </c>
      <c r="T300" s="450">
        <f>S300*H300</f>
        <v>0</v>
      </c>
      <c r="AR300" s="332" t="s">
        <v>1336</v>
      </c>
      <c r="AT300" s="332" t="s">
        <v>97</v>
      </c>
      <c r="AU300" s="332" t="s">
        <v>98</v>
      </c>
      <c r="AY300" s="332" t="s">
        <v>1276</v>
      </c>
      <c r="BE300" s="451">
        <f>IF(N300="základní",J300,0)</f>
        <v>0</v>
      </c>
      <c r="BF300" s="451">
        <f>IF(N300="snížená",J300,0)</f>
        <v>0</v>
      </c>
      <c r="BG300" s="451">
        <f>IF(N300="zákl. přenesená",J300,0)</f>
        <v>0</v>
      </c>
      <c r="BH300" s="451">
        <f>IF(N300="sníž. přenesená",J300,0)</f>
        <v>0</v>
      </c>
      <c r="BI300" s="451">
        <f>IF(N300="nulová",J300,0)</f>
        <v>0</v>
      </c>
      <c r="BJ300" s="332" t="s">
        <v>96</v>
      </c>
      <c r="BK300" s="451">
        <f>ROUND(I300*H300,2)</f>
        <v>0</v>
      </c>
      <c r="BL300" s="332" t="s">
        <v>1336</v>
      </c>
      <c r="BM300" s="332" t="s">
        <v>1390</v>
      </c>
    </row>
    <row r="301" spans="2:51" s="486" customFormat="1" ht="15">
      <c r="B301" s="477"/>
      <c r="C301" s="478"/>
      <c r="D301" s="454" t="s">
        <v>1279</v>
      </c>
      <c r="E301" s="479" t="s">
        <v>114</v>
      </c>
      <c r="F301" s="480" t="s">
        <v>129</v>
      </c>
      <c r="G301" s="478"/>
      <c r="H301" s="479" t="s">
        <v>114</v>
      </c>
      <c r="I301" s="481"/>
      <c r="J301" s="478"/>
      <c r="K301" s="478"/>
      <c r="L301" s="482"/>
      <c r="M301" s="483"/>
      <c r="N301" s="484"/>
      <c r="O301" s="484"/>
      <c r="P301" s="484"/>
      <c r="Q301" s="484"/>
      <c r="R301" s="484"/>
      <c r="S301" s="484"/>
      <c r="T301" s="485"/>
      <c r="AT301" s="487" t="s">
        <v>1279</v>
      </c>
      <c r="AU301" s="487" t="s">
        <v>98</v>
      </c>
      <c r="AV301" s="486" t="s">
        <v>96</v>
      </c>
      <c r="AW301" s="486" t="s">
        <v>1280</v>
      </c>
      <c r="AX301" s="486" t="s">
        <v>95</v>
      </c>
      <c r="AY301" s="487" t="s">
        <v>1276</v>
      </c>
    </row>
    <row r="302" spans="2:51" s="463" customFormat="1" ht="15">
      <c r="B302" s="452"/>
      <c r="C302" s="453"/>
      <c r="D302" s="454" t="s">
        <v>1279</v>
      </c>
      <c r="E302" s="455" t="s">
        <v>114</v>
      </c>
      <c r="F302" s="456" t="s">
        <v>402</v>
      </c>
      <c r="G302" s="453"/>
      <c r="H302" s="457">
        <v>36</v>
      </c>
      <c r="I302" s="458"/>
      <c r="J302" s="453"/>
      <c r="K302" s="453"/>
      <c r="L302" s="459"/>
      <c r="M302" s="460"/>
      <c r="N302" s="461"/>
      <c r="O302" s="461"/>
      <c r="P302" s="461"/>
      <c r="Q302" s="461"/>
      <c r="R302" s="461"/>
      <c r="S302" s="461"/>
      <c r="T302" s="462"/>
      <c r="AT302" s="464" t="s">
        <v>1279</v>
      </c>
      <c r="AU302" s="464" t="s">
        <v>98</v>
      </c>
      <c r="AV302" s="463" t="s">
        <v>98</v>
      </c>
      <c r="AW302" s="463" t="s">
        <v>1280</v>
      </c>
      <c r="AX302" s="463" t="s">
        <v>95</v>
      </c>
      <c r="AY302" s="464" t="s">
        <v>1276</v>
      </c>
    </row>
    <row r="303" spans="2:51" s="475" customFormat="1" ht="15">
      <c r="B303" s="465"/>
      <c r="C303" s="466"/>
      <c r="D303" s="454" t="s">
        <v>1279</v>
      </c>
      <c r="E303" s="467" t="s">
        <v>114</v>
      </c>
      <c r="F303" s="468" t="s">
        <v>116</v>
      </c>
      <c r="G303" s="466"/>
      <c r="H303" s="469">
        <v>36</v>
      </c>
      <c r="I303" s="470"/>
      <c r="J303" s="466"/>
      <c r="K303" s="466"/>
      <c r="L303" s="471"/>
      <c r="M303" s="472"/>
      <c r="N303" s="473"/>
      <c r="O303" s="473"/>
      <c r="P303" s="473"/>
      <c r="Q303" s="473"/>
      <c r="R303" s="473"/>
      <c r="S303" s="473"/>
      <c r="T303" s="474"/>
      <c r="AT303" s="476" t="s">
        <v>1279</v>
      </c>
      <c r="AU303" s="476" t="s">
        <v>98</v>
      </c>
      <c r="AV303" s="475" t="s">
        <v>107</v>
      </c>
      <c r="AW303" s="475" t="s">
        <v>1280</v>
      </c>
      <c r="AX303" s="475" t="s">
        <v>96</v>
      </c>
      <c r="AY303" s="476" t="s">
        <v>1276</v>
      </c>
    </row>
    <row r="304" spans="2:65" s="340" customFormat="1" ht="16.5" customHeight="1">
      <c r="B304" s="371"/>
      <c r="C304" s="500" t="s">
        <v>963</v>
      </c>
      <c r="D304" s="500" t="s">
        <v>99</v>
      </c>
      <c r="E304" s="501" t="s">
        <v>403</v>
      </c>
      <c r="F304" s="502" t="s">
        <v>404</v>
      </c>
      <c r="G304" s="503" t="s">
        <v>6</v>
      </c>
      <c r="H304" s="504">
        <v>36.72</v>
      </c>
      <c r="I304" s="505"/>
      <c r="J304" s="506">
        <f>ROUND(I304*H304,2)</f>
        <v>0</v>
      </c>
      <c r="K304" s="502" t="s">
        <v>114</v>
      </c>
      <c r="L304" s="507"/>
      <c r="M304" s="508" t="s">
        <v>114</v>
      </c>
      <c r="N304" s="509" t="s">
        <v>1229</v>
      </c>
      <c r="O304" s="448"/>
      <c r="P304" s="449">
        <f>O304*H304</f>
        <v>0</v>
      </c>
      <c r="Q304" s="449">
        <v>0.0055</v>
      </c>
      <c r="R304" s="449">
        <f>Q304*H304</f>
        <v>0.20195999999999997</v>
      </c>
      <c r="S304" s="449">
        <v>0</v>
      </c>
      <c r="T304" s="450">
        <f>S304*H304</f>
        <v>0</v>
      </c>
      <c r="AR304" s="332" t="s">
        <v>1391</v>
      </c>
      <c r="AT304" s="332" t="s">
        <v>99</v>
      </c>
      <c r="AU304" s="332" t="s">
        <v>98</v>
      </c>
      <c r="AY304" s="332" t="s">
        <v>1276</v>
      </c>
      <c r="BE304" s="451">
        <f>IF(N304="základní",J304,0)</f>
        <v>0</v>
      </c>
      <c r="BF304" s="451">
        <f>IF(N304="snížená",J304,0)</f>
        <v>0</v>
      </c>
      <c r="BG304" s="451">
        <f>IF(N304="zákl. přenesená",J304,0)</f>
        <v>0</v>
      </c>
      <c r="BH304" s="451">
        <f>IF(N304="sníž. přenesená",J304,0)</f>
        <v>0</v>
      </c>
      <c r="BI304" s="451">
        <f>IF(N304="nulová",J304,0)</f>
        <v>0</v>
      </c>
      <c r="BJ304" s="332" t="s">
        <v>96</v>
      </c>
      <c r="BK304" s="451">
        <f>ROUND(I304*H304,2)</f>
        <v>0</v>
      </c>
      <c r="BL304" s="332" t="s">
        <v>1336</v>
      </c>
      <c r="BM304" s="332" t="s">
        <v>1392</v>
      </c>
    </row>
    <row r="305" spans="2:51" s="463" customFormat="1" ht="15">
      <c r="B305" s="452"/>
      <c r="C305" s="453"/>
      <c r="D305" s="454" t="s">
        <v>1279</v>
      </c>
      <c r="E305" s="455" t="s">
        <v>114</v>
      </c>
      <c r="F305" s="456" t="s">
        <v>405</v>
      </c>
      <c r="G305" s="453"/>
      <c r="H305" s="457">
        <v>36.72</v>
      </c>
      <c r="I305" s="458"/>
      <c r="J305" s="453"/>
      <c r="K305" s="453"/>
      <c r="L305" s="459"/>
      <c r="M305" s="460"/>
      <c r="N305" s="461"/>
      <c r="O305" s="461"/>
      <c r="P305" s="461"/>
      <c r="Q305" s="461"/>
      <c r="R305" s="461"/>
      <c r="S305" s="461"/>
      <c r="T305" s="462"/>
      <c r="AT305" s="464" t="s">
        <v>1279</v>
      </c>
      <c r="AU305" s="464" t="s">
        <v>98</v>
      </c>
      <c r="AV305" s="463" t="s">
        <v>98</v>
      </c>
      <c r="AW305" s="463" t="s">
        <v>1280</v>
      </c>
      <c r="AX305" s="463" t="s">
        <v>95</v>
      </c>
      <c r="AY305" s="464" t="s">
        <v>1276</v>
      </c>
    </row>
    <row r="306" spans="2:51" s="475" customFormat="1" ht="15">
      <c r="B306" s="465"/>
      <c r="C306" s="466"/>
      <c r="D306" s="454" t="s">
        <v>1279</v>
      </c>
      <c r="E306" s="467" t="s">
        <v>114</v>
      </c>
      <c r="F306" s="468" t="s">
        <v>116</v>
      </c>
      <c r="G306" s="466"/>
      <c r="H306" s="469">
        <v>36.72</v>
      </c>
      <c r="I306" s="470"/>
      <c r="J306" s="466"/>
      <c r="K306" s="466"/>
      <c r="L306" s="471"/>
      <c r="M306" s="472"/>
      <c r="N306" s="473"/>
      <c r="O306" s="473"/>
      <c r="P306" s="473"/>
      <c r="Q306" s="473"/>
      <c r="R306" s="473"/>
      <c r="S306" s="473"/>
      <c r="T306" s="474"/>
      <c r="AT306" s="476" t="s">
        <v>1279</v>
      </c>
      <c r="AU306" s="476" t="s">
        <v>98</v>
      </c>
      <c r="AV306" s="475" t="s">
        <v>107</v>
      </c>
      <c r="AW306" s="475" t="s">
        <v>1280</v>
      </c>
      <c r="AX306" s="475" t="s">
        <v>96</v>
      </c>
      <c r="AY306" s="476" t="s">
        <v>1276</v>
      </c>
    </row>
    <row r="307" spans="2:65" s="340" customFormat="1" ht="16.5" customHeight="1">
      <c r="B307" s="371"/>
      <c r="C307" s="439" t="s">
        <v>767</v>
      </c>
      <c r="D307" s="439" t="s">
        <v>97</v>
      </c>
      <c r="E307" s="440" t="s">
        <v>406</v>
      </c>
      <c r="F307" s="441" t="s">
        <v>407</v>
      </c>
      <c r="G307" s="442" t="s">
        <v>9</v>
      </c>
      <c r="H307" s="443">
        <v>0.418</v>
      </c>
      <c r="I307" s="444"/>
      <c r="J307" s="445">
        <f>ROUND(I307*H307,2)</f>
        <v>0</v>
      </c>
      <c r="K307" s="441" t="s">
        <v>1277</v>
      </c>
      <c r="L307" s="339"/>
      <c r="M307" s="446" t="s">
        <v>114</v>
      </c>
      <c r="N307" s="447" t="s">
        <v>1229</v>
      </c>
      <c r="O307" s="448"/>
      <c r="P307" s="449">
        <f>O307*H307</f>
        <v>0</v>
      </c>
      <c r="Q307" s="449">
        <v>0</v>
      </c>
      <c r="R307" s="449">
        <f>Q307*H307</f>
        <v>0</v>
      </c>
      <c r="S307" s="449">
        <v>0</v>
      </c>
      <c r="T307" s="450">
        <f>S307*H307</f>
        <v>0</v>
      </c>
      <c r="AR307" s="332" t="s">
        <v>1336</v>
      </c>
      <c r="AT307" s="332" t="s">
        <v>97</v>
      </c>
      <c r="AU307" s="332" t="s">
        <v>98</v>
      </c>
      <c r="AY307" s="332" t="s">
        <v>1276</v>
      </c>
      <c r="BE307" s="451">
        <f>IF(N307="základní",J307,0)</f>
        <v>0</v>
      </c>
      <c r="BF307" s="451">
        <f>IF(N307="snížená",J307,0)</f>
        <v>0</v>
      </c>
      <c r="BG307" s="451">
        <f>IF(N307="zákl. přenesená",J307,0)</f>
        <v>0</v>
      </c>
      <c r="BH307" s="451">
        <f>IF(N307="sníž. přenesená",J307,0)</f>
        <v>0</v>
      </c>
      <c r="BI307" s="451">
        <f>IF(N307="nulová",J307,0)</f>
        <v>0</v>
      </c>
      <c r="BJ307" s="332" t="s">
        <v>96</v>
      </c>
      <c r="BK307" s="451">
        <f>ROUND(I307*H307,2)</f>
        <v>0</v>
      </c>
      <c r="BL307" s="332" t="s">
        <v>1336</v>
      </c>
      <c r="BM307" s="332" t="s">
        <v>1393</v>
      </c>
    </row>
    <row r="308" spans="2:65" s="340" customFormat="1" ht="16.5" customHeight="1">
      <c r="B308" s="371"/>
      <c r="C308" s="439" t="s">
        <v>769</v>
      </c>
      <c r="D308" s="439" t="s">
        <v>97</v>
      </c>
      <c r="E308" s="440" t="s">
        <v>408</v>
      </c>
      <c r="F308" s="441" t="s">
        <v>409</v>
      </c>
      <c r="G308" s="442" t="s">
        <v>9</v>
      </c>
      <c r="H308" s="443">
        <v>0.418</v>
      </c>
      <c r="I308" s="444"/>
      <c r="J308" s="445">
        <f>ROUND(I308*H308,2)</f>
        <v>0</v>
      </c>
      <c r="K308" s="441" t="s">
        <v>1277</v>
      </c>
      <c r="L308" s="339"/>
      <c r="M308" s="446" t="s">
        <v>114</v>
      </c>
      <c r="N308" s="447" t="s">
        <v>1229</v>
      </c>
      <c r="O308" s="448"/>
      <c r="P308" s="449">
        <f>O308*H308</f>
        <v>0</v>
      </c>
      <c r="Q308" s="449">
        <v>0</v>
      </c>
      <c r="R308" s="449">
        <f>Q308*H308</f>
        <v>0</v>
      </c>
      <c r="S308" s="449">
        <v>0</v>
      </c>
      <c r="T308" s="450">
        <f>S308*H308</f>
        <v>0</v>
      </c>
      <c r="AR308" s="332" t="s">
        <v>1336</v>
      </c>
      <c r="AT308" s="332" t="s">
        <v>97</v>
      </c>
      <c r="AU308" s="332" t="s">
        <v>98</v>
      </c>
      <c r="AY308" s="332" t="s">
        <v>1276</v>
      </c>
      <c r="BE308" s="451">
        <f>IF(N308="základní",J308,0)</f>
        <v>0</v>
      </c>
      <c r="BF308" s="451">
        <f>IF(N308="snížená",J308,0)</f>
        <v>0</v>
      </c>
      <c r="BG308" s="451">
        <f>IF(N308="zákl. přenesená",J308,0)</f>
        <v>0</v>
      </c>
      <c r="BH308" s="451">
        <f>IF(N308="sníž. přenesená",J308,0)</f>
        <v>0</v>
      </c>
      <c r="BI308" s="451">
        <f>IF(N308="nulová",J308,0)</f>
        <v>0</v>
      </c>
      <c r="BJ308" s="332" t="s">
        <v>96</v>
      </c>
      <c r="BK308" s="451">
        <f>ROUND(I308*H308,2)</f>
        <v>0</v>
      </c>
      <c r="BL308" s="332" t="s">
        <v>1336</v>
      </c>
      <c r="BM308" s="332" t="s">
        <v>1394</v>
      </c>
    </row>
    <row r="309" spans="2:63" s="433" customFormat="1" ht="22.8" customHeight="1">
      <c r="B309" s="422"/>
      <c r="C309" s="423"/>
      <c r="D309" s="424" t="s">
        <v>92</v>
      </c>
      <c r="E309" s="437" t="s">
        <v>39</v>
      </c>
      <c r="F309" s="437" t="s">
        <v>201</v>
      </c>
      <c r="G309" s="423"/>
      <c r="H309" s="423"/>
      <c r="I309" s="426"/>
      <c r="J309" s="438">
        <f>BK309</f>
        <v>0</v>
      </c>
      <c r="K309" s="423"/>
      <c r="L309" s="428"/>
      <c r="M309" s="429"/>
      <c r="N309" s="430"/>
      <c r="O309" s="430"/>
      <c r="P309" s="431">
        <f>SUM(P310:P399)</f>
        <v>0</v>
      </c>
      <c r="Q309" s="430"/>
      <c r="R309" s="431">
        <f>SUM(R310:R399)</f>
        <v>20.70665272</v>
      </c>
      <c r="S309" s="430"/>
      <c r="T309" s="432">
        <f>SUM(T310:T399)</f>
        <v>0</v>
      </c>
      <c r="AR309" s="434" t="s">
        <v>98</v>
      </c>
      <c r="AT309" s="435" t="s">
        <v>92</v>
      </c>
      <c r="AU309" s="435" t="s">
        <v>96</v>
      </c>
      <c r="AY309" s="434" t="s">
        <v>1276</v>
      </c>
      <c r="BK309" s="436">
        <f>SUM(BK310:BK399)</f>
        <v>0</v>
      </c>
    </row>
    <row r="310" spans="2:65" s="340" customFormat="1" ht="22.5" customHeight="1">
      <c r="B310" s="371"/>
      <c r="C310" s="439" t="s">
        <v>1395</v>
      </c>
      <c r="D310" s="439" t="s">
        <v>97</v>
      </c>
      <c r="E310" s="440" t="s">
        <v>204</v>
      </c>
      <c r="F310" s="441" t="s">
        <v>283</v>
      </c>
      <c r="G310" s="442" t="s">
        <v>6</v>
      </c>
      <c r="H310" s="443">
        <v>35.91</v>
      </c>
      <c r="I310" s="444"/>
      <c r="J310" s="445">
        <f>ROUND(I310*H310,2)</f>
        <v>0</v>
      </c>
      <c r="K310" s="441" t="s">
        <v>114</v>
      </c>
      <c r="L310" s="339"/>
      <c r="M310" s="446" t="s">
        <v>114</v>
      </c>
      <c r="N310" s="447" t="s">
        <v>1229</v>
      </c>
      <c r="O310" s="448"/>
      <c r="P310" s="449">
        <f>O310*H310</f>
        <v>0</v>
      </c>
      <c r="Q310" s="449">
        <v>0.02198</v>
      </c>
      <c r="R310" s="449">
        <f>Q310*H310</f>
        <v>0.7893017999999999</v>
      </c>
      <c r="S310" s="449">
        <v>0</v>
      </c>
      <c r="T310" s="450">
        <f>S310*H310</f>
        <v>0</v>
      </c>
      <c r="AR310" s="332" t="s">
        <v>1336</v>
      </c>
      <c r="AT310" s="332" t="s">
        <v>97</v>
      </c>
      <c r="AU310" s="332" t="s">
        <v>98</v>
      </c>
      <c r="AY310" s="332" t="s">
        <v>1276</v>
      </c>
      <c r="BE310" s="451">
        <f>IF(N310="základní",J310,0)</f>
        <v>0</v>
      </c>
      <c r="BF310" s="451">
        <f>IF(N310="snížená",J310,0)</f>
        <v>0</v>
      </c>
      <c r="BG310" s="451">
        <f>IF(N310="zákl. přenesená",J310,0)</f>
        <v>0</v>
      </c>
      <c r="BH310" s="451">
        <f>IF(N310="sníž. přenesená",J310,0)</f>
        <v>0</v>
      </c>
      <c r="BI310" s="451">
        <f>IF(N310="nulová",J310,0)</f>
        <v>0</v>
      </c>
      <c r="BJ310" s="332" t="s">
        <v>96</v>
      </c>
      <c r="BK310" s="451">
        <f>ROUND(I310*H310,2)</f>
        <v>0</v>
      </c>
      <c r="BL310" s="332" t="s">
        <v>1336</v>
      </c>
      <c r="BM310" s="332" t="s">
        <v>1396</v>
      </c>
    </row>
    <row r="311" spans="2:51" s="486" customFormat="1" ht="15">
      <c r="B311" s="477"/>
      <c r="C311" s="478"/>
      <c r="D311" s="454" t="s">
        <v>1279</v>
      </c>
      <c r="E311" s="479" t="s">
        <v>114</v>
      </c>
      <c r="F311" s="480" t="s">
        <v>203</v>
      </c>
      <c r="G311" s="478"/>
      <c r="H311" s="479" t="s">
        <v>114</v>
      </c>
      <c r="I311" s="481"/>
      <c r="J311" s="478"/>
      <c r="K311" s="478"/>
      <c r="L311" s="482"/>
      <c r="M311" s="483"/>
      <c r="N311" s="484"/>
      <c r="O311" s="484"/>
      <c r="P311" s="484"/>
      <c r="Q311" s="484"/>
      <c r="R311" s="484"/>
      <c r="S311" s="484"/>
      <c r="T311" s="485"/>
      <c r="AT311" s="487" t="s">
        <v>1279</v>
      </c>
      <c r="AU311" s="487" t="s">
        <v>98</v>
      </c>
      <c r="AV311" s="486" t="s">
        <v>96</v>
      </c>
      <c r="AW311" s="486" t="s">
        <v>1280</v>
      </c>
      <c r="AX311" s="486" t="s">
        <v>95</v>
      </c>
      <c r="AY311" s="487" t="s">
        <v>1276</v>
      </c>
    </row>
    <row r="312" spans="2:51" s="486" customFormat="1" ht="15">
      <c r="B312" s="477"/>
      <c r="C312" s="478"/>
      <c r="D312" s="454" t="s">
        <v>1279</v>
      </c>
      <c r="E312" s="479" t="s">
        <v>114</v>
      </c>
      <c r="F312" s="480" t="s">
        <v>327</v>
      </c>
      <c r="G312" s="478"/>
      <c r="H312" s="479" t="s">
        <v>114</v>
      </c>
      <c r="I312" s="481"/>
      <c r="J312" s="478"/>
      <c r="K312" s="478"/>
      <c r="L312" s="482"/>
      <c r="M312" s="483"/>
      <c r="N312" s="484"/>
      <c r="O312" s="484"/>
      <c r="P312" s="484"/>
      <c r="Q312" s="484"/>
      <c r="R312" s="484"/>
      <c r="S312" s="484"/>
      <c r="T312" s="485"/>
      <c r="AT312" s="487" t="s">
        <v>1279</v>
      </c>
      <c r="AU312" s="487" t="s">
        <v>98</v>
      </c>
      <c r="AV312" s="486" t="s">
        <v>96</v>
      </c>
      <c r="AW312" s="486" t="s">
        <v>1280</v>
      </c>
      <c r="AX312" s="486" t="s">
        <v>95</v>
      </c>
      <c r="AY312" s="487" t="s">
        <v>1276</v>
      </c>
    </row>
    <row r="313" spans="2:51" s="463" customFormat="1" ht="15">
      <c r="B313" s="452"/>
      <c r="C313" s="453"/>
      <c r="D313" s="454" t="s">
        <v>1279</v>
      </c>
      <c r="E313" s="455" t="s">
        <v>114</v>
      </c>
      <c r="F313" s="456" t="s">
        <v>410</v>
      </c>
      <c r="G313" s="453"/>
      <c r="H313" s="457">
        <v>13.29</v>
      </c>
      <c r="I313" s="458"/>
      <c r="J313" s="453"/>
      <c r="K313" s="453"/>
      <c r="L313" s="459"/>
      <c r="M313" s="460"/>
      <c r="N313" s="461"/>
      <c r="O313" s="461"/>
      <c r="P313" s="461"/>
      <c r="Q313" s="461"/>
      <c r="R313" s="461"/>
      <c r="S313" s="461"/>
      <c r="T313" s="462"/>
      <c r="AT313" s="464" t="s">
        <v>1279</v>
      </c>
      <c r="AU313" s="464" t="s">
        <v>98</v>
      </c>
      <c r="AV313" s="463" t="s">
        <v>98</v>
      </c>
      <c r="AW313" s="463" t="s">
        <v>1280</v>
      </c>
      <c r="AX313" s="463" t="s">
        <v>95</v>
      </c>
      <c r="AY313" s="464" t="s">
        <v>1276</v>
      </c>
    </row>
    <row r="314" spans="2:51" s="463" customFormat="1" ht="15">
      <c r="B314" s="452"/>
      <c r="C314" s="453"/>
      <c r="D314" s="454" t="s">
        <v>1279</v>
      </c>
      <c r="E314" s="455" t="s">
        <v>114</v>
      </c>
      <c r="F314" s="456" t="s">
        <v>411</v>
      </c>
      <c r="G314" s="453"/>
      <c r="H314" s="457">
        <v>22.62</v>
      </c>
      <c r="I314" s="458"/>
      <c r="J314" s="453"/>
      <c r="K314" s="453"/>
      <c r="L314" s="459"/>
      <c r="M314" s="460"/>
      <c r="N314" s="461"/>
      <c r="O314" s="461"/>
      <c r="P314" s="461"/>
      <c r="Q314" s="461"/>
      <c r="R314" s="461"/>
      <c r="S314" s="461"/>
      <c r="T314" s="462"/>
      <c r="AT314" s="464" t="s">
        <v>1279</v>
      </c>
      <c r="AU314" s="464" t="s">
        <v>98</v>
      </c>
      <c r="AV314" s="463" t="s">
        <v>98</v>
      </c>
      <c r="AW314" s="463" t="s">
        <v>1280</v>
      </c>
      <c r="AX314" s="463" t="s">
        <v>95</v>
      </c>
      <c r="AY314" s="464" t="s">
        <v>1276</v>
      </c>
    </row>
    <row r="315" spans="2:51" s="475" customFormat="1" ht="15">
      <c r="B315" s="465"/>
      <c r="C315" s="466"/>
      <c r="D315" s="454" t="s">
        <v>1279</v>
      </c>
      <c r="E315" s="467" t="s">
        <v>114</v>
      </c>
      <c r="F315" s="468" t="s">
        <v>116</v>
      </c>
      <c r="G315" s="466"/>
      <c r="H315" s="469">
        <v>35.91</v>
      </c>
      <c r="I315" s="470"/>
      <c r="J315" s="466"/>
      <c r="K315" s="466"/>
      <c r="L315" s="471"/>
      <c r="M315" s="472"/>
      <c r="N315" s="473"/>
      <c r="O315" s="473"/>
      <c r="P315" s="473"/>
      <c r="Q315" s="473"/>
      <c r="R315" s="473"/>
      <c r="S315" s="473"/>
      <c r="T315" s="474"/>
      <c r="AT315" s="476" t="s">
        <v>1279</v>
      </c>
      <c r="AU315" s="476" t="s">
        <v>98</v>
      </c>
      <c r="AV315" s="475" t="s">
        <v>107</v>
      </c>
      <c r="AW315" s="475" t="s">
        <v>1280</v>
      </c>
      <c r="AX315" s="475" t="s">
        <v>96</v>
      </c>
      <c r="AY315" s="476" t="s">
        <v>1276</v>
      </c>
    </row>
    <row r="316" spans="2:65" s="340" customFormat="1" ht="22.5" customHeight="1">
      <c r="B316" s="371"/>
      <c r="C316" s="439" t="s">
        <v>1397</v>
      </c>
      <c r="D316" s="439" t="s">
        <v>97</v>
      </c>
      <c r="E316" s="440" t="s">
        <v>202</v>
      </c>
      <c r="F316" s="441" t="s">
        <v>282</v>
      </c>
      <c r="G316" s="442" t="s">
        <v>6</v>
      </c>
      <c r="H316" s="443">
        <v>235.29</v>
      </c>
      <c r="I316" s="444"/>
      <c r="J316" s="445">
        <f>ROUND(I316*H316,2)</f>
        <v>0</v>
      </c>
      <c r="K316" s="441" t="s">
        <v>114</v>
      </c>
      <c r="L316" s="339"/>
      <c r="M316" s="446" t="s">
        <v>114</v>
      </c>
      <c r="N316" s="447" t="s">
        <v>1229</v>
      </c>
      <c r="O316" s="448"/>
      <c r="P316" s="449">
        <f>O316*H316</f>
        <v>0</v>
      </c>
      <c r="Q316" s="449">
        <v>0.02687</v>
      </c>
      <c r="R316" s="449">
        <f>Q316*H316</f>
        <v>6.3222423</v>
      </c>
      <c r="S316" s="449">
        <v>0</v>
      </c>
      <c r="T316" s="450">
        <f>S316*H316</f>
        <v>0</v>
      </c>
      <c r="AR316" s="332" t="s">
        <v>1336</v>
      </c>
      <c r="AT316" s="332" t="s">
        <v>97</v>
      </c>
      <c r="AU316" s="332" t="s">
        <v>98</v>
      </c>
      <c r="AY316" s="332" t="s">
        <v>1276</v>
      </c>
      <c r="BE316" s="451">
        <f>IF(N316="základní",J316,0)</f>
        <v>0</v>
      </c>
      <c r="BF316" s="451">
        <f>IF(N316="snížená",J316,0)</f>
        <v>0</v>
      </c>
      <c r="BG316" s="451">
        <f>IF(N316="zákl. přenesená",J316,0)</f>
        <v>0</v>
      </c>
      <c r="BH316" s="451">
        <f>IF(N316="sníž. přenesená",J316,0)</f>
        <v>0</v>
      </c>
      <c r="BI316" s="451">
        <f>IF(N316="nulová",J316,0)</f>
        <v>0</v>
      </c>
      <c r="BJ316" s="332" t="s">
        <v>96</v>
      </c>
      <c r="BK316" s="451">
        <f>ROUND(I316*H316,2)</f>
        <v>0</v>
      </c>
      <c r="BL316" s="332" t="s">
        <v>1336</v>
      </c>
      <c r="BM316" s="332" t="s">
        <v>1398</v>
      </c>
    </row>
    <row r="317" spans="2:51" s="486" customFormat="1" ht="15">
      <c r="B317" s="477"/>
      <c r="C317" s="478"/>
      <c r="D317" s="454" t="s">
        <v>1279</v>
      </c>
      <c r="E317" s="479" t="s">
        <v>114</v>
      </c>
      <c r="F317" s="480" t="s">
        <v>203</v>
      </c>
      <c r="G317" s="478"/>
      <c r="H317" s="479" t="s">
        <v>114</v>
      </c>
      <c r="I317" s="481"/>
      <c r="J317" s="478"/>
      <c r="K317" s="478"/>
      <c r="L317" s="482"/>
      <c r="M317" s="483"/>
      <c r="N317" s="484"/>
      <c r="O317" s="484"/>
      <c r="P317" s="484"/>
      <c r="Q317" s="484"/>
      <c r="R317" s="484"/>
      <c r="S317" s="484"/>
      <c r="T317" s="485"/>
      <c r="AT317" s="487" t="s">
        <v>1279</v>
      </c>
      <c r="AU317" s="487" t="s">
        <v>98</v>
      </c>
      <c r="AV317" s="486" t="s">
        <v>96</v>
      </c>
      <c r="AW317" s="486" t="s">
        <v>1280</v>
      </c>
      <c r="AX317" s="486" t="s">
        <v>95</v>
      </c>
      <c r="AY317" s="487" t="s">
        <v>1276</v>
      </c>
    </row>
    <row r="318" spans="2:51" s="486" customFormat="1" ht="15">
      <c r="B318" s="477"/>
      <c r="C318" s="478"/>
      <c r="D318" s="454" t="s">
        <v>1279</v>
      </c>
      <c r="E318" s="479" t="s">
        <v>114</v>
      </c>
      <c r="F318" s="480" t="s">
        <v>366</v>
      </c>
      <c r="G318" s="478"/>
      <c r="H318" s="479" t="s">
        <v>114</v>
      </c>
      <c r="I318" s="481"/>
      <c r="J318" s="478"/>
      <c r="K318" s="478"/>
      <c r="L318" s="482"/>
      <c r="M318" s="483"/>
      <c r="N318" s="484"/>
      <c r="O318" s="484"/>
      <c r="P318" s="484"/>
      <c r="Q318" s="484"/>
      <c r="R318" s="484"/>
      <c r="S318" s="484"/>
      <c r="T318" s="485"/>
      <c r="AT318" s="487" t="s">
        <v>1279</v>
      </c>
      <c r="AU318" s="487" t="s">
        <v>98</v>
      </c>
      <c r="AV318" s="486" t="s">
        <v>96</v>
      </c>
      <c r="AW318" s="486" t="s">
        <v>1280</v>
      </c>
      <c r="AX318" s="486" t="s">
        <v>95</v>
      </c>
      <c r="AY318" s="487" t="s">
        <v>1276</v>
      </c>
    </row>
    <row r="319" spans="2:51" s="463" customFormat="1" ht="15">
      <c r="B319" s="452"/>
      <c r="C319" s="453"/>
      <c r="D319" s="454" t="s">
        <v>1279</v>
      </c>
      <c r="E319" s="455" t="s">
        <v>114</v>
      </c>
      <c r="F319" s="456" t="s">
        <v>412</v>
      </c>
      <c r="G319" s="453"/>
      <c r="H319" s="457">
        <v>14.22</v>
      </c>
      <c r="I319" s="458"/>
      <c r="J319" s="453"/>
      <c r="K319" s="453"/>
      <c r="L319" s="459"/>
      <c r="M319" s="460"/>
      <c r="N319" s="461"/>
      <c r="O319" s="461"/>
      <c r="P319" s="461"/>
      <c r="Q319" s="461"/>
      <c r="R319" s="461"/>
      <c r="S319" s="461"/>
      <c r="T319" s="462"/>
      <c r="AT319" s="464" t="s">
        <v>1279</v>
      </c>
      <c r="AU319" s="464" t="s">
        <v>98</v>
      </c>
      <c r="AV319" s="463" t="s">
        <v>98</v>
      </c>
      <c r="AW319" s="463" t="s">
        <v>1280</v>
      </c>
      <c r="AX319" s="463" t="s">
        <v>95</v>
      </c>
      <c r="AY319" s="464" t="s">
        <v>1276</v>
      </c>
    </row>
    <row r="320" spans="2:51" s="463" customFormat="1" ht="15">
      <c r="B320" s="452"/>
      <c r="C320" s="453"/>
      <c r="D320" s="454" t="s">
        <v>1279</v>
      </c>
      <c r="E320" s="455" t="s">
        <v>114</v>
      </c>
      <c r="F320" s="456" t="s">
        <v>413</v>
      </c>
      <c r="G320" s="453"/>
      <c r="H320" s="457">
        <v>49.77</v>
      </c>
      <c r="I320" s="458"/>
      <c r="J320" s="453"/>
      <c r="K320" s="453"/>
      <c r="L320" s="459"/>
      <c r="M320" s="460"/>
      <c r="N320" s="461"/>
      <c r="O320" s="461"/>
      <c r="P320" s="461"/>
      <c r="Q320" s="461"/>
      <c r="R320" s="461"/>
      <c r="S320" s="461"/>
      <c r="T320" s="462"/>
      <c r="AT320" s="464" t="s">
        <v>1279</v>
      </c>
      <c r="AU320" s="464" t="s">
        <v>98</v>
      </c>
      <c r="AV320" s="463" t="s">
        <v>98</v>
      </c>
      <c r="AW320" s="463" t="s">
        <v>1280</v>
      </c>
      <c r="AX320" s="463" t="s">
        <v>95</v>
      </c>
      <c r="AY320" s="464" t="s">
        <v>1276</v>
      </c>
    </row>
    <row r="321" spans="2:51" s="463" customFormat="1" ht="15">
      <c r="B321" s="452"/>
      <c r="C321" s="453"/>
      <c r="D321" s="454" t="s">
        <v>1279</v>
      </c>
      <c r="E321" s="455" t="s">
        <v>114</v>
      </c>
      <c r="F321" s="456" t="s">
        <v>414</v>
      </c>
      <c r="G321" s="453"/>
      <c r="H321" s="457">
        <v>28.8</v>
      </c>
      <c r="I321" s="458"/>
      <c r="J321" s="453"/>
      <c r="K321" s="453"/>
      <c r="L321" s="459"/>
      <c r="M321" s="460"/>
      <c r="N321" s="461"/>
      <c r="O321" s="461"/>
      <c r="P321" s="461"/>
      <c r="Q321" s="461"/>
      <c r="R321" s="461"/>
      <c r="S321" s="461"/>
      <c r="T321" s="462"/>
      <c r="AT321" s="464" t="s">
        <v>1279</v>
      </c>
      <c r="AU321" s="464" t="s">
        <v>98</v>
      </c>
      <c r="AV321" s="463" t="s">
        <v>98</v>
      </c>
      <c r="AW321" s="463" t="s">
        <v>1280</v>
      </c>
      <c r="AX321" s="463" t="s">
        <v>95</v>
      </c>
      <c r="AY321" s="464" t="s">
        <v>1276</v>
      </c>
    </row>
    <row r="322" spans="2:51" s="463" customFormat="1" ht="15">
      <c r="B322" s="452"/>
      <c r="C322" s="453"/>
      <c r="D322" s="454" t="s">
        <v>1279</v>
      </c>
      <c r="E322" s="455" t="s">
        <v>114</v>
      </c>
      <c r="F322" s="456" t="s">
        <v>415</v>
      </c>
      <c r="G322" s="453"/>
      <c r="H322" s="457">
        <v>9</v>
      </c>
      <c r="I322" s="458"/>
      <c r="J322" s="453"/>
      <c r="K322" s="453"/>
      <c r="L322" s="459"/>
      <c r="M322" s="460"/>
      <c r="N322" s="461"/>
      <c r="O322" s="461"/>
      <c r="P322" s="461"/>
      <c r="Q322" s="461"/>
      <c r="R322" s="461"/>
      <c r="S322" s="461"/>
      <c r="T322" s="462"/>
      <c r="AT322" s="464" t="s">
        <v>1279</v>
      </c>
      <c r="AU322" s="464" t="s">
        <v>98</v>
      </c>
      <c r="AV322" s="463" t="s">
        <v>98</v>
      </c>
      <c r="AW322" s="463" t="s">
        <v>1280</v>
      </c>
      <c r="AX322" s="463" t="s">
        <v>95</v>
      </c>
      <c r="AY322" s="464" t="s">
        <v>1276</v>
      </c>
    </row>
    <row r="323" spans="2:51" s="463" customFormat="1" ht="15">
      <c r="B323" s="452"/>
      <c r="C323" s="453"/>
      <c r="D323" s="454" t="s">
        <v>1279</v>
      </c>
      <c r="E323" s="455" t="s">
        <v>114</v>
      </c>
      <c r="F323" s="456" t="s">
        <v>414</v>
      </c>
      <c r="G323" s="453"/>
      <c r="H323" s="457">
        <v>28.8</v>
      </c>
      <c r="I323" s="458"/>
      <c r="J323" s="453"/>
      <c r="K323" s="453"/>
      <c r="L323" s="459"/>
      <c r="M323" s="460"/>
      <c r="N323" s="461"/>
      <c r="O323" s="461"/>
      <c r="P323" s="461"/>
      <c r="Q323" s="461"/>
      <c r="R323" s="461"/>
      <c r="S323" s="461"/>
      <c r="T323" s="462"/>
      <c r="AT323" s="464" t="s">
        <v>1279</v>
      </c>
      <c r="AU323" s="464" t="s">
        <v>98</v>
      </c>
      <c r="AV323" s="463" t="s">
        <v>98</v>
      </c>
      <c r="AW323" s="463" t="s">
        <v>1280</v>
      </c>
      <c r="AX323" s="463" t="s">
        <v>95</v>
      </c>
      <c r="AY323" s="464" t="s">
        <v>1276</v>
      </c>
    </row>
    <row r="324" spans="2:51" s="463" customFormat="1" ht="15">
      <c r="B324" s="452"/>
      <c r="C324" s="453"/>
      <c r="D324" s="454" t="s">
        <v>1279</v>
      </c>
      <c r="E324" s="455" t="s">
        <v>114</v>
      </c>
      <c r="F324" s="456" t="s">
        <v>416</v>
      </c>
      <c r="G324" s="453"/>
      <c r="H324" s="457">
        <v>13.2</v>
      </c>
      <c r="I324" s="458"/>
      <c r="J324" s="453"/>
      <c r="K324" s="453"/>
      <c r="L324" s="459"/>
      <c r="M324" s="460"/>
      <c r="N324" s="461"/>
      <c r="O324" s="461"/>
      <c r="P324" s="461"/>
      <c r="Q324" s="461"/>
      <c r="R324" s="461"/>
      <c r="S324" s="461"/>
      <c r="T324" s="462"/>
      <c r="AT324" s="464" t="s">
        <v>1279</v>
      </c>
      <c r="AU324" s="464" t="s">
        <v>98</v>
      </c>
      <c r="AV324" s="463" t="s">
        <v>98</v>
      </c>
      <c r="AW324" s="463" t="s">
        <v>1280</v>
      </c>
      <c r="AX324" s="463" t="s">
        <v>95</v>
      </c>
      <c r="AY324" s="464" t="s">
        <v>1276</v>
      </c>
    </row>
    <row r="325" spans="2:51" s="463" customFormat="1" ht="15">
      <c r="B325" s="452"/>
      <c r="C325" s="453"/>
      <c r="D325" s="454" t="s">
        <v>1279</v>
      </c>
      <c r="E325" s="455" t="s">
        <v>114</v>
      </c>
      <c r="F325" s="456" t="s">
        <v>417</v>
      </c>
      <c r="G325" s="453"/>
      <c r="H325" s="457">
        <v>20.7</v>
      </c>
      <c r="I325" s="458"/>
      <c r="J325" s="453"/>
      <c r="K325" s="453"/>
      <c r="L325" s="459"/>
      <c r="M325" s="460"/>
      <c r="N325" s="461"/>
      <c r="O325" s="461"/>
      <c r="P325" s="461"/>
      <c r="Q325" s="461"/>
      <c r="R325" s="461"/>
      <c r="S325" s="461"/>
      <c r="T325" s="462"/>
      <c r="AT325" s="464" t="s">
        <v>1279</v>
      </c>
      <c r="AU325" s="464" t="s">
        <v>98</v>
      </c>
      <c r="AV325" s="463" t="s">
        <v>98</v>
      </c>
      <c r="AW325" s="463" t="s">
        <v>1280</v>
      </c>
      <c r="AX325" s="463" t="s">
        <v>95</v>
      </c>
      <c r="AY325" s="464" t="s">
        <v>1276</v>
      </c>
    </row>
    <row r="326" spans="2:51" s="463" customFormat="1" ht="15">
      <c r="B326" s="452"/>
      <c r="C326" s="453"/>
      <c r="D326" s="454" t="s">
        <v>1279</v>
      </c>
      <c r="E326" s="455" t="s">
        <v>114</v>
      </c>
      <c r="F326" s="456" t="s">
        <v>418</v>
      </c>
      <c r="G326" s="453"/>
      <c r="H326" s="457">
        <v>21.6</v>
      </c>
      <c r="I326" s="458"/>
      <c r="J326" s="453"/>
      <c r="K326" s="453"/>
      <c r="L326" s="459"/>
      <c r="M326" s="460"/>
      <c r="N326" s="461"/>
      <c r="O326" s="461"/>
      <c r="P326" s="461"/>
      <c r="Q326" s="461"/>
      <c r="R326" s="461"/>
      <c r="S326" s="461"/>
      <c r="T326" s="462"/>
      <c r="AT326" s="464" t="s">
        <v>1279</v>
      </c>
      <c r="AU326" s="464" t="s">
        <v>98</v>
      </c>
      <c r="AV326" s="463" t="s">
        <v>98</v>
      </c>
      <c r="AW326" s="463" t="s">
        <v>1280</v>
      </c>
      <c r="AX326" s="463" t="s">
        <v>95</v>
      </c>
      <c r="AY326" s="464" t="s">
        <v>1276</v>
      </c>
    </row>
    <row r="327" spans="2:51" s="463" customFormat="1" ht="15">
      <c r="B327" s="452"/>
      <c r="C327" s="453"/>
      <c r="D327" s="454" t="s">
        <v>1279</v>
      </c>
      <c r="E327" s="455" t="s">
        <v>114</v>
      </c>
      <c r="F327" s="456" t="s">
        <v>416</v>
      </c>
      <c r="G327" s="453"/>
      <c r="H327" s="457">
        <v>13.2</v>
      </c>
      <c r="I327" s="458"/>
      <c r="J327" s="453"/>
      <c r="K327" s="453"/>
      <c r="L327" s="459"/>
      <c r="M327" s="460"/>
      <c r="N327" s="461"/>
      <c r="O327" s="461"/>
      <c r="P327" s="461"/>
      <c r="Q327" s="461"/>
      <c r="R327" s="461"/>
      <c r="S327" s="461"/>
      <c r="T327" s="462"/>
      <c r="AT327" s="464" t="s">
        <v>1279</v>
      </c>
      <c r="AU327" s="464" t="s">
        <v>98</v>
      </c>
      <c r="AV327" s="463" t="s">
        <v>98</v>
      </c>
      <c r="AW327" s="463" t="s">
        <v>1280</v>
      </c>
      <c r="AX327" s="463" t="s">
        <v>95</v>
      </c>
      <c r="AY327" s="464" t="s">
        <v>1276</v>
      </c>
    </row>
    <row r="328" spans="2:51" s="463" customFormat="1" ht="15">
      <c r="B328" s="452"/>
      <c r="C328" s="453"/>
      <c r="D328" s="454" t="s">
        <v>1279</v>
      </c>
      <c r="E328" s="455" t="s">
        <v>114</v>
      </c>
      <c r="F328" s="456" t="s">
        <v>419</v>
      </c>
      <c r="G328" s="453"/>
      <c r="H328" s="457">
        <v>36</v>
      </c>
      <c r="I328" s="458"/>
      <c r="J328" s="453"/>
      <c r="K328" s="453"/>
      <c r="L328" s="459"/>
      <c r="M328" s="460"/>
      <c r="N328" s="461"/>
      <c r="O328" s="461"/>
      <c r="P328" s="461"/>
      <c r="Q328" s="461"/>
      <c r="R328" s="461"/>
      <c r="S328" s="461"/>
      <c r="T328" s="462"/>
      <c r="AT328" s="464" t="s">
        <v>1279</v>
      </c>
      <c r="AU328" s="464" t="s">
        <v>98</v>
      </c>
      <c r="AV328" s="463" t="s">
        <v>98</v>
      </c>
      <c r="AW328" s="463" t="s">
        <v>1280</v>
      </c>
      <c r="AX328" s="463" t="s">
        <v>95</v>
      </c>
      <c r="AY328" s="464" t="s">
        <v>1276</v>
      </c>
    </row>
    <row r="329" spans="2:51" s="475" customFormat="1" ht="15">
      <c r="B329" s="465"/>
      <c r="C329" s="466"/>
      <c r="D329" s="454" t="s">
        <v>1279</v>
      </c>
      <c r="E329" s="467" t="s">
        <v>114</v>
      </c>
      <c r="F329" s="468" t="s">
        <v>116</v>
      </c>
      <c r="G329" s="466"/>
      <c r="H329" s="469">
        <v>235.29</v>
      </c>
      <c r="I329" s="470"/>
      <c r="J329" s="466"/>
      <c r="K329" s="466"/>
      <c r="L329" s="471"/>
      <c r="M329" s="472"/>
      <c r="N329" s="473"/>
      <c r="O329" s="473"/>
      <c r="P329" s="473"/>
      <c r="Q329" s="473"/>
      <c r="R329" s="473"/>
      <c r="S329" s="473"/>
      <c r="T329" s="474"/>
      <c r="AT329" s="476" t="s">
        <v>1279</v>
      </c>
      <c r="AU329" s="476" t="s">
        <v>98</v>
      </c>
      <c r="AV329" s="475" t="s">
        <v>107</v>
      </c>
      <c r="AW329" s="475" t="s">
        <v>1280</v>
      </c>
      <c r="AX329" s="475" t="s">
        <v>96</v>
      </c>
      <c r="AY329" s="476" t="s">
        <v>1276</v>
      </c>
    </row>
    <row r="330" spans="2:65" s="340" customFormat="1" ht="16.5" customHeight="1">
      <c r="B330" s="371"/>
      <c r="C330" s="439" t="s">
        <v>1399</v>
      </c>
      <c r="D330" s="439" t="s">
        <v>97</v>
      </c>
      <c r="E330" s="440" t="s">
        <v>284</v>
      </c>
      <c r="F330" s="441" t="s">
        <v>420</v>
      </c>
      <c r="G330" s="442" t="s">
        <v>6</v>
      </c>
      <c r="H330" s="443">
        <v>107.52</v>
      </c>
      <c r="I330" s="444"/>
      <c r="J330" s="445">
        <f>ROUND(I330*H330,2)</f>
        <v>0</v>
      </c>
      <c r="K330" s="441" t="s">
        <v>114</v>
      </c>
      <c r="L330" s="339"/>
      <c r="M330" s="446" t="s">
        <v>114</v>
      </c>
      <c r="N330" s="447" t="s">
        <v>1229</v>
      </c>
      <c r="O330" s="448"/>
      <c r="P330" s="449">
        <f>O330*H330</f>
        <v>0</v>
      </c>
      <c r="Q330" s="449">
        <v>0.01254</v>
      </c>
      <c r="R330" s="449">
        <f>Q330*H330</f>
        <v>1.3483008</v>
      </c>
      <c r="S330" s="449">
        <v>0</v>
      </c>
      <c r="T330" s="450">
        <f>S330*H330</f>
        <v>0</v>
      </c>
      <c r="AR330" s="332" t="s">
        <v>1336</v>
      </c>
      <c r="AT330" s="332" t="s">
        <v>97</v>
      </c>
      <c r="AU330" s="332" t="s">
        <v>98</v>
      </c>
      <c r="AY330" s="332" t="s">
        <v>1276</v>
      </c>
      <c r="BE330" s="451">
        <f>IF(N330="základní",J330,0)</f>
        <v>0</v>
      </c>
      <c r="BF330" s="451">
        <f>IF(N330="snížená",J330,0)</f>
        <v>0</v>
      </c>
      <c r="BG330" s="451">
        <f>IF(N330="zákl. přenesená",J330,0)</f>
        <v>0</v>
      </c>
      <c r="BH330" s="451">
        <f>IF(N330="sníž. přenesená",J330,0)</f>
        <v>0</v>
      </c>
      <c r="BI330" s="451">
        <f>IF(N330="nulová",J330,0)</f>
        <v>0</v>
      </c>
      <c r="BJ330" s="332" t="s">
        <v>96</v>
      </c>
      <c r="BK330" s="451">
        <f>ROUND(I330*H330,2)</f>
        <v>0</v>
      </c>
      <c r="BL330" s="332" t="s">
        <v>1336</v>
      </c>
      <c r="BM330" s="332" t="s">
        <v>1400</v>
      </c>
    </row>
    <row r="331" spans="2:51" s="486" customFormat="1" ht="15">
      <c r="B331" s="477"/>
      <c r="C331" s="478"/>
      <c r="D331" s="454" t="s">
        <v>1279</v>
      </c>
      <c r="E331" s="479" t="s">
        <v>114</v>
      </c>
      <c r="F331" s="480" t="s">
        <v>203</v>
      </c>
      <c r="G331" s="478"/>
      <c r="H331" s="479" t="s">
        <v>114</v>
      </c>
      <c r="I331" s="481"/>
      <c r="J331" s="478"/>
      <c r="K331" s="478"/>
      <c r="L331" s="482"/>
      <c r="M331" s="483"/>
      <c r="N331" s="484"/>
      <c r="O331" s="484"/>
      <c r="P331" s="484"/>
      <c r="Q331" s="484"/>
      <c r="R331" s="484"/>
      <c r="S331" s="484"/>
      <c r="T331" s="485"/>
      <c r="AT331" s="487" t="s">
        <v>1279</v>
      </c>
      <c r="AU331" s="487" t="s">
        <v>98</v>
      </c>
      <c r="AV331" s="486" t="s">
        <v>96</v>
      </c>
      <c r="AW331" s="486" t="s">
        <v>1280</v>
      </c>
      <c r="AX331" s="486" t="s">
        <v>95</v>
      </c>
      <c r="AY331" s="487" t="s">
        <v>1276</v>
      </c>
    </row>
    <row r="332" spans="2:51" s="486" customFormat="1" ht="15">
      <c r="B332" s="477"/>
      <c r="C332" s="478"/>
      <c r="D332" s="454" t="s">
        <v>1279</v>
      </c>
      <c r="E332" s="479" t="s">
        <v>114</v>
      </c>
      <c r="F332" s="480" t="s">
        <v>129</v>
      </c>
      <c r="G332" s="478"/>
      <c r="H332" s="479" t="s">
        <v>114</v>
      </c>
      <c r="I332" s="481"/>
      <c r="J332" s="478"/>
      <c r="K332" s="478"/>
      <c r="L332" s="482"/>
      <c r="M332" s="483"/>
      <c r="N332" s="484"/>
      <c r="O332" s="484"/>
      <c r="P332" s="484"/>
      <c r="Q332" s="484"/>
      <c r="R332" s="484"/>
      <c r="S332" s="484"/>
      <c r="T332" s="485"/>
      <c r="AT332" s="487" t="s">
        <v>1279</v>
      </c>
      <c r="AU332" s="487" t="s">
        <v>98</v>
      </c>
      <c r="AV332" s="486" t="s">
        <v>96</v>
      </c>
      <c r="AW332" s="486" t="s">
        <v>1280</v>
      </c>
      <c r="AX332" s="486" t="s">
        <v>95</v>
      </c>
      <c r="AY332" s="487" t="s">
        <v>1276</v>
      </c>
    </row>
    <row r="333" spans="2:51" s="463" customFormat="1" ht="15">
      <c r="B333" s="452"/>
      <c r="C333" s="453"/>
      <c r="D333" s="454" t="s">
        <v>1279</v>
      </c>
      <c r="E333" s="455" t="s">
        <v>114</v>
      </c>
      <c r="F333" s="456" t="s">
        <v>421</v>
      </c>
      <c r="G333" s="453"/>
      <c r="H333" s="457">
        <v>37.16</v>
      </c>
      <c r="I333" s="458"/>
      <c r="J333" s="453"/>
      <c r="K333" s="453"/>
      <c r="L333" s="459"/>
      <c r="M333" s="460"/>
      <c r="N333" s="461"/>
      <c r="O333" s="461"/>
      <c r="P333" s="461"/>
      <c r="Q333" s="461"/>
      <c r="R333" s="461"/>
      <c r="S333" s="461"/>
      <c r="T333" s="462"/>
      <c r="AT333" s="464" t="s">
        <v>1279</v>
      </c>
      <c r="AU333" s="464" t="s">
        <v>98</v>
      </c>
      <c r="AV333" s="463" t="s">
        <v>98</v>
      </c>
      <c r="AW333" s="463" t="s">
        <v>1280</v>
      </c>
      <c r="AX333" s="463" t="s">
        <v>95</v>
      </c>
      <c r="AY333" s="464" t="s">
        <v>1276</v>
      </c>
    </row>
    <row r="334" spans="2:51" s="486" customFormat="1" ht="15">
      <c r="B334" s="477"/>
      <c r="C334" s="478"/>
      <c r="D334" s="454" t="s">
        <v>1279</v>
      </c>
      <c r="E334" s="479" t="s">
        <v>114</v>
      </c>
      <c r="F334" s="480" t="s">
        <v>130</v>
      </c>
      <c r="G334" s="478"/>
      <c r="H334" s="479" t="s">
        <v>114</v>
      </c>
      <c r="I334" s="481"/>
      <c r="J334" s="478"/>
      <c r="K334" s="478"/>
      <c r="L334" s="482"/>
      <c r="M334" s="483"/>
      <c r="N334" s="484"/>
      <c r="O334" s="484"/>
      <c r="P334" s="484"/>
      <c r="Q334" s="484"/>
      <c r="R334" s="484"/>
      <c r="S334" s="484"/>
      <c r="T334" s="485"/>
      <c r="AT334" s="487" t="s">
        <v>1279</v>
      </c>
      <c r="AU334" s="487" t="s">
        <v>98</v>
      </c>
      <c r="AV334" s="486" t="s">
        <v>96</v>
      </c>
      <c r="AW334" s="486" t="s">
        <v>1280</v>
      </c>
      <c r="AX334" s="486" t="s">
        <v>95</v>
      </c>
      <c r="AY334" s="487" t="s">
        <v>1276</v>
      </c>
    </row>
    <row r="335" spans="2:51" s="463" customFormat="1" ht="15">
      <c r="B335" s="452"/>
      <c r="C335" s="453"/>
      <c r="D335" s="454" t="s">
        <v>1279</v>
      </c>
      <c r="E335" s="455" t="s">
        <v>114</v>
      </c>
      <c r="F335" s="456" t="s">
        <v>422</v>
      </c>
      <c r="G335" s="453"/>
      <c r="H335" s="457">
        <v>45.56</v>
      </c>
      <c r="I335" s="458"/>
      <c r="J335" s="453"/>
      <c r="K335" s="453"/>
      <c r="L335" s="459"/>
      <c r="M335" s="460"/>
      <c r="N335" s="461"/>
      <c r="O335" s="461"/>
      <c r="P335" s="461"/>
      <c r="Q335" s="461"/>
      <c r="R335" s="461"/>
      <c r="S335" s="461"/>
      <c r="T335" s="462"/>
      <c r="AT335" s="464" t="s">
        <v>1279</v>
      </c>
      <c r="AU335" s="464" t="s">
        <v>98</v>
      </c>
      <c r="AV335" s="463" t="s">
        <v>98</v>
      </c>
      <c r="AW335" s="463" t="s">
        <v>1280</v>
      </c>
      <c r="AX335" s="463" t="s">
        <v>95</v>
      </c>
      <c r="AY335" s="464" t="s">
        <v>1276</v>
      </c>
    </row>
    <row r="336" spans="2:51" s="486" customFormat="1" ht="15">
      <c r="B336" s="477"/>
      <c r="C336" s="478"/>
      <c r="D336" s="454" t="s">
        <v>1279</v>
      </c>
      <c r="E336" s="479" t="s">
        <v>114</v>
      </c>
      <c r="F336" s="480" t="s">
        <v>423</v>
      </c>
      <c r="G336" s="478"/>
      <c r="H336" s="479" t="s">
        <v>114</v>
      </c>
      <c r="I336" s="481"/>
      <c r="J336" s="478"/>
      <c r="K336" s="478"/>
      <c r="L336" s="482"/>
      <c r="M336" s="483"/>
      <c r="N336" s="484"/>
      <c r="O336" s="484"/>
      <c r="P336" s="484"/>
      <c r="Q336" s="484"/>
      <c r="R336" s="484"/>
      <c r="S336" s="484"/>
      <c r="T336" s="485"/>
      <c r="AT336" s="487" t="s">
        <v>1279</v>
      </c>
      <c r="AU336" s="487" t="s">
        <v>98</v>
      </c>
      <c r="AV336" s="486" t="s">
        <v>96</v>
      </c>
      <c r="AW336" s="486" t="s">
        <v>1280</v>
      </c>
      <c r="AX336" s="486" t="s">
        <v>95</v>
      </c>
      <c r="AY336" s="487" t="s">
        <v>1276</v>
      </c>
    </row>
    <row r="337" spans="2:51" s="463" customFormat="1" ht="15">
      <c r="B337" s="452"/>
      <c r="C337" s="453"/>
      <c r="D337" s="454" t="s">
        <v>1279</v>
      </c>
      <c r="E337" s="455" t="s">
        <v>114</v>
      </c>
      <c r="F337" s="456" t="s">
        <v>424</v>
      </c>
      <c r="G337" s="453"/>
      <c r="H337" s="457">
        <v>4.8</v>
      </c>
      <c r="I337" s="458"/>
      <c r="J337" s="453"/>
      <c r="K337" s="453"/>
      <c r="L337" s="459"/>
      <c r="M337" s="460"/>
      <c r="N337" s="461"/>
      <c r="O337" s="461"/>
      <c r="P337" s="461"/>
      <c r="Q337" s="461"/>
      <c r="R337" s="461"/>
      <c r="S337" s="461"/>
      <c r="T337" s="462"/>
      <c r="AT337" s="464" t="s">
        <v>1279</v>
      </c>
      <c r="AU337" s="464" t="s">
        <v>98</v>
      </c>
      <c r="AV337" s="463" t="s">
        <v>98</v>
      </c>
      <c r="AW337" s="463" t="s">
        <v>1280</v>
      </c>
      <c r="AX337" s="463" t="s">
        <v>95</v>
      </c>
      <c r="AY337" s="464" t="s">
        <v>1276</v>
      </c>
    </row>
    <row r="338" spans="2:51" s="498" customFormat="1" ht="15">
      <c r="B338" s="488"/>
      <c r="C338" s="489"/>
      <c r="D338" s="454" t="s">
        <v>1279</v>
      </c>
      <c r="E338" s="490" t="s">
        <v>114</v>
      </c>
      <c r="F338" s="491" t="s">
        <v>167</v>
      </c>
      <c r="G338" s="489"/>
      <c r="H338" s="492">
        <v>87.52</v>
      </c>
      <c r="I338" s="493"/>
      <c r="J338" s="489"/>
      <c r="K338" s="489"/>
      <c r="L338" s="494"/>
      <c r="M338" s="495"/>
      <c r="N338" s="496"/>
      <c r="O338" s="496"/>
      <c r="P338" s="496"/>
      <c r="Q338" s="496"/>
      <c r="R338" s="496"/>
      <c r="S338" s="496"/>
      <c r="T338" s="497"/>
      <c r="AT338" s="499" t="s">
        <v>1279</v>
      </c>
      <c r="AU338" s="499" t="s">
        <v>98</v>
      </c>
      <c r="AV338" s="498" t="s">
        <v>106</v>
      </c>
      <c r="AW338" s="498" t="s">
        <v>1280</v>
      </c>
      <c r="AX338" s="498" t="s">
        <v>95</v>
      </c>
      <c r="AY338" s="499" t="s">
        <v>1276</v>
      </c>
    </row>
    <row r="339" spans="2:51" s="486" customFormat="1" ht="15">
      <c r="B339" s="477"/>
      <c r="C339" s="478"/>
      <c r="D339" s="454" t="s">
        <v>1279</v>
      </c>
      <c r="E339" s="479" t="s">
        <v>114</v>
      </c>
      <c r="F339" s="480" t="s">
        <v>304</v>
      </c>
      <c r="G339" s="478"/>
      <c r="H339" s="479" t="s">
        <v>114</v>
      </c>
      <c r="I339" s="481"/>
      <c r="J339" s="478"/>
      <c r="K339" s="478"/>
      <c r="L339" s="482"/>
      <c r="M339" s="483"/>
      <c r="N339" s="484"/>
      <c r="O339" s="484"/>
      <c r="P339" s="484"/>
      <c r="Q339" s="484"/>
      <c r="R339" s="484"/>
      <c r="S339" s="484"/>
      <c r="T339" s="485"/>
      <c r="AT339" s="487" t="s">
        <v>1279</v>
      </c>
      <c r="AU339" s="487" t="s">
        <v>98</v>
      </c>
      <c r="AV339" s="486" t="s">
        <v>96</v>
      </c>
      <c r="AW339" s="486" t="s">
        <v>1280</v>
      </c>
      <c r="AX339" s="486" t="s">
        <v>95</v>
      </c>
      <c r="AY339" s="487" t="s">
        <v>1276</v>
      </c>
    </row>
    <row r="340" spans="2:51" s="463" customFormat="1" ht="15">
      <c r="B340" s="452"/>
      <c r="C340" s="453"/>
      <c r="D340" s="454" t="s">
        <v>1279</v>
      </c>
      <c r="E340" s="455" t="s">
        <v>114</v>
      </c>
      <c r="F340" s="456" t="s">
        <v>261</v>
      </c>
      <c r="G340" s="453"/>
      <c r="H340" s="457">
        <v>20</v>
      </c>
      <c r="I340" s="458"/>
      <c r="J340" s="453"/>
      <c r="K340" s="453"/>
      <c r="L340" s="459"/>
      <c r="M340" s="460"/>
      <c r="N340" s="461"/>
      <c r="O340" s="461"/>
      <c r="P340" s="461"/>
      <c r="Q340" s="461"/>
      <c r="R340" s="461"/>
      <c r="S340" s="461"/>
      <c r="T340" s="462"/>
      <c r="AT340" s="464" t="s">
        <v>1279</v>
      </c>
      <c r="AU340" s="464" t="s">
        <v>98</v>
      </c>
      <c r="AV340" s="463" t="s">
        <v>98</v>
      </c>
      <c r="AW340" s="463" t="s">
        <v>1280</v>
      </c>
      <c r="AX340" s="463" t="s">
        <v>95</v>
      </c>
      <c r="AY340" s="464" t="s">
        <v>1276</v>
      </c>
    </row>
    <row r="341" spans="2:51" s="475" customFormat="1" ht="15">
      <c r="B341" s="465"/>
      <c r="C341" s="466"/>
      <c r="D341" s="454" t="s">
        <v>1279</v>
      </c>
      <c r="E341" s="467" t="s">
        <v>114</v>
      </c>
      <c r="F341" s="468" t="s">
        <v>116</v>
      </c>
      <c r="G341" s="466"/>
      <c r="H341" s="469">
        <v>107.52</v>
      </c>
      <c r="I341" s="470"/>
      <c r="J341" s="466"/>
      <c r="K341" s="466"/>
      <c r="L341" s="471"/>
      <c r="M341" s="472"/>
      <c r="N341" s="473"/>
      <c r="O341" s="473"/>
      <c r="P341" s="473"/>
      <c r="Q341" s="473"/>
      <c r="R341" s="473"/>
      <c r="S341" s="473"/>
      <c r="T341" s="474"/>
      <c r="AT341" s="476" t="s">
        <v>1279</v>
      </c>
      <c r="AU341" s="476" t="s">
        <v>98</v>
      </c>
      <c r="AV341" s="475" t="s">
        <v>107</v>
      </c>
      <c r="AW341" s="475" t="s">
        <v>1280</v>
      </c>
      <c r="AX341" s="475" t="s">
        <v>96</v>
      </c>
      <c r="AY341" s="476" t="s">
        <v>1276</v>
      </c>
    </row>
    <row r="342" spans="2:65" s="340" customFormat="1" ht="16.5" customHeight="1">
      <c r="B342" s="371"/>
      <c r="C342" s="439" t="s">
        <v>985</v>
      </c>
      <c r="D342" s="439" t="s">
        <v>97</v>
      </c>
      <c r="E342" s="440" t="s">
        <v>205</v>
      </c>
      <c r="F342" s="441" t="s">
        <v>206</v>
      </c>
      <c r="G342" s="442" t="s">
        <v>6</v>
      </c>
      <c r="H342" s="443">
        <v>20.67</v>
      </c>
      <c r="I342" s="444"/>
      <c r="J342" s="445">
        <f>ROUND(I342*H342,2)</f>
        <v>0</v>
      </c>
      <c r="K342" s="441" t="s">
        <v>114</v>
      </c>
      <c r="L342" s="339"/>
      <c r="M342" s="446" t="s">
        <v>114</v>
      </c>
      <c r="N342" s="447" t="s">
        <v>1229</v>
      </c>
      <c r="O342" s="448"/>
      <c r="P342" s="449">
        <f>O342*H342</f>
        <v>0</v>
      </c>
      <c r="Q342" s="449">
        <v>0.022</v>
      </c>
      <c r="R342" s="449">
        <f>Q342*H342</f>
        <v>0.45474000000000003</v>
      </c>
      <c r="S342" s="449">
        <v>0</v>
      </c>
      <c r="T342" s="450">
        <f>S342*H342</f>
        <v>0</v>
      </c>
      <c r="AR342" s="332" t="s">
        <v>1336</v>
      </c>
      <c r="AT342" s="332" t="s">
        <v>97</v>
      </c>
      <c r="AU342" s="332" t="s">
        <v>98</v>
      </c>
      <c r="AY342" s="332" t="s">
        <v>1276</v>
      </c>
      <c r="BE342" s="451">
        <f>IF(N342="základní",J342,0)</f>
        <v>0</v>
      </c>
      <c r="BF342" s="451">
        <f>IF(N342="snížená",J342,0)</f>
        <v>0</v>
      </c>
      <c r="BG342" s="451">
        <f>IF(N342="zákl. přenesená",J342,0)</f>
        <v>0</v>
      </c>
      <c r="BH342" s="451">
        <f>IF(N342="sníž. přenesená",J342,0)</f>
        <v>0</v>
      </c>
      <c r="BI342" s="451">
        <f>IF(N342="nulová",J342,0)</f>
        <v>0</v>
      </c>
      <c r="BJ342" s="332" t="s">
        <v>96</v>
      </c>
      <c r="BK342" s="451">
        <f>ROUND(I342*H342,2)</f>
        <v>0</v>
      </c>
      <c r="BL342" s="332" t="s">
        <v>1336</v>
      </c>
      <c r="BM342" s="332" t="s">
        <v>1401</v>
      </c>
    </row>
    <row r="343" spans="2:51" s="486" customFormat="1" ht="15">
      <c r="B343" s="477"/>
      <c r="C343" s="478"/>
      <c r="D343" s="454" t="s">
        <v>1279</v>
      </c>
      <c r="E343" s="479" t="s">
        <v>114</v>
      </c>
      <c r="F343" s="480" t="s">
        <v>203</v>
      </c>
      <c r="G343" s="478"/>
      <c r="H343" s="479" t="s">
        <v>114</v>
      </c>
      <c r="I343" s="481"/>
      <c r="J343" s="478"/>
      <c r="K343" s="478"/>
      <c r="L343" s="482"/>
      <c r="M343" s="483"/>
      <c r="N343" s="484"/>
      <c r="O343" s="484"/>
      <c r="P343" s="484"/>
      <c r="Q343" s="484"/>
      <c r="R343" s="484"/>
      <c r="S343" s="484"/>
      <c r="T343" s="485"/>
      <c r="AT343" s="487" t="s">
        <v>1279</v>
      </c>
      <c r="AU343" s="487" t="s">
        <v>98</v>
      </c>
      <c r="AV343" s="486" t="s">
        <v>96</v>
      </c>
      <c r="AW343" s="486" t="s">
        <v>1280</v>
      </c>
      <c r="AX343" s="486" t="s">
        <v>95</v>
      </c>
      <c r="AY343" s="487" t="s">
        <v>1276</v>
      </c>
    </row>
    <row r="344" spans="2:51" s="486" customFormat="1" ht="15">
      <c r="B344" s="477"/>
      <c r="C344" s="478"/>
      <c r="D344" s="454" t="s">
        <v>1279</v>
      </c>
      <c r="E344" s="479" t="s">
        <v>114</v>
      </c>
      <c r="F344" s="480" t="s">
        <v>366</v>
      </c>
      <c r="G344" s="478"/>
      <c r="H344" s="479" t="s">
        <v>114</v>
      </c>
      <c r="I344" s="481"/>
      <c r="J344" s="478"/>
      <c r="K344" s="478"/>
      <c r="L344" s="482"/>
      <c r="M344" s="483"/>
      <c r="N344" s="484"/>
      <c r="O344" s="484"/>
      <c r="P344" s="484"/>
      <c r="Q344" s="484"/>
      <c r="R344" s="484"/>
      <c r="S344" s="484"/>
      <c r="T344" s="485"/>
      <c r="AT344" s="487" t="s">
        <v>1279</v>
      </c>
      <c r="AU344" s="487" t="s">
        <v>98</v>
      </c>
      <c r="AV344" s="486" t="s">
        <v>96</v>
      </c>
      <c r="AW344" s="486" t="s">
        <v>1280</v>
      </c>
      <c r="AX344" s="486" t="s">
        <v>95</v>
      </c>
      <c r="AY344" s="487" t="s">
        <v>1276</v>
      </c>
    </row>
    <row r="345" spans="2:51" s="463" customFormat="1" ht="15">
      <c r="B345" s="452"/>
      <c r="C345" s="453"/>
      <c r="D345" s="454" t="s">
        <v>1279</v>
      </c>
      <c r="E345" s="455" t="s">
        <v>114</v>
      </c>
      <c r="F345" s="456" t="s">
        <v>425</v>
      </c>
      <c r="G345" s="453"/>
      <c r="H345" s="457">
        <v>20.67</v>
      </c>
      <c r="I345" s="458"/>
      <c r="J345" s="453"/>
      <c r="K345" s="453"/>
      <c r="L345" s="459"/>
      <c r="M345" s="460"/>
      <c r="N345" s="461"/>
      <c r="O345" s="461"/>
      <c r="P345" s="461"/>
      <c r="Q345" s="461"/>
      <c r="R345" s="461"/>
      <c r="S345" s="461"/>
      <c r="T345" s="462"/>
      <c r="AT345" s="464" t="s">
        <v>1279</v>
      </c>
      <c r="AU345" s="464" t="s">
        <v>98</v>
      </c>
      <c r="AV345" s="463" t="s">
        <v>98</v>
      </c>
      <c r="AW345" s="463" t="s">
        <v>1280</v>
      </c>
      <c r="AX345" s="463" t="s">
        <v>95</v>
      </c>
      <c r="AY345" s="464" t="s">
        <v>1276</v>
      </c>
    </row>
    <row r="346" spans="2:51" s="475" customFormat="1" ht="15">
      <c r="B346" s="465"/>
      <c r="C346" s="466"/>
      <c r="D346" s="454" t="s">
        <v>1279</v>
      </c>
      <c r="E346" s="467" t="s">
        <v>114</v>
      </c>
      <c r="F346" s="468" t="s">
        <v>116</v>
      </c>
      <c r="G346" s="466"/>
      <c r="H346" s="469">
        <v>20.67</v>
      </c>
      <c r="I346" s="470"/>
      <c r="J346" s="466"/>
      <c r="K346" s="466"/>
      <c r="L346" s="471"/>
      <c r="M346" s="472"/>
      <c r="N346" s="473"/>
      <c r="O346" s="473"/>
      <c r="P346" s="473"/>
      <c r="Q346" s="473"/>
      <c r="R346" s="473"/>
      <c r="S346" s="473"/>
      <c r="T346" s="474"/>
      <c r="AT346" s="476" t="s">
        <v>1279</v>
      </c>
      <c r="AU346" s="476" t="s">
        <v>98</v>
      </c>
      <c r="AV346" s="475" t="s">
        <v>107</v>
      </c>
      <c r="AW346" s="475" t="s">
        <v>1280</v>
      </c>
      <c r="AX346" s="475" t="s">
        <v>96</v>
      </c>
      <c r="AY346" s="476" t="s">
        <v>1276</v>
      </c>
    </row>
    <row r="347" spans="2:65" s="340" customFormat="1" ht="16.5" customHeight="1">
      <c r="B347" s="371"/>
      <c r="C347" s="439" t="s">
        <v>1402</v>
      </c>
      <c r="D347" s="439" t="s">
        <v>97</v>
      </c>
      <c r="E347" s="440" t="s">
        <v>426</v>
      </c>
      <c r="F347" s="441" t="s">
        <v>427</v>
      </c>
      <c r="G347" s="442" t="s">
        <v>7</v>
      </c>
      <c r="H347" s="443">
        <v>73.6</v>
      </c>
      <c r="I347" s="444"/>
      <c r="J347" s="445">
        <f>ROUND(I347*H347,2)</f>
        <v>0</v>
      </c>
      <c r="K347" s="441" t="s">
        <v>114</v>
      </c>
      <c r="L347" s="339"/>
      <c r="M347" s="446" t="s">
        <v>114</v>
      </c>
      <c r="N347" s="447" t="s">
        <v>1229</v>
      </c>
      <c r="O347" s="448"/>
      <c r="P347" s="449">
        <f>O347*H347</f>
        <v>0</v>
      </c>
      <c r="Q347" s="449">
        <v>0.022</v>
      </c>
      <c r="R347" s="449">
        <f>Q347*H347</f>
        <v>1.6191999999999998</v>
      </c>
      <c r="S347" s="449">
        <v>0</v>
      </c>
      <c r="T347" s="450">
        <f>S347*H347</f>
        <v>0</v>
      </c>
      <c r="AR347" s="332" t="s">
        <v>1336</v>
      </c>
      <c r="AT347" s="332" t="s">
        <v>97</v>
      </c>
      <c r="AU347" s="332" t="s">
        <v>98</v>
      </c>
      <c r="AY347" s="332" t="s">
        <v>1276</v>
      </c>
      <c r="BE347" s="451">
        <f>IF(N347="základní",J347,0)</f>
        <v>0</v>
      </c>
      <c r="BF347" s="451">
        <f>IF(N347="snížená",J347,0)</f>
        <v>0</v>
      </c>
      <c r="BG347" s="451">
        <f>IF(N347="zákl. přenesená",J347,0)</f>
        <v>0</v>
      </c>
      <c r="BH347" s="451">
        <f>IF(N347="sníž. přenesená",J347,0)</f>
        <v>0</v>
      </c>
      <c r="BI347" s="451">
        <f>IF(N347="nulová",J347,0)</f>
        <v>0</v>
      </c>
      <c r="BJ347" s="332" t="s">
        <v>96</v>
      </c>
      <c r="BK347" s="451">
        <f>ROUND(I347*H347,2)</f>
        <v>0</v>
      </c>
      <c r="BL347" s="332" t="s">
        <v>1336</v>
      </c>
      <c r="BM347" s="332" t="s">
        <v>1403</v>
      </c>
    </row>
    <row r="348" spans="2:51" s="486" customFormat="1" ht="15">
      <c r="B348" s="477"/>
      <c r="C348" s="478"/>
      <c r="D348" s="454" t="s">
        <v>1279</v>
      </c>
      <c r="E348" s="479" t="s">
        <v>114</v>
      </c>
      <c r="F348" s="480" t="s">
        <v>203</v>
      </c>
      <c r="G348" s="478"/>
      <c r="H348" s="479" t="s">
        <v>114</v>
      </c>
      <c r="I348" s="481"/>
      <c r="J348" s="478"/>
      <c r="K348" s="478"/>
      <c r="L348" s="482"/>
      <c r="M348" s="483"/>
      <c r="N348" s="484"/>
      <c r="O348" s="484"/>
      <c r="P348" s="484"/>
      <c r="Q348" s="484"/>
      <c r="R348" s="484"/>
      <c r="S348" s="484"/>
      <c r="T348" s="485"/>
      <c r="AT348" s="487" t="s">
        <v>1279</v>
      </c>
      <c r="AU348" s="487" t="s">
        <v>98</v>
      </c>
      <c r="AV348" s="486" t="s">
        <v>96</v>
      </c>
      <c r="AW348" s="486" t="s">
        <v>1280</v>
      </c>
      <c r="AX348" s="486" t="s">
        <v>95</v>
      </c>
      <c r="AY348" s="487" t="s">
        <v>1276</v>
      </c>
    </row>
    <row r="349" spans="2:51" s="463" customFormat="1" ht="15">
      <c r="B349" s="452"/>
      <c r="C349" s="453"/>
      <c r="D349" s="454" t="s">
        <v>1279</v>
      </c>
      <c r="E349" s="455" t="s">
        <v>114</v>
      </c>
      <c r="F349" s="456" t="s">
        <v>428</v>
      </c>
      <c r="G349" s="453"/>
      <c r="H349" s="457">
        <v>73.6</v>
      </c>
      <c r="I349" s="458"/>
      <c r="J349" s="453"/>
      <c r="K349" s="453"/>
      <c r="L349" s="459"/>
      <c r="M349" s="460"/>
      <c r="N349" s="461"/>
      <c r="O349" s="461"/>
      <c r="P349" s="461"/>
      <c r="Q349" s="461"/>
      <c r="R349" s="461"/>
      <c r="S349" s="461"/>
      <c r="T349" s="462"/>
      <c r="AT349" s="464" t="s">
        <v>1279</v>
      </c>
      <c r="AU349" s="464" t="s">
        <v>98</v>
      </c>
      <c r="AV349" s="463" t="s">
        <v>98</v>
      </c>
      <c r="AW349" s="463" t="s">
        <v>1280</v>
      </c>
      <c r="AX349" s="463" t="s">
        <v>95</v>
      </c>
      <c r="AY349" s="464" t="s">
        <v>1276</v>
      </c>
    </row>
    <row r="350" spans="2:51" s="475" customFormat="1" ht="15">
      <c r="B350" s="465"/>
      <c r="C350" s="466"/>
      <c r="D350" s="454" t="s">
        <v>1279</v>
      </c>
      <c r="E350" s="467" t="s">
        <v>114</v>
      </c>
      <c r="F350" s="468" t="s">
        <v>116</v>
      </c>
      <c r="G350" s="466"/>
      <c r="H350" s="469">
        <v>73.6</v>
      </c>
      <c r="I350" s="470"/>
      <c r="J350" s="466"/>
      <c r="K350" s="466"/>
      <c r="L350" s="471"/>
      <c r="M350" s="472"/>
      <c r="N350" s="473"/>
      <c r="O350" s="473"/>
      <c r="P350" s="473"/>
      <c r="Q350" s="473"/>
      <c r="R350" s="473"/>
      <c r="S350" s="473"/>
      <c r="T350" s="474"/>
      <c r="AT350" s="476" t="s">
        <v>1279</v>
      </c>
      <c r="AU350" s="476" t="s">
        <v>98</v>
      </c>
      <c r="AV350" s="475" t="s">
        <v>107</v>
      </c>
      <c r="AW350" s="475" t="s">
        <v>1280</v>
      </c>
      <c r="AX350" s="475" t="s">
        <v>96</v>
      </c>
      <c r="AY350" s="476" t="s">
        <v>1276</v>
      </c>
    </row>
    <row r="351" spans="2:65" s="340" customFormat="1" ht="16.5" customHeight="1">
      <c r="B351" s="371"/>
      <c r="C351" s="439" t="s">
        <v>1404</v>
      </c>
      <c r="D351" s="439" t="s">
        <v>97</v>
      </c>
      <c r="E351" s="440" t="s">
        <v>285</v>
      </c>
      <c r="F351" s="441" t="s">
        <v>207</v>
      </c>
      <c r="G351" s="442" t="s">
        <v>6</v>
      </c>
      <c r="H351" s="443">
        <v>222.64</v>
      </c>
      <c r="I351" s="444"/>
      <c r="J351" s="445">
        <f>ROUND(I351*H351,2)</f>
        <v>0</v>
      </c>
      <c r="K351" s="441" t="s">
        <v>114</v>
      </c>
      <c r="L351" s="339"/>
      <c r="M351" s="446" t="s">
        <v>114</v>
      </c>
      <c r="N351" s="447" t="s">
        <v>1229</v>
      </c>
      <c r="O351" s="448"/>
      <c r="P351" s="449">
        <f>O351*H351</f>
        <v>0</v>
      </c>
      <c r="Q351" s="449">
        <v>0.022</v>
      </c>
      <c r="R351" s="449">
        <f>Q351*H351</f>
        <v>4.898079999999999</v>
      </c>
      <c r="S351" s="449">
        <v>0</v>
      </c>
      <c r="T351" s="450">
        <f>S351*H351</f>
        <v>0</v>
      </c>
      <c r="AR351" s="332" t="s">
        <v>1336</v>
      </c>
      <c r="AT351" s="332" t="s">
        <v>97</v>
      </c>
      <c r="AU351" s="332" t="s">
        <v>98</v>
      </c>
      <c r="AY351" s="332" t="s">
        <v>1276</v>
      </c>
      <c r="BE351" s="451">
        <f>IF(N351="základní",J351,0)</f>
        <v>0</v>
      </c>
      <c r="BF351" s="451">
        <f>IF(N351="snížená",J351,0)</f>
        <v>0</v>
      </c>
      <c r="BG351" s="451">
        <f>IF(N351="zákl. přenesená",J351,0)</f>
        <v>0</v>
      </c>
      <c r="BH351" s="451">
        <f>IF(N351="sníž. přenesená",J351,0)</f>
        <v>0</v>
      </c>
      <c r="BI351" s="451">
        <f>IF(N351="nulová",J351,0)</f>
        <v>0</v>
      </c>
      <c r="BJ351" s="332" t="s">
        <v>96</v>
      </c>
      <c r="BK351" s="451">
        <f>ROUND(I351*H351,2)</f>
        <v>0</v>
      </c>
      <c r="BL351" s="332" t="s">
        <v>1336</v>
      </c>
      <c r="BM351" s="332" t="s">
        <v>1405</v>
      </c>
    </row>
    <row r="352" spans="2:51" s="486" customFormat="1" ht="15">
      <c r="B352" s="477"/>
      <c r="C352" s="478"/>
      <c r="D352" s="454" t="s">
        <v>1279</v>
      </c>
      <c r="E352" s="479" t="s">
        <v>114</v>
      </c>
      <c r="F352" s="480" t="s">
        <v>203</v>
      </c>
      <c r="G352" s="478"/>
      <c r="H352" s="479" t="s">
        <v>114</v>
      </c>
      <c r="I352" s="481"/>
      <c r="J352" s="478"/>
      <c r="K352" s="478"/>
      <c r="L352" s="482"/>
      <c r="M352" s="483"/>
      <c r="N352" s="484"/>
      <c r="O352" s="484"/>
      <c r="P352" s="484"/>
      <c r="Q352" s="484"/>
      <c r="R352" s="484"/>
      <c r="S352" s="484"/>
      <c r="T352" s="485"/>
      <c r="AT352" s="487" t="s">
        <v>1279</v>
      </c>
      <c r="AU352" s="487" t="s">
        <v>98</v>
      </c>
      <c r="AV352" s="486" t="s">
        <v>96</v>
      </c>
      <c r="AW352" s="486" t="s">
        <v>1280</v>
      </c>
      <c r="AX352" s="486" t="s">
        <v>95</v>
      </c>
      <c r="AY352" s="487" t="s">
        <v>1276</v>
      </c>
    </row>
    <row r="353" spans="2:51" s="486" customFormat="1" ht="15">
      <c r="B353" s="477"/>
      <c r="C353" s="478"/>
      <c r="D353" s="454" t="s">
        <v>1279</v>
      </c>
      <c r="E353" s="479" t="s">
        <v>114</v>
      </c>
      <c r="F353" s="480" t="s">
        <v>129</v>
      </c>
      <c r="G353" s="478"/>
      <c r="H353" s="479" t="s">
        <v>114</v>
      </c>
      <c r="I353" s="481"/>
      <c r="J353" s="478"/>
      <c r="K353" s="478"/>
      <c r="L353" s="482"/>
      <c r="M353" s="483"/>
      <c r="N353" s="484"/>
      <c r="O353" s="484"/>
      <c r="P353" s="484"/>
      <c r="Q353" s="484"/>
      <c r="R353" s="484"/>
      <c r="S353" s="484"/>
      <c r="T353" s="485"/>
      <c r="AT353" s="487" t="s">
        <v>1279</v>
      </c>
      <c r="AU353" s="487" t="s">
        <v>98</v>
      </c>
      <c r="AV353" s="486" t="s">
        <v>96</v>
      </c>
      <c r="AW353" s="486" t="s">
        <v>1280</v>
      </c>
      <c r="AX353" s="486" t="s">
        <v>95</v>
      </c>
      <c r="AY353" s="487" t="s">
        <v>1276</v>
      </c>
    </row>
    <row r="354" spans="2:51" s="486" customFormat="1" ht="15">
      <c r="B354" s="477"/>
      <c r="C354" s="478"/>
      <c r="D354" s="454" t="s">
        <v>1279</v>
      </c>
      <c r="E354" s="479" t="s">
        <v>114</v>
      </c>
      <c r="F354" s="480" t="s">
        <v>136</v>
      </c>
      <c r="G354" s="478"/>
      <c r="H354" s="479" t="s">
        <v>114</v>
      </c>
      <c r="I354" s="481"/>
      <c r="J354" s="478"/>
      <c r="K354" s="478"/>
      <c r="L354" s="482"/>
      <c r="M354" s="483"/>
      <c r="N354" s="484"/>
      <c r="O354" s="484"/>
      <c r="P354" s="484"/>
      <c r="Q354" s="484"/>
      <c r="R354" s="484"/>
      <c r="S354" s="484"/>
      <c r="T354" s="485"/>
      <c r="AT354" s="487" t="s">
        <v>1279</v>
      </c>
      <c r="AU354" s="487" t="s">
        <v>98</v>
      </c>
      <c r="AV354" s="486" t="s">
        <v>96</v>
      </c>
      <c r="AW354" s="486" t="s">
        <v>1280</v>
      </c>
      <c r="AX354" s="486" t="s">
        <v>95</v>
      </c>
      <c r="AY354" s="487" t="s">
        <v>1276</v>
      </c>
    </row>
    <row r="355" spans="2:51" s="463" customFormat="1" ht="15">
      <c r="B355" s="452"/>
      <c r="C355" s="453"/>
      <c r="D355" s="454" t="s">
        <v>1279</v>
      </c>
      <c r="E355" s="455" t="s">
        <v>114</v>
      </c>
      <c r="F355" s="456" t="s">
        <v>429</v>
      </c>
      <c r="G355" s="453"/>
      <c r="H355" s="457">
        <v>80.9</v>
      </c>
      <c r="I355" s="458"/>
      <c r="J355" s="453"/>
      <c r="K355" s="453"/>
      <c r="L355" s="459"/>
      <c r="M355" s="460"/>
      <c r="N355" s="461"/>
      <c r="O355" s="461"/>
      <c r="P355" s="461"/>
      <c r="Q355" s="461"/>
      <c r="R355" s="461"/>
      <c r="S355" s="461"/>
      <c r="T355" s="462"/>
      <c r="AT355" s="464" t="s">
        <v>1279</v>
      </c>
      <c r="AU355" s="464" t="s">
        <v>98</v>
      </c>
      <c r="AV355" s="463" t="s">
        <v>98</v>
      </c>
      <c r="AW355" s="463" t="s">
        <v>1280</v>
      </c>
      <c r="AX355" s="463" t="s">
        <v>95</v>
      </c>
      <c r="AY355" s="464" t="s">
        <v>1276</v>
      </c>
    </row>
    <row r="356" spans="2:51" s="486" customFormat="1" ht="15">
      <c r="B356" s="477"/>
      <c r="C356" s="478"/>
      <c r="D356" s="454" t="s">
        <v>1279</v>
      </c>
      <c r="E356" s="479" t="s">
        <v>114</v>
      </c>
      <c r="F356" s="480" t="s">
        <v>430</v>
      </c>
      <c r="G356" s="478"/>
      <c r="H356" s="479" t="s">
        <v>114</v>
      </c>
      <c r="I356" s="481"/>
      <c r="J356" s="478"/>
      <c r="K356" s="478"/>
      <c r="L356" s="482"/>
      <c r="M356" s="483"/>
      <c r="N356" s="484"/>
      <c r="O356" s="484"/>
      <c r="P356" s="484"/>
      <c r="Q356" s="484"/>
      <c r="R356" s="484"/>
      <c r="S356" s="484"/>
      <c r="T356" s="485"/>
      <c r="AT356" s="487" t="s">
        <v>1279</v>
      </c>
      <c r="AU356" s="487" t="s">
        <v>98</v>
      </c>
      <c r="AV356" s="486" t="s">
        <v>96</v>
      </c>
      <c r="AW356" s="486" t="s">
        <v>1280</v>
      </c>
      <c r="AX356" s="486" t="s">
        <v>95</v>
      </c>
      <c r="AY356" s="487" t="s">
        <v>1276</v>
      </c>
    </row>
    <row r="357" spans="2:51" s="463" customFormat="1" ht="15">
      <c r="B357" s="452"/>
      <c r="C357" s="453"/>
      <c r="D357" s="454" t="s">
        <v>1279</v>
      </c>
      <c r="E357" s="455" t="s">
        <v>114</v>
      </c>
      <c r="F357" s="456" t="s">
        <v>431</v>
      </c>
      <c r="G357" s="453"/>
      <c r="H357" s="457">
        <v>65.14</v>
      </c>
      <c r="I357" s="458"/>
      <c r="J357" s="453"/>
      <c r="K357" s="453"/>
      <c r="L357" s="459"/>
      <c r="M357" s="460"/>
      <c r="N357" s="461"/>
      <c r="O357" s="461"/>
      <c r="P357" s="461"/>
      <c r="Q357" s="461"/>
      <c r="R357" s="461"/>
      <c r="S357" s="461"/>
      <c r="T357" s="462"/>
      <c r="AT357" s="464" t="s">
        <v>1279</v>
      </c>
      <c r="AU357" s="464" t="s">
        <v>98</v>
      </c>
      <c r="AV357" s="463" t="s">
        <v>98</v>
      </c>
      <c r="AW357" s="463" t="s">
        <v>1280</v>
      </c>
      <c r="AX357" s="463" t="s">
        <v>95</v>
      </c>
      <c r="AY357" s="464" t="s">
        <v>1276</v>
      </c>
    </row>
    <row r="358" spans="2:51" s="486" customFormat="1" ht="15">
      <c r="B358" s="477"/>
      <c r="C358" s="478"/>
      <c r="D358" s="454" t="s">
        <v>1279</v>
      </c>
      <c r="E358" s="479" t="s">
        <v>114</v>
      </c>
      <c r="F358" s="480" t="s">
        <v>130</v>
      </c>
      <c r="G358" s="478"/>
      <c r="H358" s="479" t="s">
        <v>114</v>
      </c>
      <c r="I358" s="481"/>
      <c r="J358" s="478"/>
      <c r="K358" s="478"/>
      <c r="L358" s="482"/>
      <c r="M358" s="483"/>
      <c r="N358" s="484"/>
      <c r="O358" s="484"/>
      <c r="P358" s="484"/>
      <c r="Q358" s="484"/>
      <c r="R358" s="484"/>
      <c r="S358" s="484"/>
      <c r="T358" s="485"/>
      <c r="AT358" s="487" t="s">
        <v>1279</v>
      </c>
      <c r="AU358" s="487" t="s">
        <v>98</v>
      </c>
      <c r="AV358" s="486" t="s">
        <v>96</v>
      </c>
      <c r="AW358" s="486" t="s">
        <v>1280</v>
      </c>
      <c r="AX358" s="486" t="s">
        <v>95</v>
      </c>
      <c r="AY358" s="487" t="s">
        <v>1276</v>
      </c>
    </row>
    <row r="359" spans="2:51" s="463" customFormat="1" ht="15">
      <c r="B359" s="452"/>
      <c r="C359" s="453"/>
      <c r="D359" s="454" t="s">
        <v>1279</v>
      </c>
      <c r="E359" s="455" t="s">
        <v>114</v>
      </c>
      <c r="F359" s="456" t="s">
        <v>432</v>
      </c>
      <c r="G359" s="453"/>
      <c r="H359" s="457">
        <v>76.6</v>
      </c>
      <c r="I359" s="458"/>
      <c r="J359" s="453"/>
      <c r="K359" s="453"/>
      <c r="L359" s="459"/>
      <c r="M359" s="460"/>
      <c r="N359" s="461"/>
      <c r="O359" s="461"/>
      <c r="P359" s="461"/>
      <c r="Q359" s="461"/>
      <c r="R359" s="461"/>
      <c r="S359" s="461"/>
      <c r="T359" s="462"/>
      <c r="AT359" s="464" t="s">
        <v>1279</v>
      </c>
      <c r="AU359" s="464" t="s">
        <v>98</v>
      </c>
      <c r="AV359" s="463" t="s">
        <v>98</v>
      </c>
      <c r="AW359" s="463" t="s">
        <v>1280</v>
      </c>
      <c r="AX359" s="463" t="s">
        <v>95</v>
      </c>
      <c r="AY359" s="464" t="s">
        <v>1276</v>
      </c>
    </row>
    <row r="360" spans="2:51" s="475" customFormat="1" ht="15">
      <c r="B360" s="465"/>
      <c r="C360" s="466"/>
      <c r="D360" s="454" t="s">
        <v>1279</v>
      </c>
      <c r="E360" s="467" t="s">
        <v>114</v>
      </c>
      <c r="F360" s="468" t="s">
        <v>116</v>
      </c>
      <c r="G360" s="466"/>
      <c r="H360" s="469">
        <v>222.64</v>
      </c>
      <c r="I360" s="470"/>
      <c r="J360" s="466"/>
      <c r="K360" s="466"/>
      <c r="L360" s="471"/>
      <c r="M360" s="472"/>
      <c r="N360" s="473"/>
      <c r="O360" s="473"/>
      <c r="P360" s="473"/>
      <c r="Q360" s="473"/>
      <c r="R360" s="473"/>
      <c r="S360" s="473"/>
      <c r="T360" s="474"/>
      <c r="AT360" s="476" t="s">
        <v>1279</v>
      </c>
      <c r="AU360" s="476" t="s">
        <v>98</v>
      </c>
      <c r="AV360" s="475" t="s">
        <v>107</v>
      </c>
      <c r="AW360" s="475" t="s">
        <v>1280</v>
      </c>
      <c r="AX360" s="475" t="s">
        <v>96</v>
      </c>
      <c r="AY360" s="476" t="s">
        <v>1276</v>
      </c>
    </row>
    <row r="361" spans="2:65" s="340" customFormat="1" ht="22.5" customHeight="1">
      <c r="B361" s="371"/>
      <c r="C361" s="439" t="s">
        <v>1406</v>
      </c>
      <c r="D361" s="439" t="s">
        <v>97</v>
      </c>
      <c r="E361" s="440" t="s">
        <v>208</v>
      </c>
      <c r="F361" s="441" t="s">
        <v>209</v>
      </c>
      <c r="G361" s="442" t="s">
        <v>6</v>
      </c>
      <c r="H361" s="443">
        <v>150</v>
      </c>
      <c r="I361" s="444"/>
      <c r="J361" s="445">
        <f>ROUND(I361*H361,2)</f>
        <v>0</v>
      </c>
      <c r="K361" s="441" t="s">
        <v>114</v>
      </c>
      <c r="L361" s="339"/>
      <c r="M361" s="446" t="s">
        <v>114</v>
      </c>
      <c r="N361" s="447" t="s">
        <v>1229</v>
      </c>
      <c r="O361" s="448"/>
      <c r="P361" s="449">
        <f>O361*H361</f>
        <v>0</v>
      </c>
      <c r="Q361" s="449">
        <v>0.022</v>
      </c>
      <c r="R361" s="449">
        <f>Q361*H361</f>
        <v>3.3</v>
      </c>
      <c r="S361" s="449">
        <v>0</v>
      </c>
      <c r="T361" s="450">
        <f>S361*H361</f>
        <v>0</v>
      </c>
      <c r="AR361" s="332" t="s">
        <v>1336</v>
      </c>
      <c r="AT361" s="332" t="s">
        <v>97</v>
      </c>
      <c r="AU361" s="332" t="s">
        <v>98</v>
      </c>
      <c r="AY361" s="332" t="s">
        <v>1276</v>
      </c>
      <c r="BE361" s="451">
        <f>IF(N361="základní",J361,0)</f>
        <v>0</v>
      </c>
      <c r="BF361" s="451">
        <f>IF(N361="snížená",J361,0)</f>
        <v>0</v>
      </c>
      <c r="BG361" s="451">
        <f>IF(N361="zákl. přenesená",J361,0)</f>
        <v>0</v>
      </c>
      <c r="BH361" s="451">
        <f>IF(N361="sníž. přenesená",J361,0)</f>
        <v>0</v>
      </c>
      <c r="BI361" s="451">
        <f>IF(N361="nulová",J361,0)</f>
        <v>0</v>
      </c>
      <c r="BJ361" s="332" t="s">
        <v>96</v>
      </c>
      <c r="BK361" s="451">
        <f>ROUND(I361*H361,2)</f>
        <v>0</v>
      </c>
      <c r="BL361" s="332" t="s">
        <v>1336</v>
      </c>
      <c r="BM361" s="332" t="s">
        <v>1407</v>
      </c>
    </row>
    <row r="362" spans="2:51" s="486" customFormat="1" ht="15">
      <c r="B362" s="477"/>
      <c r="C362" s="478"/>
      <c r="D362" s="454" t="s">
        <v>1279</v>
      </c>
      <c r="E362" s="479" t="s">
        <v>114</v>
      </c>
      <c r="F362" s="480" t="s">
        <v>203</v>
      </c>
      <c r="G362" s="478"/>
      <c r="H362" s="479" t="s">
        <v>114</v>
      </c>
      <c r="I362" s="481"/>
      <c r="J362" s="478"/>
      <c r="K362" s="478"/>
      <c r="L362" s="482"/>
      <c r="M362" s="483"/>
      <c r="N362" s="484"/>
      <c r="O362" s="484"/>
      <c r="P362" s="484"/>
      <c r="Q362" s="484"/>
      <c r="R362" s="484"/>
      <c r="S362" s="484"/>
      <c r="T362" s="485"/>
      <c r="AT362" s="487" t="s">
        <v>1279</v>
      </c>
      <c r="AU362" s="487" t="s">
        <v>98</v>
      </c>
      <c r="AV362" s="486" t="s">
        <v>96</v>
      </c>
      <c r="AW362" s="486" t="s">
        <v>1280</v>
      </c>
      <c r="AX362" s="486" t="s">
        <v>95</v>
      </c>
      <c r="AY362" s="487" t="s">
        <v>1276</v>
      </c>
    </row>
    <row r="363" spans="2:51" s="486" customFormat="1" ht="15">
      <c r="B363" s="477"/>
      <c r="C363" s="478"/>
      <c r="D363" s="454" t="s">
        <v>1279</v>
      </c>
      <c r="E363" s="479" t="s">
        <v>114</v>
      </c>
      <c r="F363" s="480" t="s">
        <v>136</v>
      </c>
      <c r="G363" s="478"/>
      <c r="H363" s="479" t="s">
        <v>114</v>
      </c>
      <c r="I363" s="481"/>
      <c r="J363" s="478"/>
      <c r="K363" s="478"/>
      <c r="L363" s="482"/>
      <c r="M363" s="483"/>
      <c r="N363" s="484"/>
      <c r="O363" s="484"/>
      <c r="P363" s="484"/>
      <c r="Q363" s="484"/>
      <c r="R363" s="484"/>
      <c r="S363" s="484"/>
      <c r="T363" s="485"/>
      <c r="AT363" s="487" t="s">
        <v>1279</v>
      </c>
      <c r="AU363" s="487" t="s">
        <v>98</v>
      </c>
      <c r="AV363" s="486" t="s">
        <v>96</v>
      </c>
      <c r="AW363" s="486" t="s">
        <v>1280</v>
      </c>
      <c r="AX363" s="486" t="s">
        <v>95</v>
      </c>
      <c r="AY363" s="487" t="s">
        <v>1276</v>
      </c>
    </row>
    <row r="364" spans="2:51" s="486" customFormat="1" ht="15">
      <c r="B364" s="477"/>
      <c r="C364" s="478"/>
      <c r="D364" s="454" t="s">
        <v>1279</v>
      </c>
      <c r="E364" s="479" t="s">
        <v>114</v>
      </c>
      <c r="F364" s="480" t="s">
        <v>281</v>
      </c>
      <c r="G364" s="478"/>
      <c r="H364" s="479" t="s">
        <v>114</v>
      </c>
      <c r="I364" s="481"/>
      <c r="J364" s="478"/>
      <c r="K364" s="478"/>
      <c r="L364" s="482"/>
      <c r="M364" s="483"/>
      <c r="N364" s="484"/>
      <c r="O364" s="484"/>
      <c r="P364" s="484"/>
      <c r="Q364" s="484"/>
      <c r="R364" s="484"/>
      <c r="S364" s="484"/>
      <c r="T364" s="485"/>
      <c r="AT364" s="487" t="s">
        <v>1279</v>
      </c>
      <c r="AU364" s="487" t="s">
        <v>98</v>
      </c>
      <c r="AV364" s="486" t="s">
        <v>96</v>
      </c>
      <c r="AW364" s="486" t="s">
        <v>1280</v>
      </c>
      <c r="AX364" s="486" t="s">
        <v>95</v>
      </c>
      <c r="AY364" s="487" t="s">
        <v>1276</v>
      </c>
    </row>
    <row r="365" spans="2:51" s="486" customFormat="1" ht="15">
      <c r="B365" s="477"/>
      <c r="C365" s="478"/>
      <c r="D365" s="454" t="s">
        <v>1279</v>
      </c>
      <c r="E365" s="479" t="s">
        <v>114</v>
      </c>
      <c r="F365" s="480" t="s">
        <v>430</v>
      </c>
      <c r="G365" s="478"/>
      <c r="H365" s="479" t="s">
        <v>114</v>
      </c>
      <c r="I365" s="481"/>
      <c r="J365" s="478"/>
      <c r="K365" s="478"/>
      <c r="L365" s="482"/>
      <c r="M365" s="483"/>
      <c r="N365" s="484"/>
      <c r="O365" s="484"/>
      <c r="P365" s="484"/>
      <c r="Q365" s="484"/>
      <c r="R365" s="484"/>
      <c r="S365" s="484"/>
      <c r="T365" s="485"/>
      <c r="AT365" s="487" t="s">
        <v>1279</v>
      </c>
      <c r="AU365" s="487" t="s">
        <v>98</v>
      </c>
      <c r="AV365" s="486" t="s">
        <v>96</v>
      </c>
      <c r="AW365" s="486" t="s">
        <v>1280</v>
      </c>
      <c r="AX365" s="486" t="s">
        <v>95</v>
      </c>
      <c r="AY365" s="487" t="s">
        <v>1276</v>
      </c>
    </row>
    <row r="366" spans="2:51" s="463" customFormat="1" ht="15">
      <c r="B366" s="452"/>
      <c r="C366" s="453"/>
      <c r="D366" s="454" t="s">
        <v>1279</v>
      </c>
      <c r="E366" s="455" t="s">
        <v>114</v>
      </c>
      <c r="F366" s="456" t="s">
        <v>433</v>
      </c>
      <c r="G366" s="453"/>
      <c r="H366" s="457">
        <v>150</v>
      </c>
      <c r="I366" s="458"/>
      <c r="J366" s="453"/>
      <c r="K366" s="453"/>
      <c r="L366" s="459"/>
      <c r="M366" s="460"/>
      <c r="N366" s="461"/>
      <c r="O366" s="461"/>
      <c r="P366" s="461"/>
      <c r="Q366" s="461"/>
      <c r="R366" s="461"/>
      <c r="S366" s="461"/>
      <c r="T366" s="462"/>
      <c r="AT366" s="464" t="s">
        <v>1279</v>
      </c>
      <c r="AU366" s="464" t="s">
        <v>98</v>
      </c>
      <c r="AV366" s="463" t="s">
        <v>98</v>
      </c>
      <c r="AW366" s="463" t="s">
        <v>1280</v>
      </c>
      <c r="AX366" s="463" t="s">
        <v>95</v>
      </c>
      <c r="AY366" s="464" t="s">
        <v>1276</v>
      </c>
    </row>
    <row r="367" spans="2:51" s="475" customFormat="1" ht="15">
      <c r="B367" s="465"/>
      <c r="C367" s="466"/>
      <c r="D367" s="454" t="s">
        <v>1279</v>
      </c>
      <c r="E367" s="467" t="s">
        <v>114</v>
      </c>
      <c r="F367" s="468" t="s">
        <v>116</v>
      </c>
      <c r="G367" s="466"/>
      <c r="H367" s="469">
        <v>150</v>
      </c>
      <c r="I367" s="470"/>
      <c r="J367" s="466"/>
      <c r="K367" s="466"/>
      <c r="L367" s="471"/>
      <c r="M367" s="472"/>
      <c r="N367" s="473"/>
      <c r="O367" s="473"/>
      <c r="P367" s="473"/>
      <c r="Q367" s="473"/>
      <c r="R367" s="473"/>
      <c r="S367" s="473"/>
      <c r="T367" s="474"/>
      <c r="AT367" s="476" t="s">
        <v>1279</v>
      </c>
      <c r="AU367" s="476" t="s">
        <v>98</v>
      </c>
      <c r="AV367" s="475" t="s">
        <v>107</v>
      </c>
      <c r="AW367" s="475" t="s">
        <v>1280</v>
      </c>
      <c r="AX367" s="475" t="s">
        <v>96</v>
      </c>
      <c r="AY367" s="476" t="s">
        <v>1276</v>
      </c>
    </row>
    <row r="368" spans="2:65" s="340" customFormat="1" ht="16.5" customHeight="1">
      <c r="B368" s="371"/>
      <c r="C368" s="439" t="s">
        <v>771</v>
      </c>
      <c r="D368" s="439" t="s">
        <v>97</v>
      </c>
      <c r="E368" s="440" t="s">
        <v>434</v>
      </c>
      <c r="F368" s="441" t="s">
        <v>435</v>
      </c>
      <c r="G368" s="442" t="s">
        <v>6</v>
      </c>
      <c r="H368" s="443">
        <v>36</v>
      </c>
      <c r="I368" s="444"/>
      <c r="J368" s="445">
        <f>ROUND(I368*H368,2)</f>
        <v>0</v>
      </c>
      <c r="K368" s="441" t="s">
        <v>114</v>
      </c>
      <c r="L368" s="339"/>
      <c r="M368" s="446" t="s">
        <v>114</v>
      </c>
      <c r="N368" s="447" t="s">
        <v>1229</v>
      </c>
      <c r="O368" s="448"/>
      <c r="P368" s="449">
        <f>O368*H368</f>
        <v>0</v>
      </c>
      <c r="Q368" s="449">
        <v>0.01236</v>
      </c>
      <c r="R368" s="449">
        <f>Q368*H368</f>
        <v>0.44495999999999997</v>
      </c>
      <c r="S368" s="449">
        <v>0</v>
      </c>
      <c r="T368" s="450">
        <f>S368*H368</f>
        <v>0</v>
      </c>
      <c r="AR368" s="332" t="s">
        <v>1336</v>
      </c>
      <c r="AT368" s="332" t="s">
        <v>97</v>
      </c>
      <c r="AU368" s="332" t="s">
        <v>98</v>
      </c>
      <c r="AY368" s="332" t="s">
        <v>1276</v>
      </c>
      <c r="BE368" s="451">
        <f>IF(N368="základní",J368,0)</f>
        <v>0</v>
      </c>
      <c r="BF368" s="451">
        <f>IF(N368="snížená",J368,0)</f>
        <v>0</v>
      </c>
      <c r="BG368" s="451">
        <f>IF(N368="zákl. přenesená",J368,0)</f>
        <v>0</v>
      </c>
      <c r="BH368" s="451">
        <f>IF(N368="sníž. přenesená",J368,0)</f>
        <v>0</v>
      </c>
      <c r="BI368" s="451">
        <f>IF(N368="nulová",J368,0)</f>
        <v>0</v>
      </c>
      <c r="BJ368" s="332" t="s">
        <v>96</v>
      </c>
      <c r="BK368" s="451">
        <f>ROUND(I368*H368,2)</f>
        <v>0</v>
      </c>
      <c r="BL368" s="332" t="s">
        <v>1336</v>
      </c>
      <c r="BM368" s="332" t="s">
        <v>1408</v>
      </c>
    </row>
    <row r="369" spans="2:51" s="486" customFormat="1" ht="15">
      <c r="B369" s="477"/>
      <c r="C369" s="478"/>
      <c r="D369" s="454" t="s">
        <v>1279</v>
      </c>
      <c r="E369" s="479" t="s">
        <v>114</v>
      </c>
      <c r="F369" s="480" t="s">
        <v>203</v>
      </c>
      <c r="G369" s="478"/>
      <c r="H369" s="479" t="s">
        <v>114</v>
      </c>
      <c r="I369" s="481"/>
      <c r="J369" s="478"/>
      <c r="K369" s="478"/>
      <c r="L369" s="482"/>
      <c r="M369" s="483"/>
      <c r="N369" s="484"/>
      <c r="O369" s="484"/>
      <c r="P369" s="484"/>
      <c r="Q369" s="484"/>
      <c r="R369" s="484"/>
      <c r="S369" s="484"/>
      <c r="T369" s="485"/>
      <c r="AT369" s="487" t="s">
        <v>1279</v>
      </c>
      <c r="AU369" s="487" t="s">
        <v>98</v>
      </c>
      <c r="AV369" s="486" t="s">
        <v>96</v>
      </c>
      <c r="AW369" s="486" t="s">
        <v>1280</v>
      </c>
      <c r="AX369" s="486" t="s">
        <v>95</v>
      </c>
      <c r="AY369" s="487" t="s">
        <v>1276</v>
      </c>
    </row>
    <row r="370" spans="2:51" s="486" customFormat="1" ht="15">
      <c r="B370" s="477"/>
      <c r="C370" s="478"/>
      <c r="D370" s="454" t="s">
        <v>1279</v>
      </c>
      <c r="E370" s="479" t="s">
        <v>114</v>
      </c>
      <c r="F370" s="480" t="s">
        <v>129</v>
      </c>
      <c r="G370" s="478"/>
      <c r="H370" s="479" t="s">
        <v>114</v>
      </c>
      <c r="I370" s="481"/>
      <c r="J370" s="478"/>
      <c r="K370" s="478"/>
      <c r="L370" s="482"/>
      <c r="M370" s="483"/>
      <c r="N370" s="484"/>
      <c r="O370" s="484"/>
      <c r="P370" s="484"/>
      <c r="Q370" s="484"/>
      <c r="R370" s="484"/>
      <c r="S370" s="484"/>
      <c r="T370" s="485"/>
      <c r="AT370" s="487" t="s">
        <v>1279</v>
      </c>
      <c r="AU370" s="487" t="s">
        <v>98</v>
      </c>
      <c r="AV370" s="486" t="s">
        <v>96</v>
      </c>
      <c r="AW370" s="486" t="s">
        <v>1280</v>
      </c>
      <c r="AX370" s="486" t="s">
        <v>95</v>
      </c>
      <c r="AY370" s="487" t="s">
        <v>1276</v>
      </c>
    </row>
    <row r="371" spans="2:51" s="463" customFormat="1" ht="15">
      <c r="B371" s="452"/>
      <c r="C371" s="453"/>
      <c r="D371" s="454" t="s">
        <v>1279</v>
      </c>
      <c r="E371" s="455" t="s">
        <v>114</v>
      </c>
      <c r="F371" s="456" t="s">
        <v>402</v>
      </c>
      <c r="G371" s="453"/>
      <c r="H371" s="457">
        <v>36</v>
      </c>
      <c r="I371" s="458"/>
      <c r="J371" s="453"/>
      <c r="K371" s="453"/>
      <c r="L371" s="459"/>
      <c r="M371" s="460"/>
      <c r="N371" s="461"/>
      <c r="O371" s="461"/>
      <c r="P371" s="461"/>
      <c r="Q371" s="461"/>
      <c r="R371" s="461"/>
      <c r="S371" s="461"/>
      <c r="T371" s="462"/>
      <c r="AT371" s="464" t="s">
        <v>1279</v>
      </c>
      <c r="AU371" s="464" t="s">
        <v>98</v>
      </c>
      <c r="AV371" s="463" t="s">
        <v>98</v>
      </c>
      <c r="AW371" s="463" t="s">
        <v>1280</v>
      </c>
      <c r="AX371" s="463" t="s">
        <v>95</v>
      </c>
      <c r="AY371" s="464" t="s">
        <v>1276</v>
      </c>
    </row>
    <row r="372" spans="2:51" s="475" customFormat="1" ht="15">
      <c r="B372" s="465"/>
      <c r="C372" s="466"/>
      <c r="D372" s="454" t="s">
        <v>1279</v>
      </c>
      <c r="E372" s="467" t="s">
        <v>114</v>
      </c>
      <c r="F372" s="468" t="s">
        <v>116</v>
      </c>
      <c r="G372" s="466"/>
      <c r="H372" s="469">
        <v>36</v>
      </c>
      <c r="I372" s="470"/>
      <c r="J372" s="466"/>
      <c r="K372" s="466"/>
      <c r="L372" s="471"/>
      <c r="M372" s="472"/>
      <c r="N372" s="473"/>
      <c r="O372" s="473"/>
      <c r="P372" s="473"/>
      <c r="Q372" s="473"/>
      <c r="R372" s="473"/>
      <c r="S372" s="473"/>
      <c r="T372" s="474"/>
      <c r="AT372" s="476" t="s">
        <v>1279</v>
      </c>
      <c r="AU372" s="476" t="s">
        <v>98</v>
      </c>
      <c r="AV372" s="475" t="s">
        <v>107</v>
      </c>
      <c r="AW372" s="475" t="s">
        <v>1280</v>
      </c>
      <c r="AX372" s="475" t="s">
        <v>96</v>
      </c>
      <c r="AY372" s="476" t="s">
        <v>1276</v>
      </c>
    </row>
    <row r="373" spans="2:65" s="340" customFormat="1" ht="16.5" customHeight="1">
      <c r="B373" s="371"/>
      <c r="C373" s="439" t="s">
        <v>1409</v>
      </c>
      <c r="D373" s="439" t="s">
        <v>97</v>
      </c>
      <c r="E373" s="440" t="s">
        <v>436</v>
      </c>
      <c r="F373" s="441" t="s">
        <v>437</v>
      </c>
      <c r="G373" s="442" t="s">
        <v>6</v>
      </c>
      <c r="H373" s="443">
        <v>2.5</v>
      </c>
      <c r="I373" s="444"/>
      <c r="J373" s="445">
        <f>ROUND(I373*H373,2)</f>
        <v>0</v>
      </c>
      <c r="K373" s="441" t="s">
        <v>114</v>
      </c>
      <c r="L373" s="339"/>
      <c r="M373" s="446" t="s">
        <v>114</v>
      </c>
      <c r="N373" s="447" t="s">
        <v>1229</v>
      </c>
      <c r="O373" s="448"/>
      <c r="P373" s="449">
        <f>O373*H373</f>
        <v>0</v>
      </c>
      <c r="Q373" s="449">
        <v>0.03632</v>
      </c>
      <c r="R373" s="449">
        <f>Q373*H373</f>
        <v>0.09079999999999999</v>
      </c>
      <c r="S373" s="449">
        <v>0</v>
      </c>
      <c r="T373" s="450">
        <f>S373*H373</f>
        <v>0</v>
      </c>
      <c r="AR373" s="332" t="s">
        <v>1336</v>
      </c>
      <c r="AT373" s="332" t="s">
        <v>97</v>
      </c>
      <c r="AU373" s="332" t="s">
        <v>98</v>
      </c>
      <c r="AY373" s="332" t="s">
        <v>1276</v>
      </c>
      <c r="BE373" s="451">
        <f>IF(N373="základní",J373,0)</f>
        <v>0</v>
      </c>
      <c r="BF373" s="451">
        <f>IF(N373="snížená",J373,0)</f>
        <v>0</v>
      </c>
      <c r="BG373" s="451">
        <f>IF(N373="zákl. přenesená",J373,0)</f>
        <v>0</v>
      </c>
      <c r="BH373" s="451">
        <f>IF(N373="sníž. přenesená",J373,0)</f>
        <v>0</v>
      </c>
      <c r="BI373" s="451">
        <f>IF(N373="nulová",J373,0)</f>
        <v>0</v>
      </c>
      <c r="BJ373" s="332" t="s">
        <v>96</v>
      </c>
      <c r="BK373" s="451">
        <f>ROUND(I373*H373,2)</f>
        <v>0</v>
      </c>
      <c r="BL373" s="332" t="s">
        <v>1336</v>
      </c>
      <c r="BM373" s="332" t="s">
        <v>1410</v>
      </c>
    </row>
    <row r="374" spans="2:51" s="463" customFormat="1" ht="15">
      <c r="B374" s="452"/>
      <c r="C374" s="453"/>
      <c r="D374" s="454" t="s">
        <v>1279</v>
      </c>
      <c r="E374" s="455" t="s">
        <v>114</v>
      </c>
      <c r="F374" s="456" t="s">
        <v>438</v>
      </c>
      <c r="G374" s="453"/>
      <c r="H374" s="457">
        <v>2.5</v>
      </c>
      <c r="I374" s="458"/>
      <c r="J374" s="453"/>
      <c r="K374" s="453"/>
      <c r="L374" s="459"/>
      <c r="M374" s="460"/>
      <c r="N374" s="461"/>
      <c r="O374" s="461"/>
      <c r="P374" s="461"/>
      <c r="Q374" s="461"/>
      <c r="R374" s="461"/>
      <c r="S374" s="461"/>
      <c r="T374" s="462"/>
      <c r="AT374" s="464" t="s">
        <v>1279</v>
      </c>
      <c r="AU374" s="464" t="s">
        <v>98</v>
      </c>
      <c r="AV374" s="463" t="s">
        <v>98</v>
      </c>
      <c r="AW374" s="463" t="s">
        <v>1280</v>
      </c>
      <c r="AX374" s="463" t="s">
        <v>95</v>
      </c>
      <c r="AY374" s="464" t="s">
        <v>1276</v>
      </c>
    </row>
    <row r="375" spans="2:51" s="475" customFormat="1" ht="15">
      <c r="B375" s="465"/>
      <c r="C375" s="466"/>
      <c r="D375" s="454" t="s">
        <v>1279</v>
      </c>
      <c r="E375" s="467" t="s">
        <v>114</v>
      </c>
      <c r="F375" s="468" t="s">
        <v>116</v>
      </c>
      <c r="G375" s="466"/>
      <c r="H375" s="469">
        <v>2.5</v>
      </c>
      <c r="I375" s="470"/>
      <c r="J375" s="466"/>
      <c r="K375" s="466"/>
      <c r="L375" s="471"/>
      <c r="M375" s="472"/>
      <c r="N375" s="473"/>
      <c r="O375" s="473"/>
      <c r="P375" s="473"/>
      <c r="Q375" s="473"/>
      <c r="R375" s="473"/>
      <c r="S375" s="473"/>
      <c r="T375" s="474"/>
      <c r="AT375" s="476" t="s">
        <v>1279</v>
      </c>
      <c r="AU375" s="476" t="s">
        <v>98</v>
      </c>
      <c r="AV375" s="475" t="s">
        <v>107</v>
      </c>
      <c r="AW375" s="475" t="s">
        <v>1280</v>
      </c>
      <c r="AX375" s="475" t="s">
        <v>96</v>
      </c>
      <c r="AY375" s="476" t="s">
        <v>1276</v>
      </c>
    </row>
    <row r="376" spans="2:65" s="340" customFormat="1" ht="16.5" customHeight="1">
      <c r="B376" s="371"/>
      <c r="C376" s="439" t="s">
        <v>1411</v>
      </c>
      <c r="D376" s="439" t="s">
        <v>97</v>
      </c>
      <c r="E376" s="440" t="s">
        <v>39</v>
      </c>
      <c r="F376" s="441" t="s">
        <v>439</v>
      </c>
      <c r="G376" s="442" t="s">
        <v>6</v>
      </c>
      <c r="H376" s="443">
        <v>981.34</v>
      </c>
      <c r="I376" s="444"/>
      <c r="J376" s="445">
        <f>ROUND(I376*H376,2)</f>
        <v>0</v>
      </c>
      <c r="K376" s="441" t="s">
        <v>114</v>
      </c>
      <c r="L376" s="339"/>
      <c r="M376" s="446" t="s">
        <v>114</v>
      </c>
      <c r="N376" s="447" t="s">
        <v>1229</v>
      </c>
      <c r="O376" s="448"/>
      <c r="P376" s="449">
        <f>O376*H376</f>
        <v>0</v>
      </c>
      <c r="Q376" s="449">
        <v>0</v>
      </c>
      <c r="R376" s="449">
        <f>Q376*H376</f>
        <v>0</v>
      </c>
      <c r="S376" s="449">
        <v>0</v>
      </c>
      <c r="T376" s="450">
        <f>S376*H376</f>
        <v>0</v>
      </c>
      <c r="AR376" s="332" t="s">
        <v>1336</v>
      </c>
      <c r="AT376" s="332" t="s">
        <v>97</v>
      </c>
      <c r="AU376" s="332" t="s">
        <v>98</v>
      </c>
      <c r="AY376" s="332" t="s">
        <v>1276</v>
      </c>
      <c r="BE376" s="451">
        <f>IF(N376="základní",J376,0)</f>
        <v>0</v>
      </c>
      <c r="BF376" s="451">
        <f>IF(N376="snížená",J376,0)</f>
        <v>0</v>
      </c>
      <c r="BG376" s="451">
        <f>IF(N376="zákl. přenesená",J376,0)</f>
        <v>0</v>
      </c>
      <c r="BH376" s="451">
        <f>IF(N376="sníž. přenesená",J376,0)</f>
        <v>0</v>
      </c>
      <c r="BI376" s="451">
        <f>IF(N376="nulová",J376,0)</f>
        <v>0</v>
      </c>
      <c r="BJ376" s="332" t="s">
        <v>96</v>
      </c>
      <c r="BK376" s="451">
        <f>ROUND(I376*H376,2)</f>
        <v>0</v>
      </c>
      <c r="BL376" s="332" t="s">
        <v>1336</v>
      </c>
      <c r="BM376" s="332" t="s">
        <v>1412</v>
      </c>
    </row>
    <row r="377" spans="2:51" s="463" customFormat="1" ht="15">
      <c r="B377" s="452"/>
      <c r="C377" s="453"/>
      <c r="D377" s="454" t="s">
        <v>1279</v>
      </c>
      <c r="E377" s="455" t="s">
        <v>114</v>
      </c>
      <c r="F377" s="456" t="s">
        <v>440</v>
      </c>
      <c r="G377" s="453"/>
      <c r="H377" s="457">
        <v>981.34</v>
      </c>
      <c r="I377" s="458"/>
      <c r="J377" s="453"/>
      <c r="K377" s="453"/>
      <c r="L377" s="459"/>
      <c r="M377" s="460"/>
      <c r="N377" s="461"/>
      <c r="O377" s="461"/>
      <c r="P377" s="461"/>
      <c r="Q377" s="461"/>
      <c r="R377" s="461"/>
      <c r="S377" s="461"/>
      <c r="T377" s="462"/>
      <c r="AT377" s="464" t="s">
        <v>1279</v>
      </c>
      <c r="AU377" s="464" t="s">
        <v>98</v>
      </c>
      <c r="AV377" s="463" t="s">
        <v>98</v>
      </c>
      <c r="AW377" s="463" t="s">
        <v>1280</v>
      </c>
      <c r="AX377" s="463" t="s">
        <v>95</v>
      </c>
      <c r="AY377" s="464" t="s">
        <v>1276</v>
      </c>
    </row>
    <row r="378" spans="2:51" s="475" customFormat="1" ht="15">
      <c r="B378" s="465"/>
      <c r="C378" s="466"/>
      <c r="D378" s="454" t="s">
        <v>1279</v>
      </c>
      <c r="E378" s="467" t="s">
        <v>114</v>
      </c>
      <c r="F378" s="468" t="s">
        <v>116</v>
      </c>
      <c r="G378" s="466"/>
      <c r="H378" s="469">
        <v>981.34</v>
      </c>
      <c r="I378" s="470"/>
      <c r="J378" s="466"/>
      <c r="K378" s="466"/>
      <c r="L378" s="471"/>
      <c r="M378" s="472"/>
      <c r="N378" s="473"/>
      <c r="O378" s="473"/>
      <c r="P378" s="473"/>
      <c r="Q378" s="473"/>
      <c r="R378" s="473"/>
      <c r="S378" s="473"/>
      <c r="T378" s="474"/>
      <c r="AT378" s="476" t="s">
        <v>1279</v>
      </c>
      <c r="AU378" s="476" t="s">
        <v>98</v>
      </c>
      <c r="AV378" s="475" t="s">
        <v>107</v>
      </c>
      <c r="AW378" s="475" t="s">
        <v>1280</v>
      </c>
      <c r="AX378" s="475" t="s">
        <v>96</v>
      </c>
      <c r="AY378" s="476" t="s">
        <v>1276</v>
      </c>
    </row>
    <row r="379" spans="2:65" s="340" customFormat="1" ht="16.5" customHeight="1">
      <c r="B379" s="371"/>
      <c r="C379" s="439" t="s">
        <v>1413</v>
      </c>
      <c r="D379" s="439" t="s">
        <v>97</v>
      </c>
      <c r="E379" s="440" t="s">
        <v>40</v>
      </c>
      <c r="F379" s="441" t="s">
        <v>210</v>
      </c>
      <c r="G379" s="442" t="s">
        <v>6</v>
      </c>
      <c r="H379" s="443">
        <v>350.83</v>
      </c>
      <c r="I379" s="444"/>
      <c r="J379" s="445">
        <f>ROUND(I379*H379,2)</f>
        <v>0</v>
      </c>
      <c r="K379" s="441" t="s">
        <v>1277</v>
      </c>
      <c r="L379" s="339"/>
      <c r="M379" s="446" t="s">
        <v>114</v>
      </c>
      <c r="N379" s="447" t="s">
        <v>1229</v>
      </c>
      <c r="O379" s="448"/>
      <c r="P379" s="449">
        <f>O379*H379</f>
        <v>0</v>
      </c>
      <c r="Q379" s="449">
        <v>0</v>
      </c>
      <c r="R379" s="449">
        <f>Q379*H379</f>
        <v>0</v>
      </c>
      <c r="S379" s="449">
        <v>0</v>
      </c>
      <c r="T379" s="450">
        <f>S379*H379</f>
        <v>0</v>
      </c>
      <c r="AR379" s="332" t="s">
        <v>1336</v>
      </c>
      <c r="AT379" s="332" t="s">
        <v>97</v>
      </c>
      <c r="AU379" s="332" t="s">
        <v>98</v>
      </c>
      <c r="AY379" s="332" t="s">
        <v>1276</v>
      </c>
      <c r="BE379" s="451">
        <f>IF(N379="základní",J379,0)</f>
        <v>0</v>
      </c>
      <c r="BF379" s="451">
        <f>IF(N379="snížená",J379,0)</f>
        <v>0</v>
      </c>
      <c r="BG379" s="451">
        <f>IF(N379="zákl. přenesená",J379,0)</f>
        <v>0</v>
      </c>
      <c r="BH379" s="451">
        <f>IF(N379="sníž. přenesená",J379,0)</f>
        <v>0</v>
      </c>
      <c r="BI379" s="451">
        <f>IF(N379="nulová",J379,0)</f>
        <v>0</v>
      </c>
      <c r="BJ379" s="332" t="s">
        <v>96</v>
      </c>
      <c r="BK379" s="451">
        <f>ROUND(I379*H379,2)</f>
        <v>0</v>
      </c>
      <c r="BL379" s="332" t="s">
        <v>1336</v>
      </c>
      <c r="BM379" s="332" t="s">
        <v>1414</v>
      </c>
    </row>
    <row r="380" spans="2:51" s="463" customFormat="1" ht="15">
      <c r="B380" s="452"/>
      <c r="C380" s="453"/>
      <c r="D380" s="454" t="s">
        <v>1279</v>
      </c>
      <c r="E380" s="455" t="s">
        <v>114</v>
      </c>
      <c r="F380" s="456" t="s">
        <v>441</v>
      </c>
      <c r="G380" s="453"/>
      <c r="H380" s="457">
        <v>350.83</v>
      </c>
      <c r="I380" s="458"/>
      <c r="J380" s="453"/>
      <c r="K380" s="453"/>
      <c r="L380" s="459"/>
      <c r="M380" s="460"/>
      <c r="N380" s="461"/>
      <c r="O380" s="461"/>
      <c r="P380" s="461"/>
      <c r="Q380" s="461"/>
      <c r="R380" s="461"/>
      <c r="S380" s="461"/>
      <c r="T380" s="462"/>
      <c r="AT380" s="464" t="s">
        <v>1279</v>
      </c>
      <c r="AU380" s="464" t="s">
        <v>98</v>
      </c>
      <c r="AV380" s="463" t="s">
        <v>98</v>
      </c>
      <c r="AW380" s="463" t="s">
        <v>1280</v>
      </c>
      <c r="AX380" s="463" t="s">
        <v>95</v>
      </c>
      <c r="AY380" s="464" t="s">
        <v>1276</v>
      </c>
    </row>
    <row r="381" spans="2:51" s="475" customFormat="1" ht="15">
      <c r="B381" s="465"/>
      <c r="C381" s="466"/>
      <c r="D381" s="454" t="s">
        <v>1279</v>
      </c>
      <c r="E381" s="467" t="s">
        <v>114</v>
      </c>
      <c r="F381" s="468" t="s">
        <v>116</v>
      </c>
      <c r="G381" s="466"/>
      <c r="H381" s="469">
        <v>350.83</v>
      </c>
      <c r="I381" s="470"/>
      <c r="J381" s="466"/>
      <c r="K381" s="466"/>
      <c r="L381" s="471"/>
      <c r="M381" s="472"/>
      <c r="N381" s="473"/>
      <c r="O381" s="473"/>
      <c r="P381" s="473"/>
      <c r="Q381" s="473"/>
      <c r="R381" s="473"/>
      <c r="S381" s="473"/>
      <c r="T381" s="474"/>
      <c r="AT381" s="476" t="s">
        <v>1279</v>
      </c>
      <c r="AU381" s="476" t="s">
        <v>98</v>
      </c>
      <c r="AV381" s="475" t="s">
        <v>107</v>
      </c>
      <c r="AW381" s="475" t="s">
        <v>1280</v>
      </c>
      <c r="AX381" s="475" t="s">
        <v>96</v>
      </c>
      <c r="AY381" s="476" t="s">
        <v>1276</v>
      </c>
    </row>
    <row r="382" spans="2:65" s="340" customFormat="1" ht="16.5" customHeight="1">
      <c r="B382" s="371"/>
      <c r="C382" s="500" t="s">
        <v>1415</v>
      </c>
      <c r="D382" s="500" t="s">
        <v>99</v>
      </c>
      <c r="E382" s="501" t="s">
        <v>211</v>
      </c>
      <c r="F382" s="502" t="s">
        <v>212</v>
      </c>
      <c r="G382" s="503" t="s">
        <v>6</v>
      </c>
      <c r="H382" s="504">
        <v>385.913</v>
      </c>
      <c r="I382" s="505"/>
      <c r="J382" s="506">
        <f>ROUND(I382*H382,2)</f>
        <v>0</v>
      </c>
      <c r="K382" s="502" t="s">
        <v>1277</v>
      </c>
      <c r="L382" s="507"/>
      <c r="M382" s="508" t="s">
        <v>114</v>
      </c>
      <c r="N382" s="509" t="s">
        <v>1229</v>
      </c>
      <c r="O382" s="448"/>
      <c r="P382" s="449">
        <f>O382*H382</f>
        <v>0</v>
      </c>
      <c r="Q382" s="449">
        <v>0.00014</v>
      </c>
      <c r="R382" s="449">
        <f>Q382*H382</f>
        <v>0.05402782</v>
      </c>
      <c r="S382" s="449">
        <v>0</v>
      </c>
      <c r="T382" s="450">
        <f>S382*H382</f>
        <v>0</v>
      </c>
      <c r="AR382" s="332" t="s">
        <v>1391</v>
      </c>
      <c r="AT382" s="332" t="s">
        <v>99</v>
      </c>
      <c r="AU382" s="332" t="s">
        <v>98</v>
      </c>
      <c r="AY382" s="332" t="s">
        <v>1276</v>
      </c>
      <c r="BE382" s="451">
        <f>IF(N382="základní",J382,0)</f>
        <v>0</v>
      </c>
      <c r="BF382" s="451">
        <f>IF(N382="snížená",J382,0)</f>
        <v>0</v>
      </c>
      <c r="BG382" s="451">
        <f>IF(N382="zákl. přenesená",J382,0)</f>
        <v>0</v>
      </c>
      <c r="BH382" s="451">
        <f>IF(N382="sníž. přenesená",J382,0)</f>
        <v>0</v>
      </c>
      <c r="BI382" s="451">
        <f>IF(N382="nulová",J382,0)</f>
        <v>0</v>
      </c>
      <c r="BJ382" s="332" t="s">
        <v>96</v>
      </c>
      <c r="BK382" s="451">
        <f>ROUND(I382*H382,2)</f>
        <v>0</v>
      </c>
      <c r="BL382" s="332" t="s">
        <v>1336</v>
      </c>
      <c r="BM382" s="332" t="s">
        <v>1416</v>
      </c>
    </row>
    <row r="383" spans="2:51" s="463" customFormat="1" ht="15">
      <c r="B383" s="452"/>
      <c r="C383" s="453"/>
      <c r="D383" s="454" t="s">
        <v>1279</v>
      </c>
      <c r="E383" s="455" t="s">
        <v>114</v>
      </c>
      <c r="F383" s="456" t="s">
        <v>442</v>
      </c>
      <c r="G383" s="453"/>
      <c r="H383" s="457">
        <v>385.913</v>
      </c>
      <c r="I383" s="458"/>
      <c r="J383" s="453"/>
      <c r="K383" s="453"/>
      <c r="L383" s="459"/>
      <c r="M383" s="460"/>
      <c r="N383" s="461"/>
      <c r="O383" s="461"/>
      <c r="P383" s="461"/>
      <c r="Q383" s="461"/>
      <c r="R383" s="461"/>
      <c r="S383" s="461"/>
      <c r="T383" s="462"/>
      <c r="AT383" s="464" t="s">
        <v>1279</v>
      </c>
      <c r="AU383" s="464" t="s">
        <v>98</v>
      </c>
      <c r="AV383" s="463" t="s">
        <v>98</v>
      </c>
      <c r="AW383" s="463" t="s">
        <v>1280</v>
      </c>
      <c r="AX383" s="463" t="s">
        <v>95</v>
      </c>
      <c r="AY383" s="464" t="s">
        <v>1276</v>
      </c>
    </row>
    <row r="384" spans="2:51" s="475" customFormat="1" ht="15">
      <c r="B384" s="465"/>
      <c r="C384" s="466"/>
      <c r="D384" s="454" t="s">
        <v>1279</v>
      </c>
      <c r="E384" s="467" t="s">
        <v>114</v>
      </c>
      <c r="F384" s="468" t="s">
        <v>116</v>
      </c>
      <c r="G384" s="466"/>
      <c r="H384" s="469">
        <v>385.913</v>
      </c>
      <c r="I384" s="470"/>
      <c r="J384" s="466"/>
      <c r="K384" s="466"/>
      <c r="L384" s="471"/>
      <c r="M384" s="472"/>
      <c r="N384" s="473"/>
      <c r="O384" s="473"/>
      <c r="P384" s="473"/>
      <c r="Q384" s="473"/>
      <c r="R384" s="473"/>
      <c r="S384" s="473"/>
      <c r="T384" s="474"/>
      <c r="AT384" s="476" t="s">
        <v>1279</v>
      </c>
      <c r="AU384" s="476" t="s">
        <v>98</v>
      </c>
      <c r="AV384" s="475" t="s">
        <v>107</v>
      </c>
      <c r="AW384" s="475" t="s">
        <v>1280</v>
      </c>
      <c r="AX384" s="475" t="s">
        <v>96</v>
      </c>
      <c r="AY384" s="476" t="s">
        <v>1276</v>
      </c>
    </row>
    <row r="385" spans="2:65" s="340" customFormat="1" ht="16.5" customHeight="1">
      <c r="B385" s="371"/>
      <c r="C385" s="439" t="s">
        <v>1417</v>
      </c>
      <c r="D385" s="439" t="s">
        <v>97</v>
      </c>
      <c r="E385" s="440" t="s">
        <v>305</v>
      </c>
      <c r="F385" s="441" t="s">
        <v>306</v>
      </c>
      <c r="G385" s="442" t="s">
        <v>5</v>
      </c>
      <c r="H385" s="443">
        <v>1</v>
      </c>
      <c r="I385" s="444"/>
      <c r="J385" s="445">
        <f>ROUND(I385*H385,2)</f>
        <v>0</v>
      </c>
      <c r="K385" s="441" t="s">
        <v>1277</v>
      </c>
      <c r="L385" s="339"/>
      <c r="M385" s="446" t="s">
        <v>114</v>
      </c>
      <c r="N385" s="447" t="s">
        <v>1229</v>
      </c>
      <c r="O385" s="448"/>
      <c r="P385" s="449">
        <f>O385*H385</f>
        <v>0</v>
      </c>
      <c r="Q385" s="449">
        <v>0</v>
      </c>
      <c r="R385" s="449">
        <f>Q385*H385</f>
        <v>0</v>
      </c>
      <c r="S385" s="449">
        <v>0</v>
      </c>
      <c r="T385" s="450">
        <f>S385*H385</f>
        <v>0</v>
      </c>
      <c r="AR385" s="332" t="s">
        <v>1336</v>
      </c>
      <c r="AT385" s="332" t="s">
        <v>97</v>
      </c>
      <c r="AU385" s="332" t="s">
        <v>98</v>
      </c>
      <c r="AY385" s="332" t="s">
        <v>1276</v>
      </c>
      <c r="BE385" s="451">
        <f>IF(N385="základní",J385,0)</f>
        <v>0</v>
      </c>
      <c r="BF385" s="451">
        <f>IF(N385="snížená",J385,0)</f>
        <v>0</v>
      </c>
      <c r="BG385" s="451">
        <f>IF(N385="zákl. přenesená",J385,0)</f>
        <v>0</v>
      </c>
      <c r="BH385" s="451">
        <f>IF(N385="sníž. přenesená",J385,0)</f>
        <v>0</v>
      </c>
      <c r="BI385" s="451">
        <f>IF(N385="nulová",J385,0)</f>
        <v>0</v>
      </c>
      <c r="BJ385" s="332" t="s">
        <v>96</v>
      </c>
      <c r="BK385" s="451">
        <f>ROUND(I385*H385,2)</f>
        <v>0</v>
      </c>
      <c r="BL385" s="332" t="s">
        <v>1336</v>
      </c>
      <c r="BM385" s="332" t="s">
        <v>1418</v>
      </c>
    </row>
    <row r="386" spans="2:65" s="340" customFormat="1" ht="16.5" customHeight="1">
      <c r="B386" s="371"/>
      <c r="C386" s="500" t="s">
        <v>893</v>
      </c>
      <c r="D386" s="500" t="s">
        <v>99</v>
      </c>
      <c r="E386" s="501" t="s">
        <v>307</v>
      </c>
      <c r="F386" s="502" t="s">
        <v>443</v>
      </c>
      <c r="G386" s="503" t="s">
        <v>5</v>
      </c>
      <c r="H386" s="504">
        <v>1</v>
      </c>
      <c r="I386" s="505"/>
      <c r="J386" s="506">
        <f>ROUND(I386*H386,2)</f>
        <v>0</v>
      </c>
      <c r="K386" s="502" t="s">
        <v>114</v>
      </c>
      <c r="L386" s="507"/>
      <c r="M386" s="508" t="s">
        <v>114</v>
      </c>
      <c r="N386" s="509" t="s">
        <v>1229</v>
      </c>
      <c r="O386" s="448"/>
      <c r="P386" s="449">
        <f>O386*H386</f>
        <v>0</v>
      </c>
      <c r="Q386" s="449">
        <v>0.045</v>
      </c>
      <c r="R386" s="449">
        <f>Q386*H386</f>
        <v>0.045</v>
      </c>
      <c r="S386" s="449">
        <v>0</v>
      </c>
      <c r="T386" s="450">
        <f>S386*H386</f>
        <v>0</v>
      </c>
      <c r="AR386" s="332" t="s">
        <v>1391</v>
      </c>
      <c r="AT386" s="332" t="s">
        <v>99</v>
      </c>
      <c r="AU386" s="332" t="s">
        <v>98</v>
      </c>
      <c r="AY386" s="332" t="s">
        <v>1276</v>
      </c>
      <c r="BE386" s="451">
        <f>IF(N386="základní",J386,0)</f>
        <v>0</v>
      </c>
      <c r="BF386" s="451">
        <f>IF(N386="snížená",J386,0)</f>
        <v>0</v>
      </c>
      <c r="BG386" s="451">
        <f>IF(N386="zákl. přenesená",J386,0)</f>
        <v>0</v>
      </c>
      <c r="BH386" s="451">
        <f>IF(N386="sníž. přenesená",J386,0)</f>
        <v>0</v>
      </c>
      <c r="BI386" s="451">
        <f>IF(N386="nulová",J386,0)</f>
        <v>0</v>
      </c>
      <c r="BJ386" s="332" t="s">
        <v>96</v>
      </c>
      <c r="BK386" s="451">
        <f>ROUND(I386*H386,2)</f>
        <v>0</v>
      </c>
      <c r="BL386" s="332" t="s">
        <v>1336</v>
      </c>
      <c r="BM386" s="332" t="s">
        <v>1419</v>
      </c>
    </row>
    <row r="387" spans="2:65" s="340" customFormat="1" ht="16.5" customHeight="1">
      <c r="B387" s="371"/>
      <c r="C387" s="439" t="s">
        <v>1420</v>
      </c>
      <c r="D387" s="439" t="s">
        <v>97</v>
      </c>
      <c r="E387" s="440" t="s">
        <v>286</v>
      </c>
      <c r="F387" s="441" t="s">
        <v>287</v>
      </c>
      <c r="G387" s="442" t="s">
        <v>5</v>
      </c>
      <c r="H387" s="443">
        <v>32</v>
      </c>
      <c r="I387" s="444"/>
      <c r="J387" s="445">
        <f>ROUND(I387*H387,2)</f>
        <v>0</v>
      </c>
      <c r="K387" s="441" t="s">
        <v>1277</v>
      </c>
      <c r="L387" s="339"/>
      <c r="M387" s="446" t="s">
        <v>114</v>
      </c>
      <c r="N387" s="447" t="s">
        <v>1229</v>
      </c>
      <c r="O387" s="448"/>
      <c r="P387" s="449">
        <f>O387*H387</f>
        <v>0</v>
      </c>
      <c r="Q387" s="449">
        <v>0</v>
      </c>
      <c r="R387" s="449">
        <f>Q387*H387</f>
        <v>0</v>
      </c>
      <c r="S387" s="449">
        <v>0</v>
      </c>
      <c r="T387" s="450">
        <f>S387*H387</f>
        <v>0</v>
      </c>
      <c r="AR387" s="332" t="s">
        <v>1336</v>
      </c>
      <c r="AT387" s="332" t="s">
        <v>97</v>
      </c>
      <c r="AU387" s="332" t="s">
        <v>98</v>
      </c>
      <c r="AY387" s="332" t="s">
        <v>1276</v>
      </c>
      <c r="BE387" s="451">
        <f>IF(N387="základní",J387,0)</f>
        <v>0</v>
      </c>
      <c r="BF387" s="451">
        <f>IF(N387="snížená",J387,0)</f>
        <v>0</v>
      </c>
      <c r="BG387" s="451">
        <f>IF(N387="zákl. přenesená",J387,0)</f>
        <v>0</v>
      </c>
      <c r="BH387" s="451">
        <f>IF(N387="sníž. přenesená",J387,0)</f>
        <v>0</v>
      </c>
      <c r="BI387" s="451">
        <f>IF(N387="nulová",J387,0)</f>
        <v>0</v>
      </c>
      <c r="BJ387" s="332" t="s">
        <v>96</v>
      </c>
      <c r="BK387" s="451">
        <f>ROUND(I387*H387,2)</f>
        <v>0</v>
      </c>
      <c r="BL387" s="332" t="s">
        <v>1336</v>
      </c>
      <c r="BM387" s="332" t="s">
        <v>1421</v>
      </c>
    </row>
    <row r="388" spans="2:51" s="463" customFormat="1" ht="15">
      <c r="B388" s="452"/>
      <c r="C388" s="453"/>
      <c r="D388" s="454" t="s">
        <v>1279</v>
      </c>
      <c r="E388" s="455" t="s">
        <v>114</v>
      </c>
      <c r="F388" s="456" t="s">
        <v>444</v>
      </c>
      <c r="G388" s="453"/>
      <c r="H388" s="457">
        <v>15</v>
      </c>
      <c r="I388" s="458"/>
      <c r="J388" s="453"/>
      <c r="K388" s="453"/>
      <c r="L388" s="459"/>
      <c r="M388" s="460"/>
      <c r="N388" s="461"/>
      <c r="O388" s="461"/>
      <c r="P388" s="461"/>
      <c r="Q388" s="461"/>
      <c r="R388" s="461"/>
      <c r="S388" s="461"/>
      <c r="T388" s="462"/>
      <c r="AT388" s="464" t="s">
        <v>1279</v>
      </c>
      <c r="AU388" s="464" t="s">
        <v>98</v>
      </c>
      <c r="AV388" s="463" t="s">
        <v>98</v>
      </c>
      <c r="AW388" s="463" t="s">
        <v>1280</v>
      </c>
      <c r="AX388" s="463" t="s">
        <v>95</v>
      </c>
      <c r="AY388" s="464" t="s">
        <v>1276</v>
      </c>
    </row>
    <row r="389" spans="2:51" s="463" customFormat="1" ht="15">
      <c r="B389" s="452"/>
      <c r="C389" s="453"/>
      <c r="D389" s="454" t="s">
        <v>1279</v>
      </c>
      <c r="E389" s="455" t="s">
        <v>114</v>
      </c>
      <c r="F389" s="456" t="s">
        <v>445</v>
      </c>
      <c r="G389" s="453"/>
      <c r="H389" s="457">
        <v>17</v>
      </c>
      <c r="I389" s="458"/>
      <c r="J389" s="453"/>
      <c r="K389" s="453"/>
      <c r="L389" s="459"/>
      <c r="M389" s="460"/>
      <c r="N389" s="461"/>
      <c r="O389" s="461"/>
      <c r="P389" s="461"/>
      <c r="Q389" s="461"/>
      <c r="R389" s="461"/>
      <c r="S389" s="461"/>
      <c r="T389" s="462"/>
      <c r="AT389" s="464" t="s">
        <v>1279</v>
      </c>
      <c r="AU389" s="464" t="s">
        <v>98</v>
      </c>
      <c r="AV389" s="463" t="s">
        <v>98</v>
      </c>
      <c r="AW389" s="463" t="s">
        <v>1280</v>
      </c>
      <c r="AX389" s="463" t="s">
        <v>95</v>
      </c>
      <c r="AY389" s="464" t="s">
        <v>1276</v>
      </c>
    </row>
    <row r="390" spans="2:51" s="475" customFormat="1" ht="15">
      <c r="B390" s="465"/>
      <c r="C390" s="466"/>
      <c r="D390" s="454" t="s">
        <v>1279</v>
      </c>
      <c r="E390" s="467" t="s">
        <v>114</v>
      </c>
      <c r="F390" s="468" t="s">
        <v>116</v>
      </c>
      <c r="G390" s="466"/>
      <c r="H390" s="469">
        <v>32</v>
      </c>
      <c r="I390" s="470"/>
      <c r="J390" s="466"/>
      <c r="K390" s="466"/>
      <c r="L390" s="471"/>
      <c r="M390" s="472"/>
      <c r="N390" s="473"/>
      <c r="O390" s="473"/>
      <c r="P390" s="473"/>
      <c r="Q390" s="473"/>
      <c r="R390" s="473"/>
      <c r="S390" s="473"/>
      <c r="T390" s="474"/>
      <c r="AT390" s="476" t="s">
        <v>1279</v>
      </c>
      <c r="AU390" s="476" t="s">
        <v>98</v>
      </c>
      <c r="AV390" s="475" t="s">
        <v>107</v>
      </c>
      <c r="AW390" s="475" t="s">
        <v>1280</v>
      </c>
      <c r="AX390" s="475" t="s">
        <v>96</v>
      </c>
      <c r="AY390" s="476" t="s">
        <v>1276</v>
      </c>
    </row>
    <row r="391" spans="2:65" s="340" customFormat="1" ht="16.5" customHeight="1">
      <c r="B391" s="371"/>
      <c r="C391" s="500" t="s">
        <v>1422</v>
      </c>
      <c r="D391" s="500" t="s">
        <v>99</v>
      </c>
      <c r="E391" s="501" t="s">
        <v>288</v>
      </c>
      <c r="F391" s="502" t="s">
        <v>446</v>
      </c>
      <c r="G391" s="503" t="s">
        <v>5</v>
      </c>
      <c r="H391" s="504">
        <v>32</v>
      </c>
      <c r="I391" s="505"/>
      <c r="J391" s="506">
        <f>ROUND(I391*H391,2)</f>
        <v>0</v>
      </c>
      <c r="K391" s="502" t="s">
        <v>1277</v>
      </c>
      <c r="L391" s="507"/>
      <c r="M391" s="508" t="s">
        <v>114</v>
      </c>
      <c r="N391" s="509" t="s">
        <v>1229</v>
      </c>
      <c r="O391" s="448"/>
      <c r="P391" s="449">
        <f>O391*H391</f>
        <v>0</v>
      </c>
      <c r="Q391" s="449">
        <v>0.034</v>
      </c>
      <c r="R391" s="449">
        <f>Q391*H391</f>
        <v>1.088</v>
      </c>
      <c r="S391" s="449">
        <v>0</v>
      </c>
      <c r="T391" s="450">
        <f>S391*H391</f>
        <v>0</v>
      </c>
      <c r="AR391" s="332" t="s">
        <v>1391</v>
      </c>
      <c r="AT391" s="332" t="s">
        <v>99</v>
      </c>
      <c r="AU391" s="332" t="s">
        <v>98</v>
      </c>
      <c r="AY391" s="332" t="s">
        <v>1276</v>
      </c>
      <c r="BE391" s="451">
        <f>IF(N391="základní",J391,0)</f>
        <v>0</v>
      </c>
      <c r="BF391" s="451">
        <f>IF(N391="snížená",J391,0)</f>
        <v>0</v>
      </c>
      <c r="BG391" s="451">
        <f>IF(N391="zákl. přenesená",J391,0)</f>
        <v>0</v>
      </c>
      <c r="BH391" s="451">
        <f>IF(N391="sníž. přenesená",J391,0)</f>
        <v>0</v>
      </c>
      <c r="BI391" s="451">
        <f>IF(N391="nulová",J391,0)</f>
        <v>0</v>
      </c>
      <c r="BJ391" s="332" t="s">
        <v>96</v>
      </c>
      <c r="BK391" s="451">
        <f>ROUND(I391*H391,2)</f>
        <v>0</v>
      </c>
      <c r="BL391" s="332" t="s">
        <v>1336</v>
      </c>
      <c r="BM391" s="332" t="s">
        <v>1423</v>
      </c>
    </row>
    <row r="392" spans="2:65" s="340" customFormat="1" ht="16.5" customHeight="1">
      <c r="B392" s="371"/>
      <c r="C392" s="439" t="s">
        <v>1424</v>
      </c>
      <c r="D392" s="439" t="s">
        <v>97</v>
      </c>
      <c r="E392" s="440" t="s">
        <v>447</v>
      </c>
      <c r="F392" s="441" t="s">
        <v>448</v>
      </c>
      <c r="G392" s="442" t="s">
        <v>5</v>
      </c>
      <c r="H392" s="443">
        <v>4</v>
      </c>
      <c r="I392" s="444"/>
      <c r="J392" s="445">
        <f>ROUND(I392*H392,2)</f>
        <v>0</v>
      </c>
      <c r="K392" s="441" t="s">
        <v>1277</v>
      </c>
      <c r="L392" s="339"/>
      <c r="M392" s="446" t="s">
        <v>114</v>
      </c>
      <c r="N392" s="447" t="s">
        <v>1229</v>
      </c>
      <c r="O392" s="448"/>
      <c r="P392" s="449">
        <f>O392*H392</f>
        <v>0</v>
      </c>
      <c r="Q392" s="449">
        <v>0</v>
      </c>
      <c r="R392" s="449">
        <f>Q392*H392</f>
        <v>0</v>
      </c>
      <c r="S392" s="449">
        <v>0</v>
      </c>
      <c r="T392" s="450">
        <f>S392*H392</f>
        <v>0</v>
      </c>
      <c r="AR392" s="332" t="s">
        <v>1336</v>
      </c>
      <c r="AT392" s="332" t="s">
        <v>97</v>
      </c>
      <c r="AU392" s="332" t="s">
        <v>98</v>
      </c>
      <c r="AY392" s="332" t="s">
        <v>1276</v>
      </c>
      <c r="BE392" s="451">
        <f>IF(N392="základní",J392,0)</f>
        <v>0</v>
      </c>
      <c r="BF392" s="451">
        <f>IF(N392="snížená",J392,0)</f>
        <v>0</v>
      </c>
      <c r="BG392" s="451">
        <f>IF(N392="zákl. přenesená",J392,0)</f>
        <v>0</v>
      </c>
      <c r="BH392" s="451">
        <f>IF(N392="sníž. přenesená",J392,0)</f>
        <v>0</v>
      </c>
      <c r="BI392" s="451">
        <f>IF(N392="nulová",J392,0)</f>
        <v>0</v>
      </c>
      <c r="BJ392" s="332" t="s">
        <v>96</v>
      </c>
      <c r="BK392" s="451">
        <f>ROUND(I392*H392,2)</f>
        <v>0</v>
      </c>
      <c r="BL392" s="332" t="s">
        <v>1336</v>
      </c>
      <c r="BM392" s="332" t="s">
        <v>1425</v>
      </c>
    </row>
    <row r="393" spans="2:51" s="463" customFormat="1" ht="15">
      <c r="B393" s="452"/>
      <c r="C393" s="453"/>
      <c r="D393" s="454" t="s">
        <v>1279</v>
      </c>
      <c r="E393" s="455" t="s">
        <v>114</v>
      </c>
      <c r="F393" s="456" t="s">
        <v>449</v>
      </c>
      <c r="G393" s="453"/>
      <c r="H393" s="457">
        <v>4</v>
      </c>
      <c r="I393" s="458"/>
      <c r="J393" s="453"/>
      <c r="K393" s="453"/>
      <c r="L393" s="459"/>
      <c r="M393" s="460"/>
      <c r="N393" s="461"/>
      <c r="O393" s="461"/>
      <c r="P393" s="461"/>
      <c r="Q393" s="461"/>
      <c r="R393" s="461"/>
      <c r="S393" s="461"/>
      <c r="T393" s="462"/>
      <c r="AT393" s="464" t="s">
        <v>1279</v>
      </c>
      <c r="AU393" s="464" t="s">
        <v>98</v>
      </c>
      <c r="AV393" s="463" t="s">
        <v>98</v>
      </c>
      <c r="AW393" s="463" t="s">
        <v>1280</v>
      </c>
      <c r="AX393" s="463" t="s">
        <v>95</v>
      </c>
      <c r="AY393" s="464" t="s">
        <v>1276</v>
      </c>
    </row>
    <row r="394" spans="2:51" s="475" customFormat="1" ht="15">
      <c r="B394" s="465"/>
      <c r="C394" s="466"/>
      <c r="D394" s="454" t="s">
        <v>1279</v>
      </c>
      <c r="E394" s="467" t="s">
        <v>114</v>
      </c>
      <c r="F394" s="468" t="s">
        <v>116</v>
      </c>
      <c r="G394" s="466"/>
      <c r="H394" s="469">
        <v>4</v>
      </c>
      <c r="I394" s="470"/>
      <c r="J394" s="466"/>
      <c r="K394" s="466"/>
      <c r="L394" s="471"/>
      <c r="M394" s="472"/>
      <c r="N394" s="473"/>
      <c r="O394" s="473"/>
      <c r="P394" s="473"/>
      <c r="Q394" s="473"/>
      <c r="R394" s="473"/>
      <c r="S394" s="473"/>
      <c r="T394" s="474"/>
      <c r="AT394" s="476" t="s">
        <v>1279</v>
      </c>
      <c r="AU394" s="476" t="s">
        <v>98</v>
      </c>
      <c r="AV394" s="475" t="s">
        <v>107</v>
      </c>
      <c r="AW394" s="475" t="s">
        <v>1280</v>
      </c>
      <c r="AX394" s="475" t="s">
        <v>96</v>
      </c>
      <c r="AY394" s="476" t="s">
        <v>1276</v>
      </c>
    </row>
    <row r="395" spans="2:65" s="340" customFormat="1" ht="16.5" customHeight="1">
      <c r="B395" s="371"/>
      <c r="C395" s="500" t="s">
        <v>1426</v>
      </c>
      <c r="D395" s="500" t="s">
        <v>99</v>
      </c>
      <c r="E395" s="501" t="s">
        <v>450</v>
      </c>
      <c r="F395" s="502" t="s">
        <v>451</v>
      </c>
      <c r="G395" s="503" t="s">
        <v>5</v>
      </c>
      <c r="H395" s="504">
        <v>4</v>
      </c>
      <c r="I395" s="505"/>
      <c r="J395" s="506">
        <f>ROUND(I395*H395,2)</f>
        <v>0</v>
      </c>
      <c r="K395" s="502" t="s">
        <v>1277</v>
      </c>
      <c r="L395" s="507"/>
      <c r="M395" s="508" t="s">
        <v>114</v>
      </c>
      <c r="N395" s="509" t="s">
        <v>1229</v>
      </c>
      <c r="O395" s="448"/>
      <c r="P395" s="449">
        <f>O395*H395</f>
        <v>0</v>
      </c>
      <c r="Q395" s="449">
        <v>0.063</v>
      </c>
      <c r="R395" s="449">
        <f>Q395*H395</f>
        <v>0.252</v>
      </c>
      <c r="S395" s="449">
        <v>0</v>
      </c>
      <c r="T395" s="450">
        <f>S395*H395</f>
        <v>0</v>
      </c>
      <c r="AR395" s="332" t="s">
        <v>1391</v>
      </c>
      <c r="AT395" s="332" t="s">
        <v>99</v>
      </c>
      <c r="AU395" s="332" t="s">
        <v>98</v>
      </c>
      <c r="AY395" s="332" t="s">
        <v>1276</v>
      </c>
      <c r="BE395" s="451">
        <f>IF(N395="základní",J395,0)</f>
        <v>0</v>
      </c>
      <c r="BF395" s="451">
        <f>IF(N395="snížená",J395,0)</f>
        <v>0</v>
      </c>
      <c r="BG395" s="451">
        <f>IF(N395="zákl. přenesená",J395,0)</f>
        <v>0</v>
      </c>
      <c r="BH395" s="451">
        <f>IF(N395="sníž. přenesená",J395,0)</f>
        <v>0</v>
      </c>
      <c r="BI395" s="451">
        <f>IF(N395="nulová",J395,0)</f>
        <v>0</v>
      </c>
      <c r="BJ395" s="332" t="s">
        <v>96</v>
      </c>
      <c r="BK395" s="451">
        <f>ROUND(I395*H395,2)</f>
        <v>0</v>
      </c>
      <c r="BL395" s="332" t="s">
        <v>1336</v>
      </c>
      <c r="BM395" s="332" t="s">
        <v>1427</v>
      </c>
    </row>
    <row r="396" spans="2:51" s="463" customFormat="1" ht="15">
      <c r="B396" s="452"/>
      <c r="C396" s="453"/>
      <c r="D396" s="454" t="s">
        <v>1279</v>
      </c>
      <c r="E396" s="455" t="s">
        <v>114</v>
      </c>
      <c r="F396" s="456" t="s">
        <v>452</v>
      </c>
      <c r="G396" s="453"/>
      <c r="H396" s="457">
        <v>4</v>
      </c>
      <c r="I396" s="458"/>
      <c r="J396" s="453"/>
      <c r="K396" s="453"/>
      <c r="L396" s="459"/>
      <c r="M396" s="460"/>
      <c r="N396" s="461"/>
      <c r="O396" s="461"/>
      <c r="P396" s="461"/>
      <c r="Q396" s="461"/>
      <c r="R396" s="461"/>
      <c r="S396" s="461"/>
      <c r="T396" s="462"/>
      <c r="AT396" s="464" t="s">
        <v>1279</v>
      </c>
      <c r="AU396" s="464" t="s">
        <v>98</v>
      </c>
      <c r="AV396" s="463" t="s">
        <v>98</v>
      </c>
      <c r="AW396" s="463" t="s">
        <v>1280</v>
      </c>
      <c r="AX396" s="463" t="s">
        <v>95</v>
      </c>
      <c r="AY396" s="464" t="s">
        <v>1276</v>
      </c>
    </row>
    <row r="397" spans="2:51" s="475" customFormat="1" ht="15">
      <c r="B397" s="465"/>
      <c r="C397" s="466"/>
      <c r="D397" s="454" t="s">
        <v>1279</v>
      </c>
      <c r="E397" s="467" t="s">
        <v>114</v>
      </c>
      <c r="F397" s="468" t="s">
        <v>116</v>
      </c>
      <c r="G397" s="466"/>
      <c r="H397" s="469">
        <v>4</v>
      </c>
      <c r="I397" s="470"/>
      <c r="J397" s="466"/>
      <c r="K397" s="466"/>
      <c r="L397" s="471"/>
      <c r="M397" s="472"/>
      <c r="N397" s="473"/>
      <c r="O397" s="473"/>
      <c r="P397" s="473"/>
      <c r="Q397" s="473"/>
      <c r="R397" s="473"/>
      <c r="S397" s="473"/>
      <c r="T397" s="474"/>
      <c r="AT397" s="476" t="s">
        <v>1279</v>
      </c>
      <c r="AU397" s="476" t="s">
        <v>98</v>
      </c>
      <c r="AV397" s="475" t="s">
        <v>107</v>
      </c>
      <c r="AW397" s="475" t="s">
        <v>1280</v>
      </c>
      <c r="AX397" s="475" t="s">
        <v>96</v>
      </c>
      <c r="AY397" s="476" t="s">
        <v>1276</v>
      </c>
    </row>
    <row r="398" spans="2:65" s="340" customFormat="1" ht="16.5" customHeight="1">
      <c r="B398" s="371"/>
      <c r="C398" s="439" t="s">
        <v>987</v>
      </c>
      <c r="D398" s="439" t="s">
        <v>97</v>
      </c>
      <c r="E398" s="440" t="s">
        <v>213</v>
      </c>
      <c r="F398" s="441" t="s">
        <v>214</v>
      </c>
      <c r="G398" s="442" t="s">
        <v>9</v>
      </c>
      <c r="H398" s="443">
        <v>20.707</v>
      </c>
      <c r="I398" s="444"/>
      <c r="J398" s="445">
        <f>ROUND(I398*H398,2)</f>
        <v>0</v>
      </c>
      <c r="K398" s="441" t="s">
        <v>1277</v>
      </c>
      <c r="L398" s="339"/>
      <c r="M398" s="446" t="s">
        <v>114</v>
      </c>
      <c r="N398" s="447" t="s">
        <v>1229</v>
      </c>
      <c r="O398" s="448"/>
      <c r="P398" s="449">
        <f>O398*H398</f>
        <v>0</v>
      </c>
      <c r="Q398" s="449">
        <v>0</v>
      </c>
      <c r="R398" s="449">
        <f>Q398*H398</f>
        <v>0</v>
      </c>
      <c r="S398" s="449">
        <v>0</v>
      </c>
      <c r="T398" s="450">
        <f>S398*H398</f>
        <v>0</v>
      </c>
      <c r="AR398" s="332" t="s">
        <v>1336</v>
      </c>
      <c r="AT398" s="332" t="s">
        <v>97</v>
      </c>
      <c r="AU398" s="332" t="s">
        <v>98</v>
      </c>
      <c r="AY398" s="332" t="s">
        <v>1276</v>
      </c>
      <c r="BE398" s="451">
        <f>IF(N398="základní",J398,0)</f>
        <v>0</v>
      </c>
      <c r="BF398" s="451">
        <f>IF(N398="snížená",J398,0)</f>
        <v>0</v>
      </c>
      <c r="BG398" s="451">
        <f>IF(N398="zákl. přenesená",J398,0)</f>
        <v>0</v>
      </c>
      <c r="BH398" s="451">
        <f>IF(N398="sníž. přenesená",J398,0)</f>
        <v>0</v>
      </c>
      <c r="BI398" s="451">
        <f>IF(N398="nulová",J398,0)</f>
        <v>0</v>
      </c>
      <c r="BJ398" s="332" t="s">
        <v>96</v>
      </c>
      <c r="BK398" s="451">
        <f>ROUND(I398*H398,2)</f>
        <v>0</v>
      </c>
      <c r="BL398" s="332" t="s">
        <v>1336</v>
      </c>
      <c r="BM398" s="332" t="s">
        <v>1428</v>
      </c>
    </row>
    <row r="399" spans="2:65" s="340" customFormat="1" ht="16.5" customHeight="1">
      <c r="B399" s="371"/>
      <c r="C399" s="439" t="s">
        <v>1429</v>
      </c>
      <c r="D399" s="439" t="s">
        <v>97</v>
      </c>
      <c r="E399" s="440" t="s">
        <v>215</v>
      </c>
      <c r="F399" s="441" t="s">
        <v>216</v>
      </c>
      <c r="G399" s="442" t="s">
        <v>9</v>
      </c>
      <c r="H399" s="443">
        <v>20.707</v>
      </c>
      <c r="I399" s="444"/>
      <c r="J399" s="445">
        <f>ROUND(I399*H399,2)</f>
        <v>0</v>
      </c>
      <c r="K399" s="441" t="s">
        <v>1277</v>
      </c>
      <c r="L399" s="339"/>
      <c r="M399" s="446" t="s">
        <v>114</v>
      </c>
      <c r="N399" s="447" t="s">
        <v>1229</v>
      </c>
      <c r="O399" s="448"/>
      <c r="P399" s="449">
        <f>O399*H399</f>
        <v>0</v>
      </c>
      <c r="Q399" s="449">
        <v>0</v>
      </c>
      <c r="R399" s="449">
        <f>Q399*H399</f>
        <v>0</v>
      </c>
      <c r="S399" s="449">
        <v>0</v>
      </c>
      <c r="T399" s="450">
        <f>S399*H399</f>
        <v>0</v>
      </c>
      <c r="AR399" s="332" t="s">
        <v>1336</v>
      </c>
      <c r="AT399" s="332" t="s">
        <v>97</v>
      </c>
      <c r="AU399" s="332" t="s">
        <v>98</v>
      </c>
      <c r="AY399" s="332" t="s">
        <v>1276</v>
      </c>
      <c r="BE399" s="451">
        <f>IF(N399="základní",J399,0)</f>
        <v>0</v>
      </c>
      <c r="BF399" s="451">
        <f>IF(N399="snížená",J399,0)</f>
        <v>0</v>
      </c>
      <c r="BG399" s="451">
        <f>IF(N399="zákl. přenesená",J399,0)</f>
        <v>0</v>
      </c>
      <c r="BH399" s="451">
        <f>IF(N399="sníž. přenesená",J399,0)</f>
        <v>0</v>
      </c>
      <c r="BI399" s="451">
        <f>IF(N399="nulová",J399,0)</f>
        <v>0</v>
      </c>
      <c r="BJ399" s="332" t="s">
        <v>96</v>
      </c>
      <c r="BK399" s="451">
        <f>ROUND(I399*H399,2)</f>
        <v>0</v>
      </c>
      <c r="BL399" s="332" t="s">
        <v>1336</v>
      </c>
      <c r="BM399" s="332" t="s">
        <v>1430</v>
      </c>
    </row>
    <row r="400" spans="2:63" s="433" customFormat="1" ht="22.8" customHeight="1">
      <c r="B400" s="422"/>
      <c r="C400" s="423"/>
      <c r="D400" s="424" t="s">
        <v>92</v>
      </c>
      <c r="E400" s="437" t="s">
        <v>42</v>
      </c>
      <c r="F400" s="437" t="s">
        <v>217</v>
      </c>
      <c r="G400" s="423"/>
      <c r="H400" s="423"/>
      <c r="I400" s="426"/>
      <c r="J400" s="438">
        <f>BK400</f>
        <v>0</v>
      </c>
      <c r="K400" s="423"/>
      <c r="L400" s="428"/>
      <c r="M400" s="429"/>
      <c r="N400" s="430"/>
      <c r="O400" s="430"/>
      <c r="P400" s="431">
        <f>SUM(P401:P435)</f>
        <v>0</v>
      </c>
      <c r="Q400" s="430"/>
      <c r="R400" s="431">
        <f>SUM(R401:R435)</f>
        <v>0</v>
      </c>
      <c r="S400" s="430"/>
      <c r="T400" s="432">
        <f>SUM(T401:T435)</f>
        <v>0</v>
      </c>
      <c r="AR400" s="434" t="s">
        <v>98</v>
      </c>
      <c r="AT400" s="435" t="s">
        <v>92</v>
      </c>
      <c r="AU400" s="435" t="s">
        <v>96</v>
      </c>
      <c r="AY400" s="434" t="s">
        <v>1276</v>
      </c>
      <c r="BK400" s="436">
        <f>SUM(BK401:BK435)</f>
        <v>0</v>
      </c>
    </row>
    <row r="401" spans="2:65" s="340" customFormat="1" ht="22.5" customHeight="1">
      <c r="B401" s="371"/>
      <c r="C401" s="439" t="s">
        <v>151</v>
      </c>
      <c r="D401" s="439" t="s">
        <v>97</v>
      </c>
      <c r="E401" s="440" t="s">
        <v>453</v>
      </c>
      <c r="F401" s="441" t="s">
        <v>454</v>
      </c>
      <c r="G401" s="442" t="s">
        <v>41</v>
      </c>
      <c r="H401" s="443">
        <v>34</v>
      </c>
      <c r="I401" s="444"/>
      <c r="J401" s="445">
        <f>ROUND(I401*H401,2)</f>
        <v>0</v>
      </c>
      <c r="K401" s="441" t="s">
        <v>114</v>
      </c>
      <c r="L401" s="339"/>
      <c r="M401" s="446" t="s">
        <v>114</v>
      </c>
      <c r="N401" s="447" t="s">
        <v>1229</v>
      </c>
      <c r="O401" s="448"/>
      <c r="P401" s="449">
        <f>O401*H401</f>
        <v>0</v>
      </c>
      <c r="Q401" s="449">
        <v>0</v>
      </c>
      <c r="R401" s="449">
        <f>Q401*H401</f>
        <v>0</v>
      </c>
      <c r="S401" s="449">
        <v>0</v>
      </c>
      <c r="T401" s="450">
        <f>S401*H401</f>
        <v>0</v>
      </c>
      <c r="AR401" s="332" t="s">
        <v>1336</v>
      </c>
      <c r="AT401" s="332" t="s">
        <v>97</v>
      </c>
      <c r="AU401" s="332" t="s">
        <v>98</v>
      </c>
      <c r="AY401" s="332" t="s">
        <v>1276</v>
      </c>
      <c r="BE401" s="451">
        <f>IF(N401="základní",J401,0)</f>
        <v>0</v>
      </c>
      <c r="BF401" s="451">
        <f>IF(N401="snížená",J401,0)</f>
        <v>0</v>
      </c>
      <c r="BG401" s="451">
        <f>IF(N401="zákl. přenesená",J401,0)</f>
        <v>0</v>
      </c>
      <c r="BH401" s="451">
        <f>IF(N401="sníž. přenesená",J401,0)</f>
        <v>0</v>
      </c>
      <c r="BI401" s="451">
        <f>IF(N401="nulová",J401,0)</f>
        <v>0</v>
      </c>
      <c r="BJ401" s="332" t="s">
        <v>96</v>
      </c>
      <c r="BK401" s="451">
        <f>ROUND(I401*H401,2)</f>
        <v>0</v>
      </c>
      <c r="BL401" s="332" t="s">
        <v>1336</v>
      </c>
      <c r="BM401" s="332" t="s">
        <v>1431</v>
      </c>
    </row>
    <row r="402" spans="2:51" s="463" customFormat="1" ht="15">
      <c r="B402" s="452"/>
      <c r="C402" s="453"/>
      <c r="D402" s="454" t="s">
        <v>1279</v>
      </c>
      <c r="E402" s="455" t="s">
        <v>114</v>
      </c>
      <c r="F402" s="456" t="s">
        <v>455</v>
      </c>
      <c r="G402" s="453"/>
      <c r="H402" s="457">
        <v>34</v>
      </c>
      <c r="I402" s="458"/>
      <c r="J402" s="453"/>
      <c r="K402" s="453"/>
      <c r="L402" s="459"/>
      <c r="M402" s="460"/>
      <c r="N402" s="461"/>
      <c r="O402" s="461"/>
      <c r="P402" s="461"/>
      <c r="Q402" s="461"/>
      <c r="R402" s="461"/>
      <c r="S402" s="461"/>
      <c r="T402" s="462"/>
      <c r="AT402" s="464" t="s">
        <v>1279</v>
      </c>
      <c r="AU402" s="464" t="s">
        <v>98</v>
      </c>
      <c r="AV402" s="463" t="s">
        <v>98</v>
      </c>
      <c r="AW402" s="463" t="s">
        <v>1280</v>
      </c>
      <c r="AX402" s="463" t="s">
        <v>95</v>
      </c>
      <c r="AY402" s="464" t="s">
        <v>1276</v>
      </c>
    </row>
    <row r="403" spans="2:51" s="475" customFormat="1" ht="15">
      <c r="B403" s="465"/>
      <c r="C403" s="466"/>
      <c r="D403" s="454" t="s">
        <v>1279</v>
      </c>
      <c r="E403" s="467" t="s">
        <v>114</v>
      </c>
      <c r="F403" s="468" t="s">
        <v>116</v>
      </c>
      <c r="G403" s="466"/>
      <c r="H403" s="469">
        <v>34</v>
      </c>
      <c r="I403" s="470"/>
      <c r="J403" s="466"/>
      <c r="K403" s="466"/>
      <c r="L403" s="471"/>
      <c r="M403" s="472"/>
      <c r="N403" s="473"/>
      <c r="O403" s="473"/>
      <c r="P403" s="473"/>
      <c r="Q403" s="473"/>
      <c r="R403" s="473"/>
      <c r="S403" s="473"/>
      <c r="T403" s="474"/>
      <c r="AT403" s="476" t="s">
        <v>1279</v>
      </c>
      <c r="AU403" s="476" t="s">
        <v>98</v>
      </c>
      <c r="AV403" s="475" t="s">
        <v>107</v>
      </c>
      <c r="AW403" s="475" t="s">
        <v>1280</v>
      </c>
      <c r="AX403" s="475" t="s">
        <v>96</v>
      </c>
      <c r="AY403" s="476" t="s">
        <v>1276</v>
      </c>
    </row>
    <row r="404" spans="2:65" s="340" customFormat="1" ht="22.5" customHeight="1">
      <c r="B404" s="371"/>
      <c r="C404" s="439" t="s">
        <v>1432</v>
      </c>
      <c r="D404" s="439" t="s">
        <v>97</v>
      </c>
      <c r="E404" s="440" t="s">
        <v>456</v>
      </c>
      <c r="F404" s="441" t="s">
        <v>457</v>
      </c>
      <c r="G404" s="442" t="s">
        <v>41</v>
      </c>
      <c r="H404" s="443">
        <v>2</v>
      </c>
      <c r="I404" s="444"/>
      <c r="J404" s="445">
        <f>ROUND(I404*H404,2)</f>
        <v>0</v>
      </c>
      <c r="K404" s="441" t="s">
        <v>114</v>
      </c>
      <c r="L404" s="339"/>
      <c r="M404" s="446" t="s">
        <v>114</v>
      </c>
      <c r="N404" s="447" t="s">
        <v>1229</v>
      </c>
      <c r="O404" s="448"/>
      <c r="P404" s="449">
        <f>O404*H404</f>
        <v>0</v>
      </c>
      <c r="Q404" s="449">
        <v>0</v>
      </c>
      <c r="R404" s="449">
        <f>Q404*H404</f>
        <v>0</v>
      </c>
      <c r="S404" s="449">
        <v>0</v>
      </c>
      <c r="T404" s="450">
        <f>S404*H404</f>
        <v>0</v>
      </c>
      <c r="AR404" s="332" t="s">
        <v>1336</v>
      </c>
      <c r="AT404" s="332" t="s">
        <v>97</v>
      </c>
      <c r="AU404" s="332" t="s">
        <v>98</v>
      </c>
      <c r="AY404" s="332" t="s">
        <v>1276</v>
      </c>
      <c r="BE404" s="451">
        <f>IF(N404="základní",J404,0)</f>
        <v>0</v>
      </c>
      <c r="BF404" s="451">
        <f>IF(N404="snížená",J404,0)</f>
        <v>0</v>
      </c>
      <c r="BG404" s="451">
        <f>IF(N404="zákl. přenesená",J404,0)</f>
        <v>0</v>
      </c>
      <c r="BH404" s="451">
        <f>IF(N404="sníž. přenesená",J404,0)</f>
        <v>0</v>
      </c>
      <c r="BI404" s="451">
        <f>IF(N404="nulová",J404,0)</f>
        <v>0</v>
      </c>
      <c r="BJ404" s="332" t="s">
        <v>96</v>
      </c>
      <c r="BK404" s="451">
        <f>ROUND(I404*H404,2)</f>
        <v>0</v>
      </c>
      <c r="BL404" s="332" t="s">
        <v>1336</v>
      </c>
      <c r="BM404" s="332" t="s">
        <v>1433</v>
      </c>
    </row>
    <row r="405" spans="2:51" s="463" customFormat="1" ht="15">
      <c r="B405" s="452"/>
      <c r="C405" s="453"/>
      <c r="D405" s="454" t="s">
        <v>1279</v>
      </c>
      <c r="E405" s="455" t="s">
        <v>114</v>
      </c>
      <c r="F405" s="456" t="s">
        <v>98</v>
      </c>
      <c r="G405" s="453"/>
      <c r="H405" s="457">
        <v>2</v>
      </c>
      <c r="I405" s="458"/>
      <c r="J405" s="453"/>
      <c r="K405" s="453"/>
      <c r="L405" s="459"/>
      <c r="M405" s="460"/>
      <c r="N405" s="461"/>
      <c r="O405" s="461"/>
      <c r="P405" s="461"/>
      <c r="Q405" s="461"/>
      <c r="R405" s="461"/>
      <c r="S405" s="461"/>
      <c r="T405" s="462"/>
      <c r="AT405" s="464" t="s">
        <v>1279</v>
      </c>
      <c r="AU405" s="464" t="s">
        <v>98</v>
      </c>
      <c r="AV405" s="463" t="s">
        <v>98</v>
      </c>
      <c r="AW405" s="463" t="s">
        <v>1280</v>
      </c>
      <c r="AX405" s="463" t="s">
        <v>95</v>
      </c>
      <c r="AY405" s="464" t="s">
        <v>1276</v>
      </c>
    </row>
    <row r="406" spans="2:51" s="475" customFormat="1" ht="15">
      <c r="B406" s="465"/>
      <c r="C406" s="466"/>
      <c r="D406" s="454" t="s">
        <v>1279</v>
      </c>
      <c r="E406" s="467" t="s">
        <v>114</v>
      </c>
      <c r="F406" s="468" t="s">
        <v>116</v>
      </c>
      <c r="G406" s="466"/>
      <c r="H406" s="469">
        <v>2</v>
      </c>
      <c r="I406" s="470"/>
      <c r="J406" s="466"/>
      <c r="K406" s="466"/>
      <c r="L406" s="471"/>
      <c r="M406" s="472"/>
      <c r="N406" s="473"/>
      <c r="O406" s="473"/>
      <c r="P406" s="473"/>
      <c r="Q406" s="473"/>
      <c r="R406" s="473"/>
      <c r="S406" s="473"/>
      <c r="T406" s="474"/>
      <c r="AT406" s="476" t="s">
        <v>1279</v>
      </c>
      <c r="AU406" s="476" t="s">
        <v>98</v>
      </c>
      <c r="AV406" s="475" t="s">
        <v>107</v>
      </c>
      <c r="AW406" s="475" t="s">
        <v>1280</v>
      </c>
      <c r="AX406" s="475" t="s">
        <v>96</v>
      </c>
      <c r="AY406" s="476" t="s">
        <v>1276</v>
      </c>
    </row>
    <row r="407" spans="2:65" s="340" customFormat="1" ht="22.5" customHeight="1">
      <c r="B407" s="371"/>
      <c r="C407" s="439" t="s">
        <v>155</v>
      </c>
      <c r="D407" s="439" t="s">
        <v>97</v>
      </c>
      <c r="E407" s="440" t="s">
        <v>308</v>
      </c>
      <c r="F407" s="441" t="s">
        <v>458</v>
      </c>
      <c r="G407" s="442" t="s">
        <v>41</v>
      </c>
      <c r="H407" s="443">
        <v>2</v>
      </c>
      <c r="I407" s="444"/>
      <c r="J407" s="445">
        <f>ROUND(I407*H407,2)</f>
        <v>0</v>
      </c>
      <c r="K407" s="441" t="s">
        <v>114</v>
      </c>
      <c r="L407" s="339"/>
      <c r="M407" s="446" t="s">
        <v>114</v>
      </c>
      <c r="N407" s="447" t="s">
        <v>1229</v>
      </c>
      <c r="O407" s="448"/>
      <c r="P407" s="449">
        <f>O407*H407</f>
        <v>0</v>
      </c>
      <c r="Q407" s="449">
        <v>0</v>
      </c>
      <c r="R407" s="449">
        <f>Q407*H407</f>
        <v>0</v>
      </c>
      <c r="S407" s="449">
        <v>0</v>
      </c>
      <c r="T407" s="450">
        <f>S407*H407</f>
        <v>0</v>
      </c>
      <c r="AR407" s="332" t="s">
        <v>1336</v>
      </c>
      <c r="AT407" s="332" t="s">
        <v>97</v>
      </c>
      <c r="AU407" s="332" t="s">
        <v>98</v>
      </c>
      <c r="AY407" s="332" t="s">
        <v>1276</v>
      </c>
      <c r="BE407" s="451">
        <f>IF(N407="základní",J407,0)</f>
        <v>0</v>
      </c>
      <c r="BF407" s="451">
        <f>IF(N407="snížená",J407,0)</f>
        <v>0</v>
      </c>
      <c r="BG407" s="451">
        <f>IF(N407="zákl. přenesená",J407,0)</f>
        <v>0</v>
      </c>
      <c r="BH407" s="451">
        <f>IF(N407="sníž. přenesená",J407,0)</f>
        <v>0</v>
      </c>
      <c r="BI407" s="451">
        <f>IF(N407="nulová",J407,0)</f>
        <v>0</v>
      </c>
      <c r="BJ407" s="332" t="s">
        <v>96</v>
      </c>
      <c r="BK407" s="451">
        <f>ROUND(I407*H407,2)</f>
        <v>0</v>
      </c>
      <c r="BL407" s="332" t="s">
        <v>1336</v>
      </c>
      <c r="BM407" s="332" t="s">
        <v>1434</v>
      </c>
    </row>
    <row r="408" spans="2:51" s="463" customFormat="1" ht="15">
      <c r="B408" s="452"/>
      <c r="C408" s="453"/>
      <c r="D408" s="454" t="s">
        <v>1279</v>
      </c>
      <c r="E408" s="455" t="s">
        <v>114</v>
      </c>
      <c r="F408" s="456" t="s">
        <v>98</v>
      </c>
      <c r="G408" s="453"/>
      <c r="H408" s="457">
        <v>2</v>
      </c>
      <c r="I408" s="458"/>
      <c r="J408" s="453"/>
      <c r="K408" s="453"/>
      <c r="L408" s="459"/>
      <c r="M408" s="460"/>
      <c r="N408" s="461"/>
      <c r="O408" s="461"/>
      <c r="P408" s="461"/>
      <c r="Q408" s="461"/>
      <c r="R408" s="461"/>
      <c r="S408" s="461"/>
      <c r="T408" s="462"/>
      <c r="AT408" s="464" t="s">
        <v>1279</v>
      </c>
      <c r="AU408" s="464" t="s">
        <v>98</v>
      </c>
      <c r="AV408" s="463" t="s">
        <v>98</v>
      </c>
      <c r="AW408" s="463" t="s">
        <v>1280</v>
      </c>
      <c r="AX408" s="463" t="s">
        <v>95</v>
      </c>
      <c r="AY408" s="464" t="s">
        <v>1276</v>
      </c>
    </row>
    <row r="409" spans="2:51" s="475" customFormat="1" ht="15">
      <c r="B409" s="465"/>
      <c r="C409" s="466"/>
      <c r="D409" s="454" t="s">
        <v>1279</v>
      </c>
      <c r="E409" s="467" t="s">
        <v>114</v>
      </c>
      <c r="F409" s="468" t="s">
        <v>116</v>
      </c>
      <c r="G409" s="466"/>
      <c r="H409" s="469">
        <v>2</v>
      </c>
      <c r="I409" s="470"/>
      <c r="J409" s="466"/>
      <c r="K409" s="466"/>
      <c r="L409" s="471"/>
      <c r="M409" s="472"/>
      <c r="N409" s="473"/>
      <c r="O409" s="473"/>
      <c r="P409" s="473"/>
      <c r="Q409" s="473"/>
      <c r="R409" s="473"/>
      <c r="S409" s="473"/>
      <c r="T409" s="474"/>
      <c r="AT409" s="476" t="s">
        <v>1279</v>
      </c>
      <c r="AU409" s="476" t="s">
        <v>98</v>
      </c>
      <c r="AV409" s="475" t="s">
        <v>107</v>
      </c>
      <c r="AW409" s="475" t="s">
        <v>1280</v>
      </c>
      <c r="AX409" s="475" t="s">
        <v>96</v>
      </c>
      <c r="AY409" s="476" t="s">
        <v>1276</v>
      </c>
    </row>
    <row r="410" spans="2:65" s="340" customFormat="1" ht="22.5" customHeight="1">
      <c r="B410" s="371"/>
      <c r="C410" s="439" t="s">
        <v>1435</v>
      </c>
      <c r="D410" s="439" t="s">
        <v>97</v>
      </c>
      <c r="E410" s="440" t="s">
        <v>459</v>
      </c>
      <c r="F410" s="441" t="s">
        <v>460</v>
      </c>
      <c r="G410" s="442" t="s">
        <v>41</v>
      </c>
      <c r="H410" s="443">
        <v>1</v>
      </c>
      <c r="I410" s="444"/>
      <c r="J410" s="445">
        <f>ROUND(I410*H410,2)</f>
        <v>0</v>
      </c>
      <c r="K410" s="441" t="s">
        <v>114</v>
      </c>
      <c r="L410" s="339"/>
      <c r="M410" s="446" t="s">
        <v>114</v>
      </c>
      <c r="N410" s="447" t="s">
        <v>1229</v>
      </c>
      <c r="O410" s="448"/>
      <c r="P410" s="449">
        <f>O410*H410</f>
        <v>0</v>
      </c>
      <c r="Q410" s="449">
        <v>0</v>
      </c>
      <c r="R410" s="449">
        <f>Q410*H410</f>
        <v>0</v>
      </c>
      <c r="S410" s="449">
        <v>0</v>
      </c>
      <c r="T410" s="450">
        <f>S410*H410</f>
        <v>0</v>
      </c>
      <c r="AR410" s="332" t="s">
        <v>1336</v>
      </c>
      <c r="AT410" s="332" t="s">
        <v>97</v>
      </c>
      <c r="AU410" s="332" t="s">
        <v>98</v>
      </c>
      <c r="AY410" s="332" t="s">
        <v>1276</v>
      </c>
      <c r="BE410" s="451">
        <f>IF(N410="základní",J410,0)</f>
        <v>0</v>
      </c>
      <c r="BF410" s="451">
        <f>IF(N410="snížená",J410,0)</f>
        <v>0</v>
      </c>
      <c r="BG410" s="451">
        <f>IF(N410="zákl. přenesená",J410,0)</f>
        <v>0</v>
      </c>
      <c r="BH410" s="451">
        <f>IF(N410="sníž. přenesená",J410,0)</f>
        <v>0</v>
      </c>
      <c r="BI410" s="451">
        <f>IF(N410="nulová",J410,0)</f>
        <v>0</v>
      </c>
      <c r="BJ410" s="332" t="s">
        <v>96</v>
      </c>
      <c r="BK410" s="451">
        <f>ROUND(I410*H410,2)</f>
        <v>0</v>
      </c>
      <c r="BL410" s="332" t="s">
        <v>1336</v>
      </c>
      <c r="BM410" s="332" t="s">
        <v>1436</v>
      </c>
    </row>
    <row r="411" spans="2:51" s="463" customFormat="1" ht="15">
      <c r="B411" s="452"/>
      <c r="C411" s="453"/>
      <c r="D411" s="454" t="s">
        <v>1279</v>
      </c>
      <c r="E411" s="455" t="s">
        <v>114</v>
      </c>
      <c r="F411" s="456" t="s">
        <v>96</v>
      </c>
      <c r="G411" s="453"/>
      <c r="H411" s="457">
        <v>1</v>
      </c>
      <c r="I411" s="458"/>
      <c r="J411" s="453"/>
      <c r="K411" s="453"/>
      <c r="L411" s="459"/>
      <c r="M411" s="460"/>
      <c r="N411" s="461"/>
      <c r="O411" s="461"/>
      <c r="P411" s="461"/>
      <c r="Q411" s="461"/>
      <c r="R411" s="461"/>
      <c r="S411" s="461"/>
      <c r="T411" s="462"/>
      <c r="AT411" s="464" t="s">
        <v>1279</v>
      </c>
      <c r="AU411" s="464" t="s">
        <v>98</v>
      </c>
      <c r="AV411" s="463" t="s">
        <v>98</v>
      </c>
      <c r="AW411" s="463" t="s">
        <v>1280</v>
      </c>
      <c r="AX411" s="463" t="s">
        <v>95</v>
      </c>
      <c r="AY411" s="464" t="s">
        <v>1276</v>
      </c>
    </row>
    <row r="412" spans="2:51" s="475" customFormat="1" ht="15">
      <c r="B412" s="465"/>
      <c r="C412" s="466"/>
      <c r="D412" s="454" t="s">
        <v>1279</v>
      </c>
      <c r="E412" s="467" t="s">
        <v>114</v>
      </c>
      <c r="F412" s="468" t="s">
        <v>116</v>
      </c>
      <c r="G412" s="466"/>
      <c r="H412" s="469">
        <v>1</v>
      </c>
      <c r="I412" s="470"/>
      <c r="J412" s="466"/>
      <c r="K412" s="466"/>
      <c r="L412" s="471"/>
      <c r="M412" s="472"/>
      <c r="N412" s="473"/>
      <c r="O412" s="473"/>
      <c r="P412" s="473"/>
      <c r="Q412" s="473"/>
      <c r="R412" s="473"/>
      <c r="S412" s="473"/>
      <c r="T412" s="474"/>
      <c r="AT412" s="476" t="s">
        <v>1279</v>
      </c>
      <c r="AU412" s="476" t="s">
        <v>98</v>
      </c>
      <c r="AV412" s="475" t="s">
        <v>107</v>
      </c>
      <c r="AW412" s="475" t="s">
        <v>1280</v>
      </c>
      <c r="AX412" s="475" t="s">
        <v>96</v>
      </c>
      <c r="AY412" s="476" t="s">
        <v>1276</v>
      </c>
    </row>
    <row r="413" spans="2:65" s="340" customFormat="1" ht="22.5" customHeight="1">
      <c r="B413" s="371"/>
      <c r="C413" s="439" t="s">
        <v>1437</v>
      </c>
      <c r="D413" s="439" t="s">
        <v>97</v>
      </c>
      <c r="E413" s="440" t="s">
        <v>461</v>
      </c>
      <c r="F413" s="441" t="s">
        <v>462</v>
      </c>
      <c r="G413" s="442" t="s">
        <v>41</v>
      </c>
      <c r="H413" s="443">
        <v>3</v>
      </c>
      <c r="I413" s="444"/>
      <c r="J413" s="445">
        <f>ROUND(I413*H413,2)</f>
        <v>0</v>
      </c>
      <c r="K413" s="441" t="s">
        <v>114</v>
      </c>
      <c r="L413" s="339"/>
      <c r="M413" s="446" t="s">
        <v>114</v>
      </c>
      <c r="N413" s="447" t="s">
        <v>1229</v>
      </c>
      <c r="O413" s="448"/>
      <c r="P413" s="449">
        <f>O413*H413</f>
        <v>0</v>
      </c>
      <c r="Q413" s="449">
        <v>0</v>
      </c>
      <c r="R413" s="449">
        <f>Q413*H413</f>
        <v>0</v>
      </c>
      <c r="S413" s="449">
        <v>0</v>
      </c>
      <c r="T413" s="450">
        <f>S413*H413</f>
        <v>0</v>
      </c>
      <c r="AR413" s="332" t="s">
        <v>1336</v>
      </c>
      <c r="AT413" s="332" t="s">
        <v>97</v>
      </c>
      <c r="AU413" s="332" t="s">
        <v>98</v>
      </c>
      <c r="AY413" s="332" t="s">
        <v>1276</v>
      </c>
      <c r="BE413" s="451">
        <f>IF(N413="základní",J413,0)</f>
        <v>0</v>
      </c>
      <c r="BF413" s="451">
        <f>IF(N413="snížená",J413,0)</f>
        <v>0</v>
      </c>
      <c r="BG413" s="451">
        <f>IF(N413="zákl. přenesená",J413,0)</f>
        <v>0</v>
      </c>
      <c r="BH413" s="451">
        <f>IF(N413="sníž. přenesená",J413,0)</f>
        <v>0</v>
      </c>
      <c r="BI413" s="451">
        <f>IF(N413="nulová",J413,0)</f>
        <v>0</v>
      </c>
      <c r="BJ413" s="332" t="s">
        <v>96</v>
      </c>
      <c r="BK413" s="451">
        <f>ROUND(I413*H413,2)</f>
        <v>0</v>
      </c>
      <c r="BL413" s="332" t="s">
        <v>1336</v>
      </c>
      <c r="BM413" s="332" t="s">
        <v>1438</v>
      </c>
    </row>
    <row r="414" spans="2:51" s="463" customFormat="1" ht="15">
      <c r="B414" s="452"/>
      <c r="C414" s="453"/>
      <c r="D414" s="454" t="s">
        <v>1279</v>
      </c>
      <c r="E414" s="455" t="s">
        <v>114</v>
      </c>
      <c r="F414" s="456" t="s">
        <v>106</v>
      </c>
      <c r="G414" s="453"/>
      <c r="H414" s="457">
        <v>3</v>
      </c>
      <c r="I414" s="458"/>
      <c r="J414" s="453"/>
      <c r="K414" s="453"/>
      <c r="L414" s="459"/>
      <c r="M414" s="460"/>
      <c r="N414" s="461"/>
      <c r="O414" s="461"/>
      <c r="P414" s="461"/>
      <c r="Q414" s="461"/>
      <c r="R414" s="461"/>
      <c r="S414" s="461"/>
      <c r="T414" s="462"/>
      <c r="AT414" s="464" t="s">
        <v>1279</v>
      </c>
      <c r="AU414" s="464" t="s">
        <v>98</v>
      </c>
      <c r="AV414" s="463" t="s">
        <v>98</v>
      </c>
      <c r="AW414" s="463" t="s">
        <v>1280</v>
      </c>
      <c r="AX414" s="463" t="s">
        <v>95</v>
      </c>
      <c r="AY414" s="464" t="s">
        <v>1276</v>
      </c>
    </row>
    <row r="415" spans="2:51" s="475" customFormat="1" ht="15">
      <c r="B415" s="465"/>
      <c r="C415" s="466"/>
      <c r="D415" s="454" t="s">
        <v>1279</v>
      </c>
      <c r="E415" s="467" t="s">
        <v>114</v>
      </c>
      <c r="F415" s="468" t="s">
        <v>116</v>
      </c>
      <c r="G415" s="466"/>
      <c r="H415" s="469">
        <v>3</v>
      </c>
      <c r="I415" s="470"/>
      <c r="J415" s="466"/>
      <c r="K415" s="466"/>
      <c r="L415" s="471"/>
      <c r="M415" s="472"/>
      <c r="N415" s="473"/>
      <c r="O415" s="473"/>
      <c r="P415" s="473"/>
      <c r="Q415" s="473"/>
      <c r="R415" s="473"/>
      <c r="S415" s="473"/>
      <c r="T415" s="474"/>
      <c r="AT415" s="476" t="s">
        <v>1279</v>
      </c>
      <c r="AU415" s="476" t="s">
        <v>98</v>
      </c>
      <c r="AV415" s="475" t="s">
        <v>107</v>
      </c>
      <c r="AW415" s="475" t="s">
        <v>1280</v>
      </c>
      <c r="AX415" s="475" t="s">
        <v>96</v>
      </c>
      <c r="AY415" s="476" t="s">
        <v>1276</v>
      </c>
    </row>
    <row r="416" spans="2:65" s="340" customFormat="1" ht="22.5" customHeight="1">
      <c r="B416" s="371"/>
      <c r="C416" s="439" t="s">
        <v>1439</v>
      </c>
      <c r="D416" s="439" t="s">
        <v>97</v>
      </c>
      <c r="E416" s="440" t="s">
        <v>463</v>
      </c>
      <c r="F416" s="441" t="s">
        <v>464</v>
      </c>
      <c r="G416" s="442" t="s">
        <v>41</v>
      </c>
      <c r="H416" s="443">
        <v>28</v>
      </c>
      <c r="I416" s="444"/>
      <c r="J416" s="445">
        <f>ROUND(I416*H416,2)</f>
        <v>0</v>
      </c>
      <c r="K416" s="441" t="s">
        <v>114</v>
      </c>
      <c r="L416" s="339"/>
      <c r="M416" s="446" t="s">
        <v>114</v>
      </c>
      <c r="N416" s="447" t="s">
        <v>1229</v>
      </c>
      <c r="O416" s="448"/>
      <c r="P416" s="449">
        <f>O416*H416</f>
        <v>0</v>
      </c>
      <c r="Q416" s="449">
        <v>0</v>
      </c>
      <c r="R416" s="449">
        <f>Q416*H416</f>
        <v>0</v>
      </c>
      <c r="S416" s="449">
        <v>0</v>
      </c>
      <c r="T416" s="450">
        <f>S416*H416</f>
        <v>0</v>
      </c>
      <c r="AR416" s="332" t="s">
        <v>1336</v>
      </c>
      <c r="AT416" s="332" t="s">
        <v>97</v>
      </c>
      <c r="AU416" s="332" t="s">
        <v>98</v>
      </c>
      <c r="AY416" s="332" t="s">
        <v>1276</v>
      </c>
      <c r="BE416" s="451">
        <f>IF(N416="základní",J416,0)</f>
        <v>0</v>
      </c>
      <c r="BF416" s="451">
        <f>IF(N416="snížená",J416,0)</f>
        <v>0</v>
      </c>
      <c r="BG416" s="451">
        <f>IF(N416="zákl. přenesená",J416,0)</f>
        <v>0</v>
      </c>
      <c r="BH416" s="451">
        <f>IF(N416="sníž. přenesená",J416,0)</f>
        <v>0</v>
      </c>
      <c r="BI416" s="451">
        <f>IF(N416="nulová",J416,0)</f>
        <v>0</v>
      </c>
      <c r="BJ416" s="332" t="s">
        <v>96</v>
      </c>
      <c r="BK416" s="451">
        <f>ROUND(I416*H416,2)</f>
        <v>0</v>
      </c>
      <c r="BL416" s="332" t="s">
        <v>1336</v>
      </c>
      <c r="BM416" s="332" t="s">
        <v>1440</v>
      </c>
    </row>
    <row r="417" spans="2:51" s="463" customFormat="1" ht="15">
      <c r="B417" s="452"/>
      <c r="C417" s="453"/>
      <c r="D417" s="454" t="s">
        <v>1279</v>
      </c>
      <c r="E417" s="455" t="s">
        <v>114</v>
      </c>
      <c r="F417" s="456" t="s">
        <v>465</v>
      </c>
      <c r="G417" s="453"/>
      <c r="H417" s="457">
        <v>28</v>
      </c>
      <c r="I417" s="458"/>
      <c r="J417" s="453"/>
      <c r="K417" s="453"/>
      <c r="L417" s="459"/>
      <c r="M417" s="460"/>
      <c r="N417" s="461"/>
      <c r="O417" s="461"/>
      <c r="P417" s="461"/>
      <c r="Q417" s="461"/>
      <c r="R417" s="461"/>
      <c r="S417" s="461"/>
      <c r="T417" s="462"/>
      <c r="AT417" s="464" t="s">
        <v>1279</v>
      </c>
      <c r="AU417" s="464" t="s">
        <v>98</v>
      </c>
      <c r="AV417" s="463" t="s">
        <v>98</v>
      </c>
      <c r="AW417" s="463" t="s">
        <v>1280</v>
      </c>
      <c r="AX417" s="463" t="s">
        <v>95</v>
      </c>
      <c r="AY417" s="464" t="s">
        <v>1276</v>
      </c>
    </row>
    <row r="418" spans="2:51" s="475" customFormat="1" ht="15">
      <c r="B418" s="465"/>
      <c r="C418" s="466"/>
      <c r="D418" s="454" t="s">
        <v>1279</v>
      </c>
      <c r="E418" s="467" t="s">
        <v>114</v>
      </c>
      <c r="F418" s="468" t="s">
        <v>116</v>
      </c>
      <c r="G418" s="466"/>
      <c r="H418" s="469">
        <v>28</v>
      </c>
      <c r="I418" s="470"/>
      <c r="J418" s="466"/>
      <c r="K418" s="466"/>
      <c r="L418" s="471"/>
      <c r="M418" s="472"/>
      <c r="N418" s="473"/>
      <c r="O418" s="473"/>
      <c r="P418" s="473"/>
      <c r="Q418" s="473"/>
      <c r="R418" s="473"/>
      <c r="S418" s="473"/>
      <c r="T418" s="474"/>
      <c r="AT418" s="476" t="s">
        <v>1279</v>
      </c>
      <c r="AU418" s="476" t="s">
        <v>98</v>
      </c>
      <c r="AV418" s="475" t="s">
        <v>107</v>
      </c>
      <c r="AW418" s="475" t="s">
        <v>1280</v>
      </c>
      <c r="AX418" s="475" t="s">
        <v>96</v>
      </c>
      <c r="AY418" s="476" t="s">
        <v>1276</v>
      </c>
    </row>
    <row r="419" spans="2:65" s="340" customFormat="1" ht="22.5" customHeight="1">
      <c r="B419" s="371"/>
      <c r="C419" s="439" t="s">
        <v>1441</v>
      </c>
      <c r="D419" s="439" t="s">
        <v>97</v>
      </c>
      <c r="E419" s="440" t="s">
        <v>309</v>
      </c>
      <c r="F419" s="441" t="s">
        <v>466</v>
      </c>
      <c r="G419" s="442" t="s">
        <v>41</v>
      </c>
      <c r="H419" s="443">
        <v>1</v>
      </c>
      <c r="I419" s="444"/>
      <c r="J419" s="445">
        <f>ROUND(I419*H419,2)</f>
        <v>0</v>
      </c>
      <c r="K419" s="441" t="s">
        <v>114</v>
      </c>
      <c r="L419" s="339"/>
      <c r="M419" s="446" t="s">
        <v>114</v>
      </c>
      <c r="N419" s="447" t="s">
        <v>1229</v>
      </c>
      <c r="O419" s="448"/>
      <c r="P419" s="449">
        <f>O419*H419</f>
        <v>0</v>
      </c>
      <c r="Q419" s="449">
        <v>0</v>
      </c>
      <c r="R419" s="449">
        <f>Q419*H419</f>
        <v>0</v>
      </c>
      <c r="S419" s="449">
        <v>0</v>
      </c>
      <c r="T419" s="450">
        <f>S419*H419</f>
        <v>0</v>
      </c>
      <c r="AR419" s="332" t="s">
        <v>1336</v>
      </c>
      <c r="AT419" s="332" t="s">
        <v>97</v>
      </c>
      <c r="AU419" s="332" t="s">
        <v>98</v>
      </c>
      <c r="AY419" s="332" t="s">
        <v>1276</v>
      </c>
      <c r="BE419" s="451">
        <f>IF(N419="základní",J419,0)</f>
        <v>0</v>
      </c>
      <c r="BF419" s="451">
        <f>IF(N419="snížená",J419,0)</f>
        <v>0</v>
      </c>
      <c r="BG419" s="451">
        <f>IF(N419="zákl. přenesená",J419,0)</f>
        <v>0</v>
      </c>
      <c r="BH419" s="451">
        <f>IF(N419="sníž. přenesená",J419,0)</f>
        <v>0</v>
      </c>
      <c r="BI419" s="451">
        <f>IF(N419="nulová",J419,0)</f>
        <v>0</v>
      </c>
      <c r="BJ419" s="332" t="s">
        <v>96</v>
      </c>
      <c r="BK419" s="451">
        <f>ROUND(I419*H419,2)</f>
        <v>0</v>
      </c>
      <c r="BL419" s="332" t="s">
        <v>1336</v>
      </c>
      <c r="BM419" s="332" t="s">
        <v>1442</v>
      </c>
    </row>
    <row r="420" spans="2:51" s="463" customFormat="1" ht="15">
      <c r="B420" s="452"/>
      <c r="C420" s="453"/>
      <c r="D420" s="454" t="s">
        <v>1279</v>
      </c>
      <c r="E420" s="455" t="s">
        <v>114</v>
      </c>
      <c r="F420" s="456" t="s">
        <v>96</v>
      </c>
      <c r="G420" s="453"/>
      <c r="H420" s="457">
        <v>1</v>
      </c>
      <c r="I420" s="458"/>
      <c r="J420" s="453"/>
      <c r="K420" s="453"/>
      <c r="L420" s="459"/>
      <c r="M420" s="460"/>
      <c r="N420" s="461"/>
      <c r="O420" s="461"/>
      <c r="P420" s="461"/>
      <c r="Q420" s="461"/>
      <c r="R420" s="461"/>
      <c r="S420" s="461"/>
      <c r="T420" s="462"/>
      <c r="AT420" s="464" t="s">
        <v>1279</v>
      </c>
      <c r="AU420" s="464" t="s">
        <v>98</v>
      </c>
      <c r="AV420" s="463" t="s">
        <v>98</v>
      </c>
      <c r="AW420" s="463" t="s">
        <v>1280</v>
      </c>
      <c r="AX420" s="463" t="s">
        <v>95</v>
      </c>
      <c r="AY420" s="464" t="s">
        <v>1276</v>
      </c>
    </row>
    <row r="421" spans="2:51" s="475" customFormat="1" ht="15">
      <c r="B421" s="465"/>
      <c r="C421" s="466"/>
      <c r="D421" s="454" t="s">
        <v>1279</v>
      </c>
      <c r="E421" s="467" t="s">
        <v>114</v>
      </c>
      <c r="F421" s="468" t="s">
        <v>116</v>
      </c>
      <c r="G421" s="466"/>
      <c r="H421" s="469">
        <v>1</v>
      </c>
      <c r="I421" s="470"/>
      <c r="J421" s="466"/>
      <c r="K421" s="466"/>
      <c r="L421" s="471"/>
      <c r="M421" s="472"/>
      <c r="N421" s="473"/>
      <c r="O421" s="473"/>
      <c r="P421" s="473"/>
      <c r="Q421" s="473"/>
      <c r="R421" s="473"/>
      <c r="S421" s="473"/>
      <c r="T421" s="474"/>
      <c r="AT421" s="476" t="s">
        <v>1279</v>
      </c>
      <c r="AU421" s="476" t="s">
        <v>98</v>
      </c>
      <c r="AV421" s="475" t="s">
        <v>107</v>
      </c>
      <c r="AW421" s="475" t="s">
        <v>1280</v>
      </c>
      <c r="AX421" s="475" t="s">
        <v>96</v>
      </c>
      <c r="AY421" s="476" t="s">
        <v>1276</v>
      </c>
    </row>
    <row r="422" spans="2:65" s="340" customFormat="1" ht="22.5" customHeight="1">
      <c r="B422" s="371"/>
      <c r="C422" s="439" t="s">
        <v>1443</v>
      </c>
      <c r="D422" s="439" t="s">
        <v>97</v>
      </c>
      <c r="E422" s="440" t="s">
        <v>467</v>
      </c>
      <c r="F422" s="441" t="s">
        <v>468</v>
      </c>
      <c r="G422" s="442" t="s">
        <v>41</v>
      </c>
      <c r="H422" s="443">
        <v>3</v>
      </c>
      <c r="I422" s="444"/>
      <c r="J422" s="445">
        <f>ROUND(I422*H422,2)</f>
        <v>0</v>
      </c>
      <c r="K422" s="441" t="s">
        <v>114</v>
      </c>
      <c r="L422" s="339"/>
      <c r="M422" s="446" t="s">
        <v>114</v>
      </c>
      <c r="N422" s="447" t="s">
        <v>1229</v>
      </c>
      <c r="O422" s="448"/>
      <c r="P422" s="449">
        <f>O422*H422</f>
        <v>0</v>
      </c>
      <c r="Q422" s="449">
        <v>0</v>
      </c>
      <c r="R422" s="449">
        <f>Q422*H422</f>
        <v>0</v>
      </c>
      <c r="S422" s="449">
        <v>0</v>
      </c>
      <c r="T422" s="450">
        <f>S422*H422</f>
        <v>0</v>
      </c>
      <c r="AR422" s="332" t="s">
        <v>1336</v>
      </c>
      <c r="AT422" s="332" t="s">
        <v>97</v>
      </c>
      <c r="AU422" s="332" t="s">
        <v>98</v>
      </c>
      <c r="AY422" s="332" t="s">
        <v>1276</v>
      </c>
      <c r="BE422" s="451">
        <f>IF(N422="základní",J422,0)</f>
        <v>0</v>
      </c>
      <c r="BF422" s="451">
        <f>IF(N422="snížená",J422,0)</f>
        <v>0</v>
      </c>
      <c r="BG422" s="451">
        <f>IF(N422="zákl. přenesená",J422,0)</f>
        <v>0</v>
      </c>
      <c r="BH422" s="451">
        <f>IF(N422="sníž. přenesená",J422,0)</f>
        <v>0</v>
      </c>
      <c r="BI422" s="451">
        <f>IF(N422="nulová",J422,0)</f>
        <v>0</v>
      </c>
      <c r="BJ422" s="332" t="s">
        <v>96</v>
      </c>
      <c r="BK422" s="451">
        <f>ROUND(I422*H422,2)</f>
        <v>0</v>
      </c>
      <c r="BL422" s="332" t="s">
        <v>1336</v>
      </c>
      <c r="BM422" s="332" t="s">
        <v>1444</v>
      </c>
    </row>
    <row r="423" spans="2:51" s="463" customFormat="1" ht="15">
      <c r="B423" s="452"/>
      <c r="C423" s="453"/>
      <c r="D423" s="454" t="s">
        <v>1279</v>
      </c>
      <c r="E423" s="455" t="s">
        <v>114</v>
      </c>
      <c r="F423" s="456" t="s">
        <v>106</v>
      </c>
      <c r="G423" s="453"/>
      <c r="H423" s="457">
        <v>3</v>
      </c>
      <c r="I423" s="458"/>
      <c r="J423" s="453"/>
      <c r="K423" s="453"/>
      <c r="L423" s="459"/>
      <c r="M423" s="460"/>
      <c r="N423" s="461"/>
      <c r="O423" s="461"/>
      <c r="P423" s="461"/>
      <c r="Q423" s="461"/>
      <c r="R423" s="461"/>
      <c r="S423" s="461"/>
      <c r="T423" s="462"/>
      <c r="AT423" s="464" t="s">
        <v>1279</v>
      </c>
      <c r="AU423" s="464" t="s">
        <v>98</v>
      </c>
      <c r="AV423" s="463" t="s">
        <v>98</v>
      </c>
      <c r="AW423" s="463" t="s">
        <v>1280</v>
      </c>
      <c r="AX423" s="463" t="s">
        <v>95</v>
      </c>
      <c r="AY423" s="464" t="s">
        <v>1276</v>
      </c>
    </row>
    <row r="424" spans="2:51" s="475" customFormat="1" ht="15">
      <c r="B424" s="465"/>
      <c r="C424" s="466"/>
      <c r="D424" s="454" t="s">
        <v>1279</v>
      </c>
      <c r="E424" s="467" t="s">
        <v>114</v>
      </c>
      <c r="F424" s="468" t="s">
        <v>116</v>
      </c>
      <c r="G424" s="466"/>
      <c r="H424" s="469">
        <v>3</v>
      </c>
      <c r="I424" s="470"/>
      <c r="J424" s="466"/>
      <c r="K424" s="466"/>
      <c r="L424" s="471"/>
      <c r="M424" s="472"/>
      <c r="N424" s="473"/>
      <c r="O424" s="473"/>
      <c r="P424" s="473"/>
      <c r="Q424" s="473"/>
      <c r="R424" s="473"/>
      <c r="S424" s="473"/>
      <c r="T424" s="474"/>
      <c r="AT424" s="476" t="s">
        <v>1279</v>
      </c>
      <c r="AU424" s="476" t="s">
        <v>98</v>
      </c>
      <c r="AV424" s="475" t="s">
        <v>107</v>
      </c>
      <c r="AW424" s="475" t="s">
        <v>1280</v>
      </c>
      <c r="AX424" s="475" t="s">
        <v>96</v>
      </c>
      <c r="AY424" s="476" t="s">
        <v>1276</v>
      </c>
    </row>
    <row r="425" spans="2:65" s="340" customFormat="1" ht="22.5" customHeight="1">
      <c r="B425" s="371"/>
      <c r="C425" s="439" t="s">
        <v>1445</v>
      </c>
      <c r="D425" s="439" t="s">
        <v>97</v>
      </c>
      <c r="E425" s="440" t="s">
        <v>310</v>
      </c>
      <c r="F425" s="441" t="s">
        <v>469</v>
      </c>
      <c r="G425" s="442" t="s">
        <v>41</v>
      </c>
      <c r="H425" s="443">
        <v>4</v>
      </c>
      <c r="I425" s="444"/>
      <c r="J425" s="445">
        <f>ROUND(I425*H425,2)</f>
        <v>0</v>
      </c>
      <c r="K425" s="441" t="s">
        <v>114</v>
      </c>
      <c r="L425" s="339"/>
      <c r="M425" s="446" t="s">
        <v>114</v>
      </c>
      <c r="N425" s="447" t="s">
        <v>1229</v>
      </c>
      <c r="O425" s="448"/>
      <c r="P425" s="449">
        <f>O425*H425</f>
        <v>0</v>
      </c>
      <c r="Q425" s="449">
        <v>0</v>
      </c>
      <c r="R425" s="449">
        <f>Q425*H425</f>
        <v>0</v>
      </c>
      <c r="S425" s="449">
        <v>0</v>
      </c>
      <c r="T425" s="450">
        <f>S425*H425</f>
        <v>0</v>
      </c>
      <c r="AR425" s="332" t="s">
        <v>1336</v>
      </c>
      <c r="AT425" s="332" t="s">
        <v>97</v>
      </c>
      <c r="AU425" s="332" t="s">
        <v>98</v>
      </c>
      <c r="AY425" s="332" t="s">
        <v>1276</v>
      </c>
      <c r="BE425" s="451">
        <f>IF(N425="základní",J425,0)</f>
        <v>0</v>
      </c>
      <c r="BF425" s="451">
        <f>IF(N425="snížená",J425,0)</f>
        <v>0</v>
      </c>
      <c r="BG425" s="451">
        <f>IF(N425="zákl. přenesená",J425,0)</f>
        <v>0</v>
      </c>
      <c r="BH425" s="451">
        <f>IF(N425="sníž. přenesená",J425,0)</f>
        <v>0</v>
      </c>
      <c r="BI425" s="451">
        <f>IF(N425="nulová",J425,0)</f>
        <v>0</v>
      </c>
      <c r="BJ425" s="332" t="s">
        <v>96</v>
      </c>
      <c r="BK425" s="451">
        <f>ROUND(I425*H425,2)</f>
        <v>0</v>
      </c>
      <c r="BL425" s="332" t="s">
        <v>1336</v>
      </c>
      <c r="BM425" s="332" t="s">
        <v>1446</v>
      </c>
    </row>
    <row r="426" spans="2:51" s="463" customFormat="1" ht="15">
      <c r="B426" s="452"/>
      <c r="C426" s="453"/>
      <c r="D426" s="454" t="s">
        <v>1279</v>
      </c>
      <c r="E426" s="455" t="s">
        <v>114</v>
      </c>
      <c r="F426" s="456" t="s">
        <v>107</v>
      </c>
      <c r="G426" s="453"/>
      <c r="H426" s="457">
        <v>4</v>
      </c>
      <c r="I426" s="458"/>
      <c r="J426" s="453"/>
      <c r="K426" s="453"/>
      <c r="L426" s="459"/>
      <c r="M426" s="460"/>
      <c r="N426" s="461"/>
      <c r="O426" s="461"/>
      <c r="P426" s="461"/>
      <c r="Q426" s="461"/>
      <c r="R426" s="461"/>
      <c r="S426" s="461"/>
      <c r="T426" s="462"/>
      <c r="AT426" s="464" t="s">
        <v>1279</v>
      </c>
      <c r="AU426" s="464" t="s">
        <v>98</v>
      </c>
      <c r="AV426" s="463" t="s">
        <v>98</v>
      </c>
      <c r="AW426" s="463" t="s">
        <v>1280</v>
      </c>
      <c r="AX426" s="463" t="s">
        <v>95</v>
      </c>
      <c r="AY426" s="464" t="s">
        <v>1276</v>
      </c>
    </row>
    <row r="427" spans="2:51" s="475" customFormat="1" ht="15">
      <c r="B427" s="465"/>
      <c r="C427" s="466"/>
      <c r="D427" s="454" t="s">
        <v>1279</v>
      </c>
      <c r="E427" s="467" t="s">
        <v>114</v>
      </c>
      <c r="F427" s="468" t="s">
        <v>116</v>
      </c>
      <c r="G427" s="466"/>
      <c r="H427" s="469">
        <v>4</v>
      </c>
      <c r="I427" s="470"/>
      <c r="J427" s="466"/>
      <c r="K427" s="466"/>
      <c r="L427" s="471"/>
      <c r="M427" s="472"/>
      <c r="N427" s="473"/>
      <c r="O427" s="473"/>
      <c r="P427" s="473"/>
      <c r="Q427" s="473"/>
      <c r="R427" s="473"/>
      <c r="S427" s="473"/>
      <c r="T427" s="474"/>
      <c r="AT427" s="476" t="s">
        <v>1279</v>
      </c>
      <c r="AU427" s="476" t="s">
        <v>98</v>
      </c>
      <c r="AV427" s="475" t="s">
        <v>107</v>
      </c>
      <c r="AW427" s="475" t="s">
        <v>1280</v>
      </c>
      <c r="AX427" s="475" t="s">
        <v>96</v>
      </c>
      <c r="AY427" s="476" t="s">
        <v>1276</v>
      </c>
    </row>
    <row r="428" spans="2:65" s="340" customFormat="1" ht="22.5" customHeight="1">
      <c r="B428" s="371"/>
      <c r="C428" s="439" t="s">
        <v>979</v>
      </c>
      <c r="D428" s="439" t="s">
        <v>97</v>
      </c>
      <c r="E428" s="440" t="s">
        <v>470</v>
      </c>
      <c r="F428" s="441" t="s">
        <v>471</v>
      </c>
      <c r="G428" s="442" t="s">
        <v>41</v>
      </c>
      <c r="H428" s="443">
        <v>1</v>
      </c>
      <c r="I428" s="444"/>
      <c r="J428" s="445">
        <f>ROUND(I428*H428,2)</f>
        <v>0</v>
      </c>
      <c r="K428" s="441" t="s">
        <v>114</v>
      </c>
      <c r="L428" s="339"/>
      <c r="M428" s="446" t="s">
        <v>114</v>
      </c>
      <c r="N428" s="447" t="s">
        <v>1229</v>
      </c>
      <c r="O428" s="448"/>
      <c r="P428" s="449">
        <f>O428*H428</f>
        <v>0</v>
      </c>
      <c r="Q428" s="449">
        <v>0</v>
      </c>
      <c r="R428" s="449">
        <f>Q428*H428</f>
        <v>0</v>
      </c>
      <c r="S428" s="449">
        <v>0</v>
      </c>
      <c r="T428" s="450">
        <f>S428*H428</f>
        <v>0</v>
      </c>
      <c r="AR428" s="332" t="s">
        <v>1336</v>
      </c>
      <c r="AT428" s="332" t="s">
        <v>97</v>
      </c>
      <c r="AU428" s="332" t="s">
        <v>98</v>
      </c>
      <c r="AY428" s="332" t="s">
        <v>1276</v>
      </c>
      <c r="BE428" s="451">
        <f>IF(N428="základní",J428,0)</f>
        <v>0</v>
      </c>
      <c r="BF428" s="451">
        <f>IF(N428="snížená",J428,0)</f>
        <v>0</v>
      </c>
      <c r="BG428" s="451">
        <f>IF(N428="zákl. přenesená",J428,0)</f>
        <v>0</v>
      </c>
      <c r="BH428" s="451">
        <f>IF(N428="sníž. přenesená",J428,0)</f>
        <v>0</v>
      </c>
      <c r="BI428" s="451">
        <f>IF(N428="nulová",J428,0)</f>
        <v>0</v>
      </c>
      <c r="BJ428" s="332" t="s">
        <v>96</v>
      </c>
      <c r="BK428" s="451">
        <f>ROUND(I428*H428,2)</f>
        <v>0</v>
      </c>
      <c r="BL428" s="332" t="s">
        <v>1336</v>
      </c>
      <c r="BM428" s="332" t="s">
        <v>1447</v>
      </c>
    </row>
    <row r="429" spans="2:51" s="463" customFormat="1" ht="15">
      <c r="B429" s="452"/>
      <c r="C429" s="453"/>
      <c r="D429" s="454" t="s">
        <v>1279</v>
      </c>
      <c r="E429" s="455" t="s">
        <v>114</v>
      </c>
      <c r="F429" s="456" t="s">
        <v>96</v>
      </c>
      <c r="G429" s="453"/>
      <c r="H429" s="457">
        <v>1</v>
      </c>
      <c r="I429" s="458"/>
      <c r="J429" s="453"/>
      <c r="K429" s="453"/>
      <c r="L429" s="459"/>
      <c r="M429" s="460"/>
      <c r="N429" s="461"/>
      <c r="O429" s="461"/>
      <c r="P429" s="461"/>
      <c r="Q429" s="461"/>
      <c r="R429" s="461"/>
      <c r="S429" s="461"/>
      <c r="T429" s="462"/>
      <c r="AT429" s="464" t="s">
        <v>1279</v>
      </c>
      <c r="AU429" s="464" t="s">
        <v>98</v>
      </c>
      <c r="AV429" s="463" t="s">
        <v>98</v>
      </c>
      <c r="AW429" s="463" t="s">
        <v>1280</v>
      </c>
      <c r="AX429" s="463" t="s">
        <v>96</v>
      </c>
      <c r="AY429" s="464" t="s">
        <v>1276</v>
      </c>
    </row>
    <row r="430" spans="2:51" s="475" customFormat="1" ht="15">
      <c r="B430" s="465"/>
      <c r="C430" s="466"/>
      <c r="D430" s="454" t="s">
        <v>1279</v>
      </c>
      <c r="E430" s="467" t="s">
        <v>114</v>
      </c>
      <c r="F430" s="468" t="s">
        <v>116</v>
      </c>
      <c r="G430" s="466"/>
      <c r="H430" s="469">
        <v>1</v>
      </c>
      <c r="I430" s="470"/>
      <c r="J430" s="466"/>
      <c r="K430" s="466"/>
      <c r="L430" s="471"/>
      <c r="M430" s="472"/>
      <c r="N430" s="473"/>
      <c r="O430" s="473"/>
      <c r="P430" s="473"/>
      <c r="Q430" s="473"/>
      <c r="R430" s="473"/>
      <c r="S430" s="473"/>
      <c r="T430" s="474"/>
      <c r="AT430" s="476" t="s">
        <v>1279</v>
      </c>
      <c r="AU430" s="476" t="s">
        <v>98</v>
      </c>
      <c r="AV430" s="475" t="s">
        <v>107</v>
      </c>
      <c r="AW430" s="475" t="s">
        <v>1280</v>
      </c>
      <c r="AX430" s="475" t="s">
        <v>95</v>
      </c>
      <c r="AY430" s="476" t="s">
        <v>1276</v>
      </c>
    </row>
    <row r="431" spans="2:65" s="340" customFormat="1" ht="22.5" customHeight="1">
      <c r="B431" s="371"/>
      <c r="C431" s="439" t="s">
        <v>1448</v>
      </c>
      <c r="D431" s="439" t="s">
        <v>97</v>
      </c>
      <c r="E431" s="440" t="s">
        <v>218</v>
      </c>
      <c r="F431" s="441" t="s">
        <v>219</v>
      </c>
      <c r="G431" s="442" t="s">
        <v>7</v>
      </c>
      <c r="H431" s="443">
        <v>136.8</v>
      </c>
      <c r="I431" s="444"/>
      <c r="J431" s="445">
        <f>ROUND(I431*H431,2)</f>
        <v>0</v>
      </c>
      <c r="K431" s="441" t="s">
        <v>114</v>
      </c>
      <c r="L431" s="339"/>
      <c r="M431" s="446" t="s">
        <v>114</v>
      </c>
      <c r="N431" s="447" t="s">
        <v>1229</v>
      </c>
      <c r="O431" s="448"/>
      <c r="P431" s="449">
        <f>O431*H431</f>
        <v>0</v>
      </c>
      <c r="Q431" s="449">
        <v>0</v>
      </c>
      <c r="R431" s="449">
        <f>Q431*H431</f>
        <v>0</v>
      </c>
      <c r="S431" s="449">
        <v>0</v>
      </c>
      <c r="T431" s="450">
        <f>S431*H431</f>
        <v>0</v>
      </c>
      <c r="AR431" s="332" t="s">
        <v>1336</v>
      </c>
      <c r="AT431" s="332" t="s">
        <v>97</v>
      </c>
      <c r="AU431" s="332" t="s">
        <v>98</v>
      </c>
      <c r="AY431" s="332" t="s">
        <v>1276</v>
      </c>
      <c r="BE431" s="451">
        <f>IF(N431="základní",J431,0)</f>
        <v>0</v>
      </c>
      <c r="BF431" s="451">
        <f>IF(N431="snížená",J431,0)</f>
        <v>0</v>
      </c>
      <c r="BG431" s="451">
        <f>IF(N431="zákl. přenesená",J431,0)</f>
        <v>0</v>
      </c>
      <c r="BH431" s="451">
        <f>IF(N431="sníž. přenesená",J431,0)</f>
        <v>0</v>
      </c>
      <c r="BI431" s="451">
        <f>IF(N431="nulová",J431,0)</f>
        <v>0</v>
      </c>
      <c r="BJ431" s="332" t="s">
        <v>96</v>
      </c>
      <c r="BK431" s="451">
        <f>ROUND(I431*H431,2)</f>
        <v>0</v>
      </c>
      <c r="BL431" s="332" t="s">
        <v>1336</v>
      </c>
      <c r="BM431" s="332" t="s">
        <v>1449</v>
      </c>
    </row>
    <row r="432" spans="2:51" s="486" customFormat="1" ht="15">
      <c r="B432" s="477"/>
      <c r="C432" s="478"/>
      <c r="D432" s="454" t="s">
        <v>1279</v>
      </c>
      <c r="E432" s="479" t="s">
        <v>114</v>
      </c>
      <c r="F432" s="480" t="s">
        <v>262</v>
      </c>
      <c r="G432" s="478"/>
      <c r="H432" s="479" t="s">
        <v>114</v>
      </c>
      <c r="I432" s="481"/>
      <c r="J432" s="478"/>
      <c r="K432" s="478"/>
      <c r="L432" s="482"/>
      <c r="M432" s="483"/>
      <c r="N432" s="484"/>
      <c r="O432" s="484"/>
      <c r="P432" s="484"/>
      <c r="Q432" s="484"/>
      <c r="R432" s="484"/>
      <c r="S432" s="484"/>
      <c r="T432" s="485"/>
      <c r="AT432" s="487" t="s">
        <v>1279</v>
      </c>
      <c r="AU432" s="487" t="s">
        <v>98</v>
      </c>
      <c r="AV432" s="486" t="s">
        <v>96</v>
      </c>
      <c r="AW432" s="486" t="s">
        <v>1280</v>
      </c>
      <c r="AX432" s="486" t="s">
        <v>95</v>
      </c>
      <c r="AY432" s="487" t="s">
        <v>1276</v>
      </c>
    </row>
    <row r="433" spans="2:51" s="463" customFormat="1" ht="15">
      <c r="B433" s="452"/>
      <c r="C433" s="453"/>
      <c r="D433" s="454" t="s">
        <v>1279</v>
      </c>
      <c r="E433" s="455" t="s">
        <v>114</v>
      </c>
      <c r="F433" s="456" t="s">
        <v>472</v>
      </c>
      <c r="G433" s="453"/>
      <c r="H433" s="457">
        <v>136.8</v>
      </c>
      <c r="I433" s="458"/>
      <c r="J433" s="453"/>
      <c r="K433" s="453"/>
      <c r="L433" s="459"/>
      <c r="M433" s="460"/>
      <c r="N433" s="461"/>
      <c r="O433" s="461"/>
      <c r="P433" s="461"/>
      <c r="Q433" s="461"/>
      <c r="R433" s="461"/>
      <c r="S433" s="461"/>
      <c r="T433" s="462"/>
      <c r="AT433" s="464" t="s">
        <v>1279</v>
      </c>
      <c r="AU433" s="464" t="s">
        <v>98</v>
      </c>
      <c r="AV433" s="463" t="s">
        <v>98</v>
      </c>
      <c r="AW433" s="463" t="s">
        <v>1280</v>
      </c>
      <c r="AX433" s="463" t="s">
        <v>95</v>
      </c>
      <c r="AY433" s="464" t="s">
        <v>1276</v>
      </c>
    </row>
    <row r="434" spans="2:51" s="475" customFormat="1" ht="15">
      <c r="B434" s="465"/>
      <c r="C434" s="466"/>
      <c r="D434" s="454" t="s">
        <v>1279</v>
      </c>
      <c r="E434" s="467" t="s">
        <v>114</v>
      </c>
      <c r="F434" s="468" t="s">
        <v>116</v>
      </c>
      <c r="G434" s="466"/>
      <c r="H434" s="469">
        <v>136.8</v>
      </c>
      <c r="I434" s="470"/>
      <c r="J434" s="466"/>
      <c r="K434" s="466"/>
      <c r="L434" s="471"/>
      <c r="M434" s="472"/>
      <c r="N434" s="473"/>
      <c r="O434" s="473"/>
      <c r="P434" s="473"/>
      <c r="Q434" s="473"/>
      <c r="R434" s="473"/>
      <c r="S434" s="473"/>
      <c r="T434" s="474"/>
      <c r="AT434" s="476" t="s">
        <v>1279</v>
      </c>
      <c r="AU434" s="476" t="s">
        <v>98</v>
      </c>
      <c r="AV434" s="475" t="s">
        <v>107</v>
      </c>
      <c r="AW434" s="475" t="s">
        <v>1280</v>
      </c>
      <c r="AX434" s="475" t="s">
        <v>96</v>
      </c>
      <c r="AY434" s="476" t="s">
        <v>1276</v>
      </c>
    </row>
    <row r="435" spans="2:65" s="340" customFormat="1" ht="16.5" customHeight="1">
      <c r="B435" s="371"/>
      <c r="C435" s="439" t="s">
        <v>1450</v>
      </c>
      <c r="D435" s="439" t="s">
        <v>97</v>
      </c>
      <c r="E435" s="440" t="s">
        <v>45</v>
      </c>
      <c r="F435" s="441" t="s">
        <v>46</v>
      </c>
      <c r="G435" s="442" t="s">
        <v>38</v>
      </c>
      <c r="H435" s="510"/>
      <c r="I435" s="444"/>
      <c r="J435" s="445">
        <f>ROUND(I435*H435,2)</f>
        <v>0</v>
      </c>
      <c r="K435" s="441" t="s">
        <v>1277</v>
      </c>
      <c r="L435" s="339"/>
      <c r="M435" s="446" t="s">
        <v>114</v>
      </c>
      <c r="N435" s="447" t="s">
        <v>1229</v>
      </c>
      <c r="O435" s="448"/>
      <c r="P435" s="449">
        <f>O435*H435</f>
        <v>0</v>
      </c>
      <c r="Q435" s="449">
        <v>0</v>
      </c>
      <c r="R435" s="449">
        <f>Q435*H435</f>
        <v>0</v>
      </c>
      <c r="S435" s="449">
        <v>0</v>
      </c>
      <c r="T435" s="450">
        <f>S435*H435</f>
        <v>0</v>
      </c>
      <c r="AR435" s="332" t="s">
        <v>1336</v>
      </c>
      <c r="AT435" s="332" t="s">
        <v>97</v>
      </c>
      <c r="AU435" s="332" t="s">
        <v>98</v>
      </c>
      <c r="AY435" s="332" t="s">
        <v>1276</v>
      </c>
      <c r="BE435" s="451">
        <f>IF(N435="základní",J435,0)</f>
        <v>0</v>
      </c>
      <c r="BF435" s="451">
        <f>IF(N435="snížená",J435,0)</f>
        <v>0</v>
      </c>
      <c r="BG435" s="451">
        <f>IF(N435="zákl. přenesená",J435,0)</f>
        <v>0</v>
      </c>
      <c r="BH435" s="451">
        <f>IF(N435="sníž. přenesená",J435,0)</f>
        <v>0</v>
      </c>
      <c r="BI435" s="451">
        <f>IF(N435="nulová",J435,0)</f>
        <v>0</v>
      </c>
      <c r="BJ435" s="332" t="s">
        <v>96</v>
      </c>
      <c r="BK435" s="451">
        <f>ROUND(I435*H435,2)</f>
        <v>0</v>
      </c>
      <c r="BL435" s="332" t="s">
        <v>1336</v>
      </c>
      <c r="BM435" s="332" t="s">
        <v>1451</v>
      </c>
    </row>
    <row r="436" spans="2:63" s="433" customFormat="1" ht="22.8" customHeight="1">
      <c r="B436" s="422"/>
      <c r="C436" s="423"/>
      <c r="D436" s="424" t="s">
        <v>92</v>
      </c>
      <c r="E436" s="437" t="s">
        <v>47</v>
      </c>
      <c r="F436" s="437" t="s">
        <v>220</v>
      </c>
      <c r="G436" s="423"/>
      <c r="H436" s="423"/>
      <c r="I436" s="426"/>
      <c r="J436" s="438">
        <f>BK436</f>
        <v>0</v>
      </c>
      <c r="K436" s="423"/>
      <c r="L436" s="428"/>
      <c r="M436" s="429"/>
      <c r="N436" s="430"/>
      <c r="O436" s="430"/>
      <c r="P436" s="431">
        <f>SUM(P437:P460)</f>
        <v>0</v>
      </c>
      <c r="Q436" s="430"/>
      <c r="R436" s="431">
        <f>SUM(R437:R460)</f>
        <v>0</v>
      </c>
      <c r="S436" s="430"/>
      <c r="T436" s="432">
        <f>SUM(T437:T460)</f>
        <v>0</v>
      </c>
      <c r="AR436" s="434" t="s">
        <v>98</v>
      </c>
      <c r="AT436" s="435" t="s">
        <v>92</v>
      </c>
      <c r="AU436" s="435" t="s">
        <v>96</v>
      </c>
      <c r="AY436" s="434" t="s">
        <v>1276</v>
      </c>
      <c r="BK436" s="436">
        <f>SUM(BK437:BK460)</f>
        <v>0</v>
      </c>
    </row>
    <row r="437" spans="2:65" s="340" customFormat="1" ht="22.5" customHeight="1">
      <c r="B437" s="371"/>
      <c r="C437" s="439" t="s">
        <v>1452</v>
      </c>
      <c r="D437" s="439" t="s">
        <v>97</v>
      </c>
      <c r="E437" s="440" t="s">
        <v>221</v>
      </c>
      <c r="F437" s="441" t="s">
        <v>473</v>
      </c>
      <c r="G437" s="442" t="s">
        <v>41</v>
      </c>
      <c r="H437" s="443">
        <v>1</v>
      </c>
      <c r="I437" s="444"/>
      <c r="J437" s="445">
        <f>ROUND(I437*H437,2)</f>
        <v>0</v>
      </c>
      <c r="K437" s="441" t="s">
        <v>114</v>
      </c>
      <c r="L437" s="339"/>
      <c r="M437" s="446" t="s">
        <v>114</v>
      </c>
      <c r="N437" s="447" t="s">
        <v>1229</v>
      </c>
      <c r="O437" s="448"/>
      <c r="P437" s="449">
        <f>O437*H437</f>
        <v>0</v>
      </c>
      <c r="Q437" s="449">
        <v>0</v>
      </c>
      <c r="R437" s="449">
        <f>Q437*H437</f>
        <v>0</v>
      </c>
      <c r="S437" s="449">
        <v>0</v>
      </c>
      <c r="T437" s="450">
        <f>S437*H437</f>
        <v>0</v>
      </c>
      <c r="AR437" s="332" t="s">
        <v>1336</v>
      </c>
      <c r="AT437" s="332" t="s">
        <v>97</v>
      </c>
      <c r="AU437" s="332" t="s">
        <v>98</v>
      </c>
      <c r="AY437" s="332" t="s">
        <v>1276</v>
      </c>
      <c r="BE437" s="451">
        <f>IF(N437="základní",J437,0)</f>
        <v>0</v>
      </c>
      <c r="BF437" s="451">
        <f>IF(N437="snížená",J437,0)</f>
        <v>0</v>
      </c>
      <c r="BG437" s="451">
        <f>IF(N437="zákl. přenesená",J437,0)</f>
        <v>0</v>
      </c>
      <c r="BH437" s="451">
        <f>IF(N437="sníž. přenesená",J437,0)</f>
        <v>0</v>
      </c>
      <c r="BI437" s="451">
        <f>IF(N437="nulová",J437,0)</f>
        <v>0</v>
      </c>
      <c r="BJ437" s="332" t="s">
        <v>96</v>
      </c>
      <c r="BK437" s="451">
        <f>ROUND(I437*H437,2)</f>
        <v>0</v>
      </c>
      <c r="BL437" s="332" t="s">
        <v>1336</v>
      </c>
      <c r="BM437" s="332" t="s">
        <v>1453</v>
      </c>
    </row>
    <row r="438" spans="2:51" s="463" customFormat="1" ht="15">
      <c r="B438" s="452"/>
      <c r="C438" s="453"/>
      <c r="D438" s="454" t="s">
        <v>1279</v>
      </c>
      <c r="E438" s="455" t="s">
        <v>114</v>
      </c>
      <c r="F438" s="456" t="s">
        <v>96</v>
      </c>
      <c r="G438" s="453"/>
      <c r="H438" s="457">
        <v>1</v>
      </c>
      <c r="I438" s="458"/>
      <c r="J438" s="453"/>
      <c r="K438" s="453"/>
      <c r="L438" s="459"/>
      <c r="M438" s="460"/>
      <c r="N438" s="461"/>
      <c r="O438" s="461"/>
      <c r="P438" s="461"/>
      <c r="Q438" s="461"/>
      <c r="R438" s="461"/>
      <c r="S438" s="461"/>
      <c r="T438" s="462"/>
      <c r="AT438" s="464" t="s">
        <v>1279</v>
      </c>
      <c r="AU438" s="464" t="s">
        <v>98</v>
      </c>
      <c r="AV438" s="463" t="s">
        <v>98</v>
      </c>
      <c r="AW438" s="463" t="s">
        <v>1280</v>
      </c>
      <c r="AX438" s="463" t="s">
        <v>96</v>
      </c>
      <c r="AY438" s="464" t="s">
        <v>1276</v>
      </c>
    </row>
    <row r="439" spans="2:51" s="475" customFormat="1" ht="15">
      <c r="B439" s="465"/>
      <c r="C439" s="466"/>
      <c r="D439" s="454" t="s">
        <v>1279</v>
      </c>
      <c r="E439" s="467" t="s">
        <v>114</v>
      </c>
      <c r="F439" s="468" t="s">
        <v>116</v>
      </c>
      <c r="G439" s="466"/>
      <c r="H439" s="469">
        <v>1</v>
      </c>
      <c r="I439" s="470"/>
      <c r="J439" s="466"/>
      <c r="K439" s="466"/>
      <c r="L439" s="471"/>
      <c r="M439" s="472"/>
      <c r="N439" s="473"/>
      <c r="O439" s="473"/>
      <c r="P439" s="473"/>
      <c r="Q439" s="473"/>
      <c r="R439" s="473"/>
      <c r="S439" s="473"/>
      <c r="T439" s="474"/>
      <c r="AT439" s="476" t="s">
        <v>1279</v>
      </c>
      <c r="AU439" s="476" t="s">
        <v>98</v>
      </c>
      <c r="AV439" s="475" t="s">
        <v>107</v>
      </c>
      <c r="AW439" s="475" t="s">
        <v>1280</v>
      </c>
      <c r="AX439" s="475" t="s">
        <v>95</v>
      </c>
      <c r="AY439" s="476" t="s">
        <v>1276</v>
      </c>
    </row>
    <row r="440" spans="2:65" s="340" customFormat="1" ht="22.5" customHeight="1">
      <c r="B440" s="371"/>
      <c r="C440" s="439" t="s">
        <v>1454</v>
      </c>
      <c r="D440" s="439" t="s">
        <v>97</v>
      </c>
      <c r="E440" s="440" t="s">
        <v>474</v>
      </c>
      <c r="F440" s="441" t="s">
        <v>475</v>
      </c>
      <c r="G440" s="442" t="s">
        <v>41</v>
      </c>
      <c r="H440" s="443">
        <v>1</v>
      </c>
      <c r="I440" s="444"/>
      <c r="J440" s="445">
        <f>ROUND(I440*H440,2)</f>
        <v>0</v>
      </c>
      <c r="K440" s="441" t="s">
        <v>114</v>
      </c>
      <c r="L440" s="339"/>
      <c r="M440" s="446" t="s">
        <v>114</v>
      </c>
      <c r="N440" s="447" t="s">
        <v>1229</v>
      </c>
      <c r="O440" s="448"/>
      <c r="P440" s="449">
        <f>O440*H440</f>
        <v>0</v>
      </c>
      <c r="Q440" s="449">
        <v>0</v>
      </c>
      <c r="R440" s="449">
        <f>Q440*H440</f>
        <v>0</v>
      </c>
      <c r="S440" s="449">
        <v>0</v>
      </c>
      <c r="T440" s="450">
        <f>S440*H440</f>
        <v>0</v>
      </c>
      <c r="AR440" s="332" t="s">
        <v>1336</v>
      </c>
      <c r="AT440" s="332" t="s">
        <v>97</v>
      </c>
      <c r="AU440" s="332" t="s">
        <v>98</v>
      </c>
      <c r="AY440" s="332" t="s">
        <v>1276</v>
      </c>
      <c r="BE440" s="451">
        <f>IF(N440="základní",J440,0)</f>
        <v>0</v>
      </c>
      <c r="BF440" s="451">
        <f>IF(N440="snížená",J440,0)</f>
        <v>0</v>
      </c>
      <c r="BG440" s="451">
        <f>IF(N440="zákl. přenesená",J440,0)</f>
        <v>0</v>
      </c>
      <c r="BH440" s="451">
        <f>IF(N440="sníž. přenesená",J440,0)</f>
        <v>0</v>
      </c>
      <c r="BI440" s="451">
        <f>IF(N440="nulová",J440,0)</f>
        <v>0</v>
      </c>
      <c r="BJ440" s="332" t="s">
        <v>96</v>
      </c>
      <c r="BK440" s="451">
        <f>ROUND(I440*H440,2)</f>
        <v>0</v>
      </c>
      <c r="BL440" s="332" t="s">
        <v>1336</v>
      </c>
      <c r="BM440" s="332" t="s">
        <v>1455</v>
      </c>
    </row>
    <row r="441" spans="2:51" s="463" customFormat="1" ht="15">
      <c r="B441" s="452"/>
      <c r="C441" s="453"/>
      <c r="D441" s="454" t="s">
        <v>1279</v>
      </c>
      <c r="E441" s="455" t="s">
        <v>114</v>
      </c>
      <c r="F441" s="456" t="s">
        <v>96</v>
      </c>
      <c r="G441" s="453"/>
      <c r="H441" s="457">
        <v>1</v>
      </c>
      <c r="I441" s="458"/>
      <c r="J441" s="453"/>
      <c r="K441" s="453"/>
      <c r="L441" s="459"/>
      <c r="M441" s="460"/>
      <c r="N441" s="461"/>
      <c r="O441" s="461"/>
      <c r="P441" s="461"/>
      <c r="Q441" s="461"/>
      <c r="R441" s="461"/>
      <c r="S441" s="461"/>
      <c r="T441" s="462"/>
      <c r="AT441" s="464" t="s">
        <v>1279</v>
      </c>
      <c r="AU441" s="464" t="s">
        <v>98</v>
      </c>
      <c r="AV441" s="463" t="s">
        <v>98</v>
      </c>
      <c r="AW441" s="463" t="s">
        <v>1280</v>
      </c>
      <c r="AX441" s="463" t="s">
        <v>96</v>
      </c>
      <c r="AY441" s="464" t="s">
        <v>1276</v>
      </c>
    </row>
    <row r="442" spans="2:51" s="475" customFormat="1" ht="15">
      <c r="B442" s="465"/>
      <c r="C442" s="466"/>
      <c r="D442" s="454" t="s">
        <v>1279</v>
      </c>
      <c r="E442" s="467" t="s">
        <v>114</v>
      </c>
      <c r="F442" s="468" t="s">
        <v>116</v>
      </c>
      <c r="G442" s="466"/>
      <c r="H442" s="469">
        <v>1</v>
      </c>
      <c r="I442" s="470"/>
      <c r="J442" s="466"/>
      <c r="K442" s="466"/>
      <c r="L442" s="471"/>
      <c r="M442" s="472"/>
      <c r="N442" s="473"/>
      <c r="O442" s="473"/>
      <c r="P442" s="473"/>
      <c r="Q442" s="473"/>
      <c r="R442" s="473"/>
      <c r="S442" s="473"/>
      <c r="T442" s="474"/>
      <c r="AT442" s="476" t="s">
        <v>1279</v>
      </c>
      <c r="AU442" s="476" t="s">
        <v>98</v>
      </c>
      <c r="AV442" s="475" t="s">
        <v>107</v>
      </c>
      <c r="AW442" s="475" t="s">
        <v>1280</v>
      </c>
      <c r="AX442" s="475" t="s">
        <v>95</v>
      </c>
      <c r="AY442" s="476" t="s">
        <v>1276</v>
      </c>
    </row>
    <row r="443" spans="2:65" s="340" customFormat="1" ht="22.5" customHeight="1">
      <c r="B443" s="371"/>
      <c r="C443" s="439" t="s">
        <v>1456</v>
      </c>
      <c r="D443" s="439" t="s">
        <v>97</v>
      </c>
      <c r="E443" s="440" t="s">
        <v>476</v>
      </c>
      <c r="F443" s="441" t="s">
        <v>477</v>
      </c>
      <c r="G443" s="442" t="s">
        <v>41</v>
      </c>
      <c r="H443" s="443">
        <v>1</v>
      </c>
      <c r="I443" s="444"/>
      <c r="J443" s="445">
        <f>ROUND(I443*H443,2)</f>
        <v>0</v>
      </c>
      <c r="K443" s="441" t="s">
        <v>114</v>
      </c>
      <c r="L443" s="339"/>
      <c r="M443" s="446" t="s">
        <v>114</v>
      </c>
      <c r="N443" s="447" t="s">
        <v>1229</v>
      </c>
      <c r="O443" s="448"/>
      <c r="P443" s="449">
        <f>O443*H443</f>
        <v>0</v>
      </c>
      <c r="Q443" s="449">
        <v>0</v>
      </c>
      <c r="R443" s="449">
        <f>Q443*H443</f>
        <v>0</v>
      </c>
      <c r="S443" s="449">
        <v>0</v>
      </c>
      <c r="T443" s="450">
        <f>S443*H443</f>
        <v>0</v>
      </c>
      <c r="AR443" s="332" t="s">
        <v>1336</v>
      </c>
      <c r="AT443" s="332" t="s">
        <v>97</v>
      </c>
      <c r="AU443" s="332" t="s">
        <v>98</v>
      </c>
      <c r="AY443" s="332" t="s">
        <v>1276</v>
      </c>
      <c r="BE443" s="451">
        <f>IF(N443="základní",J443,0)</f>
        <v>0</v>
      </c>
      <c r="BF443" s="451">
        <f>IF(N443="snížená",J443,0)</f>
        <v>0</v>
      </c>
      <c r="BG443" s="451">
        <f>IF(N443="zákl. přenesená",J443,0)</f>
        <v>0</v>
      </c>
      <c r="BH443" s="451">
        <f>IF(N443="sníž. přenesená",J443,0)</f>
        <v>0</v>
      </c>
      <c r="BI443" s="451">
        <f>IF(N443="nulová",J443,0)</f>
        <v>0</v>
      </c>
      <c r="BJ443" s="332" t="s">
        <v>96</v>
      </c>
      <c r="BK443" s="451">
        <f>ROUND(I443*H443,2)</f>
        <v>0</v>
      </c>
      <c r="BL443" s="332" t="s">
        <v>1336</v>
      </c>
      <c r="BM443" s="332" t="s">
        <v>1457</v>
      </c>
    </row>
    <row r="444" spans="2:51" s="463" customFormat="1" ht="15">
      <c r="B444" s="452"/>
      <c r="C444" s="453"/>
      <c r="D444" s="454" t="s">
        <v>1279</v>
      </c>
      <c r="E444" s="455" t="s">
        <v>114</v>
      </c>
      <c r="F444" s="456" t="s">
        <v>96</v>
      </c>
      <c r="G444" s="453"/>
      <c r="H444" s="457">
        <v>1</v>
      </c>
      <c r="I444" s="458"/>
      <c r="J444" s="453"/>
      <c r="K444" s="453"/>
      <c r="L444" s="459"/>
      <c r="M444" s="460"/>
      <c r="N444" s="461"/>
      <c r="O444" s="461"/>
      <c r="P444" s="461"/>
      <c r="Q444" s="461"/>
      <c r="R444" s="461"/>
      <c r="S444" s="461"/>
      <c r="T444" s="462"/>
      <c r="AT444" s="464" t="s">
        <v>1279</v>
      </c>
      <c r="AU444" s="464" t="s">
        <v>98</v>
      </c>
      <c r="AV444" s="463" t="s">
        <v>98</v>
      </c>
      <c r="AW444" s="463" t="s">
        <v>1280</v>
      </c>
      <c r="AX444" s="463" t="s">
        <v>96</v>
      </c>
      <c r="AY444" s="464" t="s">
        <v>1276</v>
      </c>
    </row>
    <row r="445" spans="2:51" s="475" customFormat="1" ht="15">
      <c r="B445" s="465"/>
      <c r="C445" s="466"/>
      <c r="D445" s="454" t="s">
        <v>1279</v>
      </c>
      <c r="E445" s="467" t="s">
        <v>114</v>
      </c>
      <c r="F445" s="468" t="s">
        <v>116</v>
      </c>
      <c r="G445" s="466"/>
      <c r="H445" s="469">
        <v>1</v>
      </c>
      <c r="I445" s="470"/>
      <c r="J445" s="466"/>
      <c r="K445" s="466"/>
      <c r="L445" s="471"/>
      <c r="M445" s="472"/>
      <c r="N445" s="473"/>
      <c r="O445" s="473"/>
      <c r="P445" s="473"/>
      <c r="Q445" s="473"/>
      <c r="R445" s="473"/>
      <c r="S445" s="473"/>
      <c r="T445" s="474"/>
      <c r="AT445" s="476" t="s">
        <v>1279</v>
      </c>
      <c r="AU445" s="476" t="s">
        <v>98</v>
      </c>
      <c r="AV445" s="475" t="s">
        <v>107</v>
      </c>
      <c r="AW445" s="475" t="s">
        <v>1280</v>
      </c>
      <c r="AX445" s="475" t="s">
        <v>95</v>
      </c>
      <c r="AY445" s="476" t="s">
        <v>1276</v>
      </c>
    </row>
    <row r="446" spans="2:65" s="340" customFormat="1" ht="22.5" customHeight="1">
      <c r="B446" s="371"/>
      <c r="C446" s="439" t="s">
        <v>1458</v>
      </c>
      <c r="D446" s="439" t="s">
        <v>97</v>
      </c>
      <c r="E446" s="440" t="s">
        <v>478</v>
      </c>
      <c r="F446" s="441" t="s">
        <v>479</v>
      </c>
      <c r="G446" s="442" t="s">
        <v>41</v>
      </c>
      <c r="H446" s="443">
        <v>4</v>
      </c>
      <c r="I446" s="444"/>
      <c r="J446" s="445">
        <f>ROUND(I446*H446,2)</f>
        <v>0</v>
      </c>
      <c r="K446" s="441" t="s">
        <v>114</v>
      </c>
      <c r="L446" s="339"/>
      <c r="M446" s="446" t="s">
        <v>114</v>
      </c>
      <c r="N446" s="447" t="s">
        <v>1229</v>
      </c>
      <c r="O446" s="448"/>
      <c r="P446" s="449">
        <f>O446*H446</f>
        <v>0</v>
      </c>
      <c r="Q446" s="449">
        <v>0</v>
      </c>
      <c r="R446" s="449">
        <f>Q446*H446</f>
        <v>0</v>
      </c>
      <c r="S446" s="449">
        <v>0</v>
      </c>
      <c r="T446" s="450">
        <f>S446*H446</f>
        <v>0</v>
      </c>
      <c r="AR446" s="332" t="s">
        <v>1336</v>
      </c>
      <c r="AT446" s="332" t="s">
        <v>97</v>
      </c>
      <c r="AU446" s="332" t="s">
        <v>98</v>
      </c>
      <c r="AY446" s="332" t="s">
        <v>1276</v>
      </c>
      <c r="BE446" s="451">
        <f>IF(N446="základní",J446,0)</f>
        <v>0</v>
      </c>
      <c r="BF446" s="451">
        <f>IF(N446="snížená",J446,0)</f>
        <v>0</v>
      </c>
      <c r="BG446" s="451">
        <f>IF(N446="zákl. přenesená",J446,0)</f>
        <v>0</v>
      </c>
      <c r="BH446" s="451">
        <f>IF(N446="sníž. přenesená",J446,0)</f>
        <v>0</v>
      </c>
      <c r="BI446" s="451">
        <f>IF(N446="nulová",J446,0)</f>
        <v>0</v>
      </c>
      <c r="BJ446" s="332" t="s">
        <v>96</v>
      </c>
      <c r="BK446" s="451">
        <f>ROUND(I446*H446,2)</f>
        <v>0</v>
      </c>
      <c r="BL446" s="332" t="s">
        <v>1336</v>
      </c>
      <c r="BM446" s="332" t="s">
        <v>1459</v>
      </c>
    </row>
    <row r="447" spans="2:51" s="463" customFormat="1" ht="15">
      <c r="B447" s="452"/>
      <c r="C447" s="453"/>
      <c r="D447" s="454" t="s">
        <v>1279</v>
      </c>
      <c r="E447" s="455" t="s">
        <v>114</v>
      </c>
      <c r="F447" s="456" t="s">
        <v>480</v>
      </c>
      <c r="G447" s="453"/>
      <c r="H447" s="457">
        <v>4</v>
      </c>
      <c r="I447" s="458"/>
      <c r="J447" s="453"/>
      <c r="K447" s="453"/>
      <c r="L447" s="459"/>
      <c r="M447" s="460"/>
      <c r="N447" s="461"/>
      <c r="O447" s="461"/>
      <c r="P447" s="461"/>
      <c r="Q447" s="461"/>
      <c r="R447" s="461"/>
      <c r="S447" s="461"/>
      <c r="T447" s="462"/>
      <c r="AT447" s="464" t="s">
        <v>1279</v>
      </c>
      <c r="AU447" s="464" t="s">
        <v>98</v>
      </c>
      <c r="AV447" s="463" t="s">
        <v>98</v>
      </c>
      <c r="AW447" s="463" t="s">
        <v>1280</v>
      </c>
      <c r="AX447" s="463" t="s">
        <v>96</v>
      </c>
      <c r="AY447" s="464" t="s">
        <v>1276</v>
      </c>
    </row>
    <row r="448" spans="2:51" s="475" customFormat="1" ht="15">
      <c r="B448" s="465"/>
      <c r="C448" s="466"/>
      <c r="D448" s="454" t="s">
        <v>1279</v>
      </c>
      <c r="E448" s="467" t="s">
        <v>114</v>
      </c>
      <c r="F448" s="468" t="s">
        <v>116</v>
      </c>
      <c r="G448" s="466"/>
      <c r="H448" s="469">
        <v>4</v>
      </c>
      <c r="I448" s="470"/>
      <c r="J448" s="466"/>
      <c r="K448" s="466"/>
      <c r="L448" s="471"/>
      <c r="M448" s="472"/>
      <c r="N448" s="473"/>
      <c r="O448" s="473"/>
      <c r="P448" s="473"/>
      <c r="Q448" s="473"/>
      <c r="R448" s="473"/>
      <c r="S448" s="473"/>
      <c r="T448" s="474"/>
      <c r="AT448" s="476" t="s">
        <v>1279</v>
      </c>
      <c r="AU448" s="476" t="s">
        <v>98</v>
      </c>
      <c r="AV448" s="475" t="s">
        <v>107</v>
      </c>
      <c r="AW448" s="475" t="s">
        <v>1280</v>
      </c>
      <c r="AX448" s="475" t="s">
        <v>95</v>
      </c>
      <c r="AY448" s="476" t="s">
        <v>1276</v>
      </c>
    </row>
    <row r="449" spans="2:65" s="340" customFormat="1" ht="22.5" customHeight="1">
      <c r="B449" s="371"/>
      <c r="C449" s="439" t="s">
        <v>775</v>
      </c>
      <c r="D449" s="439" t="s">
        <v>97</v>
      </c>
      <c r="E449" s="440" t="s">
        <v>481</v>
      </c>
      <c r="F449" s="441" t="s">
        <v>482</v>
      </c>
      <c r="G449" s="442" t="s">
        <v>41</v>
      </c>
      <c r="H449" s="443">
        <v>1</v>
      </c>
      <c r="I449" s="444"/>
      <c r="J449" s="445">
        <f>ROUND(I449*H449,2)</f>
        <v>0</v>
      </c>
      <c r="K449" s="441" t="s">
        <v>114</v>
      </c>
      <c r="L449" s="339"/>
      <c r="M449" s="446" t="s">
        <v>114</v>
      </c>
      <c r="N449" s="447" t="s">
        <v>1229</v>
      </c>
      <c r="O449" s="448"/>
      <c r="P449" s="449">
        <f>O449*H449</f>
        <v>0</v>
      </c>
      <c r="Q449" s="449">
        <v>0</v>
      </c>
      <c r="R449" s="449">
        <f>Q449*H449</f>
        <v>0</v>
      </c>
      <c r="S449" s="449">
        <v>0</v>
      </c>
      <c r="T449" s="450">
        <f>S449*H449</f>
        <v>0</v>
      </c>
      <c r="AR449" s="332" t="s">
        <v>1336</v>
      </c>
      <c r="AT449" s="332" t="s">
        <v>97</v>
      </c>
      <c r="AU449" s="332" t="s">
        <v>98</v>
      </c>
      <c r="AY449" s="332" t="s">
        <v>1276</v>
      </c>
      <c r="BE449" s="451">
        <f>IF(N449="základní",J449,0)</f>
        <v>0</v>
      </c>
      <c r="BF449" s="451">
        <f>IF(N449="snížená",J449,0)</f>
        <v>0</v>
      </c>
      <c r="BG449" s="451">
        <f>IF(N449="zákl. přenesená",J449,0)</f>
        <v>0</v>
      </c>
      <c r="BH449" s="451">
        <f>IF(N449="sníž. přenesená",J449,0)</f>
        <v>0</v>
      </c>
      <c r="BI449" s="451">
        <f>IF(N449="nulová",J449,0)</f>
        <v>0</v>
      </c>
      <c r="BJ449" s="332" t="s">
        <v>96</v>
      </c>
      <c r="BK449" s="451">
        <f>ROUND(I449*H449,2)</f>
        <v>0</v>
      </c>
      <c r="BL449" s="332" t="s">
        <v>1336</v>
      </c>
      <c r="BM449" s="332" t="s">
        <v>1460</v>
      </c>
    </row>
    <row r="450" spans="2:51" s="486" customFormat="1" ht="15">
      <c r="B450" s="477"/>
      <c r="C450" s="478"/>
      <c r="D450" s="454" t="s">
        <v>1279</v>
      </c>
      <c r="E450" s="479" t="s">
        <v>114</v>
      </c>
      <c r="F450" s="480" t="s">
        <v>129</v>
      </c>
      <c r="G450" s="478"/>
      <c r="H450" s="479" t="s">
        <v>114</v>
      </c>
      <c r="I450" s="481"/>
      <c r="J450" s="478"/>
      <c r="K450" s="478"/>
      <c r="L450" s="482"/>
      <c r="M450" s="483"/>
      <c r="N450" s="484"/>
      <c r="O450" s="484"/>
      <c r="P450" s="484"/>
      <c r="Q450" s="484"/>
      <c r="R450" s="484"/>
      <c r="S450" s="484"/>
      <c r="T450" s="485"/>
      <c r="AT450" s="487" t="s">
        <v>1279</v>
      </c>
      <c r="AU450" s="487" t="s">
        <v>98</v>
      </c>
      <c r="AV450" s="486" t="s">
        <v>96</v>
      </c>
      <c r="AW450" s="486" t="s">
        <v>1280</v>
      </c>
      <c r="AX450" s="486" t="s">
        <v>95</v>
      </c>
      <c r="AY450" s="487" t="s">
        <v>1276</v>
      </c>
    </row>
    <row r="451" spans="2:51" s="463" customFormat="1" ht="15">
      <c r="B451" s="452"/>
      <c r="C451" s="453"/>
      <c r="D451" s="454" t="s">
        <v>1279</v>
      </c>
      <c r="E451" s="455" t="s">
        <v>114</v>
      </c>
      <c r="F451" s="456" t="s">
        <v>96</v>
      </c>
      <c r="G451" s="453"/>
      <c r="H451" s="457">
        <v>1</v>
      </c>
      <c r="I451" s="458"/>
      <c r="J451" s="453"/>
      <c r="K451" s="453"/>
      <c r="L451" s="459"/>
      <c r="M451" s="460"/>
      <c r="N451" s="461"/>
      <c r="O451" s="461"/>
      <c r="P451" s="461"/>
      <c r="Q451" s="461"/>
      <c r="R451" s="461"/>
      <c r="S451" s="461"/>
      <c r="T451" s="462"/>
      <c r="AT451" s="464" t="s">
        <v>1279</v>
      </c>
      <c r="AU451" s="464" t="s">
        <v>98</v>
      </c>
      <c r="AV451" s="463" t="s">
        <v>98</v>
      </c>
      <c r="AW451" s="463" t="s">
        <v>1280</v>
      </c>
      <c r="AX451" s="463" t="s">
        <v>95</v>
      </c>
      <c r="AY451" s="464" t="s">
        <v>1276</v>
      </c>
    </row>
    <row r="452" spans="2:51" s="475" customFormat="1" ht="15">
      <c r="B452" s="465"/>
      <c r="C452" s="466"/>
      <c r="D452" s="454" t="s">
        <v>1279</v>
      </c>
      <c r="E452" s="467" t="s">
        <v>114</v>
      </c>
      <c r="F452" s="468" t="s">
        <v>116</v>
      </c>
      <c r="G452" s="466"/>
      <c r="H452" s="469">
        <v>1</v>
      </c>
      <c r="I452" s="470"/>
      <c r="J452" s="466"/>
      <c r="K452" s="466"/>
      <c r="L452" s="471"/>
      <c r="M452" s="472"/>
      <c r="N452" s="473"/>
      <c r="O452" s="473"/>
      <c r="P452" s="473"/>
      <c r="Q452" s="473"/>
      <c r="R452" s="473"/>
      <c r="S452" s="473"/>
      <c r="T452" s="474"/>
      <c r="AT452" s="476" t="s">
        <v>1279</v>
      </c>
      <c r="AU452" s="476" t="s">
        <v>98</v>
      </c>
      <c r="AV452" s="475" t="s">
        <v>107</v>
      </c>
      <c r="AW452" s="475" t="s">
        <v>1280</v>
      </c>
      <c r="AX452" s="475" t="s">
        <v>96</v>
      </c>
      <c r="AY452" s="476" t="s">
        <v>1276</v>
      </c>
    </row>
    <row r="453" spans="2:65" s="340" customFormat="1" ht="16.5" customHeight="1">
      <c r="B453" s="371"/>
      <c r="C453" s="439" t="s">
        <v>981</v>
      </c>
      <c r="D453" s="439" t="s">
        <v>97</v>
      </c>
      <c r="E453" s="440" t="s">
        <v>483</v>
      </c>
      <c r="F453" s="441" t="s">
        <v>484</v>
      </c>
      <c r="G453" s="442" t="s">
        <v>41</v>
      </c>
      <c r="H453" s="443">
        <v>3</v>
      </c>
      <c r="I453" s="444"/>
      <c r="J453" s="445">
        <f>ROUND(I453*H453,2)</f>
        <v>0</v>
      </c>
      <c r="K453" s="441" t="s">
        <v>114</v>
      </c>
      <c r="L453" s="339"/>
      <c r="M453" s="446" t="s">
        <v>114</v>
      </c>
      <c r="N453" s="447" t="s">
        <v>1229</v>
      </c>
      <c r="O453" s="448"/>
      <c r="P453" s="449">
        <f>O453*H453</f>
        <v>0</v>
      </c>
      <c r="Q453" s="449">
        <v>0</v>
      </c>
      <c r="R453" s="449">
        <f>Q453*H453</f>
        <v>0</v>
      </c>
      <c r="S453" s="449">
        <v>0</v>
      </c>
      <c r="T453" s="450">
        <f>S453*H453</f>
        <v>0</v>
      </c>
      <c r="AR453" s="332" t="s">
        <v>1336</v>
      </c>
      <c r="AT453" s="332" t="s">
        <v>97</v>
      </c>
      <c r="AU453" s="332" t="s">
        <v>98</v>
      </c>
      <c r="AY453" s="332" t="s">
        <v>1276</v>
      </c>
      <c r="BE453" s="451">
        <f>IF(N453="základní",J453,0)</f>
        <v>0</v>
      </c>
      <c r="BF453" s="451">
        <f>IF(N453="snížená",J453,0)</f>
        <v>0</v>
      </c>
      <c r="BG453" s="451">
        <f>IF(N453="zákl. přenesená",J453,0)</f>
        <v>0</v>
      </c>
      <c r="BH453" s="451">
        <f>IF(N453="sníž. přenesená",J453,0)</f>
        <v>0</v>
      </c>
      <c r="BI453" s="451">
        <f>IF(N453="nulová",J453,0)</f>
        <v>0</v>
      </c>
      <c r="BJ453" s="332" t="s">
        <v>96</v>
      </c>
      <c r="BK453" s="451">
        <f>ROUND(I453*H453,2)</f>
        <v>0</v>
      </c>
      <c r="BL453" s="332" t="s">
        <v>1336</v>
      </c>
      <c r="BM453" s="332" t="s">
        <v>1461</v>
      </c>
    </row>
    <row r="454" spans="2:51" s="486" customFormat="1" ht="15">
      <c r="B454" s="477"/>
      <c r="C454" s="478"/>
      <c r="D454" s="454" t="s">
        <v>1279</v>
      </c>
      <c r="E454" s="479" t="s">
        <v>114</v>
      </c>
      <c r="F454" s="480" t="s">
        <v>129</v>
      </c>
      <c r="G454" s="478"/>
      <c r="H454" s="479" t="s">
        <v>114</v>
      </c>
      <c r="I454" s="481"/>
      <c r="J454" s="478"/>
      <c r="K454" s="478"/>
      <c r="L454" s="482"/>
      <c r="M454" s="483"/>
      <c r="N454" s="484"/>
      <c r="O454" s="484"/>
      <c r="P454" s="484"/>
      <c r="Q454" s="484"/>
      <c r="R454" s="484"/>
      <c r="S454" s="484"/>
      <c r="T454" s="485"/>
      <c r="AT454" s="487" t="s">
        <v>1279</v>
      </c>
      <c r="AU454" s="487" t="s">
        <v>98</v>
      </c>
      <c r="AV454" s="486" t="s">
        <v>96</v>
      </c>
      <c r="AW454" s="486" t="s">
        <v>1280</v>
      </c>
      <c r="AX454" s="486" t="s">
        <v>95</v>
      </c>
      <c r="AY454" s="487" t="s">
        <v>1276</v>
      </c>
    </row>
    <row r="455" spans="2:51" s="463" customFormat="1" ht="15">
      <c r="B455" s="452"/>
      <c r="C455" s="453"/>
      <c r="D455" s="454" t="s">
        <v>1279</v>
      </c>
      <c r="E455" s="455" t="s">
        <v>114</v>
      </c>
      <c r="F455" s="456" t="s">
        <v>106</v>
      </c>
      <c r="G455" s="453"/>
      <c r="H455" s="457">
        <v>3</v>
      </c>
      <c r="I455" s="458"/>
      <c r="J455" s="453"/>
      <c r="K455" s="453"/>
      <c r="L455" s="459"/>
      <c r="M455" s="460"/>
      <c r="N455" s="461"/>
      <c r="O455" s="461"/>
      <c r="P455" s="461"/>
      <c r="Q455" s="461"/>
      <c r="R455" s="461"/>
      <c r="S455" s="461"/>
      <c r="T455" s="462"/>
      <c r="AT455" s="464" t="s">
        <v>1279</v>
      </c>
      <c r="AU455" s="464" t="s">
        <v>98</v>
      </c>
      <c r="AV455" s="463" t="s">
        <v>98</v>
      </c>
      <c r="AW455" s="463" t="s">
        <v>1280</v>
      </c>
      <c r="AX455" s="463" t="s">
        <v>95</v>
      </c>
      <c r="AY455" s="464" t="s">
        <v>1276</v>
      </c>
    </row>
    <row r="456" spans="2:51" s="475" customFormat="1" ht="15">
      <c r="B456" s="465"/>
      <c r="C456" s="466"/>
      <c r="D456" s="454" t="s">
        <v>1279</v>
      </c>
      <c r="E456" s="467" t="s">
        <v>114</v>
      </c>
      <c r="F456" s="468" t="s">
        <v>116</v>
      </c>
      <c r="G456" s="466"/>
      <c r="H456" s="469">
        <v>3</v>
      </c>
      <c r="I456" s="470"/>
      <c r="J456" s="466"/>
      <c r="K456" s="466"/>
      <c r="L456" s="471"/>
      <c r="M456" s="472"/>
      <c r="N456" s="473"/>
      <c r="O456" s="473"/>
      <c r="P456" s="473"/>
      <c r="Q456" s="473"/>
      <c r="R456" s="473"/>
      <c r="S456" s="473"/>
      <c r="T456" s="474"/>
      <c r="AT456" s="476" t="s">
        <v>1279</v>
      </c>
      <c r="AU456" s="476" t="s">
        <v>98</v>
      </c>
      <c r="AV456" s="475" t="s">
        <v>107</v>
      </c>
      <c r="AW456" s="475" t="s">
        <v>1280</v>
      </c>
      <c r="AX456" s="475" t="s">
        <v>96</v>
      </c>
      <c r="AY456" s="476" t="s">
        <v>1276</v>
      </c>
    </row>
    <row r="457" spans="2:65" s="340" customFormat="1" ht="16.5" customHeight="1">
      <c r="B457" s="371"/>
      <c r="C457" s="439" t="s">
        <v>1462</v>
      </c>
      <c r="D457" s="439" t="s">
        <v>97</v>
      </c>
      <c r="E457" s="440" t="s">
        <v>222</v>
      </c>
      <c r="F457" s="441" t="s">
        <v>223</v>
      </c>
      <c r="G457" s="442" t="s">
        <v>41</v>
      </c>
      <c r="H457" s="443">
        <v>34</v>
      </c>
      <c r="I457" s="444"/>
      <c r="J457" s="445">
        <f>ROUND(I457*H457,2)</f>
        <v>0</v>
      </c>
      <c r="K457" s="441" t="s">
        <v>114</v>
      </c>
      <c r="L457" s="339"/>
      <c r="M457" s="446" t="s">
        <v>114</v>
      </c>
      <c r="N457" s="447" t="s">
        <v>1229</v>
      </c>
      <c r="O457" s="448"/>
      <c r="P457" s="449">
        <f>O457*H457</f>
        <v>0</v>
      </c>
      <c r="Q457" s="449">
        <v>0</v>
      </c>
      <c r="R457" s="449">
        <f>Q457*H457</f>
        <v>0</v>
      </c>
      <c r="S457" s="449">
        <v>0</v>
      </c>
      <c r="T457" s="450">
        <f>S457*H457</f>
        <v>0</v>
      </c>
      <c r="AR457" s="332" t="s">
        <v>1336</v>
      </c>
      <c r="AT457" s="332" t="s">
        <v>97</v>
      </c>
      <c r="AU457" s="332" t="s">
        <v>98</v>
      </c>
      <c r="AY457" s="332" t="s">
        <v>1276</v>
      </c>
      <c r="BE457" s="451">
        <f>IF(N457="základní",J457,0)</f>
        <v>0</v>
      </c>
      <c r="BF457" s="451">
        <f>IF(N457="snížená",J457,0)</f>
        <v>0</v>
      </c>
      <c r="BG457" s="451">
        <f>IF(N457="zákl. přenesená",J457,0)</f>
        <v>0</v>
      </c>
      <c r="BH457" s="451">
        <f>IF(N457="sníž. přenesená",J457,0)</f>
        <v>0</v>
      </c>
      <c r="BI457" s="451">
        <f>IF(N457="nulová",J457,0)</f>
        <v>0</v>
      </c>
      <c r="BJ457" s="332" t="s">
        <v>96</v>
      </c>
      <c r="BK457" s="451">
        <f>ROUND(I457*H457,2)</f>
        <v>0</v>
      </c>
      <c r="BL457" s="332" t="s">
        <v>1336</v>
      </c>
      <c r="BM457" s="332" t="s">
        <v>1463</v>
      </c>
    </row>
    <row r="458" spans="2:51" s="463" customFormat="1" ht="15">
      <c r="B458" s="452"/>
      <c r="C458" s="453"/>
      <c r="D458" s="454" t="s">
        <v>1279</v>
      </c>
      <c r="E458" s="455" t="s">
        <v>114</v>
      </c>
      <c r="F458" s="456" t="s">
        <v>485</v>
      </c>
      <c r="G458" s="453"/>
      <c r="H458" s="457">
        <v>33</v>
      </c>
      <c r="I458" s="458"/>
      <c r="J458" s="453"/>
      <c r="K458" s="453"/>
      <c r="L458" s="459"/>
      <c r="M458" s="460"/>
      <c r="N458" s="461"/>
      <c r="O458" s="461"/>
      <c r="P458" s="461"/>
      <c r="Q458" s="461"/>
      <c r="R458" s="461"/>
      <c r="S458" s="461"/>
      <c r="T458" s="462"/>
      <c r="AT458" s="464" t="s">
        <v>1279</v>
      </c>
      <c r="AU458" s="464" t="s">
        <v>98</v>
      </c>
      <c r="AV458" s="463" t="s">
        <v>98</v>
      </c>
      <c r="AW458" s="463" t="s">
        <v>1280</v>
      </c>
      <c r="AX458" s="463" t="s">
        <v>95</v>
      </c>
      <c r="AY458" s="464" t="s">
        <v>1276</v>
      </c>
    </row>
    <row r="459" spans="2:51" s="463" customFormat="1" ht="15">
      <c r="B459" s="452"/>
      <c r="C459" s="453"/>
      <c r="D459" s="454" t="s">
        <v>1279</v>
      </c>
      <c r="E459" s="455" t="s">
        <v>114</v>
      </c>
      <c r="F459" s="456" t="s">
        <v>96</v>
      </c>
      <c r="G459" s="453"/>
      <c r="H459" s="457">
        <v>1</v>
      </c>
      <c r="I459" s="458"/>
      <c r="J459" s="453"/>
      <c r="K459" s="453"/>
      <c r="L459" s="459"/>
      <c r="M459" s="460"/>
      <c r="N459" s="461"/>
      <c r="O459" s="461"/>
      <c r="P459" s="461"/>
      <c r="Q459" s="461"/>
      <c r="R459" s="461"/>
      <c r="S459" s="461"/>
      <c r="T459" s="462"/>
      <c r="AT459" s="464" t="s">
        <v>1279</v>
      </c>
      <c r="AU459" s="464" t="s">
        <v>98</v>
      </c>
      <c r="AV459" s="463" t="s">
        <v>98</v>
      </c>
      <c r="AW459" s="463" t="s">
        <v>1280</v>
      </c>
      <c r="AX459" s="463" t="s">
        <v>95</v>
      </c>
      <c r="AY459" s="464" t="s">
        <v>1276</v>
      </c>
    </row>
    <row r="460" spans="2:51" s="475" customFormat="1" ht="15">
      <c r="B460" s="465"/>
      <c r="C460" s="466"/>
      <c r="D460" s="454" t="s">
        <v>1279</v>
      </c>
      <c r="E460" s="467" t="s">
        <v>114</v>
      </c>
      <c r="F460" s="468" t="s">
        <v>116</v>
      </c>
      <c r="G460" s="466"/>
      <c r="H460" s="469">
        <v>34</v>
      </c>
      <c r="I460" s="470"/>
      <c r="J460" s="466"/>
      <c r="K460" s="466"/>
      <c r="L460" s="471"/>
      <c r="M460" s="472"/>
      <c r="N460" s="473"/>
      <c r="O460" s="473"/>
      <c r="P460" s="473"/>
      <c r="Q460" s="473"/>
      <c r="R460" s="473"/>
      <c r="S460" s="473"/>
      <c r="T460" s="474"/>
      <c r="AT460" s="476" t="s">
        <v>1279</v>
      </c>
      <c r="AU460" s="476" t="s">
        <v>98</v>
      </c>
      <c r="AV460" s="475" t="s">
        <v>107</v>
      </c>
      <c r="AW460" s="475" t="s">
        <v>1280</v>
      </c>
      <c r="AX460" s="475" t="s">
        <v>96</v>
      </c>
      <c r="AY460" s="476" t="s">
        <v>1276</v>
      </c>
    </row>
    <row r="461" spans="2:63" s="433" customFormat="1" ht="22.8" customHeight="1">
      <c r="B461" s="422"/>
      <c r="C461" s="423"/>
      <c r="D461" s="424" t="s">
        <v>92</v>
      </c>
      <c r="E461" s="437" t="s">
        <v>49</v>
      </c>
      <c r="F461" s="437" t="s">
        <v>224</v>
      </c>
      <c r="G461" s="423"/>
      <c r="H461" s="423"/>
      <c r="I461" s="426"/>
      <c r="J461" s="438">
        <f>BK461</f>
        <v>0</v>
      </c>
      <c r="K461" s="423"/>
      <c r="L461" s="428"/>
      <c r="M461" s="429"/>
      <c r="N461" s="430"/>
      <c r="O461" s="430"/>
      <c r="P461" s="431">
        <f>P462+SUM(P463:P484)</f>
        <v>0</v>
      </c>
      <c r="Q461" s="430"/>
      <c r="R461" s="431">
        <f>R462+SUM(R463:R484)</f>
        <v>10.1697658</v>
      </c>
      <c r="S461" s="430"/>
      <c r="T461" s="432">
        <f>T462+SUM(T463:T484)</f>
        <v>0</v>
      </c>
      <c r="AR461" s="434" t="s">
        <v>98</v>
      </c>
      <c r="AT461" s="435" t="s">
        <v>92</v>
      </c>
      <c r="AU461" s="435" t="s">
        <v>96</v>
      </c>
      <c r="AY461" s="434" t="s">
        <v>1276</v>
      </c>
      <c r="BK461" s="436">
        <f>BK462+SUM(BK463:BK484)</f>
        <v>0</v>
      </c>
    </row>
    <row r="462" spans="2:65" s="340" customFormat="1" ht="16.5" customHeight="1">
      <c r="B462" s="371"/>
      <c r="C462" s="439" t="s">
        <v>1015</v>
      </c>
      <c r="D462" s="439" t="s">
        <v>97</v>
      </c>
      <c r="E462" s="440" t="s">
        <v>289</v>
      </c>
      <c r="F462" s="441" t="s">
        <v>290</v>
      </c>
      <c r="G462" s="442" t="s">
        <v>6</v>
      </c>
      <c r="H462" s="443">
        <v>87.52</v>
      </c>
      <c r="I462" s="444"/>
      <c r="J462" s="445">
        <f>ROUND(I462*H462,2)</f>
        <v>0</v>
      </c>
      <c r="K462" s="441" t="s">
        <v>114</v>
      </c>
      <c r="L462" s="339"/>
      <c r="M462" s="446" t="s">
        <v>114</v>
      </c>
      <c r="N462" s="447" t="s">
        <v>1229</v>
      </c>
      <c r="O462" s="448"/>
      <c r="P462" s="449">
        <f>O462*H462</f>
        <v>0</v>
      </c>
      <c r="Q462" s="449">
        <v>0.009</v>
      </c>
      <c r="R462" s="449">
        <f>Q462*H462</f>
        <v>0.7876799999999999</v>
      </c>
      <c r="S462" s="449">
        <v>0</v>
      </c>
      <c r="T462" s="450">
        <f>S462*H462</f>
        <v>0</v>
      </c>
      <c r="AR462" s="332" t="s">
        <v>1336</v>
      </c>
      <c r="AT462" s="332" t="s">
        <v>97</v>
      </c>
      <c r="AU462" s="332" t="s">
        <v>98</v>
      </c>
      <c r="AY462" s="332" t="s">
        <v>1276</v>
      </c>
      <c r="BE462" s="451">
        <f>IF(N462="základní",J462,0)</f>
        <v>0</v>
      </c>
      <c r="BF462" s="451">
        <f>IF(N462="snížená",J462,0)</f>
        <v>0</v>
      </c>
      <c r="BG462" s="451">
        <f>IF(N462="zákl. přenesená",J462,0)</f>
        <v>0</v>
      </c>
      <c r="BH462" s="451">
        <f>IF(N462="sníž. přenesená",J462,0)</f>
        <v>0</v>
      </c>
      <c r="BI462" s="451">
        <f>IF(N462="nulová",J462,0)</f>
        <v>0</v>
      </c>
      <c r="BJ462" s="332" t="s">
        <v>96</v>
      </c>
      <c r="BK462" s="451">
        <f>ROUND(I462*H462,2)</f>
        <v>0</v>
      </c>
      <c r="BL462" s="332" t="s">
        <v>1336</v>
      </c>
      <c r="BM462" s="332" t="s">
        <v>1464</v>
      </c>
    </row>
    <row r="463" spans="2:51" s="486" customFormat="1" ht="15">
      <c r="B463" s="477"/>
      <c r="C463" s="478"/>
      <c r="D463" s="454" t="s">
        <v>1279</v>
      </c>
      <c r="E463" s="479" t="s">
        <v>114</v>
      </c>
      <c r="F463" s="480" t="s">
        <v>327</v>
      </c>
      <c r="G463" s="478"/>
      <c r="H463" s="479" t="s">
        <v>114</v>
      </c>
      <c r="I463" s="481"/>
      <c r="J463" s="478"/>
      <c r="K463" s="478"/>
      <c r="L463" s="482"/>
      <c r="M463" s="483"/>
      <c r="N463" s="484"/>
      <c r="O463" s="484"/>
      <c r="P463" s="484"/>
      <c r="Q463" s="484"/>
      <c r="R463" s="484"/>
      <c r="S463" s="484"/>
      <c r="T463" s="485"/>
      <c r="AT463" s="487" t="s">
        <v>1279</v>
      </c>
      <c r="AU463" s="487" t="s">
        <v>98</v>
      </c>
      <c r="AV463" s="486" t="s">
        <v>96</v>
      </c>
      <c r="AW463" s="486" t="s">
        <v>1280</v>
      </c>
      <c r="AX463" s="486" t="s">
        <v>95</v>
      </c>
      <c r="AY463" s="487" t="s">
        <v>1276</v>
      </c>
    </row>
    <row r="464" spans="2:51" s="463" customFormat="1" ht="20.4">
      <c r="B464" s="452"/>
      <c r="C464" s="453"/>
      <c r="D464" s="454" t="s">
        <v>1279</v>
      </c>
      <c r="E464" s="455" t="s">
        <v>114</v>
      </c>
      <c r="F464" s="456" t="s">
        <v>486</v>
      </c>
      <c r="G464" s="453"/>
      <c r="H464" s="457">
        <v>77.77</v>
      </c>
      <c r="I464" s="458"/>
      <c r="J464" s="453"/>
      <c r="K464" s="453"/>
      <c r="L464" s="459"/>
      <c r="M464" s="460"/>
      <c r="N464" s="461"/>
      <c r="O464" s="461"/>
      <c r="P464" s="461"/>
      <c r="Q464" s="461"/>
      <c r="R464" s="461"/>
      <c r="S464" s="461"/>
      <c r="T464" s="462"/>
      <c r="AT464" s="464" t="s">
        <v>1279</v>
      </c>
      <c r="AU464" s="464" t="s">
        <v>98</v>
      </c>
      <c r="AV464" s="463" t="s">
        <v>98</v>
      </c>
      <c r="AW464" s="463" t="s">
        <v>1280</v>
      </c>
      <c r="AX464" s="463" t="s">
        <v>95</v>
      </c>
      <c r="AY464" s="464" t="s">
        <v>1276</v>
      </c>
    </row>
    <row r="465" spans="2:51" s="463" customFormat="1" ht="15">
      <c r="B465" s="452"/>
      <c r="C465" s="453"/>
      <c r="D465" s="454" t="s">
        <v>1279</v>
      </c>
      <c r="E465" s="455" t="s">
        <v>114</v>
      </c>
      <c r="F465" s="456" t="s">
        <v>487</v>
      </c>
      <c r="G465" s="453"/>
      <c r="H465" s="457">
        <v>9.75</v>
      </c>
      <c r="I465" s="458"/>
      <c r="J465" s="453"/>
      <c r="K465" s="453"/>
      <c r="L465" s="459"/>
      <c r="M465" s="460"/>
      <c r="N465" s="461"/>
      <c r="O465" s="461"/>
      <c r="P465" s="461"/>
      <c r="Q465" s="461"/>
      <c r="R465" s="461"/>
      <c r="S465" s="461"/>
      <c r="T465" s="462"/>
      <c r="AT465" s="464" t="s">
        <v>1279</v>
      </c>
      <c r="AU465" s="464" t="s">
        <v>98</v>
      </c>
      <c r="AV465" s="463" t="s">
        <v>98</v>
      </c>
      <c r="AW465" s="463" t="s">
        <v>1280</v>
      </c>
      <c r="AX465" s="463" t="s">
        <v>95</v>
      </c>
      <c r="AY465" s="464" t="s">
        <v>1276</v>
      </c>
    </row>
    <row r="466" spans="2:51" s="475" customFormat="1" ht="15">
      <c r="B466" s="465"/>
      <c r="C466" s="466"/>
      <c r="D466" s="454" t="s">
        <v>1279</v>
      </c>
      <c r="E466" s="467" t="s">
        <v>114</v>
      </c>
      <c r="F466" s="468" t="s">
        <v>116</v>
      </c>
      <c r="G466" s="466"/>
      <c r="H466" s="469">
        <v>87.52</v>
      </c>
      <c r="I466" s="470"/>
      <c r="J466" s="466"/>
      <c r="K466" s="466"/>
      <c r="L466" s="471"/>
      <c r="M466" s="472"/>
      <c r="N466" s="473"/>
      <c r="O466" s="473"/>
      <c r="P466" s="473"/>
      <c r="Q466" s="473"/>
      <c r="R466" s="473"/>
      <c r="S466" s="473"/>
      <c r="T466" s="474"/>
      <c r="AT466" s="476" t="s">
        <v>1279</v>
      </c>
      <c r="AU466" s="476" t="s">
        <v>98</v>
      </c>
      <c r="AV466" s="475" t="s">
        <v>107</v>
      </c>
      <c r="AW466" s="475" t="s">
        <v>1280</v>
      </c>
      <c r="AX466" s="475" t="s">
        <v>96</v>
      </c>
      <c r="AY466" s="476" t="s">
        <v>1276</v>
      </c>
    </row>
    <row r="467" spans="2:65" s="340" customFormat="1" ht="16.5" customHeight="1">
      <c r="B467" s="371"/>
      <c r="C467" s="500" t="s">
        <v>1465</v>
      </c>
      <c r="D467" s="500" t="s">
        <v>99</v>
      </c>
      <c r="E467" s="501" t="s">
        <v>265</v>
      </c>
      <c r="F467" s="502" t="s">
        <v>266</v>
      </c>
      <c r="G467" s="503" t="s">
        <v>6</v>
      </c>
      <c r="H467" s="504">
        <v>27.144</v>
      </c>
      <c r="I467" s="505"/>
      <c r="J467" s="506">
        <f>ROUND(I467*H467,2)</f>
        <v>0</v>
      </c>
      <c r="K467" s="502" t="s">
        <v>114</v>
      </c>
      <c r="L467" s="507"/>
      <c r="M467" s="508" t="s">
        <v>114</v>
      </c>
      <c r="N467" s="509" t="s">
        <v>1229</v>
      </c>
      <c r="O467" s="448"/>
      <c r="P467" s="449">
        <f>O467*H467</f>
        <v>0</v>
      </c>
      <c r="Q467" s="449">
        <v>0.0192</v>
      </c>
      <c r="R467" s="449">
        <f>Q467*H467</f>
        <v>0.5211647999999999</v>
      </c>
      <c r="S467" s="449">
        <v>0</v>
      </c>
      <c r="T467" s="450">
        <f>S467*H467</f>
        <v>0</v>
      </c>
      <c r="AR467" s="332" t="s">
        <v>1391</v>
      </c>
      <c r="AT467" s="332" t="s">
        <v>99</v>
      </c>
      <c r="AU467" s="332" t="s">
        <v>98</v>
      </c>
      <c r="AY467" s="332" t="s">
        <v>1276</v>
      </c>
      <c r="BE467" s="451">
        <f>IF(N467="základní",J467,0)</f>
        <v>0</v>
      </c>
      <c r="BF467" s="451">
        <f>IF(N467="snížená",J467,0)</f>
        <v>0</v>
      </c>
      <c r="BG467" s="451">
        <f>IF(N467="zákl. přenesená",J467,0)</f>
        <v>0</v>
      </c>
      <c r="BH467" s="451">
        <f>IF(N467="sníž. přenesená",J467,0)</f>
        <v>0</v>
      </c>
      <c r="BI467" s="451">
        <f>IF(N467="nulová",J467,0)</f>
        <v>0</v>
      </c>
      <c r="BJ467" s="332" t="s">
        <v>96</v>
      </c>
      <c r="BK467" s="451">
        <f>ROUND(I467*H467,2)</f>
        <v>0</v>
      </c>
      <c r="BL467" s="332" t="s">
        <v>1336</v>
      </c>
      <c r="BM467" s="332" t="s">
        <v>1466</v>
      </c>
    </row>
    <row r="468" spans="2:51" s="486" customFormat="1" ht="15">
      <c r="B468" s="477"/>
      <c r="C468" s="478"/>
      <c r="D468" s="454" t="s">
        <v>1279</v>
      </c>
      <c r="E468" s="479" t="s">
        <v>114</v>
      </c>
      <c r="F468" s="480" t="s">
        <v>267</v>
      </c>
      <c r="G468" s="478"/>
      <c r="H468" s="479" t="s">
        <v>114</v>
      </c>
      <c r="I468" s="481"/>
      <c r="J468" s="478"/>
      <c r="K468" s="478"/>
      <c r="L468" s="482"/>
      <c r="M468" s="483"/>
      <c r="N468" s="484"/>
      <c r="O468" s="484"/>
      <c r="P468" s="484"/>
      <c r="Q468" s="484"/>
      <c r="R468" s="484"/>
      <c r="S468" s="484"/>
      <c r="T468" s="485"/>
      <c r="AT468" s="487" t="s">
        <v>1279</v>
      </c>
      <c r="AU468" s="487" t="s">
        <v>98</v>
      </c>
      <c r="AV468" s="486" t="s">
        <v>96</v>
      </c>
      <c r="AW468" s="486" t="s">
        <v>1280</v>
      </c>
      <c r="AX468" s="486" t="s">
        <v>95</v>
      </c>
      <c r="AY468" s="487" t="s">
        <v>1276</v>
      </c>
    </row>
    <row r="469" spans="2:51" s="463" customFormat="1" ht="15">
      <c r="B469" s="452"/>
      <c r="C469" s="453"/>
      <c r="D469" s="454" t="s">
        <v>1279</v>
      </c>
      <c r="E469" s="455" t="s">
        <v>114</v>
      </c>
      <c r="F469" s="456" t="s">
        <v>488</v>
      </c>
      <c r="G469" s="453"/>
      <c r="H469" s="457">
        <v>27.144</v>
      </c>
      <c r="I469" s="458"/>
      <c r="J469" s="453"/>
      <c r="K469" s="453"/>
      <c r="L469" s="459"/>
      <c r="M469" s="460"/>
      <c r="N469" s="461"/>
      <c r="O469" s="461"/>
      <c r="P469" s="461"/>
      <c r="Q469" s="461"/>
      <c r="R469" s="461"/>
      <c r="S469" s="461"/>
      <c r="T469" s="462"/>
      <c r="AT469" s="464" t="s">
        <v>1279</v>
      </c>
      <c r="AU469" s="464" t="s">
        <v>98</v>
      </c>
      <c r="AV469" s="463" t="s">
        <v>98</v>
      </c>
      <c r="AW469" s="463" t="s">
        <v>1280</v>
      </c>
      <c r="AX469" s="463" t="s">
        <v>95</v>
      </c>
      <c r="AY469" s="464" t="s">
        <v>1276</v>
      </c>
    </row>
    <row r="470" spans="2:51" s="475" customFormat="1" ht="15">
      <c r="B470" s="465"/>
      <c r="C470" s="466"/>
      <c r="D470" s="454" t="s">
        <v>1279</v>
      </c>
      <c r="E470" s="467" t="s">
        <v>114</v>
      </c>
      <c r="F470" s="468" t="s">
        <v>116</v>
      </c>
      <c r="G470" s="466"/>
      <c r="H470" s="469">
        <v>27.144</v>
      </c>
      <c r="I470" s="470"/>
      <c r="J470" s="466"/>
      <c r="K470" s="466"/>
      <c r="L470" s="471"/>
      <c r="M470" s="472"/>
      <c r="N470" s="473"/>
      <c r="O470" s="473"/>
      <c r="P470" s="473"/>
      <c r="Q470" s="473"/>
      <c r="R470" s="473"/>
      <c r="S470" s="473"/>
      <c r="T470" s="474"/>
      <c r="AT470" s="476" t="s">
        <v>1279</v>
      </c>
      <c r="AU470" s="476" t="s">
        <v>98</v>
      </c>
      <c r="AV470" s="475" t="s">
        <v>107</v>
      </c>
      <c r="AW470" s="475" t="s">
        <v>1280</v>
      </c>
      <c r="AX470" s="475" t="s">
        <v>96</v>
      </c>
      <c r="AY470" s="476" t="s">
        <v>1276</v>
      </c>
    </row>
    <row r="471" spans="2:65" s="340" customFormat="1" ht="22.5" customHeight="1">
      <c r="B471" s="371"/>
      <c r="C471" s="500" t="s">
        <v>1013</v>
      </c>
      <c r="D471" s="500" t="s">
        <v>99</v>
      </c>
      <c r="E471" s="501" t="s">
        <v>291</v>
      </c>
      <c r="F471" s="502" t="s">
        <v>263</v>
      </c>
      <c r="G471" s="503" t="s">
        <v>6</v>
      </c>
      <c r="H471" s="504">
        <v>63.877</v>
      </c>
      <c r="I471" s="505"/>
      <c r="J471" s="506">
        <f>ROUND(I471*H471,2)</f>
        <v>0</v>
      </c>
      <c r="K471" s="502" t="s">
        <v>114</v>
      </c>
      <c r="L471" s="507"/>
      <c r="M471" s="508" t="s">
        <v>114</v>
      </c>
      <c r="N471" s="509" t="s">
        <v>1229</v>
      </c>
      <c r="O471" s="448"/>
      <c r="P471" s="449">
        <f>O471*H471</f>
        <v>0</v>
      </c>
      <c r="Q471" s="449">
        <v>0.0192</v>
      </c>
      <c r="R471" s="449">
        <f>Q471*H471</f>
        <v>1.2264384</v>
      </c>
      <c r="S471" s="449">
        <v>0</v>
      </c>
      <c r="T471" s="450">
        <f>S471*H471</f>
        <v>0</v>
      </c>
      <c r="AR471" s="332" t="s">
        <v>1391</v>
      </c>
      <c r="AT471" s="332" t="s">
        <v>99</v>
      </c>
      <c r="AU471" s="332" t="s">
        <v>98</v>
      </c>
      <c r="AY471" s="332" t="s">
        <v>1276</v>
      </c>
      <c r="BE471" s="451">
        <f>IF(N471="základní",J471,0)</f>
        <v>0</v>
      </c>
      <c r="BF471" s="451">
        <f>IF(N471="snížená",J471,0)</f>
        <v>0</v>
      </c>
      <c r="BG471" s="451">
        <f>IF(N471="zákl. přenesená",J471,0)</f>
        <v>0</v>
      </c>
      <c r="BH471" s="451">
        <f>IF(N471="sníž. přenesená",J471,0)</f>
        <v>0</v>
      </c>
      <c r="BI471" s="451">
        <f>IF(N471="nulová",J471,0)</f>
        <v>0</v>
      </c>
      <c r="BJ471" s="332" t="s">
        <v>96</v>
      </c>
      <c r="BK471" s="451">
        <f>ROUND(I471*H471,2)</f>
        <v>0</v>
      </c>
      <c r="BL471" s="332" t="s">
        <v>1336</v>
      </c>
      <c r="BM471" s="332" t="s">
        <v>1467</v>
      </c>
    </row>
    <row r="472" spans="2:51" s="486" customFormat="1" ht="15">
      <c r="B472" s="477"/>
      <c r="C472" s="478"/>
      <c r="D472" s="454" t="s">
        <v>1279</v>
      </c>
      <c r="E472" s="479" t="s">
        <v>114</v>
      </c>
      <c r="F472" s="480" t="s">
        <v>264</v>
      </c>
      <c r="G472" s="478"/>
      <c r="H472" s="479" t="s">
        <v>114</v>
      </c>
      <c r="I472" s="481"/>
      <c r="J472" s="478"/>
      <c r="K472" s="478"/>
      <c r="L472" s="482"/>
      <c r="M472" s="483"/>
      <c r="N472" s="484"/>
      <c r="O472" s="484"/>
      <c r="P472" s="484"/>
      <c r="Q472" s="484"/>
      <c r="R472" s="484"/>
      <c r="S472" s="484"/>
      <c r="T472" s="485"/>
      <c r="AT472" s="487" t="s">
        <v>1279</v>
      </c>
      <c r="AU472" s="487" t="s">
        <v>98</v>
      </c>
      <c r="AV472" s="486" t="s">
        <v>96</v>
      </c>
      <c r="AW472" s="486" t="s">
        <v>1280</v>
      </c>
      <c r="AX472" s="486" t="s">
        <v>95</v>
      </c>
      <c r="AY472" s="487" t="s">
        <v>1276</v>
      </c>
    </row>
    <row r="473" spans="2:51" s="463" customFormat="1" ht="15">
      <c r="B473" s="452"/>
      <c r="C473" s="453"/>
      <c r="D473" s="454" t="s">
        <v>1279</v>
      </c>
      <c r="E473" s="455" t="s">
        <v>114</v>
      </c>
      <c r="F473" s="456" t="s">
        <v>489</v>
      </c>
      <c r="G473" s="453"/>
      <c r="H473" s="457">
        <v>63.877</v>
      </c>
      <c r="I473" s="458"/>
      <c r="J473" s="453"/>
      <c r="K473" s="453"/>
      <c r="L473" s="459"/>
      <c r="M473" s="460"/>
      <c r="N473" s="461"/>
      <c r="O473" s="461"/>
      <c r="P473" s="461"/>
      <c r="Q473" s="461"/>
      <c r="R473" s="461"/>
      <c r="S473" s="461"/>
      <c r="T473" s="462"/>
      <c r="AT473" s="464" t="s">
        <v>1279</v>
      </c>
      <c r="AU473" s="464" t="s">
        <v>98</v>
      </c>
      <c r="AV473" s="463" t="s">
        <v>98</v>
      </c>
      <c r="AW473" s="463" t="s">
        <v>1280</v>
      </c>
      <c r="AX473" s="463" t="s">
        <v>95</v>
      </c>
      <c r="AY473" s="464" t="s">
        <v>1276</v>
      </c>
    </row>
    <row r="474" spans="2:51" s="475" customFormat="1" ht="15">
      <c r="B474" s="465"/>
      <c r="C474" s="466"/>
      <c r="D474" s="454" t="s">
        <v>1279</v>
      </c>
      <c r="E474" s="467" t="s">
        <v>114</v>
      </c>
      <c r="F474" s="468" t="s">
        <v>116</v>
      </c>
      <c r="G474" s="466"/>
      <c r="H474" s="469">
        <v>63.877</v>
      </c>
      <c r="I474" s="470"/>
      <c r="J474" s="466"/>
      <c r="K474" s="466"/>
      <c r="L474" s="471"/>
      <c r="M474" s="472"/>
      <c r="N474" s="473"/>
      <c r="O474" s="473"/>
      <c r="P474" s="473"/>
      <c r="Q474" s="473"/>
      <c r="R474" s="473"/>
      <c r="S474" s="473"/>
      <c r="T474" s="474"/>
      <c r="AT474" s="476" t="s">
        <v>1279</v>
      </c>
      <c r="AU474" s="476" t="s">
        <v>98</v>
      </c>
      <c r="AV474" s="475" t="s">
        <v>107</v>
      </c>
      <c r="AW474" s="475" t="s">
        <v>1280</v>
      </c>
      <c r="AX474" s="475" t="s">
        <v>96</v>
      </c>
      <c r="AY474" s="476" t="s">
        <v>1276</v>
      </c>
    </row>
    <row r="475" spans="2:65" s="340" customFormat="1" ht="16.5" customHeight="1">
      <c r="B475" s="371"/>
      <c r="C475" s="439" t="s">
        <v>1468</v>
      </c>
      <c r="D475" s="439" t="s">
        <v>97</v>
      </c>
      <c r="E475" s="440" t="s">
        <v>225</v>
      </c>
      <c r="F475" s="441" t="s">
        <v>226</v>
      </c>
      <c r="G475" s="442" t="s">
        <v>6</v>
      </c>
      <c r="H475" s="443">
        <v>87.52</v>
      </c>
      <c r="I475" s="444"/>
      <c r="J475" s="445">
        <f aca="true" t="shared" si="0" ref="J475:J480">ROUND(I475*H475,2)</f>
        <v>0</v>
      </c>
      <c r="K475" s="441" t="s">
        <v>1277</v>
      </c>
      <c r="L475" s="339"/>
      <c r="M475" s="446" t="s">
        <v>114</v>
      </c>
      <c r="N475" s="447" t="s">
        <v>1229</v>
      </c>
      <c r="O475" s="448"/>
      <c r="P475" s="449">
        <f aca="true" t="shared" si="1" ref="P475:P480">O475*H475</f>
        <v>0</v>
      </c>
      <c r="Q475" s="449">
        <v>0</v>
      </c>
      <c r="R475" s="449">
        <f aca="true" t="shared" si="2" ref="R475:R480">Q475*H475</f>
        <v>0</v>
      </c>
      <c r="S475" s="449">
        <v>0</v>
      </c>
      <c r="T475" s="450">
        <f aca="true" t="shared" si="3" ref="T475:T480">S475*H475</f>
        <v>0</v>
      </c>
      <c r="AR475" s="332" t="s">
        <v>1336</v>
      </c>
      <c r="AT475" s="332" t="s">
        <v>97</v>
      </c>
      <c r="AU475" s="332" t="s">
        <v>98</v>
      </c>
      <c r="AY475" s="332" t="s">
        <v>1276</v>
      </c>
      <c r="BE475" s="451">
        <f aca="true" t="shared" si="4" ref="BE475:BE480">IF(N475="základní",J475,0)</f>
        <v>0</v>
      </c>
      <c r="BF475" s="451">
        <f aca="true" t="shared" si="5" ref="BF475:BF480">IF(N475="snížená",J475,0)</f>
        <v>0</v>
      </c>
      <c r="BG475" s="451">
        <f aca="true" t="shared" si="6" ref="BG475:BG480">IF(N475="zákl. přenesená",J475,0)</f>
        <v>0</v>
      </c>
      <c r="BH475" s="451">
        <f aca="true" t="shared" si="7" ref="BH475:BH480">IF(N475="sníž. přenesená",J475,0)</f>
        <v>0</v>
      </c>
      <c r="BI475" s="451">
        <f aca="true" t="shared" si="8" ref="BI475:BI480">IF(N475="nulová",J475,0)</f>
        <v>0</v>
      </c>
      <c r="BJ475" s="332" t="s">
        <v>96</v>
      </c>
      <c r="BK475" s="451">
        <f aca="true" t="shared" si="9" ref="BK475:BK480">ROUND(I475*H475,2)</f>
        <v>0</v>
      </c>
      <c r="BL475" s="332" t="s">
        <v>1336</v>
      </c>
      <c r="BM475" s="332" t="s">
        <v>1469</v>
      </c>
    </row>
    <row r="476" spans="2:65" s="340" customFormat="1" ht="16.5" customHeight="1">
      <c r="B476" s="371"/>
      <c r="C476" s="439" t="s">
        <v>110</v>
      </c>
      <c r="D476" s="439" t="s">
        <v>97</v>
      </c>
      <c r="E476" s="440" t="s">
        <v>227</v>
      </c>
      <c r="F476" s="441" t="s">
        <v>228</v>
      </c>
      <c r="G476" s="442" t="s">
        <v>6</v>
      </c>
      <c r="H476" s="443">
        <v>87.52</v>
      </c>
      <c r="I476" s="444"/>
      <c r="J476" s="445">
        <f t="shared" si="0"/>
        <v>0</v>
      </c>
      <c r="K476" s="441" t="s">
        <v>1277</v>
      </c>
      <c r="L476" s="339"/>
      <c r="M476" s="446" t="s">
        <v>114</v>
      </c>
      <c r="N476" s="447" t="s">
        <v>1229</v>
      </c>
      <c r="O476" s="448"/>
      <c r="P476" s="449">
        <f t="shared" si="1"/>
        <v>0</v>
      </c>
      <c r="Q476" s="449">
        <v>0</v>
      </c>
      <c r="R476" s="449">
        <f t="shared" si="2"/>
        <v>0</v>
      </c>
      <c r="S476" s="449">
        <v>0</v>
      </c>
      <c r="T476" s="450">
        <f t="shared" si="3"/>
        <v>0</v>
      </c>
      <c r="AR476" s="332" t="s">
        <v>1336</v>
      </c>
      <c r="AT476" s="332" t="s">
        <v>97</v>
      </c>
      <c r="AU476" s="332" t="s">
        <v>98</v>
      </c>
      <c r="AY476" s="332" t="s">
        <v>1276</v>
      </c>
      <c r="BE476" s="451">
        <f t="shared" si="4"/>
        <v>0</v>
      </c>
      <c r="BF476" s="451">
        <f t="shared" si="5"/>
        <v>0</v>
      </c>
      <c r="BG476" s="451">
        <f t="shared" si="6"/>
        <v>0</v>
      </c>
      <c r="BH476" s="451">
        <f t="shared" si="7"/>
        <v>0</v>
      </c>
      <c r="BI476" s="451">
        <f t="shared" si="8"/>
        <v>0</v>
      </c>
      <c r="BJ476" s="332" t="s">
        <v>96</v>
      </c>
      <c r="BK476" s="451">
        <f t="shared" si="9"/>
        <v>0</v>
      </c>
      <c r="BL476" s="332" t="s">
        <v>1336</v>
      </c>
      <c r="BM476" s="332" t="s">
        <v>1470</v>
      </c>
    </row>
    <row r="477" spans="2:65" s="340" customFormat="1" ht="16.5" customHeight="1">
      <c r="B477" s="371"/>
      <c r="C477" s="439" t="s">
        <v>139</v>
      </c>
      <c r="D477" s="439" t="s">
        <v>97</v>
      </c>
      <c r="E477" s="440" t="s">
        <v>229</v>
      </c>
      <c r="F477" s="441" t="s">
        <v>230</v>
      </c>
      <c r="G477" s="442" t="s">
        <v>6</v>
      </c>
      <c r="H477" s="443">
        <v>87.52</v>
      </c>
      <c r="I477" s="444"/>
      <c r="J477" s="445">
        <f t="shared" si="0"/>
        <v>0</v>
      </c>
      <c r="K477" s="441" t="s">
        <v>1277</v>
      </c>
      <c r="L477" s="339"/>
      <c r="M477" s="446" t="s">
        <v>114</v>
      </c>
      <c r="N477" s="447" t="s">
        <v>1229</v>
      </c>
      <c r="O477" s="448"/>
      <c r="P477" s="449">
        <f t="shared" si="1"/>
        <v>0</v>
      </c>
      <c r="Q477" s="449">
        <v>0.0077</v>
      </c>
      <c r="R477" s="449">
        <f t="shared" si="2"/>
        <v>0.673904</v>
      </c>
      <c r="S477" s="449">
        <v>0</v>
      </c>
      <c r="T477" s="450">
        <f t="shared" si="3"/>
        <v>0</v>
      </c>
      <c r="AR477" s="332" t="s">
        <v>1336</v>
      </c>
      <c r="AT477" s="332" t="s">
        <v>97</v>
      </c>
      <c r="AU477" s="332" t="s">
        <v>98</v>
      </c>
      <c r="AY477" s="332" t="s">
        <v>1276</v>
      </c>
      <c r="BE477" s="451">
        <f t="shared" si="4"/>
        <v>0</v>
      </c>
      <c r="BF477" s="451">
        <f t="shared" si="5"/>
        <v>0</v>
      </c>
      <c r="BG477" s="451">
        <f t="shared" si="6"/>
        <v>0</v>
      </c>
      <c r="BH477" s="451">
        <f t="shared" si="7"/>
        <v>0</v>
      </c>
      <c r="BI477" s="451">
        <f t="shared" si="8"/>
        <v>0</v>
      </c>
      <c r="BJ477" s="332" t="s">
        <v>96</v>
      </c>
      <c r="BK477" s="451">
        <f t="shared" si="9"/>
        <v>0</v>
      </c>
      <c r="BL477" s="332" t="s">
        <v>1336</v>
      </c>
      <c r="BM477" s="332" t="s">
        <v>1471</v>
      </c>
    </row>
    <row r="478" spans="2:65" s="340" customFormat="1" ht="16.5" customHeight="1">
      <c r="B478" s="371"/>
      <c r="C478" s="439" t="s">
        <v>1472</v>
      </c>
      <c r="D478" s="439" t="s">
        <v>97</v>
      </c>
      <c r="E478" s="440" t="s">
        <v>231</v>
      </c>
      <c r="F478" s="441" t="s">
        <v>232</v>
      </c>
      <c r="G478" s="442" t="s">
        <v>9</v>
      </c>
      <c r="H478" s="443">
        <v>10.17</v>
      </c>
      <c r="I478" s="444"/>
      <c r="J478" s="445">
        <f t="shared" si="0"/>
        <v>0</v>
      </c>
      <c r="K478" s="441" t="s">
        <v>1277</v>
      </c>
      <c r="L478" s="339"/>
      <c r="M478" s="446" t="s">
        <v>114</v>
      </c>
      <c r="N478" s="447" t="s">
        <v>1229</v>
      </c>
      <c r="O478" s="448"/>
      <c r="P478" s="449">
        <f t="shared" si="1"/>
        <v>0</v>
      </c>
      <c r="Q478" s="449">
        <v>0</v>
      </c>
      <c r="R478" s="449">
        <f t="shared" si="2"/>
        <v>0</v>
      </c>
      <c r="S478" s="449">
        <v>0</v>
      </c>
      <c r="T478" s="450">
        <f t="shared" si="3"/>
        <v>0</v>
      </c>
      <c r="AR478" s="332" t="s">
        <v>1336</v>
      </c>
      <c r="AT478" s="332" t="s">
        <v>97</v>
      </c>
      <c r="AU478" s="332" t="s">
        <v>98</v>
      </c>
      <c r="AY478" s="332" t="s">
        <v>1276</v>
      </c>
      <c r="BE478" s="451">
        <f t="shared" si="4"/>
        <v>0</v>
      </c>
      <c r="BF478" s="451">
        <f t="shared" si="5"/>
        <v>0</v>
      </c>
      <c r="BG478" s="451">
        <f t="shared" si="6"/>
        <v>0</v>
      </c>
      <c r="BH478" s="451">
        <f t="shared" si="7"/>
        <v>0</v>
      </c>
      <c r="BI478" s="451">
        <f t="shared" si="8"/>
        <v>0</v>
      </c>
      <c r="BJ478" s="332" t="s">
        <v>96</v>
      </c>
      <c r="BK478" s="451">
        <f t="shared" si="9"/>
        <v>0</v>
      </c>
      <c r="BL478" s="332" t="s">
        <v>1336</v>
      </c>
      <c r="BM478" s="332" t="s">
        <v>1473</v>
      </c>
    </row>
    <row r="479" spans="2:65" s="340" customFormat="1" ht="16.5" customHeight="1">
      <c r="B479" s="371"/>
      <c r="C479" s="439" t="s">
        <v>1474</v>
      </c>
      <c r="D479" s="439" t="s">
        <v>97</v>
      </c>
      <c r="E479" s="440" t="s">
        <v>233</v>
      </c>
      <c r="F479" s="441" t="s">
        <v>234</v>
      </c>
      <c r="G479" s="442" t="s">
        <v>9</v>
      </c>
      <c r="H479" s="443">
        <v>10.17</v>
      </c>
      <c r="I479" s="444"/>
      <c r="J479" s="445">
        <f t="shared" si="0"/>
        <v>0</v>
      </c>
      <c r="K479" s="441" t="s">
        <v>1277</v>
      </c>
      <c r="L479" s="339"/>
      <c r="M479" s="446" t="s">
        <v>114</v>
      </c>
      <c r="N479" s="447" t="s">
        <v>1229</v>
      </c>
      <c r="O479" s="448"/>
      <c r="P479" s="449">
        <f t="shared" si="1"/>
        <v>0</v>
      </c>
      <c r="Q479" s="449">
        <v>0</v>
      </c>
      <c r="R479" s="449">
        <f t="shared" si="2"/>
        <v>0</v>
      </c>
      <c r="S479" s="449">
        <v>0</v>
      </c>
      <c r="T479" s="450">
        <f t="shared" si="3"/>
        <v>0</v>
      </c>
      <c r="AR479" s="332" t="s">
        <v>1336</v>
      </c>
      <c r="AT479" s="332" t="s">
        <v>97</v>
      </c>
      <c r="AU479" s="332" t="s">
        <v>98</v>
      </c>
      <c r="AY479" s="332" t="s">
        <v>1276</v>
      </c>
      <c r="BE479" s="451">
        <f t="shared" si="4"/>
        <v>0</v>
      </c>
      <c r="BF479" s="451">
        <f t="shared" si="5"/>
        <v>0</v>
      </c>
      <c r="BG479" s="451">
        <f t="shared" si="6"/>
        <v>0</v>
      </c>
      <c r="BH479" s="451">
        <f t="shared" si="7"/>
        <v>0</v>
      </c>
      <c r="BI479" s="451">
        <f t="shared" si="8"/>
        <v>0</v>
      </c>
      <c r="BJ479" s="332" t="s">
        <v>96</v>
      </c>
      <c r="BK479" s="451">
        <f t="shared" si="9"/>
        <v>0</v>
      </c>
      <c r="BL479" s="332" t="s">
        <v>1336</v>
      </c>
      <c r="BM479" s="332" t="s">
        <v>1475</v>
      </c>
    </row>
    <row r="480" spans="2:65" s="340" customFormat="1" ht="16.5" customHeight="1">
      <c r="B480" s="371"/>
      <c r="C480" s="439" t="s">
        <v>1476</v>
      </c>
      <c r="D480" s="439" t="s">
        <v>97</v>
      </c>
      <c r="E480" s="440" t="s">
        <v>490</v>
      </c>
      <c r="F480" s="441" t="s">
        <v>491</v>
      </c>
      <c r="G480" s="442" t="s">
        <v>6</v>
      </c>
      <c r="H480" s="443">
        <v>20</v>
      </c>
      <c r="I480" s="444"/>
      <c r="J480" s="445">
        <f t="shared" si="0"/>
        <v>0</v>
      </c>
      <c r="K480" s="441" t="s">
        <v>114</v>
      </c>
      <c r="L480" s="339"/>
      <c r="M480" s="446" t="s">
        <v>114</v>
      </c>
      <c r="N480" s="447" t="s">
        <v>1229</v>
      </c>
      <c r="O480" s="448"/>
      <c r="P480" s="449">
        <f t="shared" si="1"/>
        <v>0</v>
      </c>
      <c r="Q480" s="449">
        <v>0.00015</v>
      </c>
      <c r="R480" s="449">
        <f t="shared" si="2"/>
        <v>0.0029999999999999996</v>
      </c>
      <c r="S480" s="449">
        <v>0</v>
      </c>
      <c r="T480" s="450">
        <f t="shared" si="3"/>
        <v>0</v>
      </c>
      <c r="AR480" s="332" t="s">
        <v>1336</v>
      </c>
      <c r="AT480" s="332" t="s">
        <v>97</v>
      </c>
      <c r="AU480" s="332" t="s">
        <v>98</v>
      </c>
      <c r="AY480" s="332" t="s">
        <v>1276</v>
      </c>
      <c r="BE480" s="451">
        <f t="shared" si="4"/>
        <v>0</v>
      </c>
      <c r="BF480" s="451">
        <f t="shared" si="5"/>
        <v>0</v>
      </c>
      <c r="BG480" s="451">
        <f t="shared" si="6"/>
        <v>0</v>
      </c>
      <c r="BH480" s="451">
        <f t="shared" si="7"/>
        <v>0</v>
      </c>
      <c r="BI480" s="451">
        <f t="shared" si="8"/>
        <v>0</v>
      </c>
      <c r="BJ480" s="332" t="s">
        <v>96</v>
      </c>
      <c r="BK480" s="451">
        <f t="shared" si="9"/>
        <v>0</v>
      </c>
      <c r="BL480" s="332" t="s">
        <v>1336</v>
      </c>
      <c r="BM480" s="332" t="s">
        <v>1477</v>
      </c>
    </row>
    <row r="481" spans="2:51" s="486" customFormat="1" ht="15">
      <c r="B481" s="477"/>
      <c r="C481" s="478"/>
      <c r="D481" s="454" t="s">
        <v>1279</v>
      </c>
      <c r="E481" s="479" t="s">
        <v>114</v>
      </c>
      <c r="F481" s="480" t="s">
        <v>492</v>
      </c>
      <c r="G481" s="478"/>
      <c r="H481" s="479" t="s">
        <v>114</v>
      </c>
      <c r="I481" s="481"/>
      <c r="J481" s="478"/>
      <c r="K481" s="478"/>
      <c r="L481" s="482"/>
      <c r="M481" s="483"/>
      <c r="N481" s="484"/>
      <c r="O481" s="484"/>
      <c r="P481" s="484"/>
      <c r="Q481" s="484"/>
      <c r="R481" s="484"/>
      <c r="S481" s="484"/>
      <c r="T481" s="485"/>
      <c r="AT481" s="487" t="s">
        <v>1279</v>
      </c>
      <c r="AU481" s="487" t="s">
        <v>98</v>
      </c>
      <c r="AV481" s="486" t="s">
        <v>96</v>
      </c>
      <c r="AW481" s="486" t="s">
        <v>1280</v>
      </c>
      <c r="AX481" s="486" t="s">
        <v>95</v>
      </c>
      <c r="AY481" s="487" t="s">
        <v>1276</v>
      </c>
    </row>
    <row r="482" spans="2:51" s="463" customFormat="1" ht="15">
      <c r="B482" s="452"/>
      <c r="C482" s="453"/>
      <c r="D482" s="454" t="s">
        <v>1279</v>
      </c>
      <c r="E482" s="455" t="s">
        <v>114</v>
      </c>
      <c r="F482" s="456" t="s">
        <v>261</v>
      </c>
      <c r="G482" s="453"/>
      <c r="H482" s="457">
        <v>20</v>
      </c>
      <c r="I482" s="458"/>
      <c r="J482" s="453"/>
      <c r="K482" s="453"/>
      <c r="L482" s="459"/>
      <c r="M482" s="460"/>
      <c r="N482" s="461"/>
      <c r="O482" s="461"/>
      <c r="P482" s="461"/>
      <c r="Q482" s="461"/>
      <c r="R482" s="461"/>
      <c r="S482" s="461"/>
      <c r="T482" s="462"/>
      <c r="AT482" s="464" t="s">
        <v>1279</v>
      </c>
      <c r="AU482" s="464" t="s">
        <v>98</v>
      </c>
      <c r="AV482" s="463" t="s">
        <v>98</v>
      </c>
      <c r="AW482" s="463" t="s">
        <v>1280</v>
      </c>
      <c r="AX482" s="463" t="s">
        <v>95</v>
      </c>
      <c r="AY482" s="464" t="s">
        <v>1276</v>
      </c>
    </row>
    <row r="483" spans="2:51" s="475" customFormat="1" ht="15">
      <c r="B483" s="465"/>
      <c r="C483" s="466"/>
      <c r="D483" s="454" t="s">
        <v>1279</v>
      </c>
      <c r="E483" s="467" t="s">
        <v>114</v>
      </c>
      <c r="F483" s="468" t="s">
        <v>116</v>
      </c>
      <c r="G483" s="466"/>
      <c r="H483" s="469">
        <v>20</v>
      </c>
      <c r="I483" s="470"/>
      <c r="J483" s="466"/>
      <c r="K483" s="466"/>
      <c r="L483" s="471"/>
      <c r="M483" s="472"/>
      <c r="N483" s="473"/>
      <c r="O483" s="473"/>
      <c r="P483" s="473"/>
      <c r="Q483" s="473"/>
      <c r="R483" s="473"/>
      <c r="S483" s="473"/>
      <c r="T483" s="474"/>
      <c r="AT483" s="476" t="s">
        <v>1279</v>
      </c>
      <c r="AU483" s="476" t="s">
        <v>98</v>
      </c>
      <c r="AV483" s="475" t="s">
        <v>107</v>
      </c>
      <c r="AW483" s="475" t="s">
        <v>1280</v>
      </c>
      <c r="AX483" s="475" t="s">
        <v>96</v>
      </c>
      <c r="AY483" s="476" t="s">
        <v>1276</v>
      </c>
    </row>
    <row r="484" spans="2:63" s="433" customFormat="1" ht="20.85" customHeight="1">
      <c r="B484" s="422"/>
      <c r="C484" s="423"/>
      <c r="D484" s="424" t="s">
        <v>92</v>
      </c>
      <c r="E484" s="437" t="s">
        <v>50</v>
      </c>
      <c r="F484" s="437" t="s">
        <v>235</v>
      </c>
      <c r="G484" s="423"/>
      <c r="H484" s="423"/>
      <c r="I484" s="426"/>
      <c r="J484" s="438">
        <f>BK484</f>
        <v>0</v>
      </c>
      <c r="K484" s="423"/>
      <c r="L484" s="428"/>
      <c r="M484" s="429"/>
      <c r="N484" s="430"/>
      <c r="O484" s="430"/>
      <c r="P484" s="431">
        <f>SUM(P485:P532)</f>
        <v>0</v>
      </c>
      <c r="Q484" s="430"/>
      <c r="R484" s="431">
        <f>SUM(R485:R532)</f>
        <v>6.957578600000001</v>
      </c>
      <c r="S484" s="430"/>
      <c r="T484" s="432">
        <f>SUM(T485:T532)</f>
        <v>0</v>
      </c>
      <c r="AR484" s="434" t="s">
        <v>98</v>
      </c>
      <c r="AT484" s="435" t="s">
        <v>92</v>
      </c>
      <c r="AU484" s="435" t="s">
        <v>98</v>
      </c>
      <c r="AY484" s="434" t="s">
        <v>1276</v>
      </c>
      <c r="BK484" s="436">
        <f>SUM(BK485:BK532)</f>
        <v>0</v>
      </c>
    </row>
    <row r="485" spans="2:65" s="340" customFormat="1" ht="16.5" customHeight="1">
      <c r="B485" s="371"/>
      <c r="C485" s="500" t="s">
        <v>1478</v>
      </c>
      <c r="D485" s="500" t="s">
        <v>99</v>
      </c>
      <c r="E485" s="501" t="s">
        <v>493</v>
      </c>
      <c r="F485" s="502" t="s">
        <v>494</v>
      </c>
      <c r="G485" s="503" t="s">
        <v>6</v>
      </c>
      <c r="H485" s="504">
        <v>23.4</v>
      </c>
      <c r="I485" s="505"/>
      <c r="J485" s="506">
        <f>ROUND(I485*H485,2)</f>
        <v>0</v>
      </c>
      <c r="K485" s="502" t="s">
        <v>114</v>
      </c>
      <c r="L485" s="507"/>
      <c r="M485" s="508" t="s">
        <v>114</v>
      </c>
      <c r="N485" s="509" t="s">
        <v>1229</v>
      </c>
      <c r="O485" s="448"/>
      <c r="P485" s="449">
        <f>O485*H485</f>
        <v>0</v>
      </c>
      <c r="Q485" s="449">
        <v>0.00264</v>
      </c>
      <c r="R485" s="449">
        <f>Q485*H485</f>
        <v>0.061776</v>
      </c>
      <c r="S485" s="449">
        <v>0</v>
      </c>
      <c r="T485" s="450">
        <f>S485*H485</f>
        <v>0</v>
      </c>
      <c r="AR485" s="332" t="s">
        <v>1391</v>
      </c>
      <c r="AT485" s="332" t="s">
        <v>99</v>
      </c>
      <c r="AU485" s="332" t="s">
        <v>106</v>
      </c>
      <c r="AY485" s="332" t="s">
        <v>1276</v>
      </c>
      <c r="BE485" s="451">
        <f>IF(N485="základní",J485,0)</f>
        <v>0</v>
      </c>
      <c r="BF485" s="451">
        <f>IF(N485="snížená",J485,0)</f>
        <v>0</v>
      </c>
      <c r="BG485" s="451">
        <f>IF(N485="zákl. přenesená",J485,0)</f>
        <v>0</v>
      </c>
      <c r="BH485" s="451">
        <f>IF(N485="sníž. přenesená",J485,0)</f>
        <v>0</v>
      </c>
      <c r="BI485" s="451">
        <f>IF(N485="nulová",J485,0)</f>
        <v>0</v>
      </c>
      <c r="BJ485" s="332" t="s">
        <v>96</v>
      </c>
      <c r="BK485" s="451">
        <f>ROUND(I485*H485,2)</f>
        <v>0</v>
      </c>
      <c r="BL485" s="332" t="s">
        <v>1336</v>
      </c>
      <c r="BM485" s="332" t="s">
        <v>1479</v>
      </c>
    </row>
    <row r="486" spans="2:51" s="463" customFormat="1" ht="15">
      <c r="B486" s="452"/>
      <c r="C486" s="453"/>
      <c r="D486" s="454" t="s">
        <v>1279</v>
      </c>
      <c r="E486" s="455" t="s">
        <v>114</v>
      </c>
      <c r="F486" s="456" t="s">
        <v>495</v>
      </c>
      <c r="G486" s="453"/>
      <c r="H486" s="457">
        <v>23.4</v>
      </c>
      <c r="I486" s="458"/>
      <c r="J486" s="453"/>
      <c r="K486" s="453"/>
      <c r="L486" s="459"/>
      <c r="M486" s="460"/>
      <c r="N486" s="461"/>
      <c r="O486" s="461"/>
      <c r="P486" s="461"/>
      <c r="Q486" s="461"/>
      <c r="R486" s="461"/>
      <c r="S486" s="461"/>
      <c r="T486" s="462"/>
      <c r="AT486" s="464" t="s">
        <v>1279</v>
      </c>
      <c r="AU486" s="464" t="s">
        <v>106</v>
      </c>
      <c r="AV486" s="463" t="s">
        <v>98</v>
      </c>
      <c r="AW486" s="463" t="s">
        <v>1280</v>
      </c>
      <c r="AX486" s="463" t="s">
        <v>95</v>
      </c>
      <c r="AY486" s="464" t="s">
        <v>1276</v>
      </c>
    </row>
    <row r="487" spans="2:51" s="475" customFormat="1" ht="15">
      <c r="B487" s="465"/>
      <c r="C487" s="466"/>
      <c r="D487" s="454" t="s">
        <v>1279</v>
      </c>
      <c r="E487" s="467" t="s">
        <v>114</v>
      </c>
      <c r="F487" s="468" t="s">
        <v>116</v>
      </c>
      <c r="G487" s="466"/>
      <c r="H487" s="469">
        <v>23.4</v>
      </c>
      <c r="I487" s="470"/>
      <c r="J487" s="466"/>
      <c r="K487" s="466"/>
      <c r="L487" s="471"/>
      <c r="M487" s="472"/>
      <c r="N487" s="473"/>
      <c r="O487" s="473"/>
      <c r="P487" s="473"/>
      <c r="Q487" s="473"/>
      <c r="R487" s="473"/>
      <c r="S487" s="473"/>
      <c r="T487" s="474"/>
      <c r="AT487" s="476" t="s">
        <v>1279</v>
      </c>
      <c r="AU487" s="476" t="s">
        <v>106</v>
      </c>
      <c r="AV487" s="475" t="s">
        <v>107</v>
      </c>
      <c r="AW487" s="475" t="s">
        <v>1280</v>
      </c>
      <c r="AX487" s="475" t="s">
        <v>96</v>
      </c>
      <c r="AY487" s="476" t="s">
        <v>1276</v>
      </c>
    </row>
    <row r="488" spans="2:65" s="340" customFormat="1" ht="16.5" customHeight="1">
      <c r="B488" s="371"/>
      <c r="C488" s="439" t="s">
        <v>1480</v>
      </c>
      <c r="D488" s="439" t="s">
        <v>97</v>
      </c>
      <c r="E488" s="440" t="s">
        <v>311</v>
      </c>
      <c r="F488" s="441" t="s">
        <v>312</v>
      </c>
      <c r="G488" s="442" t="s">
        <v>7</v>
      </c>
      <c r="H488" s="443">
        <v>126</v>
      </c>
      <c r="I488" s="444"/>
      <c r="J488" s="445">
        <f>ROUND(I488*H488,2)</f>
        <v>0</v>
      </c>
      <c r="K488" s="441" t="s">
        <v>114</v>
      </c>
      <c r="L488" s="339"/>
      <c r="M488" s="446" t="s">
        <v>114</v>
      </c>
      <c r="N488" s="447" t="s">
        <v>1229</v>
      </c>
      <c r="O488" s="448"/>
      <c r="P488" s="449">
        <f>O488*H488</f>
        <v>0</v>
      </c>
      <c r="Q488" s="449">
        <v>0.00012</v>
      </c>
      <c r="R488" s="449">
        <f>Q488*H488</f>
        <v>0.01512</v>
      </c>
      <c r="S488" s="449">
        <v>0</v>
      </c>
      <c r="T488" s="450">
        <f>S488*H488</f>
        <v>0</v>
      </c>
      <c r="AR488" s="332" t="s">
        <v>1336</v>
      </c>
      <c r="AT488" s="332" t="s">
        <v>97</v>
      </c>
      <c r="AU488" s="332" t="s">
        <v>106</v>
      </c>
      <c r="AY488" s="332" t="s">
        <v>1276</v>
      </c>
      <c r="BE488" s="451">
        <f>IF(N488="základní",J488,0)</f>
        <v>0</v>
      </c>
      <c r="BF488" s="451">
        <f>IF(N488="snížená",J488,0)</f>
        <v>0</v>
      </c>
      <c r="BG488" s="451">
        <f>IF(N488="zákl. přenesená",J488,0)</f>
        <v>0</v>
      </c>
      <c r="BH488" s="451">
        <f>IF(N488="sníž. přenesená",J488,0)</f>
        <v>0</v>
      </c>
      <c r="BI488" s="451">
        <f>IF(N488="nulová",J488,0)</f>
        <v>0</v>
      </c>
      <c r="BJ488" s="332" t="s">
        <v>96</v>
      </c>
      <c r="BK488" s="451">
        <f>ROUND(I488*H488,2)</f>
        <v>0</v>
      </c>
      <c r="BL488" s="332" t="s">
        <v>1336</v>
      </c>
      <c r="BM488" s="332" t="s">
        <v>1481</v>
      </c>
    </row>
    <row r="489" spans="2:65" s="340" customFormat="1" ht="16.5" customHeight="1">
      <c r="B489" s="371"/>
      <c r="C489" s="439" t="s">
        <v>1482</v>
      </c>
      <c r="D489" s="439" t="s">
        <v>97</v>
      </c>
      <c r="E489" s="440" t="s">
        <v>259</v>
      </c>
      <c r="F489" s="441" t="s">
        <v>313</v>
      </c>
      <c r="G489" s="442" t="s">
        <v>7</v>
      </c>
      <c r="H489" s="443">
        <v>126</v>
      </c>
      <c r="I489" s="444"/>
      <c r="J489" s="445">
        <f>ROUND(I489*H489,2)</f>
        <v>0</v>
      </c>
      <c r="K489" s="441" t="s">
        <v>1277</v>
      </c>
      <c r="L489" s="339"/>
      <c r="M489" s="446" t="s">
        <v>114</v>
      </c>
      <c r="N489" s="447" t="s">
        <v>1229</v>
      </c>
      <c r="O489" s="448"/>
      <c r="P489" s="449">
        <f>O489*H489</f>
        <v>0</v>
      </c>
      <c r="Q489" s="449">
        <v>8E-05</v>
      </c>
      <c r="R489" s="449">
        <f>Q489*H489</f>
        <v>0.01008</v>
      </c>
      <c r="S489" s="449">
        <v>0</v>
      </c>
      <c r="T489" s="450">
        <f>S489*H489</f>
        <v>0</v>
      </c>
      <c r="AR489" s="332" t="s">
        <v>1336</v>
      </c>
      <c r="AT489" s="332" t="s">
        <v>97</v>
      </c>
      <c r="AU489" s="332" t="s">
        <v>106</v>
      </c>
      <c r="AY489" s="332" t="s">
        <v>1276</v>
      </c>
      <c r="BE489" s="451">
        <f>IF(N489="základní",J489,0)</f>
        <v>0</v>
      </c>
      <c r="BF489" s="451">
        <f>IF(N489="snížená",J489,0)</f>
        <v>0</v>
      </c>
      <c r="BG489" s="451">
        <f>IF(N489="zákl. přenesená",J489,0)</f>
        <v>0</v>
      </c>
      <c r="BH489" s="451">
        <f>IF(N489="sníž. přenesená",J489,0)</f>
        <v>0</v>
      </c>
      <c r="BI489" s="451">
        <f>IF(N489="nulová",J489,0)</f>
        <v>0</v>
      </c>
      <c r="BJ489" s="332" t="s">
        <v>96</v>
      </c>
      <c r="BK489" s="451">
        <f>ROUND(I489*H489,2)</f>
        <v>0</v>
      </c>
      <c r="BL489" s="332" t="s">
        <v>1336</v>
      </c>
      <c r="BM489" s="332" t="s">
        <v>1483</v>
      </c>
    </row>
    <row r="490" spans="2:65" s="340" customFormat="1" ht="16.5" customHeight="1">
      <c r="B490" s="371"/>
      <c r="C490" s="439" t="s">
        <v>1484</v>
      </c>
      <c r="D490" s="439" t="s">
        <v>97</v>
      </c>
      <c r="E490" s="440" t="s">
        <v>236</v>
      </c>
      <c r="F490" s="441" t="s">
        <v>496</v>
      </c>
      <c r="G490" s="442" t="s">
        <v>6</v>
      </c>
      <c r="H490" s="443">
        <v>818.66</v>
      </c>
      <c r="I490" s="444"/>
      <c r="J490" s="445">
        <f>ROUND(I490*H490,2)</f>
        <v>0</v>
      </c>
      <c r="K490" s="441" t="s">
        <v>114</v>
      </c>
      <c r="L490" s="339"/>
      <c r="M490" s="446" t="s">
        <v>114</v>
      </c>
      <c r="N490" s="447" t="s">
        <v>1229</v>
      </c>
      <c r="O490" s="448"/>
      <c r="P490" s="449">
        <f>O490*H490</f>
        <v>0</v>
      </c>
      <c r="Q490" s="449">
        <v>0.0005</v>
      </c>
      <c r="R490" s="449">
        <f>Q490*H490</f>
        <v>0.40932999999999997</v>
      </c>
      <c r="S490" s="449">
        <v>0</v>
      </c>
      <c r="T490" s="450">
        <f>S490*H490</f>
        <v>0</v>
      </c>
      <c r="AR490" s="332" t="s">
        <v>1336</v>
      </c>
      <c r="AT490" s="332" t="s">
        <v>97</v>
      </c>
      <c r="AU490" s="332" t="s">
        <v>106</v>
      </c>
      <c r="AY490" s="332" t="s">
        <v>1276</v>
      </c>
      <c r="BE490" s="451">
        <f>IF(N490="základní",J490,0)</f>
        <v>0</v>
      </c>
      <c r="BF490" s="451">
        <f>IF(N490="snížená",J490,0)</f>
        <v>0</v>
      </c>
      <c r="BG490" s="451">
        <f>IF(N490="zákl. přenesená",J490,0)</f>
        <v>0</v>
      </c>
      <c r="BH490" s="451">
        <f>IF(N490="sníž. přenesená",J490,0)</f>
        <v>0</v>
      </c>
      <c r="BI490" s="451">
        <f>IF(N490="nulová",J490,0)</f>
        <v>0</v>
      </c>
      <c r="BJ490" s="332" t="s">
        <v>96</v>
      </c>
      <c r="BK490" s="451">
        <f>ROUND(I490*H490,2)</f>
        <v>0</v>
      </c>
      <c r="BL490" s="332" t="s">
        <v>1336</v>
      </c>
      <c r="BM490" s="332" t="s">
        <v>1485</v>
      </c>
    </row>
    <row r="491" spans="2:51" s="486" customFormat="1" ht="15">
      <c r="B491" s="477"/>
      <c r="C491" s="478"/>
      <c r="D491" s="454" t="s">
        <v>1279</v>
      </c>
      <c r="E491" s="479" t="s">
        <v>114</v>
      </c>
      <c r="F491" s="480" t="s">
        <v>366</v>
      </c>
      <c r="G491" s="478"/>
      <c r="H491" s="479" t="s">
        <v>114</v>
      </c>
      <c r="I491" s="481"/>
      <c r="J491" s="478"/>
      <c r="K491" s="478"/>
      <c r="L491" s="482"/>
      <c r="M491" s="483"/>
      <c r="N491" s="484"/>
      <c r="O491" s="484"/>
      <c r="P491" s="484"/>
      <c r="Q491" s="484"/>
      <c r="R491" s="484"/>
      <c r="S491" s="484"/>
      <c r="T491" s="485"/>
      <c r="AT491" s="487" t="s">
        <v>1279</v>
      </c>
      <c r="AU491" s="487" t="s">
        <v>106</v>
      </c>
      <c r="AV491" s="486" t="s">
        <v>96</v>
      </c>
      <c r="AW491" s="486" t="s">
        <v>1280</v>
      </c>
      <c r="AX491" s="486" t="s">
        <v>95</v>
      </c>
      <c r="AY491" s="487" t="s">
        <v>1276</v>
      </c>
    </row>
    <row r="492" spans="2:51" s="463" customFormat="1" ht="20.4">
      <c r="B492" s="452"/>
      <c r="C492" s="453"/>
      <c r="D492" s="454" t="s">
        <v>1279</v>
      </c>
      <c r="E492" s="455" t="s">
        <v>114</v>
      </c>
      <c r="F492" s="456" t="s">
        <v>497</v>
      </c>
      <c r="G492" s="453"/>
      <c r="H492" s="457">
        <v>344.47</v>
      </c>
      <c r="I492" s="458"/>
      <c r="J492" s="453"/>
      <c r="K492" s="453"/>
      <c r="L492" s="459"/>
      <c r="M492" s="460"/>
      <c r="N492" s="461"/>
      <c r="O492" s="461"/>
      <c r="P492" s="461"/>
      <c r="Q492" s="461"/>
      <c r="R492" s="461"/>
      <c r="S492" s="461"/>
      <c r="T492" s="462"/>
      <c r="AT492" s="464" t="s">
        <v>1279</v>
      </c>
      <c r="AU492" s="464" t="s">
        <v>106</v>
      </c>
      <c r="AV492" s="463" t="s">
        <v>98</v>
      </c>
      <c r="AW492" s="463" t="s">
        <v>1280</v>
      </c>
      <c r="AX492" s="463" t="s">
        <v>95</v>
      </c>
      <c r="AY492" s="464" t="s">
        <v>1276</v>
      </c>
    </row>
    <row r="493" spans="2:51" s="463" customFormat="1" ht="15">
      <c r="B493" s="452"/>
      <c r="C493" s="453"/>
      <c r="D493" s="454" t="s">
        <v>1279</v>
      </c>
      <c r="E493" s="455" t="s">
        <v>114</v>
      </c>
      <c r="F493" s="456" t="s">
        <v>498</v>
      </c>
      <c r="G493" s="453"/>
      <c r="H493" s="457">
        <v>234.79</v>
      </c>
      <c r="I493" s="458"/>
      <c r="J493" s="453"/>
      <c r="K493" s="453"/>
      <c r="L493" s="459"/>
      <c r="M493" s="460"/>
      <c r="N493" s="461"/>
      <c r="O493" s="461"/>
      <c r="P493" s="461"/>
      <c r="Q493" s="461"/>
      <c r="R493" s="461"/>
      <c r="S493" s="461"/>
      <c r="T493" s="462"/>
      <c r="AT493" s="464" t="s">
        <v>1279</v>
      </c>
      <c r="AU493" s="464" t="s">
        <v>106</v>
      </c>
      <c r="AV493" s="463" t="s">
        <v>98</v>
      </c>
      <c r="AW493" s="463" t="s">
        <v>1280</v>
      </c>
      <c r="AX493" s="463" t="s">
        <v>95</v>
      </c>
      <c r="AY493" s="464" t="s">
        <v>1276</v>
      </c>
    </row>
    <row r="494" spans="2:51" s="498" customFormat="1" ht="15">
      <c r="B494" s="488"/>
      <c r="C494" s="489"/>
      <c r="D494" s="454" t="s">
        <v>1279</v>
      </c>
      <c r="E494" s="490" t="s">
        <v>114</v>
      </c>
      <c r="F494" s="491" t="s">
        <v>167</v>
      </c>
      <c r="G494" s="489"/>
      <c r="H494" s="492">
        <v>579.26</v>
      </c>
      <c r="I494" s="493"/>
      <c r="J494" s="489"/>
      <c r="K494" s="489"/>
      <c r="L494" s="494"/>
      <c r="M494" s="495"/>
      <c r="N494" s="496"/>
      <c r="O494" s="496"/>
      <c r="P494" s="496"/>
      <c r="Q494" s="496"/>
      <c r="R494" s="496"/>
      <c r="S494" s="496"/>
      <c r="T494" s="497"/>
      <c r="AT494" s="499" t="s">
        <v>1279</v>
      </c>
      <c r="AU494" s="499" t="s">
        <v>106</v>
      </c>
      <c r="AV494" s="498" t="s">
        <v>106</v>
      </c>
      <c r="AW494" s="498" t="s">
        <v>1280</v>
      </c>
      <c r="AX494" s="498" t="s">
        <v>95</v>
      </c>
      <c r="AY494" s="499" t="s">
        <v>1276</v>
      </c>
    </row>
    <row r="495" spans="2:51" s="486" customFormat="1" ht="15">
      <c r="B495" s="477"/>
      <c r="C495" s="478"/>
      <c r="D495" s="454" t="s">
        <v>1279</v>
      </c>
      <c r="E495" s="479" t="s">
        <v>114</v>
      </c>
      <c r="F495" s="480" t="s">
        <v>277</v>
      </c>
      <c r="G495" s="478"/>
      <c r="H495" s="479" t="s">
        <v>114</v>
      </c>
      <c r="I495" s="481"/>
      <c r="J495" s="478"/>
      <c r="K495" s="478"/>
      <c r="L495" s="482"/>
      <c r="M495" s="483"/>
      <c r="N495" s="484"/>
      <c r="O495" s="484"/>
      <c r="P495" s="484"/>
      <c r="Q495" s="484"/>
      <c r="R495" s="484"/>
      <c r="S495" s="484"/>
      <c r="T495" s="485"/>
      <c r="AT495" s="487" t="s">
        <v>1279</v>
      </c>
      <c r="AU495" s="487" t="s">
        <v>106</v>
      </c>
      <c r="AV495" s="486" t="s">
        <v>96</v>
      </c>
      <c r="AW495" s="486" t="s">
        <v>1280</v>
      </c>
      <c r="AX495" s="486" t="s">
        <v>95</v>
      </c>
      <c r="AY495" s="487" t="s">
        <v>1276</v>
      </c>
    </row>
    <row r="496" spans="2:51" s="463" customFormat="1" ht="15">
      <c r="B496" s="452"/>
      <c r="C496" s="453"/>
      <c r="D496" s="454" t="s">
        <v>1279</v>
      </c>
      <c r="E496" s="455" t="s">
        <v>114</v>
      </c>
      <c r="F496" s="456" t="s">
        <v>278</v>
      </c>
      <c r="G496" s="453"/>
      <c r="H496" s="457">
        <v>36.4</v>
      </c>
      <c r="I496" s="458"/>
      <c r="J496" s="453"/>
      <c r="K496" s="453"/>
      <c r="L496" s="459"/>
      <c r="M496" s="460"/>
      <c r="N496" s="461"/>
      <c r="O496" s="461"/>
      <c r="P496" s="461"/>
      <c r="Q496" s="461"/>
      <c r="R496" s="461"/>
      <c r="S496" s="461"/>
      <c r="T496" s="462"/>
      <c r="AT496" s="464" t="s">
        <v>1279</v>
      </c>
      <c r="AU496" s="464" t="s">
        <v>106</v>
      </c>
      <c r="AV496" s="463" t="s">
        <v>98</v>
      </c>
      <c r="AW496" s="463" t="s">
        <v>1280</v>
      </c>
      <c r="AX496" s="463" t="s">
        <v>95</v>
      </c>
      <c r="AY496" s="464" t="s">
        <v>1276</v>
      </c>
    </row>
    <row r="497" spans="2:51" s="498" customFormat="1" ht="15">
      <c r="B497" s="488"/>
      <c r="C497" s="489"/>
      <c r="D497" s="454" t="s">
        <v>1279</v>
      </c>
      <c r="E497" s="490" t="s">
        <v>114</v>
      </c>
      <c r="F497" s="491" t="s">
        <v>167</v>
      </c>
      <c r="G497" s="489"/>
      <c r="H497" s="492">
        <v>36.4</v>
      </c>
      <c r="I497" s="493"/>
      <c r="J497" s="489"/>
      <c r="K497" s="489"/>
      <c r="L497" s="494"/>
      <c r="M497" s="495"/>
      <c r="N497" s="496"/>
      <c r="O497" s="496"/>
      <c r="P497" s="496"/>
      <c r="Q497" s="496"/>
      <c r="R497" s="496"/>
      <c r="S497" s="496"/>
      <c r="T497" s="497"/>
      <c r="AT497" s="499" t="s">
        <v>1279</v>
      </c>
      <c r="AU497" s="499" t="s">
        <v>106</v>
      </c>
      <c r="AV497" s="498" t="s">
        <v>106</v>
      </c>
      <c r="AW497" s="498" t="s">
        <v>1280</v>
      </c>
      <c r="AX497" s="498" t="s">
        <v>95</v>
      </c>
      <c r="AY497" s="499" t="s">
        <v>1276</v>
      </c>
    </row>
    <row r="498" spans="2:51" s="486" customFormat="1" ht="15">
      <c r="B498" s="477"/>
      <c r="C498" s="478"/>
      <c r="D498" s="454" t="s">
        <v>1279</v>
      </c>
      <c r="E498" s="479" t="s">
        <v>114</v>
      </c>
      <c r="F498" s="480" t="s">
        <v>132</v>
      </c>
      <c r="G498" s="478"/>
      <c r="H498" s="479" t="s">
        <v>114</v>
      </c>
      <c r="I498" s="481"/>
      <c r="J498" s="478"/>
      <c r="K498" s="478"/>
      <c r="L498" s="482"/>
      <c r="M498" s="483"/>
      <c r="N498" s="484"/>
      <c r="O498" s="484"/>
      <c r="P498" s="484"/>
      <c r="Q498" s="484"/>
      <c r="R498" s="484"/>
      <c r="S498" s="484"/>
      <c r="T498" s="485"/>
      <c r="AT498" s="487" t="s">
        <v>1279</v>
      </c>
      <c r="AU498" s="487" t="s">
        <v>106</v>
      </c>
      <c r="AV498" s="486" t="s">
        <v>96</v>
      </c>
      <c r="AW498" s="486" t="s">
        <v>1280</v>
      </c>
      <c r="AX498" s="486" t="s">
        <v>95</v>
      </c>
      <c r="AY498" s="487" t="s">
        <v>1276</v>
      </c>
    </row>
    <row r="499" spans="2:51" s="486" customFormat="1" ht="15">
      <c r="B499" s="477"/>
      <c r="C499" s="478"/>
      <c r="D499" s="454" t="s">
        <v>1279</v>
      </c>
      <c r="E499" s="479" t="s">
        <v>114</v>
      </c>
      <c r="F499" s="480" t="s">
        <v>129</v>
      </c>
      <c r="G499" s="478"/>
      <c r="H499" s="479" t="s">
        <v>114</v>
      </c>
      <c r="I499" s="481"/>
      <c r="J499" s="478"/>
      <c r="K499" s="478"/>
      <c r="L499" s="482"/>
      <c r="M499" s="483"/>
      <c r="N499" s="484"/>
      <c r="O499" s="484"/>
      <c r="P499" s="484"/>
      <c r="Q499" s="484"/>
      <c r="R499" s="484"/>
      <c r="S499" s="484"/>
      <c r="T499" s="485"/>
      <c r="AT499" s="487" t="s">
        <v>1279</v>
      </c>
      <c r="AU499" s="487" t="s">
        <v>106</v>
      </c>
      <c r="AV499" s="486" t="s">
        <v>96</v>
      </c>
      <c r="AW499" s="486" t="s">
        <v>1280</v>
      </c>
      <c r="AX499" s="486" t="s">
        <v>95</v>
      </c>
      <c r="AY499" s="487" t="s">
        <v>1276</v>
      </c>
    </row>
    <row r="500" spans="2:51" s="463" customFormat="1" ht="15">
      <c r="B500" s="452"/>
      <c r="C500" s="453"/>
      <c r="D500" s="454" t="s">
        <v>1279</v>
      </c>
      <c r="E500" s="455" t="s">
        <v>114</v>
      </c>
      <c r="F500" s="456" t="s">
        <v>429</v>
      </c>
      <c r="G500" s="453"/>
      <c r="H500" s="457">
        <v>80.9</v>
      </c>
      <c r="I500" s="458"/>
      <c r="J500" s="453"/>
      <c r="K500" s="453"/>
      <c r="L500" s="459"/>
      <c r="M500" s="460"/>
      <c r="N500" s="461"/>
      <c r="O500" s="461"/>
      <c r="P500" s="461"/>
      <c r="Q500" s="461"/>
      <c r="R500" s="461"/>
      <c r="S500" s="461"/>
      <c r="T500" s="462"/>
      <c r="AT500" s="464" t="s">
        <v>1279</v>
      </c>
      <c r="AU500" s="464" t="s">
        <v>106</v>
      </c>
      <c r="AV500" s="463" t="s">
        <v>98</v>
      </c>
      <c r="AW500" s="463" t="s">
        <v>1280</v>
      </c>
      <c r="AX500" s="463" t="s">
        <v>95</v>
      </c>
      <c r="AY500" s="464" t="s">
        <v>1276</v>
      </c>
    </row>
    <row r="501" spans="2:51" s="486" customFormat="1" ht="15">
      <c r="B501" s="477"/>
      <c r="C501" s="478"/>
      <c r="D501" s="454" t="s">
        <v>1279</v>
      </c>
      <c r="E501" s="479" t="s">
        <v>114</v>
      </c>
      <c r="F501" s="480" t="s">
        <v>430</v>
      </c>
      <c r="G501" s="478"/>
      <c r="H501" s="479" t="s">
        <v>114</v>
      </c>
      <c r="I501" s="481"/>
      <c r="J501" s="478"/>
      <c r="K501" s="478"/>
      <c r="L501" s="482"/>
      <c r="M501" s="483"/>
      <c r="N501" s="484"/>
      <c r="O501" s="484"/>
      <c r="P501" s="484"/>
      <c r="Q501" s="484"/>
      <c r="R501" s="484"/>
      <c r="S501" s="484"/>
      <c r="T501" s="485"/>
      <c r="AT501" s="487" t="s">
        <v>1279</v>
      </c>
      <c r="AU501" s="487" t="s">
        <v>106</v>
      </c>
      <c r="AV501" s="486" t="s">
        <v>96</v>
      </c>
      <c r="AW501" s="486" t="s">
        <v>1280</v>
      </c>
      <c r="AX501" s="486" t="s">
        <v>95</v>
      </c>
      <c r="AY501" s="487" t="s">
        <v>1276</v>
      </c>
    </row>
    <row r="502" spans="2:51" s="463" customFormat="1" ht="15">
      <c r="B502" s="452"/>
      <c r="C502" s="453"/>
      <c r="D502" s="454" t="s">
        <v>1279</v>
      </c>
      <c r="E502" s="455" t="s">
        <v>114</v>
      </c>
      <c r="F502" s="456" t="s">
        <v>499</v>
      </c>
      <c r="G502" s="453"/>
      <c r="H502" s="457">
        <v>45.5</v>
      </c>
      <c r="I502" s="458"/>
      <c r="J502" s="453"/>
      <c r="K502" s="453"/>
      <c r="L502" s="459"/>
      <c r="M502" s="460"/>
      <c r="N502" s="461"/>
      <c r="O502" s="461"/>
      <c r="P502" s="461"/>
      <c r="Q502" s="461"/>
      <c r="R502" s="461"/>
      <c r="S502" s="461"/>
      <c r="T502" s="462"/>
      <c r="AT502" s="464" t="s">
        <v>1279</v>
      </c>
      <c r="AU502" s="464" t="s">
        <v>106</v>
      </c>
      <c r="AV502" s="463" t="s">
        <v>98</v>
      </c>
      <c r="AW502" s="463" t="s">
        <v>1280</v>
      </c>
      <c r="AX502" s="463" t="s">
        <v>95</v>
      </c>
      <c r="AY502" s="464" t="s">
        <v>1276</v>
      </c>
    </row>
    <row r="503" spans="2:51" s="486" customFormat="1" ht="15">
      <c r="B503" s="477"/>
      <c r="C503" s="478"/>
      <c r="D503" s="454" t="s">
        <v>1279</v>
      </c>
      <c r="E503" s="479" t="s">
        <v>114</v>
      </c>
      <c r="F503" s="480" t="s">
        <v>130</v>
      </c>
      <c r="G503" s="478"/>
      <c r="H503" s="479" t="s">
        <v>114</v>
      </c>
      <c r="I503" s="481"/>
      <c r="J503" s="478"/>
      <c r="K503" s="478"/>
      <c r="L503" s="482"/>
      <c r="M503" s="483"/>
      <c r="N503" s="484"/>
      <c r="O503" s="484"/>
      <c r="P503" s="484"/>
      <c r="Q503" s="484"/>
      <c r="R503" s="484"/>
      <c r="S503" s="484"/>
      <c r="T503" s="485"/>
      <c r="AT503" s="487" t="s">
        <v>1279</v>
      </c>
      <c r="AU503" s="487" t="s">
        <v>106</v>
      </c>
      <c r="AV503" s="486" t="s">
        <v>96</v>
      </c>
      <c r="AW503" s="486" t="s">
        <v>1280</v>
      </c>
      <c r="AX503" s="486" t="s">
        <v>95</v>
      </c>
      <c r="AY503" s="487" t="s">
        <v>1276</v>
      </c>
    </row>
    <row r="504" spans="2:51" s="463" customFormat="1" ht="15">
      <c r="B504" s="452"/>
      <c r="C504" s="453"/>
      <c r="D504" s="454" t="s">
        <v>1279</v>
      </c>
      <c r="E504" s="455" t="s">
        <v>114</v>
      </c>
      <c r="F504" s="456" t="s">
        <v>432</v>
      </c>
      <c r="G504" s="453"/>
      <c r="H504" s="457">
        <v>76.6</v>
      </c>
      <c r="I504" s="458"/>
      <c r="J504" s="453"/>
      <c r="K504" s="453"/>
      <c r="L504" s="459"/>
      <c r="M504" s="460"/>
      <c r="N504" s="461"/>
      <c r="O504" s="461"/>
      <c r="P504" s="461"/>
      <c r="Q504" s="461"/>
      <c r="R504" s="461"/>
      <c r="S504" s="461"/>
      <c r="T504" s="462"/>
      <c r="AT504" s="464" t="s">
        <v>1279</v>
      </c>
      <c r="AU504" s="464" t="s">
        <v>106</v>
      </c>
      <c r="AV504" s="463" t="s">
        <v>98</v>
      </c>
      <c r="AW504" s="463" t="s">
        <v>1280</v>
      </c>
      <c r="AX504" s="463" t="s">
        <v>95</v>
      </c>
      <c r="AY504" s="464" t="s">
        <v>1276</v>
      </c>
    </row>
    <row r="505" spans="2:51" s="498" customFormat="1" ht="15">
      <c r="B505" s="488"/>
      <c r="C505" s="489"/>
      <c r="D505" s="454" t="s">
        <v>1279</v>
      </c>
      <c r="E505" s="490" t="s">
        <v>114</v>
      </c>
      <c r="F505" s="491" t="s">
        <v>167</v>
      </c>
      <c r="G505" s="489"/>
      <c r="H505" s="492">
        <v>203</v>
      </c>
      <c r="I505" s="493"/>
      <c r="J505" s="489"/>
      <c r="K505" s="489"/>
      <c r="L505" s="494"/>
      <c r="M505" s="495"/>
      <c r="N505" s="496"/>
      <c r="O505" s="496"/>
      <c r="P505" s="496"/>
      <c r="Q505" s="496"/>
      <c r="R505" s="496"/>
      <c r="S505" s="496"/>
      <c r="T505" s="497"/>
      <c r="AT505" s="499" t="s">
        <v>1279</v>
      </c>
      <c r="AU505" s="499" t="s">
        <v>106</v>
      </c>
      <c r="AV505" s="498" t="s">
        <v>106</v>
      </c>
      <c r="AW505" s="498" t="s">
        <v>1280</v>
      </c>
      <c r="AX505" s="498" t="s">
        <v>95</v>
      </c>
      <c r="AY505" s="499" t="s">
        <v>1276</v>
      </c>
    </row>
    <row r="506" spans="2:51" s="475" customFormat="1" ht="15">
      <c r="B506" s="465"/>
      <c r="C506" s="466"/>
      <c r="D506" s="454" t="s">
        <v>1279</v>
      </c>
      <c r="E506" s="467" t="s">
        <v>114</v>
      </c>
      <c r="F506" s="468" t="s">
        <v>116</v>
      </c>
      <c r="G506" s="466"/>
      <c r="H506" s="469">
        <v>818.66</v>
      </c>
      <c r="I506" s="470"/>
      <c r="J506" s="466"/>
      <c r="K506" s="466"/>
      <c r="L506" s="471"/>
      <c r="M506" s="472"/>
      <c r="N506" s="473"/>
      <c r="O506" s="473"/>
      <c r="P506" s="473"/>
      <c r="Q506" s="473"/>
      <c r="R506" s="473"/>
      <c r="S506" s="473"/>
      <c r="T506" s="474"/>
      <c r="AT506" s="476" t="s">
        <v>1279</v>
      </c>
      <c r="AU506" s="476" t="s">
        <v>106</v>
      </c>
      <c r="AV506" s="475" t="s">
        <v>107</v>
      </c>
      <c r="AW506" s="475" t="s">
        <v>1280</v>
      </c>
      <c r="AX506" s="475" t="s">
        <v>96</v>
      </c>
      <c r="AY506" s="476" t="s">
        <v>1276</v>
      </c>
    </row>
    <row r="507" spans="2:65" s="340" customFormat="1" ht="16.5" customHeight="1">
      <c r="B507" s="371"/>
      <c r="C507" s="439" t="s">
        <v>1336</v>
      </c>
      <c r="D507" s="439" t="s">
        <v>97</v>
      </c>
      <c r="E507" s="440" t="s">
        <v>237</v>
      </c>
      <c r="F507" s="441" t="s">
        <v>238</v>
      </c>
      <c r="G507" s="442" t="s">
        <v>6</v>
      </c>
      <c r="H507" s="443">
        <v>877.2</v>
      </c>
      <c r="I507" s="444"/>
      <c r="J507" s="445">
        <f>ROUND(I507*H507,2)</f>
        <v>0</v>
      </c>
      <c r="K507" s="441" t="s">
        <v>1277</v>
      </c>
      <c r="L507" s="339"/>
      <c r="M507" s="446" t="s">
        <v>114</v>
      </c>
      <c r="N507" s="447" t="s">
        <v>1229</v>
      </c>
      <c r="O507" s="448"/>
      <c r="P507" s="449">
        <f>O507*H507</f>
        <v>0</v>
      </c>
      <c r="Q507" s="449">
        <v>0</v>
      </c>
      <c r="R507" s="449">
        <f>Q507*H507</f>
        <v>0</v>
      </c>
      <c r="S507" s="449">
        <v>0</v>
      </c>
      <c r="T507" s="450">
        <f>S507*H507</f>
        <v>0</v>
      </c>
      <c r="AR507" s="332" t="s">
        <v>1336</v>
      </c>
      <c r="AT507" s="332" t="s">
        <v>97</v>
      </c>
      <c r="AU507" s="332" t="s">
        <v>106</v>
      </c>
      <c r="AY507" s="332" t="s">
        <v>1276</v>
      </c>
      <c r="BE507" s="451">
        <f>IF(N507="základní",J507,0)</f>
        <v>0</v>
      </c>
      <c r="BF507" s="451">
        <f>IF(N507="snížená",J507,0)</f>
        <v>0</v>
      </c>
      <c r="BG507" s="451">
        <f>IF(N507="zákl. přenesená",J507,0)</f>
        <v>0</v>
      </c>
      <c r="BH507" s="451">
        <f>IF(N507="sníž. přenesená",J507,0)</f>
        <v>0</v>
      </c>
      <c r="BI507" s="451">
        <f>IF(N507="nulová",J507,0)</f>
        <v>0</v>
      </c>
      <c r="BJ507" s="332" t="s">
        <v>96</v>
      </c>
      <c r="BK507" s="451">
        <f>ROUND(I507*H507,2)</f>
        <v>0</v>
      </c>
      <c r="BL507" s="332" t="s">
        <v>1336</v>
      </c>
      <c r="BM507" s="332" t="s">
        <v>1486</v>
      </c>
    </row>
    <row r="508" spans="2:65" s="340" customFormat="1" ht="16.5" customHeight="1">
      <c r="B508" s="371"/>
      <c r="C508" s="439" t="s">
        <v>1487</v>
      </c>
      <c r="D508" s="439" t="s">
        <v>97</v>
      </c>
      <c r="E508" s="440" t="s">
        <v>51</v>
      </c>
      <c r="F508" s="441" t="s">
        <v>239</v>
      </c>
      <c r="G508" s="442" t="s">
        <v>6</v>
      </c>
      <c r="H508" s="443">
        <v>877.2</v>
      </c>
      <c r="I508" s="444"/>
      <c r="J508" s="445">
        <f>ROUND(I508*H508,2)</f>
        <v>0</v>
      </c>
      <c r="K508" s="441" t="s">
        <v>1277</v>
      </c>
      <c r="L508" s="339"/>
      <c r="M508" s="446" t="s">
        <v>114</v>
      </c>
      <c r="N508" s="447" t="s">
        <v>1229</v>
      </c>
      <c r="O508" s="448"/>
      <c r="P508" s="449">
        <f>O508*H508</f>
        <v>0</v>
      </c>
      <c r="Q508" s="449">
        <v>0</v>
      </c>
      <c r="R508" s="449">
        <f>Q508*H508</f>
        <v>0</v>
      </c>
      <c r="S508" s="449">
        <v>0</v>
      </c>
      <c r="T508" s="450">
        <f>S508*H508</f>
        <v>0</v>
      </c>
      <c r="AR508" s="332" t="s">
        <v>1336</v>
      </c>
      <c r="AT508" s="332" t="s">
        <v>97</v>
      </c>
      <c r="AU508" s="332" t="s">
        <v>106</v>
      </c>
      <c r="AY508" s="332" t="s">
        <v>1276</v>
      </c>
      <c r="BE508" s="451">
        <f>IF(N508="základní",J508,0)</f>
        <v>0</v>
      </c>
      <c r="BF508" s="451">
        <f>IF(N508="snížená",J508,0)</f>
        <v>0</v>
      </c>
      <c r="BG508" s="451">
        <f>IF(N508="zákl. přenesená",J508,0)</f>
        <v>0</v>
      </c>
      <c r="BH508" s="451">
        <f>IF(N508="sníž. přenesená",J508,0)</f>
        <v>0</v>
      </c>
      <c r="BI508" s="451">
        <f>IF(N508="nulová",J508,0)</f>
        <v>0</v>
      </c>
      <c r="BJ508" s="332" t="s">
        <v>96</v>
      </c>
      <c r="BK508" s="451">
        <f>ROUND(I508*H508,2)</f>
        <v>0</v>
      </c>
      <c r="BL508" s="332" t="s">
        <v>1336</v>
      </c>
      <c r="BM508" s="332" t="s">
        <v>1488</v>
      </c>
    </row>
    <row r="509" spans="2:65" s="340" customFormat="1" ht="16.5" customHeight="1">
      <c r="B509" s="371"/>
      <c r="C509" s="439" t="s">
        <v>1489</v>
      </c>
      <c r="D509" s="439" t="s">
        <v>97</v>
      </c>
      <c r="E509" s="440" t="s">
        <v>240</v>
      </c>
      <c r="F509" s="441" t="s">
        <v>241</v>
      </c>
      <c r="G509" s="442" t="s">
        <v>6</v>
      </c>
      <c r="H509" s="443">
        <v>877.2</v>
      </c>
      <c r="I509" s="444"/>
      <c r="J509" s="445">
        <f>ROUND(I509*H509,2)</f>
        <v>0</v>
      </c>
      <c r="K509" s="441" t="s">
        <v>1277</v>
      </c>
      <c r="L509" s="339"/>
      <c r="M509" s="446" t="s">
        <v>114</v>
      </c>
      <c r="N509" s="447" t="s">
        <v>1229</v>
      </c>
      <c r="O509" s="448"/>
      <c r="P509" s="449">
        <f>O509*H509</f>
        <v>0</v>
      </c>
      <c r="Q509" s="449">
        <v>0.00455</v>
      </c>
      <c r="R509" s="449">
        <f>Q509*H509</f>
        <v>3.9912600000000005</v>
      </c>
      <c r="S509" s="449">
        <v>0</v>
      </c>
      <c r="T509" s="450">
        <f>S509*H509</f>
        <v>0</v>
      </c>
      <c r="AR509" s="332" t="s">
        <v>1336</v>
      </c>
      <c r="AT509" s="332" t="s">
        <v>97</v>
      </c>
      <c r="AU509" s="332" t="s">
        <v>106</v>
      </c>
      <c r="AY509" s="332" t="s">
        <v>1276</v>
      </c>
      <c r="BE509" s="451">
        <f>IF(N509="základní",J509,0)</f>
        <v>0</v>
      </c>
      <c r="BF509" s="451">
        <f>IF(N509="snížená",J509,0)</f>
        <v>0</v>
      </c>
      <c r="BG509" s="451">
        <f>IF(N509="zákl. přenesená",J509,0)</f>
        <v>0</v>
      </c>
      <c r="BH509" s="451">
        <f>IF(N509="sníž. přenesená",J509,0)</f>
        <v>0</v>
      </c>
      <c r="BI509" s="451">
        <f>IF(N509="nulová",J509,0)</f>
        <v>0</v>
      </c>
      <c r="BJ509" s="332" t="s">
        <v>96</v>
      </c>
      <c r="BK509" s="451">
        <f>ROUND(I509*H509,2)</f>
        <v>0</v>
      </c>
      <c r="BL509" s="332" t="s">
        <v>1336</v>
      </c>
      <c r="BM509" s="332" t="s">
        <v>1490</v>
      </c>
    </row>
    <row r="510" spans="2:65" s="340" customFormat="1" ht="16.5" customHeight="1">
      <c r="B510" s="371"/>
      <c r="C510" s="500" t="s">
        <v>1491</v>
      </c>
      <c r="D510" s="500" t="s">
        <v>99</v>
      </c>
      <c r="E510" s="501" t="s">
        <v>314</v>
      </c>
      <c r="F510" s="502" t="s">
        <v>500</v>
      </c>
      <c r="G510" s="503" t="s">
        <v>6</v>
      </c>
      <c r="H510" s="504">
        <v>1047.076</v>
      </c>
      <c r="I510" s="505"/>
      <c r="J510" s="506">
        <f>ROUND(I510*H510,2)</f>
        <v>0</v>
      </c>
      <c r="K510" s="502" t="s">
        <v>1277</v>
      </c>
      <c r="L510" s="507"/>
      <c r="M510" s="508" t="s">
        <v>114</v>
      </c>
      <c r="N510" s="509" t="s">
        <v>1229</v>
      </c>
      <c r="O510" s="448"/>
      <c r="P510" s="449">
        <f>O510*H510</f>
        <v>0</v>
      </c>
      <c r="Q510" s="449">
        <v>0.00235</v>
      </c>
      <c r="R510" s="449">
        <f>Q510*H510</f>
        <v>2.4606286</v>
      </c>
      <c r="S510" s="449">
        <v>0</v>
      </c>
      <c r="T510" s="450">
        <f>S510*H510</f>
        <v>0</v>
      </c>
      <c r="AR510" s="332" t="s">
        <v>1391</v>
      </c>
      <c r="AT510" s="332" t="s">
        <v>99</v>
      </c>
      <c r="AU510" s="332" t="s">
        <v>106</v>
      </c>
      <c r="AY510" s="332" t="s">
        <v>1276</v>
      </c>
      <c r="BE510" s="451">
        <f>IF(N510="základní",J510,0)</f>
        <v>0</v>
      </c>
      <c r="BF510" s="451">
        <f>IF(N510="snížená",J510,0)</f>
        <v>0</v>
      </c>
      <c r="BG510" s="451">
        <f>IF(N510="zákl. přenesená",J510,0)</f>
        <v>0</v>
      </c>
      <c r="BH510" s="451">
        <f>IF(N510="sníž. přenesená",J510,0)</f>
        <v>0</v>
      </c>
      <c r="BI510" s="451">
        <f>IF(N510="nulová",J510,0)</f>
        <v>0</v>
      </c>
      <c r="BJ510" s="332" t="s">
        <v>96</v>
      </c>
      <c r="BK510" s="451">
        <f>ROUND(I510*H510,2)</f>
        <v>0</v>
      </c>
      <c r="BL510" s="332" t="s">
        <v>1336</v>
      </c>
      <c r="BM510" s="332" t="s">
        <v>1492</v>
      </c>
    </row>
    <row r="511" spans="2:51" s="463" customFormat="1" ht="15">
      <c r="B511" s="452"/>
      <c r="C511" s="453"/>
      <c r="D511" s="454" t="s">
        <v>1279</v>
      </c>
      <c r="E511" s="455" t="s">
        <v>114</v>
      </c>
      <c r="F511" s="456" t="s">
        <v>501</v>
      </c>
      <c r="G511" s="453"/>
      <c r="H511" s="457">
        <v>724.075</v>
      </c>
      <c r="I511" s="458"/>
      <c r="J511" s="453"/>
      <c r="K511" s="453"/>
      <c r="L511" s="459"/>
      <c r="M511" s="460"/>
      <c r="N511" s="461"/>
      <c r="O511" s="461"/>
      <c r="P511" s="461"/>
      <c r="Q511" s="461"/>
      <c r="R511" s="461"/>
      <c r="S511" s="461"/>
      <c r="T511" s="462"/>
      <c r="AT511" s="464" t="s">
        <v>1279</v>
      </c>
      <c r="AU511" s="464" t="s">
        <v>106</v>
      </c>
      <c r="AV511" s="463" t="s">
        <v>98</v>
      </c>
      <c r="AW511" s="463" t="s">
        <v>1280</v>
      </c>
      <c r="AX511" s="463" t="s">
        <v>95</v>
      </c>
      <c r="AY511" s="464" t="s">
        <v>1276</v>
      </c>
    </row>
    <row r="512" spans="2:51" s="486" customFormat="1" ht="15">
      <c r="B512" s="477"/>
      <c r="C512" s="478"/>
      <c r="D512" s="454" t="s">
        <v>1279</v>
      </c>
      <c r="E512" s="479" t="s">
        <v>114</v>
      </c>
      <c r="F512" s="480" t="s">
        <v>502</v>
      </c>
      <c r="G512" s="478"/>
      <c r="H512" s="479" t="s">
        <v>114</v>
      </c>
      <c r="I512" s="481"/>
      <c r="J512" s="478"/>
      <c r="K512" s="478"/>
      <c r="L512" s="482"/>
      <c r="M512" s="483"/>
      <c r="N512" s="484"/>
      <c r="O512" s="484"/>
      <c r="P512" s="484"/>
      <c r="Q512" s="484"/>
      <c r="R512" s="484"/>
      <c r="S512" s="484"/>
      <c r="T512" s="485"/>
      <c r="AT512" s="487" t="s">
        <v>1279</v>
      </c>
      <c r="AU512" s="487" t="s">
        <v>106</v>
      </c>
      <c r="AV512" s="486" t="s">
        <v>96</v>
      </c>
      <c r="AW512" s="486" t="s">
        <v>1280</v>
      </c>
      <c r="AX512" s="486" t="s">
        <v>95</v>
      </c>
      <c r="AY512" s="487" t="s">
        <v>1276</v>
      </c>
    </row>
    <row r="513" spans="2:51" s="463" customFormat="1" ht="15">
      <c r="B513" s="452"/>
      <c r="C513" s="453"/>
      <c r="D513" s="454" t="s">
        <v>1279</v>
      </c>
      <c r="E513" s="455" t="s">
        <v>114</v>
      </c>
      <c r="F513" s="456" t="s">
        <v>503</v>
      </c>
      <c r="G513" s="453"/>
      <c r="H513" s="457">
        <v>37.856</v>
      </c>
      <c r="I513" s="458"/>
      <c r="J513" s="453"/>
      <c r="K513" s="453"/>
      <c r="L513" s="459"/>
      <c r="M513" s="460"/>
      <c r="N513" s="461"/>
      <c r="O513" s="461"/>
      <c r="P513" s="461"/>
      <c r="Q513" s="461"/>
      <c r="R513" s="461"/>
      <c r="S513" s="461"/>
      <c r="T513" s="462"/>
      <c r="AT513" s="464" t="s">
        <v>1279</v>
      </c>
      <c r="AU513" s="464" t="s">
        <v>106</v>
      </c>
      <c r="AV513" s="463" t="s">
        <v>98</v>
      </c>
      <c r="AW513" s="463" t="s">
        <v>1280</v>
      </c>
      <c r="AX513" s="463" t="s">
        <v>95</v>
      </c>
      <c r="AY513" s="464" t="s">
        <v>1276</v>
      </c>
    </row>
    <row r="514" spans="2:51" s="463" customFormat="1" ht="15">
      <c r="B514" s="452"/>
      <c r="C514" s="453"/>
      <c r="D514" s="454" t="s">
        <v>1279</v>
      </c>
      <c r="E514" s="455" t="s">
        <v>114</v>
      </c>
      <c r="F514" s="456" t="s">
        <v>504</v>
      </c>
      <c r="G514" s="453"/>
      <c r="H514" s="457">
        <v>74.025</v>
      </c>
      <c r="I514" s="458"/>
      <c r="J514" s="453"/>
      <c r="K514" s="453"/>
      <c r="L514" s="459"/>
      <c r="M514" s="460"/>
      <c r="N514" s="461"/>
      <c r="O514" s="461"/>
      <c r="P514" s="461"/>
      <c r="Q514" s="461"/>
      <c r="R514" s="461"/>
      <c r="S514" s="461"/>
      <c r="T514" s="462"/>
      <c r="AT514" s="464" t="s">
        <v>1279</v>
      </c>
      <c r="AU514" s="464" t="s">
        <v>106</v>
      </c>
      <c r="AV514" s="463" t="s">
        <v>98</v>
      </c>
      <c r="AW514" s="463" t="s">
        <v>1280</v>
      </c>
      <c r="AX514" s="463" t="s">
        <v>95</v>
      </c>
      <c r="AY514" s="464" t="s">
        <v>1276</v>
      </c>
    </row>
    <row r="515" spans="2:51" s="498" customFormat="1" ht="15">
      <c r="B515" s="488"/>
      <c r="C515" s="489"/>
      <c r="D515" s="454" t="s">
        <v>1279</v>
      </c>
      <c r="E515" s="490" t="s">
        <v>114</v>
      </c>
      <c r="F515" s="491" t="s">
        <v>167</v>
      </c>
      <c r="G515" s="489"/>
      <c r="H515" s="492">
        <v>835.956</v>
      </c>
      <c r="I515" s="493"/>
      <c r="J515" s="489"/>
      <c r="K515" s="489"/>
      <c r="L515" s="494"/>
      <c r="M515" s="495"/>
      <c r="N515" s="496"/>
      <c r="O515" s="496"/>
      <c r="P515" s="496"/>
      <c r="Q515" s="496"/>
      <c r="R515" s="496"/>
      <c r="S515" s="496"/>
      <c r="T515" s="497"/>
      <c r="AT515" s="499" t="s">
        <v>1279</v>
      </c>
      <c r="AU515" s="499" t="s">
        <v>106</v>
      </c>
      <c r="AV515" s="498" t="s">
        <v>106</v>
      </c>
      <c r="AW515" s="498" t="s">
        <v>1280</v>
      </c>
      <c r="AX515" s="498" t="s">
        <v>95</v>
      </c>
      <c r="AY515" s="499" t="s">
        <v>1276</v>
      </c>
    </row>
    <row r="516" spans="2:51" s="486" customFormat="1" ht="15">
      <c r="B516" s="477"/>
      <c r="C516" s="478"/>
      <c r="D516" s="454" t="s">
        <v>1279</v>
      </c>
      <c r="E516" s="479" t="s">
        <v>114</v>
      </c>
      <c r="F516" s="480" t="s">
        <v>136</v>
      </c>
      <c r="G516" s="478"/>
      <c r="H516" s="479" t="s">
        <v>114</v>
      </c>
      <c r="I516" s="481"/>
      <c r="J516" s="478"/>
      <c r="K516" s="478"/>
      <c r="L516" s="482"/>
      <c r="M516" s="483"/>
      <c r="N516" s="484"/>
      <c r="O516" s="484"/>
      <c r="P516" s="484"/>
      <c r="Q516" s="484"/>
      <c r="R516" s="484"/>
      <c r="S516" s="484"/>
      <c r="T516" s="485"/>
      <c r="AT516" s="487" t="s">
        <v>1279</v>
      </c>
      <c r="AU516" s="487" t="s">
        <v>106</v>
      </c>
      <c r="AV516" s="486" t="s">
        <v>96</v>
      </c>
      <c r="AW516" s="486" t="s">
        <v>1280</v>
      </c>
      <c r="AX516" s="486" t="s">
        <v>95</v>
      </c>
      <c r="AY516" s="487" t="s">
        <v>1276</v>
      </c>
    </row>
    <row r="517" spans="2:51" s="486" customFormat="1" ht="15">
      <c r="B517" s="477"/>
      <c r="C517" s="478"/>
      <c r="D517" s="454" t="s">
        <v>1279</v>
      </c>
      <c r="E517" s="479" t="s">
        <v>114</v>
      </c>
      <c r="F517" s="480" t="s">
        <v>129</v>
      </c>
      <c r="G517" s="478"/>
      <c r="H517" s="479" t="s">
        <v>114</v>
      </c>
      <c r="I517" s="481"/>
      <c r="J517" s="478"/>
      <c r="K517" s="478"/>
      <c r="L517" s="482"/>
      <c r="M517" s="483"/>
      <c r="N517" s="484"/>
      <c r="O517" s="484"/>
      <c r="P517" s="484"/>
      <c r="Q517" s="484"/>
      <c r="R517" s="484"/>
      <c r="S517" s="484"/>
      <c r="T517" s="485"/>
      <c r="AT517" s="487" t="s">
        <v>1279</v>
      </c>
      <c r="AU517" s="487" t="s">
        <v>106</v>
      </c>
      <c r="AV517" s="486" t="s">
        <v>96</v>
      </c>
      <c r="AW517" s="486" t="s">
        <v>1280</v>
      </c>
      <c r="AX517" s="486" t="s">
        <v>95</v>
      </c>
      <c r="AY517" s="487" t="s">
        <v>1276</v>
      </c>
    </row>
    <row r="518" spans="2:51" s="463" customFormat="1" ht="15">
      <c r="B518" s="452"/>
      <c r="C518" s="453"/>
      <c r="D518" s="454" t="s">
        <v>1279</v>
      </c>
      <c r="E518" s="455" t="s">
        <v>114</v>
      </c>
      <c r="F518" s="456" t="s">
        <v>505</v>
      </c>
      <c r="G518" s="453"/>
      <c r="H518" s="457">
        <v>84.136</v>
      </c>
      <c r="I518" s="458"/>
      <c r="J518" s="453"/>
      <c r="K518" s="453"/>
      <c r="L518" s="459"/>
      <c r="M518" s="460"/>
      <c r="N518" s="461"/>
      <c r="O518" s="461"/>
      <c r="P518" s="461"/>
      <c r="Q518" s="461"/>
      <c r="R518" s="461"/>
      <c r="S518" s="461"/>
      <c r="T518" s="462"/>
      <c r="AT518" s="464" t="s">
        <v>1279</v>
      </c>
      <c r="AU518" s="464" t="s">
        <v>106</v>
      </c>
      <c r="AV518" s="463" t="s">
        <v>98</v>
      </c>
      <c r="AW518" s="463" t="s">
        <v>1280</v>
      </c>
      <c r="AX518" s="463" t="s">
        <v>95</v>
      </c>
      <c r="AY518" s="464" t="s">
        <v>1276</v>
      </c>
    </row>
    <row r="519" spans="2:51" s="486" customFormat="1" ht="15">
      <c r="B519" s="477"/>
      <c r="C519" s="478"/>
      <c r="D519" s="454" t="s">
        <v>1279</v>
      </c>
      <c r="E519" s="479" t="s">
        <v>114</v>
      </c>
      <c r="F519" s="480" t="s">
        <v>430</v>
      </c>
      <c r="G519" s="478"/>
      <c r="H519" s="479" t="s">
        <v>114</v>
      </c>
      <c r="I519" s="481"/>
      <c r="J519" s="478"/>
      <c r="K519" s="478"/>
      <c r="L519" s="482"/>
      <c r="M519" s="483"/>
      <c r="N519" s="484"/>
      <c r="O519" s="484"/>
      <c r="P519" s="484"/>
      <c r="Q519" s="484"/>
      <c r="R519" s="484"/>
      <c r="S519" s="484"/>
      <c r="T519" s="485"/>
      <c r="AT519" s="487" t="s">
        <v>1279</v>
      </c>
      <c r="AU519" s="487" t="s">
        <v>106</v>
      </c>
      <c r="AV519" s="486" t="s">
        <v>96</v>
      </c>
      <c r="AW519" s="486" t="s">
        <v>1280</v>
      </c>
      <c r="AX519" s="486" t="s">
        <v>95</v>
      </c>
      <c r="AY519" s="487" t="s">
        <v>1276</v>
      </c>
    </row>
    <row r="520" spans="2:51" s="463" customFormat="1" ht="15">
      <c r="B520" s="452"/>
      <c r="C520" s="453"/>
      <c r="D520" s="454" t="s">
        <v>1279</v>
      </c>
      <c r="E520" s="455" t="s">
        <v>114</v>
      </c>
      <c r="F520" s="456" t="s">
        <v>506</v>
      </c>
      <c r="G520" s="453"/>
      <c r="H520" s="457">
        <v>47.32</v>
      </c>
      <c r="I520" s="458"/>
      <c r="J520" s="453"/>
      <c r="K520" s="453"/>
      <c r="L520" s="459"/>
      <c r="M520" s="460"/>
      <c r="N520" s="461"/>
      <c r="O520" s="461"/>
      <c r="P520" s="461"/>
      <c r="Q520" s="461"/>
      <c r="R520" s="461"/>
      <c r="S520" s="461"/>
      <c r="T520" s="462"/>
      <c r="AT520" s="464" t="s">
        <v>1279</v>
      </c>
      <c r="AU520" s="464" t="s">
        <v>106</v>
      </c>
      <c r="AV520" s="463" t="s">
        <v>98</v>
      </c>
      <c r="AW520" s="463" t="s">
        <v>1280</v>
      </c>
      <c r="AX520" s="463" t="s">
        <v>95</v>
      </c>
      <c r="AY520" s="464" t="s">
        <v>1276</v>
      </c>
    </row>
    <row r="521" spans="2:51" s="498" customFormat="1" ht="15">
      <c r="B521" s="488"/>
      <c r="C521" s="489"/>
      <c r="D521" s="454" t="s">
        <v>1279</v>
      </c>
      <c r="E521" s="490" t="s">
        <v>114</v>
      </c>
      <c r="F521" s="491" t="s">
        <v>167</v>
      </c>
      <c r="G521" s="489"/>
      <c r="H521" s="492">
        <v>131.456</v>
      </c>
      <c r="I521" s="493"/>
      <c r="J521" s="489"/>
      <c r="K521" s="489"/>
      <c r="L521" s="494"/>
      <c r="M521" s="495"/>
      <c r="N521" s="496"/>
      <c r="O521" s="496"/>
      <c r="P521" s="496"/>
      <c r="Q521" s="496"/>
      <c r="R521" s="496"/>
      <c r="S521" s="496"/>
      <c r="T521" s="497"/>
      <c r="AT521" s="499" t="s">
        <v>1279</v>
      </c>
      <c r="AU521" s="499" t="s">
        <v>106</v>
      </c>
      <c r="AV521" s="498" t="s">
        <v>106</v>
      </c>
      <c r="AW521" s="498" t="s">
        <v>1280</v>
      </c>
      <c r="AX521" s="498" t="s">
        <v>95</v>
      </c>
      <c r="AY521" s="499" t="s">
        <v>1276</v>
      </c>
    </row>
    <row r="522" spans="2:51" s="486" customFormat="1" ht="15">
      <c r="B522" s="477"/>
      <c r="C522" s="478"/>
      <c r="D522" s="454" t="s">
        <v>1279</v>
      </c>
      <c r="E522" s="479" t="s">
        <v>114</v>
      </c>
      <c r="F522" s="480" t="s">
        <v>130</v>
      </c>
      <c r="G522" s="478"/>
      <c r="H522" s="479" t="s">
        <v>114</v>
      </c>
      <c r="I522" s="481"/>
      <c r="J522" s="478"/>
      <c r="K522" s="478"/>
      <c r="L522" s="482"/>
      <c r="M522" s="483"/>
      <c r="N522" s="484"/>
      <c r="O522" s="484"/>
      <c r="P522" s="484"/>
      <c r="Q522" s="484"/>
      <c r="R522" s="484"/>
      <c r="S522" s="484"/>
      <c r="T522" s="485"/>
      <c r="AT522" s="487" t="s">
        <v>1279</v>
      </c>
      <c r="AU522" s="487" t="s">
        <v>106</v>
      </c>
      <c r="AV522" s="486" t="s">
        <v>96</v>
      </c>
      <c r="AW522" s="486" t="s">
        <v>1280</v>
      </c>
      <c r="AX522" s="486" t="s">
        <v>95</v>
      </c>
      <c r="AY522" s="487" t="s">
        <v>1276</v>
      </c>
    </row>
    <row r="523" spans="2:51" s="463" customFormat="1" ht="15">
      <c r="B523" s="452"/>
      <c r="C523" s="453"/>
      <c r="D523" s="454" t="s">
        <v>1279</v>
      </c>
      <c r="E523" s="455" t="s">
        <v>114</v>
      </c>
      <c r="F523" s="456" t="s">
        <v>507</v>
      </c>
      <c r="G523" s="453"/>
      <c r="H523" s="457">
        <v>79.664</v>
      </c>
      <c r="I523" s="458"/>
      <c r="J523" s="453"/>
      <c r="K523" s="453"/>
      <c r="L523" s="459"/>
      <c r="M523" s="460"/>
      <c r="N523" s="461"/>
      <c r="O523" s="461"/>
      <c r="P523" s="461"/>
      <c r="Q523" s="461"/>
      <c r="R523" s="461"/>
      <c r="S523" s="461"/>
      <c r="T523" s="462"/>
      <c r="AT523" s="464" t="s">
        <v>1279</v>
      </c>
      <c r="AU523" s="464" t="s">
        <v>106</v>
      </c>
      <c r="AV523" s="463" t="s">
        <v>98</v>
      </c>
      <c r="AW523" s="463" t="s">
        <v>1280</v>
      </c>
      <c r="AX523" s="463" t="s">
        <v>95</v>
      </c>
      <c r="AY523" s="464" t="s">
        <v>1276</v>
      </c>
    </row>
    <row r="524" spans="2:51" s="475" customFormat="1" ht="15">
      <c r="B524" s="465"/>
      <c r="C524" s="466"/>
      <c r="D524" s="454" t="s">
        <v>1279</v>
      </c>
      <c r="E524" s="467" t="s">
        <v>114</v>
      </c>
      <c r="F524" s="468" t="s">
        <v>116</v>
      </c>
      <c r="G524" s="466"/>
      <c r="H524" s="469">
        <v>1047.076</v>
      </c>
      <c r="I524" s="470"/>
      <c r="J524" s="466"/>
      <c r="K524" s="466"/>
      <c r="L524" s="471"/>
      <c r="M524" s="472"/>
      <c r="N524" s="473"/>
      <c r="O524" s="473"/>
      <c r="P524" s="473"/>
      <c r="Q524" s="473"/>
      <c r="R524" s="473"/>
      <c r="S524" s="473"/>
      <c r="T524" s="474"/>
      <c r="AT524" s="476" t="s">
        <v>1279</v>
      </c>
      <c r="AU524" s="476" t="s">
        <v>106</v>
      </c>
      <c r="AV524" s="475" t="s">
        <v>107</v>
      </c>
      <c r="AW524" s="475" t="s">
        <v>1280</v>
      </c>
      <c r="AX524" s="475" t="s">
        <v>96</v>
      </c>
      <c r="AY524" s="476" t="s">
        <v>1276</v>
      </c>
    </row>
    <row r="525" spans="2:65" s="340" customFormat="1" ht="16.5" customHeight="1">
      <c r="B525" s="371"/>
      <c r="C525" s="439" t="s">
        <v>1493</v>
      </c>
      <c r="D525" s="439" t="s">
        <v>97</v>
      </c>
      <c r="E525" s="440" t="s">
        <v>242</v>
      </c>
      <c r="F525" s="441" t="s">
        <v>243</v>
      </c>
      <c r="G525" s="442" t="s">
        <v>7</v>
      </c>
      <c r="H525" s="443">
        <v>48</v>
      </c>
      <c r="I525" s="444"/>
      <c r="J525" s="445">
        <f>ROUND(I525*H525,2)</f>
        <v>0</v>
      </c>
      <c r="K525" s="441" t="s">
        <v>1277</v>
      </c>
      <c r="L525" s="339"/>
      <c r="M525" s="446" t="s">
        <v>114</v>
      </c>
      <c r="N525" s="447" t="s">
        <v>1229</v>
      </c>
      <c r="O525" s="448"/>
      <c r="P525" s="449">
        <f>O525*H525</f>
        <v>0</v>
      </c>
      <c r="Q525" s="449">
        <v>0</v>
      </c>
      <c r="R525" s="449">
        <f>Q525*H525</f>
        <v>0</v>
      </c>
      <c r="S525" s="449">
        <v>0</v>
      </c>
      <c r="T525" s="450">
        <f>S525*H525</f>
        <v>0</v>
      </c>
      <c r="AR525" s="332" t="s">
        <v>1336</v>
      </c>
      <c r="AT525" s="332" t="s">
        <v>97</v>
      </c>
      <c r="AU525" s="332" t="s">
        <v>106</v>
      </c>
      <c r="AY525" s="332" t="s">
        <v>1276</v>
      </c>
      <c r="BE525" s="451">
        <f>IF(N525="základní",J525,0)</f>
        <v>0</v>
      </c>
      <c r="BF525" s="451">
        <f>IF(N525="snížená",J525,0)</f>
        <v>0</v>
      </c>
      <c r="BG525" s="451">
        <f>IF(N525="zákl. přenesená",J525,0)</f>
        <v>0</v>
      </c>
      <c r="BH525" s="451">
        <f>IF(N525="sníž. přenesená",J525,0)</f>
        <v>0</v>
      </c>
      <c r="BI525" s="451">
        <f>IF(N525="nulová",J525,0)</f>
        <v>0</v>
      </c>
      <c r="BJ525" s="332" t="s">
        <v>96</v>
      </c>
      <c r="BK525" s="451">
        <f>ROUND(I525*H525,2)</f>
        <v>0</v>
      </c>
      <c r="BL525" s="332" t="s">
        <v>1336</v>
      </c>
      <c r="BM525" s="332" t="s">
        <v>1494</v>
      </c>
    </row>
    <row r="526" spans="2:51" s="463" customFormat="1" ht="15">
      <c r="B526" s="452"/>
      <c r="C526" s="453"/>
      <c r="D526" s="454" t="s">
        <v>1279</v>
      </c>
      <c r="E526" s="455" t="s">
        <v>114</v>
      </c>
      <c r="F526" s="456" t="s">
        <v>508</v>
      </c>
      <c r="G526" s="453"/>
      <c r="H526" s="457">
        <v>48</v>
      </c>
      <c r="I526" s="458"/>
      <c r="J526" s="453"/>
      <c r="K526" s="453"/>
      <c r="L526" s="459"/>
      <c r="M526" s="460"/>
      <c r="N526" s="461"/>
      <c r="O526" s="461"/>
      <c r="P526" s="461"/>
      <c r="Q526" s="461"/>
      <c r="R526" s="461"/>
      <c r="S526" s="461"/>
      <c r="T526" s="462"/>
      <c r="AT526" s="464" t="s">
        <v>1279</v>
      </c>
      <c r="AU526" s="464" t="s">
        <v>106</v>
      </c>
      <c r="AV526" s="463" t="s">
        <v>98</v>
      </c>
      <c r="AW526" s="463" t="s">
        <v>1280</v>
      </c>
      <c r="AX526" s="463" t="s">
        <v>95</v>
      </c>
      <c r="AY526" s="464" t="s">
        <v>1276</v>
      </c>
    </row>
    <row r="527" spans="2:51" s="475" customFormat="1" ht="15">
      <c r="B527" s="465"/>
      <c r="C527" s="466"/>
      <c r="D527" s="454" t="s">
        <v>1279</v>
      </c>
      <c r="E527" s="467" t="s">
        <v>114</v>
      </c>
      <c r="F527" s="468" t="s">
        <v>116</v>
      </c>
      <c r="G527" s="466"/>
      <c r="H527" s="469">
        <v>48</v>
      </c>
      <c r="I527" s="470"/>
      <c r="J527" s="466"/>
      <c r="K527" s="466"/>
      <c r="L527" s="471"/>
      <c r="M527" s="472"/>
      <c r="N527" s="473"/>
      <c r="O527" s="473"/>
      <c r="P527" s="473"/>
      <c r="Q527" s="473"/>
      <c r="R527" s="473"/>
      <c r="S527" s="473"/>
      <c r="T527" s="474"/>
      <c r="AT527" s="476" t="s">
        <v>1279</v>
      </c>
      <c r="AU527" s="476" t="s">
        <v>106</v>
      </c>
      <c r="AV527" s="475" t="s">
        <v>107</v>
      </c>
      <c r="AW527" s="475" t="s">
        <v>1280</v>
      </c>
      <c r="AX527" s="475" t="s">
        <v>96</v>
      </c>
      <c r="AY527" s="476" t="s">
        <v>1276</v>
      </c>
    </row>
    <row r="528" spans="2:65" s="340" customFormat="1" ht="16.5" customHeight="1">
      <c r="B528" s="371"/>
      <c r="C528" s="500" t="s">
        <v>1495</v>
      </c>
      <c r="D528" s="500" t="s">
        <v>99</v>
      </c>
      <c r="E528" s="501" t="s">
        <v>244</v>
      </c>
      <c r="F528" s="502" t="s">
        <v>245</v>
      </c>
      <c r="G528" s="503" t="s">
        <v>7</v>
      </c>
      <c r="H528" s="504">
        <v>55.2</v>
      </c>
      <c r="I528" s="505"/>
      <c r="J528" s="506">
        <f>ROUND(I528*H528,2)</f>
        <v>0</v>
      </c>
      <c r="K528" s="502" t="s">
        <v>1496</v>
      </c>
      <c r="L528" s="507"/>
      <c r="M528" s="508" t="s">
        <v>114</v>
      </c>
      <c r="N528" s="509" t="s">
        <v>1229</v>
      </c>
      <c r="O528" s="448"/>
      <c r="P528" s="449">
        <f>O528*H528</f>
        <v>0</v>
      </c>
      <c r="Q528" s="449">
        <v>0.00017</v>
      </c>
      <c r="R528" s="449">
        <f>Q528*H528</f>
        <v>0.009384000000000002</v>
      </c>
      <c r="S528" s="449">
        <v>0</v>
      </c>
      <c r="T528" s="450">
        <f>S528*H528</f>
        <v>0</v>
      </c>
      <c r="AR528" s="332" t="s">
        <v>1391</v>
      </c>
      <c r="AT528" s="332" t="s">
        <v>99</v>
      </c>
      <c r="AU528" s="332" t="s">
        <v>106</v>
      </c>
      <c r="AY528" s="332" t="s">
        <v>1276</v>
      </c>
      <c r="BE528" s="451">
        <f>IF(N528="základní",J528,0)</f>
        <v>0</v>
      </c>
      <c r="BF528" s="451">
        <f>IF(N528="snížená",J528,0)</f>
        <v>0</v>
      </c>
      <c r="BG528" s="451">
        <f>IF(N528="zákl. přenesená",J528,0)</f>
        <v>0</v>
      </c>
      <c r="BH528" s="451">
        <f>IF(N528="sníž. přenesená",J528,0)</f>
        <v>0</v>
      </c>
      <c r="BI528" s="451">
        <f>IF(N528="nulová",J528,0)</f>
        <v>0</v>
      </c>
      <c r="BJ528" s="332" t="s">
        <v>96</v>
      </c>
      <c r="BK528" s="451">
        <f>ROUND(I528*H528,2)</f>
        <v>0</v>
      </c>
      <c r="BL528" s="332" t="s">
        <v>1336</v>
      </c>
      <c r="BM528" s="332" t="s">
        <v>1497</v>
      </c>
    </row>
    <row r="529" spans="2:51" s="463" customFormat="1" ht="15">
      <c r="B529" s="452"/>
      <c r="C529" s="453"/>
      <c r="D529" s="454" t="s">
        <v>1279</v>
      </c>
      <c r="E529" s="455" t="s">
        <v>114</v>
      </c>
      <c r="F529" s="456" t="s">
        <v>509</v>
      </c>
      <c r="G529" s="453"/>
      <c r="H529" s="457">
        <v>55.2</v>
      </c>
      <c r="I529" s="458"/>
      <c r="J529" s="453"/>
      <c r="K529" s="453"/>
      <c r="L529" s="459"/>
      <c r="M529" s="460"/>
      <c r="N529" s="461"/>
      <c r="O529" s="461"/>
      <c r="P529" s="461"/>
      <c r="Q529" s="461"/>
      <c r="R529" s="461"/>
      <c r="S529" s="461"/>
      <c r="T529" s="462"/>
      <c r="AT529" s="464" t="s">
        <v>1279</v>
      </c>
      <c r="AU529" s="464" t="s">
        <v>106</v>
      </c>
      <c r="AV529" s="463" t="s">
        <v>98</v>
      </c>
      <c r="AW529" s="463" t="s">
        <v>1280</v>
      </c>
      <c r="AX529" s="463" t="s">
        <v>95</v>
      </c>
      <c r="AY529" s="464" t="s">
        <v>1276</v>
      </c>
    </row>
    <row r="530" spans="2:51" s="475" customFormat="1" ht="15">
      <c r="B530" s="465"/>
      <c r="C530" s="466"/>
      <c r="D530" s="454" t="s">
        <v>1279</v>
      </c>
      <c r="E530" s="467" t="s">
        <v>114</v>
      </c>
      <c r="F530" s="468" t="s">
        <v>116</v>
      </c>
      <c r="G530" s="466"/>
      <c r="H530" s="469">
        <v>55.2</v>
      </c>
      <c r="I530" s="470"/>
      <c r="J530" s="466"/>
      <c r="K530" s="466"/>
      <c r="L530" s="471"/>
      <c r="M530" s="472"/>
      <c r="N530" s="473"/>
      <c r="O530" s="473"/>
      <c r="P530" s="473"/>
      <c r="Q530" s="473"/>
      <c r="R530" s="473"/>
      <c r="S530" s="473"/>
      <c r="T530" s="474"/>
      <c r="AT530" s="476" t="s">
        <v>1279</v>
      </c>
      <c r="AU530" s="476" t="s">
        <v>106</v>
      </c>
      <c r="AV530" s="475" t="s">
        <v>107</v>
      </c>
      <c r="AW530" s="475" t="s">
        <v>1280</v>
      </c>
      <c r="AX530" s="475" t="s">
        <v>96</v>
      </c>
      <c r="AY530" s="476" t="s">
        <v>1276</v>
      </c>
    </row>
    <row r="531" spans="2:65" s="340" customFormat="1" ht="16.5" customHeight="1">
      <c r="B531" s="371"/>
      <c r="C531" s="439" t="s">
        <v>1498</v>
      </c>
      <c r="D531" s="439" t="s">
        <v>97</v>
      </c>
      <c r="E531" s="440" t="s">
        <v>246</v>
      </c>
      <c r="F531" s="441" t="s">
        <v>247</v>
      </c>
      <c r="G531" s="442" t="s">
        <v>9</v>
      </c>
      <c r="H531" s="443">
        <v>6.958</v>
      </c>
      <c r="I531" s="444"/>
      <c r="J531" s="445">
        <f>ROUND(I531*H531,2)</f>
        <v>0</v>
      </c>
      <c r="K531" s="441" t="s">
        <v>1277</v>
      </c>
      <c r="L531" s="339"/>
      <c r="M531" s="446" t="s">
        <v>114</v>
      </c>
      <c r="N531" s="447" t="s">
        <v>1229</v>
      </c>
      <c r="O531" s="448"/>
      <c r="P531" s="449">
        <f>O531*H531</f>
        <v>0</v>
      </c>
      <c r="Q531" s="449">
        <v>0</v>
      </c>
      <c r="R531" s="449">
        <f>Q531*H531</f>
        <v>0</v>
      </c>
      <c r="S531" s="449">
        <v>0</v>
      </c>
      <c r="T531" s="450">
        <f>S531*H531</f>
        <v>0</v>
      </c>
      <c r="AR531" s="332" t="s">
        <v>1336</v>
      </c>
      <c r="AT531" s="332" t="s">
        <v>97</v>
      </c>
      <c r="AU531" s="332" t="s">
        <v>106</v>
      </c>
      <c r="AY531" s="332" t="s">
        <v>1276</v>
      </c>
      <c r="BE531" s="451">
        <f>IF(N531="základní",J531,0)</f>
        <v>0</v>
      </c>
      <c r="BF531" s="451">
        <f>IF(N531="snížená",J531,0)</f>
        <v>0</v>
      </c>
      <c r="BG531" s="451">
        <f>IF(N531="zákl. přenesená",J531,0)</f>
        <v>0</v>
      </c>
      <c r="BH531" s="451">
        <f>IF(N531="sníž. přenesená",J531,0)</f>
        <v>0</v>
      </c>
      <c r="BI531" s="451">
        <f>IF(N531="nulová",J531,0)</f>
        <v>0</v>
      </c>
      <c r="BJ531" s="332" t="s">
        <v>96</v>
      </c>
      <c r="BK531" s="451">
        <f>ROUND(I531*H531,2)</f>
        <v>0</v>
      </c>
      <c r="BL531" s="332" t="s">
        <v>1336</v>
      </c>
      <c r="BM531" s="332" t="s">
        <v>1499</v>
      </c>
    </row>
    <row r="532" spans="2:65" s="340" customFormat="1" ht="16.5" customHeight="1">
      <c r="B532" s="371"/>
      <c r="C532" s="439" t="s">
        <v>1500</v>
      </c>
      <c r="D532" s="439" t="s">
        <v>97</v>
      </c>
      <c r="E532" s="440" t="s">
        <v>248</v>
      </c>
      <c r="F532" s="441" t="s">
        <v>249</v>
      </c>
      <c r="G532" s="442" t="s">
        <v>9</v>
      </c>
      <c r="H532" s="443">
        <v>6.958</v>
      </c>
      <c r="I532" s="444"/>
      <c r="J532" s="445">
        <f>ROUND(I532*H532,2)</f>
        <v>0</v>
      </c>
      <c r="K532" s="441" t="s">
        <v>1277</v>
      </c>
      <c r="L532" s="339"/>
      <c r="M532" s="446" t="s">
        <v>114</v>
      </c>
      <c r="N532" s="447" t="s">
        <v>1229</v>
      </c>
      <c r="O532" s="448"/>
      <c r="P532" s="449">
        <f>O532*H532</f>
        <v>0</v>
      </c>
      <c r="Q532" s="449">
        <v>0</v>
      </c>
      <c r="R532" s="449">
        <f>Q532*H532</f>
        <v>0</v>
      </c>
      <c r="S532" s="449">
        <v>0</v>
      </c>
      <c r="T532" s="450">
        <f>S532*H532</f>
        <v>0</v>
      </c>
      <c r="AR532" s="332" t="s">
        <v>1336</v>
      </c>
      <c r="AT532" s="332" t="s">
        <v>97</v>
      </c>
      <c r="AU532" s="332" t="s">
        <v>106</v>
      </c>
      <c r="AY532" s="332" t="s">
        <v>1276</v>
      </c>
      <c r="BE532" s="451">
        <f>IF(N532="základní",J532,0)</f>
        <v>0</v>
      </c>
      <c r="BF532" s="451">
        <f>IF(N532="snížená",J532,0)</f>
        <v>0</v>
      </c>
      <c r="BG532" s="451">
        <f>IF(N532="zákl. přenesená",J532,0)</f>
        <v>0</v>
      </c>
      <c r="BH532" s="451">
        <f>IF(N532="sníž. přenesená",J532,0)</f>
        <v>0</v>
      </c>
      <c r="BI532" s="451">
        <f>IF(N532="nulová",J532,0)</f>
        <v>0</v>
      </c>
      <c r="BJ532" s="332" t="s">
        <v>96</v>
      </c>
      <c r="BK532" s="451">
        <f>ROUND(I532*H532,2)</f>
        <v>0</v>
      </c>
      <c r="BL532" s="332" t="s">
        <v>1336</v>
      </c>
      <c r="BM532" s="332" t="s">
        <v>1501</v>
      </c>
    </row>
    <row r="533" spans="2:63" s="433" customFormat="1" ht="22.8" customHeight="1">
      <c r="B533" s="422"/>
      <c r="C533" s="423"/>
      <c r="D533" s="424" t="s">
        <v>92</v>
      </c>
      <c r="E533" s="437" t="s">
        <v>52</v>
      </c>
      <c r="F533" s="437" t="s">
        <v>250</v>
      </c>
      <c r="G533" s="423"/>
      <c r="H533" s="423"/>
      <c r="I533" s="426"/>
      <c r="J533" s="438">
        <f>BK533</f>
        <v>0</v>
      </c>
      <c r="K533" s="423"/>
      <c r="L533" s="428"/>
      <c r="M533" s="429"/>
      <c r="N533" s="430"/>
      <c r="O533" s="430"/>
      <c r="P533" s="431">
        <f>SUM(P534:P547)</f>
        <v>0</v>
      </c>
      <c r="Q533" s="430"/>
      <c r="R533" s="431">
        <f>SUM(R534:R547)</f>
        <v>10.210854399999999</v>
      </c>
      <c r="S533" s="430"/>
      <c r="T533" s="432">
        <f>SUM(T534:T547)</f>
        <v>0</v>
      </c>
      <c r="AR533" s="434" t="s">
        <v>98</v>
      </c>
      <c r="AT533" s="435" t="s">
        <v>92</v>
      </c>
      <c r="AU533" s="435" t="s">
        <v>96</v>
      </c>
      <c r="AY533" s="434" t="s">
        <v>1276</v>
      </c>
      <c r="BK533" s="436">
        <f>SUM(BK534:BK547)</f>
        <v>0</v>
      </c>
    </row>
    <row r="534" spans="2:65" s="340" customFormat="1" ht="16.5" customHeight="1">
      <c r="B534" s="371"/>
      <c r="C534" s="439" t="s">
        <v>1017</v>
      </c>
      <c r="D534" s="439" t="s">
        <v>97</v>
      </c>
      <c r="E534" s="440" t="s">
        <v>268</v>
      </c>
      <c r="F534" s="441" t="s">
        <v>292</v>
      </c>
      <c r="G534" s="442" t="s">
        <v>6</v>
      </c>
      <c r="H534" s="443">
        <v>643.325</v>
      </c>
      <c r="I534" s="444"/>
      <c r="J534" s="445">
        <f>ROUND(I534*H534,2)</f>
        <v>0</v>
      </c>
      <c r="K534" s="441" t="s">
        <v>1277</v>
      </c>
      <c r="L534" s="339"/>
      <c r="M534" s="446" t="s">
        <v>114</v>
      </c>
      <c r="N534" s="447" t="s">
        <v>1229</v>
      </c>
      <c r="O534" s="448"/>
      <c r="P534" s="449">
        <f>O534*H534</f>
        <v>0</v>
      </c>
      <c r="Q534" s="449">
        <v>0.0036</v>
      </c>
      <c r="R534" s="449">
        <f>Q534*H534</f>
        <v>2.31597</v>
      </c>
      <c r="S534" s="449">
        <v>0</v>
      </c>
      <c r="T534" s="450">
        <f>S534*H534</f>
        <v>0</v>
      </c>
      <c r="AR534" s="332" t="s">
        <v>1336</v>
      </c>
      <c r="AT534" s="332" t="s">
        <v>97</v>
      </c>
      <c r="AU534" s="332" t="s">
        <v>98</v>
      </c>
      <c r="AY534" s="332" t="s">
        <v>1276</v>
      </c>
      <c r="BE534" s="451">
        <f>IF(N534="základní",J534,0)</f>
        <v>0</v>
      </c>
      <c r="BF534" s="451">
        <f>IF(N534="snížená",J534,0)</f>
        <v>0</v>
      </c>
      <c r="BG534" s="451">
        <f>IF(N534="zákl. přenesená",J534,0)</f>
        <v>0</v>
      </c>
      <c r="BH534" s="451">
        <f>IF(N534="sníž. přenesená",J534,0)</f>
        <v>0</v>
      </c>
      <c r="BI534" s="451">
        <f>IF(N534="nulová",J534,0)</f>
        <v>0</v>
      </c>
      <c r="BJ534" s="332" t="s">
        <v>96</v>
      </c>
      <c r="BK534" s="451">
        <f>ROUND(I534*H534,2)</f>
        <v>0</v>
      </c>
      <c r="BL534" s="332" t="s">
        <v>1336</v>
      </c>
      <c r="BM534" s="332" t="s">
        <v>1502</v>
      </c>
    </row>
    <row r="535" spans="2:51" s="486" customFormat="1" ht="15">
      <c r="B535" s="477"/>
      <c r="C535" s="478"/>
      <c r="D535" s="454" t="s">
        <v>1279</v>
      </c>
      <c r="E535" s="479" t="s">
        <v>114</v>
      </c>
      <c r="F535" s="480" t="s">
        <v>327</v>
      </c>
      <c r="G535" s="478"/>
      <c r="H535" s="479" t="s">
        <v>114</v>
      </c>
      <c r="I535" s="481"/>
      <c r="J535" s="478"/>
      <c r="K535" s="478"/>
      <c r="L535" s="482"/>
      <c r="M535" s="483"/>
      <c r="N535" s="484"/>
      <c r="O535" s="484"/>
      <c r="P535" s="484"/>
      <c r="Q535" s="484"/>
      <c r="R535" s="484"/>
      <c r="S535" s="484"/>
      <c r="T535" s="485"/>
      <c r="AT535" s="487" t="s">
        <v>1279</v>
      </c>
      <c r="AU535" s="487" t="s">
        <v>98</v>
      </c>
      <c r="AV535" s="486" t="s">
        <v>96</v>
      </c>
      <c r="AW535" s="486" t="s">
        <v>1280</v>
      </c>
      <c r="AX535" s="486" t="s">
        <v>95</v>
      </c>
      <c r="AY535" s="487" t="s">
        <v>1276</v>
      </c>
    </row>
    <row r="536" spans="2:51" s="463" customFormat="1" ht="15">
      <c r="B536" s="452"/>
      <c r="C536" s="453"/>
      <c r="D536" s="454" t="s">
        <v>1279</v>
      </c>
      <c r="E536" s="455" t="s">
        <v>114</v>
      </c>
      <c r="F536" s="456" t="s">
        <v>510</v>
      </c>
      <c r="G536" s="453"/>
      <c r="H536" s="457">
        <v>482.625</v>
      </c>
      <c r="I536" s="458"/>
      <c r="J536" s="453"/>
      <c r="K536" s="453"/>
      <c r="L536" s="459"/>
      <c r="M536" s="460"/>
      <c r="N536" s="461"/>
      <c r="O536" s="461"/>
      <c r="P536" s="461"/>
      <c r="Q536" s="461"/>
      <c r="R536" s="461"/>
      <c r="S536" s="461"/>
      <c r="T536" s="462"/>
      <c r="AT536" s="464" t="s">
        <v>1279</v>
      </c>
      <c r="AU536" s="464" t="s">
        <v>98</v>
      </c>
      <c r="AV536" s="463" t="s">
        <v>98</v>
      </c>
      <c r="AW536" s="463" t="s">
        <v>1280</v>
      </c>
      <c r="AX536" s="463" t="s">
        <v>95</v>
      </c>
      <c r="AY536" s="464" t="s">
        <v>1276</v>
      </c>
    </row>
    <row r="537" spans="2:51" s="463" customFormat="1" ht="15">
      <c r="B537" s="452"/>
      <c r="C537" s="453"/>
      <c r="D537" s="454" t="s">
        <v>1279</v>
      </c>
      <c r="E537" s="455" t="s">
        <v>114</v>
      </c>
      <c r="F537" s="456" t="s">
        <v>511</v>
      </c>
      <c r="G537" s="453"/>
      <c r="H537" s="457">
        <v>130.7</v>
      </c>
      <c r="I537" s="458"/>
      <c r="J537" s="453"/>
      <c r="K537" s="453"/>
      <c r="L537" s="459"/>
      <c r="M537" s="460"/>
      <c r="N537" s="461"/>
      <c r="O537" s="461"/>
      <c r="P537" s="461"/>
      <c r="Q537" s="461"/>
      <c r="R537" s="461"/>
      <c r="S537" s="461"/>
      <c r="T537" s="462"/>
      <c r="AT537" s="464" t="s">
        <v>1279</v>
      </c>
      <c r="AU537" s="464" t="s">
        <v>98</v>
      </c>
      <c r="AV537" s="463" t="s">
        <v>98</v>
      </c>
      <c r="AW537" s="463" t="s">
        <v>1280</v>
      </c>
      <c r="AX537" s="463" t="s">
        <v>95</v>
      </c>
      <c r="AY537" s="464" t="s">
        <v>1276</v>
      </c>
    </row>
    <row r="538" spans="2:51" s="486" customFormat="1" ht="15">
      <c r="B538" s="477"/>
      <c r="C538" s="478"/>
      <c r="D538" s="454" t="s">
        <v>1279</v>
      </c>
      <c r="E538" s="479" t="s">
        <v>114</v>
      </c>
      <c r="F538" s="480" t="s">
        <v>512</v>
      </c>
      <c r="G538" s="478"/>
      <c r="H538" s="479" t="s">
        <v>114</v>
      </c>
      <c r="I538" s="481"/>
      <c r="J538" s="478"/>
      <c r="K538" s="478"/>
      <c r="L538" s="482"/>
      <c r="M538" s="483"/>
      <c r="N538" s="484"/>
      <c r="O538" s="484"/>
      <c r="P538" s="484"/>
      <c r="Q538" s="484"/>
      <c r="R538" s="484"/>
      <c r="S538" s="484"/>
      <c r="T538" s="485"/>
      <c r="AT538" s="487" t="s">
        <v>1279</v>
      </c>
      <c r="AU538" s="487" t="s">
        <v>98</v>
      </c>
      <c r="AV538" s="486" t="s">
        <v>96</v>
      </c>
      <c r="AW538" s="486" t="s">
        <v>1280</v>
      </c>
      <c r="AX538" s="486" t="s">
        <v>95</v>
      </c>
      <c r="AY538" s="487" t="s">
        <v>1276</v>
      </c>
    </row>
    <row r="539" spans="2:51" s="463" customFormat="1" ht="15">
      <c r="B539" s="452"/>
      <c r="C539" s="453"/>
      <c r="D539" s="454" t="s">
        <v>1279</v>
      </c>
      <c r="E539" s="455" t="s">
        <v>114</v>
      </c>
      <c r="F539" s="456" t="s">
        <v>148</v>
      </c>
      <c r="G539" s="453"/>
      <c r="H539" s="457">
        <v>30</v>
      </c>
      <c r="I539" s="458"/>
      <c r="J539" s="453"/>
      <c r="K539" s="453"/>
      <c r="L539" s="459"/>
      <c r="M539" s="460"/>
      <c r="N539" s="461"/>
      <c r="O539" s="461"/>
      <c r="P539" s="461"/>
      <c r="Q539" s="461"/>
      <c r="R539" s="461"/>
      <c r="S539" s="461"/>
      <c r="T539" s="462"/>
      <c r="AT539" s="464" t="s">
        <v>1279</v>
      </c>
      <c r="AU539" s="464" t="s">
        <v>98</v>
      </c>
      <c r="AV539" s="463" t="s">
        <v>98</v>
      </c>
      <c r="AW539" s="463" t="s">
        <v>1280</v>
      </c>
      <c r="AX539" s="463" t="s">
        <v>95</v>
      </c>
      <c r="AY539" s="464" t="s">
        <v>1276</v>
      </c>
    </row>
    <row r="540" spans="2:51" s="475" customFormat="1" ht="15">
      <c r="B540" s="465"/>
      <c r="C540" s="466"/>
      <c r="D540" s="454" t="s">
        <v>1279</v>
      </c>
      <c r="E540" s="467" t="s">
        <v>114</v>
      </c>
      <c r="F540" s="468" t="s">
        <v>116</v>
      </c>
      <c r="G540" s="466"/>
      <c r="H540" s="469">
        <v>643.325</v>
      </c>
      <c r="I540" s="470"/>
      <c r="J540" s="466"/>
      <c r="K540" s="466"/>
      <c r="L540" s="471"/>
      <c r="M540" s="472"/>
      <c r="N540" s="473"/>
      <c r="O540" s="473"/>
      <c r="P540" s="473"/>
      <c r="Q540" s="473"/>
      <c r="R540" s="473"/>
      <c r="S540" s="473"/>
      <c r="T540" s="474"/>
      <c r="AT540" s="476" t="s">
        <v>1279</v>
      </c>
      <c r="AU540" s="476" t="s">
        <v>98</v>
      </c>
      <c r="AV540" s="475" t="s">
        <v>107</v>
      </c>
      <c r="AW540" s="475" t="s">
        <v>1280</v>
      </c>
      <c r="AX540" s="475" t="s">
        <v>96</v>
      </c>
      <c r="AY540" s="476" t="s">
        <v>1276</v>
      </c>
    </row>
    <row r="541" spans="2:65" s="340" customFormat="1" ht="16.5" customHeight="1">
      <c r="B541" s="371"/>
      <c r="C541" s="500" t="s">
        <v>1014</v>
      </c>
      <c r="D541" s="500" t="s">
        <v>99</v>
      </c>
      <c r="E541" s="501" t="s">
        <v>293</v>
      </c>
      <c r="F541" s="502" t="s">
        <v>269</v>
      </c>
      <c r="G541" s="503" t="s">
        <v>6</v>
      </c>
      <c r="H541" s="504">
        <v>669.058</v>
      </c>
      <c r="I541" s="505"/>
      <c r="J541" s="506">
        <f>ROUND(I541*H541,2)</f>
        <v>0</v>
      </c>
      <c r="K541" s="502" t="s">
        <v>114</v>
      </c>
      <c r="L541" s="507"/>
      <c r="M541" s="508" t="s">
        <v>114</v>
      </c>
      <c r="N541" s="509" t="s">
        <v>1229</v>
      </c>
      <c r="O541" s="448"/>
      <c r="P541" s="449">
        <f>O541*H541</f>
        <v>0</v>
      </c>
      <c r="Q541" s="449">
        <v>0.0118</v>
      </c>
      <c r="R541" s="449">
        <f>Q541*H541</f>
        <v>7.8948844</v>
      </c>
      <c r="S541" s="449">
        <v>0</v>
      </c>
      <c r="T541" s="450">
        <f>S541*H541</f>
        <v>0</v>
      </c>
      <c r="AR541" s="332" t="s">
        <v>1391</v>
      </c>
      <c r="AT541" s="332" t="s">
        <v>99</v>
      </c>
      <c r="AU541" s="332" t="s">
        <v>98</v>
      </c>
      <c r="AY541" s="332" t="s">
        <v>1276</v>
      </c>
      <c r="BE541" s="451">
        <f>IF(N541="základní",J541,0)</f>
        <v>0</v>
      </c>
      <c r="BF541" s="451">
        <f>IF(N541="snížená",J541,0)</f>
        <v>0</v>
      </c>
      <c r="BG541" s="451">
        <f>IF(N541="zákl. přenesená",J541,0)</f>
        <v>0</v>
      </c>
      <c r="BH541" s="451">
        <f>IF(N541="sníž. přenesená",J541,0)</f>
        <v>0</v>
      </c>
      <c r="BI541" s="451">
        <f>IF(N541="nulová",J541,0)</f>
        <v>0</v>
      </c>
      <c r="BJ541" s="332" t="s">
        <v>96</v>
      </c>
      <c r="BK541" s="451">
        <f>ROUND(I541*H541,2)</f>
        <v>0</v>
      </c>
      <c r="BL541" s="332" t="s">
        <v>1336</v>
      </c>
      <c r="BM541" s="332" t="s">
        <v>1503</v>
      </c>
    </row>
    <row r="542" spans="2:51" s="463" customFormat="1" ht="15">
      <c r="B542" s="452"/>
      <c r="C542" s="453"/>
      <c r="D542" s="454" t="s">
        <v>1279</v>
      </c>
      <c r="E542" s="455" t="s">
        <v>114</v>
      </c>
      <c r="F542" s="456" t="s">
        <v>513</v>
      </c>
      <c r="G542" s="453"/>
      <c r="H542" s="457">
        <v>669.058</v>
      </c>
      <c r="I542" s="458"/>
      <c r="J542" s="453"/>
      <c r="K542" s="453"/>
      <c r="L542" s="459"/>
      <c r="M542" s="460"/>
      <c r="N542" s="461"/>
      <c r="O542" s="461"/>
      <c r="P542" s="461"/>
      <c r="Q542" s="461"/>
      <c r="R542" s="461"/>
      <c r="S542" s="461"/>
      <c r="T542" s="462"/>
      <c r="AT542" s="464" t="s">
        <v>1279</v>
      </c>
      <c r="AU542" s="464" t="s">
        <v>98</v>
      </c>
      <c r="AV542" s="463" t="s">
        <v>98</v>
      </c>
      <c r="AW542" s="463" t="s">
        <v>1280</v>
      </c>
      <c r="AX542" s="463" t="s">
        <v>95</v>
      </c>
      <c r="AY542" s="464" t="s">
        <v>1276</v>
      </c>
    </row>
    <row r="543" spans="2:51" s="475" customFormat="1" ht="15">
      <c r="B543" s="465"/>
      <c r="C543" s="466"/>
      <c r="D543" s="454" t="s">
        <v>1279</v>
      </c>
      <c r="E543" s="467" t="s">
        <v>114</v>
      </c>
      <c r="F543" s="468" t="s">
        <v>116</v>
      </c>
      <c r="G543" s="466"/>
      <c r="H543" s="469">
        <v>669.058</v>
      </c>
      <c r="I543" s="470"/>
      <c r="J543" s="466"/>
      <c r="K543" s="466"/>
      <c r="L543" s="471"/>
      <c r="M543" s="472"/>
      <c r="N543" s="473"/>
      <c r="O543" s="473"/>
      <c r="P543" s="473"/>
      <c r="Q543" s="473"/>
      <c r="R543" s="473"/>
      <c r="S543" s="473"/>
      <c r="T543" s="474"/>
      <c r="AT543" s="476" t="s">
        <v>1279</v>
      </c>
      <c r="AU543" s="476" t="s">
        <v>98</v>
      </c>
      <c r="AV543" s="475" t="s">
        <v>107</v>
      </c>
      <c r="AW543" s="475" t="s">
        <v>1280</v>
      </c>
      <c r="AX543" s="475" t="s">
        <v>96</v>
      </c>
      <c r="AY543" s="476" t="s">
        <v>1276</v>
      </c>
    </row>
    <row r="544" spans="2:65" s="340" customFormat="1" ht="16.5" customHeight="1">
      <c r="B544" s="371"/>
      <c r="C544" s="439" t="s">
        <v>1504</v>
      </c>
      <c r="D544" s="439" t="s">
        <v>97</v>
      </c>
      <c r="E544" s="440" t="s">
        <v>251</v>
      </c>
      <c r="F544" s="441" t="s">
        <v>315</v>
      </c>
      <c r="G544" s="442" t="s">
        <v>6</v>
      </c>
      <c r="H544" s="443">
        <v>643.325</v>
      </c>
      <c r="I544" s="444"/>
      <c r="J544" s="445">
        <f>ROUND(I544*H544,2)</f>
        <v>0</v>
      </c>
      <c r="K544" s="441" t="s">
        <v>1505</v>
      </c>
      <c r="L544" s="339"/>
      <c r="M544" s="446" t="s">
        <v>114</v>
      </c>
      <c r="N544" s="447" t="s">
        <v>1229</v>
      </c>
      <c r="O544" s="448"/>
      <c r="P544" s="449">
        <f>O544*H544</f>
        <v>0</v>
      </c>
      <c r="Q544" s="449">
        <v>0</v>
      </c>
      <c r="R544" s="449">
        <f>Q544*H544</f>
        <v>0</v>
      </c>
      <c r="S544" s="449">
        <v>0</v>
      </c>
      <c r="T544" s="450">
        <f>S544*H544</f>
        <v>0</v>
      </c>
      <c r="AR544" s="332" t="s">
        <v>1336</v>
      </c>
      <c r="AT544" s="332" t="s">
        <v>97</v>
      </c>
      <c r="AU544" s="332" t="s">
        <v>98</v>
      </c>
      <c r="AY544" s="332" t="s">
        <v>1276</v>
      </c>
      <c r="BE544" s="451">
        <f>IF(N544="základní",J544,0)</f>
        <v>0</v>
      </c>
      <c r="BF544" s="451">
        <f>IF(N544="snížená",J544,0)</f>
        <v>0</v>
      </c>
      <c r="BG544" s="451">
        <f>IF(N544="zákl. přenesená",J544,0)</f>
        <v>0</v>
      </c>
      <c r="BH544" s="451">
        <f>IF(N544="sníž. přenesená",J544,0)</f>
        <v>0</v>
      </c>
      <c r="BI544" s="451">
        <f>IF(N544="nulová",J544,0)</f>
        <v>0</v>
      </c>
      <c r="BJ544" s="332" t="s">
        <v>96</v>
      </c>
      <c r="BK544" s="451">
        <f>ROUND(I544*H544,2)</f>
        <v>0</v>
      </c>
      <c r="BL544" s="332" t="s">
        <v>1336</v>
      </c>
      <c r="BM544" s="332" t="s">
        <v>1506</v>
      </c>
    </row>
    <row r="545" spans="2:65" s="340" customFormat="1" ht="16.5" customHeight="1">
      <c r="B545" s="371"/>
      <c r="C545" s="439" t="s">
        <v>1507</v>
      </c>
      <c r="D545" s="439" t="s">
        <v>97</v>
      </c>
      <c r="E545" s="440" t="s">
        <v>252</v>
      </c>
      <c r="F545" s="441" t="s">
        <v>316</v>
      </c>
      <c r="G545" s="442" t="s">
        <v>6</v>
      </c>
      <c r="H545" s="443">
        <v>643.325</v>
      </c>
      <c r="I545" s="444"/>
      <c r="J545" s="445">
        <f>ROUND(I545*H545,2)</f>
        <v>0</v>
      </c>
      <c r="K545" s="441" t="s">
        <v>1277</v>
      </c>
      <c r="L545" s="339"/>
      <c r="M545" s="446" t="s">
        <v>114</v>
      </c>
      <c r="N545" s="447" t="s">
        <v>1229</v>
      </c>
      <c r="O545" s="448"/>
      <c r="P545" s="449">
        <f>O545*H545</f>
        <v>0</v>
      </c>
      <c r="Q545" s="449">
        <v>0</v>
      </c>
      <c r="R545" s="449">
        <f>Q545*H545</f>
        <v>0</v>
      </c>
      <c r="S545" s="449">
        <v>0</v>
      </c>
      <c r="T545" s="450">
        <f>S545*H545</f>
        <v>0</v>
      </c>
      <c r="AR545" s="332" t="s">
        <v>1336</v>
      </c>
      <c r="AT545" s="332" t="s">
        <v>97</v>
      </c>
      <c r="AU545" s="332" t="s">
        <v>98</v>
      </c>
      <c r="AY545" s="332" t="s">
        <v>1276</v>
      </c>
      <c r="BE545" s="451">
        <f>IF(N545="základní",J545,0)</f>
        <v>0</v>
      </c>
      <c r="BF545" s="451">
        <f>IF(N545="snížená",J545,0)</f>
        <v>0</v>
      </c>
      <c r="BG545" s="451">
        <f>IF(N545="zákl. přenesená",J545,0)</f>
        <v>0</v>
      </c>
      <c r="BH545" s="451">
        <f>IF(N545="sníž. přenesená",J545,0)</f>
        <v>0</v>
      </c>
      <c r="BI545" s="451">
        <f>IF(N545="nulová",J545,0)</f>
        <v>0</v>
      </c>
      <c r="BJ545" s="332" t="s">
        <v>96</v>
      </c>
      <c r="BK545" s="451">
        <f>ROUND(I545*H545,2)</f>
        <v>0</v>
      </c>
      <c r="BL545" s="332" t="s">
        <v>1336</v>
      </c>
      <c r="BM545" s="332" t="s">
        <v>1508</v>
      </c>
    </row>
    <row r="546" spans="2:65" s="340" customFormat="1" ht="16.5" customHeight="1">
      <c r="B546" s="371"/>
      <c r="C546" s="439" t="s">
        <v>1509</v>
      </c>
      <c r="D546" s="439" t="s">
        <v>97</v>
      </c>
      <c r="E546" s="440" t="s">
        <v>253</v>
      </c>
      <c r="F546" s="441" t="s">
        <v>254</v>
      </c>
      <c r="G546" s="442" t="s">
        <v>9</v>
      </c>
      <c r="H546" s="443">
        <v>10.211</v>
      </c>
      <c r="I546" s="444"/>
      <c r="J546" s="445">
        <f>ROUND(I546*H546,2)</f>
        <v>0</v>
      </c>
      <c r="K546" s="441" t="s">
        <v>1277</v>
      </c>
      <c r="L546" s="339"/>
      <c r="M546" s="446" t="s">
        <v>114</v>
      </c>
      <c r="N546" s="447" t="s">
        <v>1229</v>
      </c>
      <c r="O546" s="448"/>
      <c r="P546" s="449">
        <f>O546*H546</f>
        <v>0</v>
      </c>
      <c r="Q546" s="449">
        <v>0</v>
      </c>
      <c r="R546" s="449">
        <f>Q546*H546</f>
        <v>0</v>
      </c>
      <c r="S546" s="449">
        <v>0</v>
      </c>
      <c r="T546" s="450">
        <f>S546*H546</f>
        <v>0</v>
      </c>
      <c r="AR546" s="332" t="s">
        <v>1336</v>
      </c>
      <c r="AT546" s="332" t="s">
        <v>97</v>
      </c>
      <c r="AU546" s="332" t="s">
        <v>98</v>
      </c>
      <c r="AY546" s="332" t="s">
        <v>1276</v>
      </c>
      <c r="BE546" s="451">
        <f>IF(N546="základní",J546,0)</f>
        <v>0</v>
      </c>
      <c r="BF546" s="451">
        <f>IF(N546="snížená",J546,0)</f>
        <v>0</v>
      </c>
      <c r="BG546" s="451">
        <f>IF(N546="zákl. přenesená",J546,0)</f>
        <v>0</v>
      </c>
      <c r="BH546" s="451">
        <f>IF(N546="sníž. přenesená",J546,0)</f>
        <v>0</v>
      </c>
      <c r="BI546" s="451">
        <f>IF(N546="nulová",J546,0)</f>
        <v>0</v>
      </c>
      <c r="BJ546" s="332" t="s">
        <v>96</v>
      </c>
      <c r="BK546" s="451">
        <f>ROUND(I546*H546,2)</f>
        <v>0</v>
      </c>
      <c r="BL546" s="332" t="s">
        <v>1336</v>
      </c>
      <c r="BM546" s="332" t="s">
        <v>1510</v>
      </c>
    </row>
    <row r="547" spans="2:65" s="340" customFormat="1" ht="16.5" customHeight="1">
      <c r="B547" s="371"/>
      <c r="C547" s="439" t="s">
        <v>1511</v>
      </c>
      <c r="D547" s="439" t="s">
        <v>97</v>
      </c>
      <c r="E547" s="440" t="s">
        <v>255</v>
      </c>
      <c r="F547" s="441" t="s">
        <v>256</v>
      </c>
      <c r="G547" s="442" t="s">
        <v>9</v>
      </c>
      <c r="H547" s="443">
        <v>10.211</v>
      </c>
      <c r="I547" s="444"/>
      <c r="J547" s="445">
        <f>ROUND(I547*H547,2)</f>
        <v>0</v>
      </c>
      <c r="K547" s="441" t="s">
        <v>1277</v>
      </c>
      <c r="L547" s="339"/>
      <c r="M547" s="446" t="s">
        <v>114</v>
      </c>
      <c r="N547" s="447" t="s">
        <v>1229</v>
      </c>
      <c r="O547" s="448"/>
      <c r="P547" s="449">
        <f>O547*H547</f>
        <v>0</v>
      </c>
      <c r="Q547" s="449">
        <v>0</v>
      </c>
      <c r="R547" s="449">
        <f>Q547*H547</f>
        <v>0</v>
      </c>
      <c r="S547" s="449">
        <v>0</v>
      </c>
      <c r="T547" s="450">
        <f>S547*H547</f>
        <v>0</v>
      </c>
      <c r="AR547" s="332" t="s">
        <v>1336</v>
      </c>
      <c r="AT547" s="332" t="s">
        <v>97</v>
      </c>
      <c r="AU547" s="332" t="s">
        <v>98</v>
      </c>
      <c r="AY547" s="332" t="s">
        <v>1276</v>
      </c>
      <c r="BE547" s="451">
        <f>IF(N547="základní",J547,0)</f>
        <v>0</v>
      </c>
      <c r="BF547" s="451">
        <f>IF(N547="snížená",J547,0)</f>
        <v>0</v>
      </c>
      <c r="BG547" s="451">
        <f>IF(N547="zákl. přenesená",J547,0)</f>
        <v>0</v>
      </c>
      <c r="BH547" s="451">
        <f>IF(N547="sníž. přenesená",J547,0)</f>
        <v>0</v>
      </c>
      <c r="BI547" s="451">
        <f>IF(N547="nulová",J547,0)</f>
        <v>0</v>
      </c>
      <c r="BJ547" s="332" t="s">
        <v>96</v>
      </c>
      <c r="BK547" s="451">
        <f>ROUND(I547*H547,2)</f>
        <v>0</v>
      </c>
      <c r="BL547" s="332" t="s">
        <v>1336</v>
      </c>
      <c r="BM547" s="332" t="s">
        <v>1512</v>
      </c>
    </row>
    <row r="548" spans="2:63" s="433" customFormat="1" ht="22.8" customHeight="1">
      <c r="B548" s="422"/>
      <c r="C548" s="423"/>
      <c r="D548" s="424" t="s">
        <v>92</v>
      </c>
      <c r="E548" s="437" t="s">
        <v>53</v>
      </c>
      <c r="F548" s="437" t="s">
        <v>257</v>
      </c>
      <c r="G548" s="423"/>
      <c r="H548" s="423"/>
      <c r="I548" s="426"/>
      <c r="J548" s="438">
        <f>BK548</f>
        <v>0</v>
      </c>
      <c r="K548" s="423"/>
      <c r="L548" s="428"/>
      <c r="M548" s="429"/>
      <c r="N548" s="430"/>
      <c r="O548" s="430"/>
      <c r="P548" s="431">
        <f>SUM(P549:P556)</f>
        <v>0</v>
      </c>
      <c r="Q548" s="430"/>
      <c r="R548" s="431">
        <f>SUM(R549:R556)</f>
        <v>0.7417669999999998</v>
      </c>
      <c r="S548" s="430"/>
      <c r="T548" s="432">
        <f>SUM(T549:T556)</f>
        <v>0</v>
      </c>
      <c r="AR548" s="434" t="s">
        <v>98</v>
      </c>
      <c r="AT548" s="435" t="s">
        <v>92</v>
      </c>
      <c r="AU548" s="435" t="s">
        <v>96</v>
      </c>
      <c r="AY548" s="434" t="s">
        <v>1276</v>
      </c>
      <c r="BK548" s="436">
        <f>SUM(BK549:BK556)</f>
        <v>0</v>
      </c>
    </row>
    <row r="549" spans="2:65" s="340" customFormat="1" ht="22.5" customHeight="1">
      <c r="B549" s="371"/>
      <c r="C549" s="439" t="s">
        <v>1513</v>
      </c>
      <c r="D549" s="439" t="s">
        <v>97</v>
      </c>
      <c r="E549" s="440" t="s">
        <v>258</v>
      </c>
      <c r="F549" s="441" t="s">
        <v>514</v>
      </c>
      <c r="G549" s="442" t="s">
        <v>6</v>
      </c>
      <c r="H549" s="443">
        <v>2852.95</v>
      </c>
      <c r="I549" s="444"/>
      <c r="J549" s="445">
        <f>ROUND(I549*H549,2)</f>
        <v>0</v>
      </c>
      <c r="K549" s="441" t="s">
        <v>114</v>
      </c>
      <c r="L549" s="339"/>
      <c r="M549" s="446" t="s">
        <v>114</v>
      </c>
      <c r="N549" s="447" t="s">
        <v>1229</v>
      </c>
      <c r="O549" s="448"/>
      <c r="P549" s="449">
        <f>O549*H549</f>
        <v>0</v>
      </c>
      <c r="Q549" s="449">
        <v>0.00026</v>
      </c>
      <c r="R549" s="449">
        <f>Q549*H549</f>
        <v>0.7417669999999998</v>
      </c>
      <c r="S549" s="449">
        <v>0</v>
      </c>
      <c r="T549" s="450">
        <f>S549*H549</f>
        <v>0</v>
      </c>
      <c r="AR549" s="332" t="s">
        <v>1336</v>
      </c>
      <c r="AT549" s="332" t="s">
        <v>97</v>
      </c>
      <c r="AU549" s="332" t="s">
        <v>98</v>
      </c>
      <c r="AY549" s="332" t="s">
        <v>1276</v>
      </c>
      <c r="BE549" s="451">
        <f>IF(N549="základní",J549,0)</f>
        <v>0</v>
      </c>
      <c r="BF549" s="451">
        <f>IF(N549="snížená",J549,0)</f>
        <v>0</v>
      </c>
      <c r="BG549" s="451">
        <f>IF(N549="zákl. přenesená",J549,0)</f>
        <v>0</v>
      </c>
      <c r="BH549" s="451">
        <f>IF(N549="sníž. přenesená",J549,0)</f>
        <v>0</v>
      </c>
      <c r="BI549" s="451">
        <f>IF(N549="nulová",J549,0)</f>
        <v>0</v>
      </c>
      <c r="BJ549" s="332" t="s">
        <v>96</v>
      </c>
      <c r="BK549" s="451">
        <f>ROUND(I549*H549,2)</f>
        <v>0</v>
      </c>
      <c r="BL549" s="332" t="s">
        <v>1336</v>
      </c>
      <c r="BM549" s="332" t="s">
        <v>1514</v>
      </c>
    </row>
    <row r="550" spans="2:51" s="486" customFormat="1" ht="15">
      <c r="B550" s="477"/>
      <c r="C550" s="478"/>
      <c r="D550" s="454" t="s">
        <v>1279</v>
      </c>
      <c r="E550" s="479" t="s">
        <v>114</v>
      </c>
      <c r="F550" s="480" t="s">
        <v>168</v>
      </c>
      <c r="G550" s="478"/>
      <c r="H550" s="479" t="s">
        <v>114</v>
      </c>
      <c r="I550" s="481"/>
      <c r="J550" s="478"/>
      <c r="K550" s="478"/>
      <c r="L550" s="482"/>
      <c r="M550" s="483"/>
      <c r="N550" s="484"/>
      <c r="O550" s="484"/>
      <c r="P550" s="484"/>
      <c r="Q550" s="484"/>
      <c r="R550" s="484"/>
      <c r="S550" s="484"/>
      <c r="T550" s="485"/>
      <c r="AT550" s="487" t="s">
        <v>1279</v>
      </c>
      <c r="AU550" s="487" t="s">
        <v>98</v>
      </c>
      <c r="AV550" s="486" t="s">
        <v>96</v>
      </c>
      <c r="AW550" s="486" t="s">
        <v>1280</v>
      </c>
      <c r="AX550" s="486" t="s">
        <v>95</v>
      </c>
      <c r="AY550" s="487" t="s">
        <v>1276</v>
      </c>
    </row>
    <row r="551" spans="2:51" s="463" customFormat="1" ht="15">
      <c r="B551" s="452"/>
      <c r="C551" s="453"/>
      <c r="D551" s="454" t="s">
        <v>1279</v>
      </c>
      <c r="E551" s="455" t="s">
        <v>114</v>
      </c>
      <c r="F551" s="456" t="s">
        <v>515</v>
      </c>
      <c r="G551" s="453"/>
      <c r="H551" s="457">
        <v>552.14</v>
      </c>
      <c r="I551" s="458"/>
      <c r="J551" s="453"/>
      <c r="K551" s="453"/>
      <c r="L551" s="459"/>
      <c r="M551" s="460"/>
      <c r="N551" s="461"/>
      <c r="O551" s="461"/>
      <c r="P551" s="461"/>
      <c r="Q551" s="461"/>
      <c r="R551" s="461"/>
      <c r="S551" s="461"/>
      <c r="T551" s="462"/>
      <c r="AT551" s="464" t="s">
        <v>1279</v>
      </c>
      <c r="AU551" s="464" t="s">
        <v>98</v>
      </c>
      <c r="AV551" s="463" t="s">
        <v>98</v>
      </c>
      <c r="AW551" s="463" t="s">
        <v>1280</v>
      </c>
      <c r="AX551" s="463" t="s">
        <v>95</v>
      </c>
      <c r="AY551" s="464" t="s">
        <v>1276</v>
      </c>
    </row>
    <row r="552" spans="2:51" s="486" customFormat="1" ht="15">
      <c r="B552" s="477"/>
      <c r="C552" s="478"/>
      <c r="D552" s="454" t="s">
        <v>1279</v>
      </c>
      <c r="E552" s="479" t="s">
        <v>114</v>
      </c>
      <c r="F552" s="480" t="s">
        <v>294</v>
      </c>
      <c r="G552" s="478"/>
      <c r="H552" s="479" t="s">
        <v>114</v>
      </c>
      <c r="I552" s="481"/>
      <c r="J552" s="478"/>
      <c r="K552" s="478"/>
      <c r="L552" s="482"/>
      <c r="M552" s="483"/>
      <c r="N552" s="484"/>
      <c r="O552" s="484"/>
      <c r="P552" s="484"/>
      <c r="Q552" s="484"/>
      <c r="R552" s="484"/>
      <c r="S552" s="484"/>
      <c r="T552" s="485"/>
      <c r="AT552" s="487" t="s">
        <v>1279</v>
      </c>
      <c r="AU552" s="487" t="s">
        <v>98</v>
      </c>
      <c r="AV552" s="486" t="s">
        <v>96</v>
      </c>
      <c r="AW552" s="486" t="s">
        <v>1280</v>
      </c>
      <c r="AX552" s="486" t="s">
        <v>95</v>
      </c>
      <c r="AY552" s="487" t="s">
        <v>1276</v>
      </c>
    </row>
    <row r="553" spans="2:51" s="463" customFormat="1" ht="15">
      <c r="B553" s="452"/>
      <c r="C553" s="453"/>
      <c r="D553" s="454" t="s">
        <v>1279</v>
      </c>
      <c r="E553" s="455" t="s">
        <v>114</v>
      </c>
      <c r="F553" s="456" t="s">
        <v>516</v>
      </c>
      <c r="G553" s="453"/>
      <c r="H553" s="457">
        <v>2310.81</v>
      </c>
      <c r="I553" s="458"/>
      <c r="J553" s="453"/>
      <c r="K553" s="453"/>
      <c r="L553" s="459"/>
      <c r="M553" s="460"/>
      <c r="N553" s="461"/>
      <c r="O553" s="461"/>
      <c r="P553" s="461"/>
      <c r="Q553" s="461"/>
      <c r="R553" s="461"/>
      <c r="S553" s="461"/>
      <c r="T553" s="462"/>
      <c r="AT553" s="464" t="s">
        <v>1279</v>
      </c>
      <c r="AU553" s="464" t="s">
        <v>98</v>
      </c>
      <c r="AV553" s="463" t="s">
        <v>98</v>
      </c>
      <c r="AW553" s="463" t="s">
        <v>1280</v>
      </c>
      <c r="AX553" s="463" t="s">
        <v>95</v>
      </c>
      <c r="AY553" s="464" t="s">
        <v>1276</v>
      </c>
    </row>
    <row r="554" spans="2:51" s="486" customFormat="1" ht="15">
      <c r="B554" s="477"/>
      <c r="C554" s="478"/>
      <c r="D554" s="454" t="s">
        <v>1279</v>
      </c>
      <c r="E554" s="479" t="s">
        <v>114</v>
      </c>
      <c r="F554" s="480" t="s">
        <v>517</v>
      </c>
      <c r="G554" s="478"/>
      <c r="H554" s="479" t="s">
        <v>114</v>
      </c>
      <c r="I554" s="481"/>
      <c r="J554" s="478"/>
      <c r="K554" s="478"/>
      <c r="L554" s="482"/>
      <c r="M554" s="483"/>
      <c r="N554" s="484"/>
      <c r="O554" s="484"/>
      <c r="P554" s="484"/>
      <c r="Q554" s="484"/>
      <c r="R554" s="484"/>
      <c r="S554" s="484"/>
      <c r="T554" s="485"/>
      <c r="AT554" s="487" t="s">
        <v>1279</v>
      </c>
      <c r="AU554" s="487" t="s">
        <v>98</v>
      </c>
      <c r="AV554" s="486" t="s">
        <v>96</v>
      </c>
      <c r="AW554" s="486" t="s">
        <v>1280</v>
      </c>
      <c r="AX554" s="486" t="s">
        <v>95</v>
      </c>
      <c r="AY554" s="487" t="s">
        <v>1276</v>
      </c>
    </row>
    <row r="555" spans="2:51" s="463" customFormat="1" ht="15">
      <c r="B555" s="452"/>
      <c r="C555" s="453"/>
      <c r="D555" s="454" t="s">
        <v>1279</v>
      </c>
      <c r="E555" s="455" t="s">
        <v>114</v>
      </c>
      <c r="F555" s="456" t="s">
        <v>518</v>
      </c>
      <c r="G555" s="453"/>
      <c r="H555" s="457">
        <v>-10</v>
      </c>
      <c r="I555" s="458"/>
      <c r="J555" s="453"/>
      <c r="K555" s="453"/>
      <c r="L555" s="459"/>
      <c r="M555" s="460"/>
      <c r="N555" s="461"/>
      <c r="O555" s="461"/>
      <c r="P555" s="461"/>
      <c r="Q555" s="461"/>
      <c r="R555" s="461"/>
      <c r="S555" s="461"/>
      <c r="T555" s="462"/>
      <c r="AT555" s="464" t="s">
        <v>1279</v>
      </c>
      <c r="AU555" s="464" t="s">
        <v>98</v>
      </c>
      <c r="AV555" s="463" t="s">
        <v>98</v>
      </c>
      <c r="AW555" s="463" t="s">
        <v>1280</v>
      </c>
      <c r="AX555" s="463" t="s">
        <v>95</v>
      </c>
      <c r="AY555" s="464" t="s">
        <v>1276</v>
      </c>
    </row>
    <row r="556" spans="2:51" s="475" customFormat="1" ht="15">
      <c r="B556" s="465"/>
      <c r="C556" s="466"/>
      <c r="D556" s="454" t="s">
        <v>1279</v>
      </c>
      <c r="E556" s="467" t="s">
        <v>114</v>
      </c>
      <c r="F556" s="468" t="s">
        <v>116</v>
      </c>
      <c r="G556" s="466"/>
      <c r="H556" s="469">
        <v>2852.95</v>
      </c>
      <c r="I556" s="470"/>
      <c r="J556" s="466"/>
      <c r="K556" s="466"/>
      <c r="L556" s="471"/>
      <c r="M556" s="511"/>
      <c r="N556" s="512"/>
      <c r="O556" s="512"/>
      <c r="P556" s="512"/>
      <c r="Q556" s="512"/>
      <c r="R556" s="512"/>
      <c r="S556" s="512"/>
      <c r="T556" s="513"/>
      <c r="AT556" s="476" t="s">
        <v>1279</v>
      </c>
      <c r="AU556" s="476" t="s">
        <v>98</v>
      </c>
      <c r="AV556" s="475" t="s">
        <v>107</v>
      </c>
      <c r="AW556" s="475" t="s">
        <v>1280</v>
      </c>
      <c r="AX556" s="475" t="s">
        <v>96</v>
      </c>
      <c r="AY556" s="476" t="s">
        <v>1276</v>
      </c>
    </row>
    <row r="557" spans="2:12" s="340" customFormat="1" ht="6.9" customHeight="1">
      <c r="B557" s="400"/>
      <c r="C557" s="401"/>
      <c r="D557" s="401"/>
      <c r="E557" s="401"/>
      <c r="F557" s="401"/>
      <c r="G557" s="401"/>
      <c r="H557" s="401"/>
      <c r="I557" s="367"/>
      <c r="J557" s="401"/>
      <c r="K557" s="401"/>
      <c r="L557" s="339"/>
    </row>
  </sheetData>
  <sheetProtection algorithmName="SHA-512" hashValue="U24Ltd0IBQwwbDLdocOmXUYXCtU012gFOZHLsBjtU9jOIzCxb96MuZhqGJkswCw6wFHIsiGmB+n/7ENdyuzmWg==" saltValue="/oHBon0zEvxRdHNVARVfqC41EPlC5SJFJrRfbcrGzROminWaBuc0n1AE0uNHGPMxb0cFBWRLYzj+CXvRM8sMVg==" spinCount="100000" sheet="1" objects="1" scenarios="1" formatColumns="0" formatRows="0" autoFilter="0"/>
  <autoFilter ref="C94:K556"/>
  <mergeCells count="6">
    <mergeCell ref="E87:H87"/>
    <mergeCell ref="L2:V2"/>
    <mergeCell ref="E7:H7"/>
    <mergeCell ref="E16:H16"/>
    <mergeCell ref="E25:H25"/>
    <mergeCell ref="E46:H46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8000860214233"/>
    <pageSetUpPr fitToPage="1"/>
  </sheetPr>
  <dimension ref="A1:W106"/>
  <sheetViews>
    <sheetView showGridLines="0" workbookViewId="0" topLeftCell="A1">
      <pane ySplit="13" topLeftCell="A56" activePane="bottomLeft" state="frozen"/>
      <selection pane="bottomLeft" activeCell="A29" sqref="A29:N32"/>
    </sheetView>
  </sheetViews>
  <sheetFormatPr defaultColWidth="9.140625" defaultRowHeight="15"/>
  <cols>
    <col min="1" max="1" width="5.57421875" style="249" customWidth="1"/>
    <col min="2" max="2" width="4.421875" style="249" customWidth="1"/>
    <col min="3" max="3" width="4.7109375" style="249" customWidth="1"/>
    <col min="4" max="4" width="12.7109375" style="249" customWidth="1"/>
    <col min="5" max="5" width="55.57421875" style="249" customWidth="1"/>
    <col min="6" max="6" width="4.7109375" style="249" customWidth="1"/>
    <col min="7" max="7" width="9.8515625" style="249" customWidth="1"/>
    <col min="8" max="8" width="9.7109375" style="249" customWidth="1"/>
    <col min="9" max="9" width="13.57421875" style="249" customWidth="1"/>
    <col min="10" max="10" width="10.57421875" style="249" hidden="1" customWidth="1"/>
    <col min="11" max="11" width="10.8515625" style="249" hidden="1" customWidth="1"/>
    <col min="12" max="12" width="9.7109375" style="249" hidden="1" customWidth="1"/>
    <col min="13" max="13" width="11.57421875" style="249" hidden="1" customWidth="1"/>
    <col min="14" max="14" width="5.28125" style="249" customWidth="1"/>
    <col min="15" max="15" width="7.00390625" style="249" hidden="1" customWidth="1"/>
    <col min="16" max="16" width="7.28125" style="249" hidden="1" customWidth="1"/>
    <col min="17" max="19" width="9.140625" style="249" hidden="1" customWidth="1"/>
    <col min="20" max="20" width="18.7109375" style="249" hidden="1" customWidth="1"/>
    <col min="21" max="256" width="9.140625" style="249" customWidth="1"/>
    <col min="257" max="257" width="5.57421875" style="249" customWidth="1"/>
    <col min="258" max="258" width="4.421875" style="249" customWidth="1"/>
    <col min="259" max="259" width="4.7109375" style="249" customWidth="1"/>
    <col min="260" max="260" width="12.7109375" style="249" customWidth="1"/>
    <col min="261" max="261" width="55.57421875" style="249" customWidth="1"/>
    <col min="262" max="262" width="4.7109375" style="249" customWidth="1"/>
    <col min="263" max="263" width="9.8515625" style="249" customWidth="1"/>
    <col min="264" max="264" width="9.7109375" style="249" customWidth="1"/>
    <col min="265" max="265" width="13.57421875" style="249" customWidth="1"/>
    <col min="266" max="269" width="9.140625" style="249" hidden="1" customWidth="1"/>
    <col min="270" max="270" width="5.28125" style="249" customWidth="1"/>
    <col min="271" max="276" width="9.140625" style="249" hidden="1" customWidth="1"/>
    <col min="277" max="512" width="9.140625" style="249" customWidth="1"/>
    <col min="513" max="513" width="5.57421875" style="249" customWidth="1"/>
    <col min="514" max="514" width="4.421875" style="249" customWidth="1"/>
    <col min="515" max="515" width="4.7109375" style="249" customWidth="1"/>
    <col min="516" max="516" width="12.7109375" style="249" customWidth="1"/>
    <col min="517" max="517" width="55.57421875" style="249" customWidth="1"/>
    <col min="518" max="518" width="4.7109375" style="249" customWidth="1"/>
    <col min="519" max="519" width="9.8515625" style="249" customWidth="1"/>
    <col min="520" max="520" width="9.7109375" style="249" customWidth="1"/>
    <col min="521" max="521" width="13.57421875" style="249" customWidth="1"/>
    <col min="522" max="525" width="9.140625" style="249" hidden="1" customWidth="1"/>
    <col min="526" max="526" width="5.28125" style="249" customWidth="1"/>
    <col min="527" max="532" width="9.140625" style="249" hidden="1" customWidth="1"/>
    <col min="533" max="768" width="9.140625" style="249" customWidth="1"/>
    <col min="769" max="769" width="5.57421875" style="249" customWidth="1"/>
    <col min="770" max="770" width="4.421875" style="249" customWidth="1"/>
    <col min="771" max="771" width="4.7109375" style="249" customWidth="1"/>
    <col min="772" max="772" width="12.7109375" style="249" customWidth="1"/>
    <col min="773" max="773" width="55.57421875" style="249" customWidth="1"/>
    <col min="774" max="774" width="4.7109375" style="249" customWidth="1"/>
    <col min="775" max="775" width="9.8515625" style="249" customWidth="1"/>
    <col min="776" max="776" width="9.7109375" style="249" customWidth="1"/>
    <col min="777" max="777" width="13.57421875" style="249" customWidth="1"/>
    <col min="778" max="781" width="9.140625" style="249" hidden="1" customWidth="1"/>
    <col min="782" max="782" width="5.28125" style="249" customWidth="1"/>
    <col min="783" max="788" width="9.140625" style="249" hidden="1" customWidth="1"/>
    <col min="789" max="1024" width="9.140625" style="249" customWidth="1"/>
    <col min="1025" max="1025" width="5.57421875" style="249" customWidth="1"/>
    <col min="1026" max="1026" width="4.421875" style="249" customWidth="1"/>
    <col min="1027" max="1027" width="4.7109375" style="249" customWidth="1"/>
    <col min="1028" max="1028" width="12.7109375" style="249" customWidth="1"/>
    <col min="1029" max="1029" width="55.57421875" style="249" customWidth="1"/>
    <col min="1030" max="1030" width="4.7109375" style="249" customWidth="1"/>
    <col min="1031" max="1031" width="9.8515625" style="249" customWidth="1"/>
    <col min="1032" max="1032" width="9.7109375" style="249" customWidth="1"/>
    <col min="1033" max="1033" width="13.57421875" style="249" customWidth="1"/>
    <col min="1034" max="1037" width="9.140625" style="249" hidden="1" customWidth="1"/>
    <col min="1038" max="1038" width="5.28125" style="249" customWidth="1"/>
    <col min="1039" max="1044" width="9.140625" style="249" hidden="1" customWidth="1"/>
    <col min="1045" max="1280" width="9.140625" style="249" customWidth="1"/>
    <col min="1281" max="1281" width="5.57421875" style="249" customWidth="1"/>
    <col min="1282" max="1282" width="4.421875" style="249" customWidth="1"/>
    <col min="1283" max="1283" width="4.7109375" style="249" customWidth="1"/>
    <col min="1284" max="1284" width="12.7109375" style="249" customWidth="1"/>
    <col min="1285" max="1285" width="55.57421875" style="249" customWidth="1"/>
    <col min="1286" max="1286" width="4.7109375" style="249" customWidth="1"/>
    <col min="1287" max="1287" width="9.8515625" style="249" customWidth="1"/>
    <col min="1288" max="1288" width="9.7109375" style="249" customWidth="1"/>
    <col min="1289" max="1289" width="13.57421875" style="249" customWidth="1"/>
    <col min="1290" max="1293" width="9.140625" style="249" hidden="1" customWidth="1"/>
    <col min="1294" max="1294" width="5.28125" style="249" customWidth="1"/>
    <col min="1295" max="1300" width="9.140625" style="249" hidden="1" customWidth="1"/>
    <col min="1301" max="1536" width="9.140625" style="249" customWidth="1"/>
    <col min="1537" max="1537" width="5.57421875" style="249" customWidth="1"/>
    <col min="1538" max="1538" width="4.421875" style="249" customWidth="1"/>
    <col min="1539" max="1539" width="4.7109375" style="249" customWidth="1"/>
    <col min="1540" max="1540" width="12.7109375" style="249" customWidth="1"/>
    <col min="1541" max="1541" width="55.57421875" style="249" customWidth="1"/>
    <col min="1542" max="1542" width="4.7109375" style="249" customWidth="1"/>
    <col min="1543" max="1543" width="9.8515625" style="249" customWidth="1"/>
    <col min="1544" max="1544" width="9.7109375" style="249" customWidth="1"/>
    <col min="1545" max="1545" width="13.57421875" style="249" customWidth="1"/>
    <col min="1546" max="1549" width="9.140625" style="249" hidden="1" customWidth="1"/>
    <col min="1550" max="1550" width="5.28125" style="249" customWidth="1"/>
    <col min="1551" max="1556" width="9.140625" style="249" hidden="1" customWidth="1"/>
    <col min="1557" max="1792" width="9.140625" style="249" customWidth="1"/>
    <col min="1793" max="1793" width="5.57421875" style="249" customWidth="1"/>
    <col min="1794" max="1794" width="4.421875" style="249" customWidth="1"/>
    <col min="1795" max="1795" width="4.7109375" style="249" customWidth="1"/>
    <col min="1796" max="1796" width="12.7109375" style="249" customWidth="1"/>
    <col min="1797" max="1797" width="55.57421875" style="249" customWidth="1"/>
    <col min="1798" max="1798" width="4.7109375" style="249" customWidth="1"/>
    <col min="1799" max="1799" width="9.8515625" style="249" customWidth="1"/>
    <col min="1800" max="1800" width="9.7109375" style="249" customWidth="1"/>
    <col min="1801" max="1801" width="13.57421875" style="249" customWidth="1"/>
    <col min="1802" max="1805" width="9.140625" style="249" hidden="1" customWidth="1"/>
    <col min="1806" max="1806" width="5.28125" style="249" customWidth="1"/>
    <col min="1807" max="1812" width="9.140625" style="249" hidden="1" customWidth="1"/>
    <col min="1813" max="2048" width="9.140625" style="249" customWidth="1"/>
    <col min="2049" max="2049" width="5.57421875" style="249" customWidth="1"/>
    <col min="2050" max="2050" width="4.421875" style="249" customWidth="1"/>
    <col min="2051" max="2051" width="4.7109375" style="249" customWidth="1"/>
    <col min="2052" max="2052" width="12.7109375" style="249" customWidth="1"/>
    <col min="2053" max="2053" width="55.57421875" style="249" customWidth="1"/>
    <col min="2054" max="2054" width="4.7109375" style="249" customWidth="1"/>
    <col min="2055" max="2055" width="9.8515625" style="249" customWidth="1"/>
    <col min="2056" max="2056" width="9.7109375" style="249" customWidth="1"/>
    <col min="2057" max="2057" width="13.57421875" style="249" customWidth="1"/>
    <col min="2058" max="2061" width="9.140625" style="249" hidden="1" customWidth="1"/>
    <col min="2062" max="2062" width="5.28125" style="249" customWidth="1"/>
    <col min="2063" max="2068" width="9.140625" style="249" hidden="1" customWidth="1"/>
    <col min="2069" max="2304" width="9.140625" style="249" customWidth="1"/>
    <col min="2305" max="2305" width="5.57421875" style="249" customWidth="1"/>
    <col min="2306" max="2306" width="4.421875" style="249" customWidth="1"/>
    <col min="2307" max="2307" width="4.7109375" style="249" customWidth="1"/>
    <col min="2308" max="2308" width="12.7109375" style="249" customWidth="1"/>
    <col min="2309" max="2309" width="55.57421875" style="249" customWidth="1"/>
    <col min="2310" max="2310" width="4.7109375" style="249" customWidth="1"/>
    <col min="2311" max="2311" width="9.8515625" style="249" customWidth="1"/>
    <col min="2312" max="2312" width="9.7109375" style="249" customWidth="1"/>
    <col min="2313" max="2313" width="13.57421875" style="249" customWidth="1"/>
    <col min="2314" max="2317" width="9.140625" style="249" hidden="1" customWidth="1"/>
    <col min="2318" max="2318" width="5.28125" style="249" customWidth="1"/>
    <col min="2319" max="2324" width="9.140625" style="249" hidden="1" customWidth="1"/>
    <col min="2325" max="2560" width="9.140625" style="249" customWidth="1"/>
    <col min="2561" max="2561" width="5.57421875" style="249" customWidth="1"/>
    <col min="2562" max="2562" width="4.421875" style="249" customWidth="1"/>
    <col min="2563" max="2563" width="4.7109375" style="249" customWidth="1"/>
    <col min="2564" max="2564" width="12.7109375" style="249" customWidth="1"/>
    <col min="2565" max="2565" width="55.57421875" style="249" customWidth="1"/>
    <col min="2566" max="2566" width="4.7109375" style="249" customWidth="1"/>
    <col min="2567" max="2567" width="9.8515625" style="249" customWidth="1"/>
    <col min="2568" max="2568" width="9.7109375" style="249" customWidth="1"/>
    <col min="2569" max="2569" width="13.57421875" style="249" customWidth="1"/>
    <col min="2570" max="2573" width="9.140625" style="249" hidden="1" customWidth="1"/>
    <col min="2574" max="2574" width="5.28125" style="249" customWidth="1"/>
    <col min="2575" max="2580" width="9.140625" style="249" hidden="1" customWidth="1"/>
    <col min="2581" max="2816" width="9.140625" style="249" customWidth="1"/>
    <col min="2817" max="2817" width="5.57421875" style="249" customWidth="1"/>
    <col min="2818" max="2818" width="4.421875" style="249" customWidth="1"/>
    <col min="2819" max="2819" width="4.7109375" style="249" customWidth="1"/>
    <col min="2820" max="2820" width="12.7109375" style="249" customWidth="1"/>
    <col min="2821" max="2821" width="55.57421875" style="249" customWidth="1"/>
    <col min="2822" max="2822" width="4.7109375" style="249" customWidth="1"/>
    <col min="2823" max="2823" width="9.8515625" style="249" customWidth="1"/>
    <col min="2824" max="2824" width="9.7109375" style="249" customWidth="1"/>
    <col min="2825" max="2825" width="13.57421875" style="249" customWidth="1"/>
    <col min="2826" max="2829" width="9.140625" style="249" hidden="1" customWidth="1"/>
    <col min="2830" max="2830" width="5.28125" style="249" customWidth="1"/>
    <col min="2831" max="2836" width="9.140625" style="249" hidden="1" customWidth="1"/>
    <col min="2837" max="3072" width="9.140625" style="249" customWidth="1"/>
    <col min="3073" max="3073" width="5.57421875" style="249" customWidth="1"/>
    <col min="3074" max="3074" width="4.421875" style="249" customWidth="1"/>
    <col min="3075" max="3075" width="4.7109375" style="249" customWidth="1"/>
    <col min="3076" max="3076" width="12.7109375" style="249" customWidth="1"/>
    <col min="3077" max="3077" width="55.57421875" style="249" customWidth="1"/>
    <col min="3078" max="3078" width="4.7109375" style="249" customWidth="1"/>
    <col min="3079" max="3079" width="9.8515625" style="249" customWidth="1"/>
    <col min="3080" max="3080" width="9.7109375" style="249" customWidth="1"/>
    <col min="3081" max="3081" width="13.57421875" style="249" customWidth="1"/>
    <col min="3082" max="3085" width="9.140625" style="249" hidden="1" customWidth="1"/>
    <col min="3086" max="3086" width="5.28125" style="249" customWidth="1"/>
    <col min="3087" max="3092" width="9.140625" style="249" hidden="1" customWidth="1"/>
    <col min="3093" max="3328" width="9.140625" style="249" customWidth="1"/>
    <col min="3329" max="3329" width="5.57421875" style="249" customWidth="1"/>
    <col min="3330" max="3330" width="4.421875" style="249" customWidth="1"/>
    <col min="3331" max="3331" width="4.7109375" style="249" customWidth="1"/>
    <col min="3332" max="3332" width="12.7109375" style="249" customWidth="1"/>
    <col min="3333" max="3333" width="55.57421875" style="249" customWidth="1"/>
    <col min="3334" max="3334" width="4.7109375" style="249" customWidth="1"/>
    <col min="3335" max="3335" width="9.8515625" style="249" customWidth="1"/>
    <col min="3336" max="3336" width="9.7109375" style="249" customWidth="1"/>
    <col min="3337" max="3337" width="13.57421875" style="249" customWidth="1"/>
    <col min="3338" max="3341" width="9.140625" style="249" hidden="1" customWidth="1"/>
    <col min="3342" max="3342" width="5.28125" style="249" customWidth="1"/>
    <col min="3343" max="3348" width="9.140625" style="249" hidden="1" customWidth="1"/>
    <col min="3349" max="3584" width="9.140625" style="249" customWidth="1"/>
    <col min="3585" max="3585" width="5.57421875" style="249" customWidth="1"/>
    <col min="3586" max="3586" width="4.421875" style="249" customWidth="1"/>
    <col min="3587" max="3587" width="4.7109375" style="249" customWidth="1"/>
    <col min="3588" max="3588" width="12.7109375" style="249" customWidth="1"/>
    <col min="3589" max="3589" width="55.57421875" style="249" customWidth="1"/>
    <col min="3590" max="3590" width="4.7109375" style="249" customWidth="1"/>
    <col min="3591" max="3591" width="9.8515625" style="249" customWidth="1"/>
    <col min="3592" max="3592" width="9.7109375" style="249" customWidth="1"/>
    <col min="3593" max="3593" width="13.57421875" style="249" customWidth="1"/>
    <col min="3594" max="3597" width="9.140625" style="249" hidden="1" customWidth="1"/>
    <col min="3598" max="3598" width="5.28125" style="249" customWidth="1"/>
    <col min="3599" max="3604" width="9.140625" style="249" hidden="1" customWidth="1"/>
    <col min="3605" max="3840" width="9.140625" style="249" customWidth="1"/>
    <col min="3841" max="3841" width="5.57421875" style="249" customWidth="1"/>
    <col min="3842" max="3842" width="4.421875" style="249" customWidth="1"/>
    <col min="3843" max="3843" width="4.7109375" style="249" customWidth="1"/>
    <col min="3844" max="3844" width="12.7109375" style="249" customWidth="1"/>
    <col min="3845" max="3845" width="55.57421875" style="249" customWidth="1"/>
    <col min="3846" max="3846" width="4.7109375" style="249" customWidth="1"/>
    <col min="3847" max="3847" width="9.8515625" style="249" customWidth="1"/>
    <col min="3848" max="3848" width="9.7109375" style="249" customWidth="1"/>
    <col min="3849" max="3849" width="13.57421875" style="249" customWidth="1"/>
    <col min="3850" max="3853" width="9.140625" style="249" hidden="1" customWidth="1"/>
    <col min="3854" max="3854" width="5.28125" style="249" customWidth="1"/>
    <col min="3855" max="3860" width="9.140625" style="249" hidden="1" customWidth="1"/>
    <col min="3861" max="4096" width="9.140625" style="249" customWidth="1"/>
    <col min="4097" max="4097" width="5.57421875" style="249" customWidth="1"/>
    <col min="4098" max="4098" width="4.421875" style="249" customWidth="1"/>
    <col min="4099" max="4099" width="4.7109375" style="249" customWidth="1"/>
    <col min="4100" max="4100" width="12.7109375" style="249" customWidth="1"/>
    <col min="4101" max="4101" width="55.57421875" style="249" customWidth="1"/>
    <col min="4102" max="4102" width="4.7109375" style="249" customWidth="1"/>
    <col min="4103" max="4103" width="9.8515625" style="249" customWidth="1"/>
    <col min="4104" max="4104" width="9.7109375" style="249" customWidth="1"/>
    <col min="4105" max="4105" width="13.57421875" style="249" customWidth="1"/>
    <col min="4106" max="4109" width="9.140625" style="249" hidden="1" customWidth="1"/>
    <col min="4110" max="4110" width="5.28125" style="249" customWidth="1"/>
    <col min="4111" max="4116" width="9.140625" style="249" hidden="1" customWidth="1"/>
    <col min="4117" max="4352" width="9.140625" style="249" customWidth="1"/>
    <col min="4353" max="4353" width="5.57421875" style="249" customWidth="1"/>
    <col min="4354" max="4354" width="4.421875" style="249" customWidth="1"/>
    <col min="4355" max="4355" width="4.7109375" style="249" customWidth="1"/>
    <col min="4356" max="4356" width="12.7109375" style="249" customWidth="1"/>
    <col min="4357" max="4357" width="55.57421875" style="249" customWidth="1"/>
    <col min="4358" max="4358" width="4.7109375" style="249" customWidth="1"/>
    <col min="4359" max="4359" width="9.8515625" style="249" customWidth="1"/>
    <col min="4360" max="4360" width="9.7109375" style="249" customWidth="1"/>
    <col min="4361" max="4361" width="13.57421875" style="249" customWidth="1"/>
    <col min="4362" max="4365" width="9.140625" style="249" hidden="1" customWidth="1"/>
    <col min="4366" max="4366" width="5.28125" style="249" customWidth="1"/>
    <col min="4367" max="4372" width="9.140625" style="249" hidden="1" customWidth="1"/>
    <col min="4373" max="4608" width="9.140625" style="249" customWidth="1"/>
    <col min="4609" max="4609" width="5.57421875" style="249" customWidth="1"/>
    <col min="4610" max="4610" width="4.421875" style="249" customWidth="1"/>
    <col min="4611" max="4611" width="4.7109375" style="249" customWidth="1"/>
    <col min="4612" max="4612" width="12.7109375" style="249" customWidth="1"/>
    <col min="4613" max="4613" width="55.57421875" style="249" customWidth="1"/>
    <col min="4614" max="4614" width="4.7109375" style="249" customWidth="1"/>
    <col min="4615" max="4615" width="9.8515625" style="249" customWidth="1"/>
    <col min="4616" max="4616" width="9.7109375" style="249" customWidth="1"/>
    <col min="4617" max="4617" width="13.57421875" style="249" customWidth="1"/>
    <col min="4618" max="4621" width="9.140625" style="249" hidden="1" customWidth="1"/>
    <col min="4622" max="4622" width="5.28125" style="249" customWidth="1"/>
    <col min="4623" max="4628" width="9.140625" style="249" hidden="1" customWidth="1"/>
    <col min="4629" max="4864" width="9.140625" style="249" customWidth="1"/>
    <col min="4865" max="4865" width="5.57421875" style="249" customWidth="1"/>
    <col min="4866" max="4866" width="4.421875" style="249" customWidth="1"/>
    <col min="4867" max="4867" width="4.7109375" style="249" customWidth="1"/>
    <col min="4868" max="4868" width="12.7109375" style="249" customWidth="1"/>
    <col min="4869" max="4869" width="55.57421875" style="249" customWidth="1"/>
    <col min="4870" max="4870" width="4.7109375" style="249" customWidth="1"/>
    <col min="4871" max="4871" width="9.8515625" style="249" customWidth="1"/>
    <col min="4872" max="4872" width="9.7109375" style="249" customWidth="1"/>
    <col min="4873" max="4873" width="13.57421875" style="249" customWidth="1"/>
    <col min="4874" max="4877" width="9.140625" style="249" hidden="1" customWidth="1"/>
    <col min="4878" max="4878" width="5.28125" style="249" customWidth="1"/>
    <col min="4879" max="4884" width="9.140625" style="249" hidden="1" customWidth="1"/>
    <col min="4885" max="5120" width="9.140625" style="249" customWidth="1"/>
    <col min="5121" max="5121" width="5.57421875" style="249" customWidth="1"/>
    <col min="5122" max="5122" width="4.421875" style="249" customWidth="1"/>
    <col min="5123" max="5123" width="4.7109375" style="249" customWidth="1"/>
    <col min="5124" max="5124" width="12.7109375" style="249" customWidth="1"/>
    <col min="5125" max="5125" width="55.57421875" style="249" customWidth="1"/>
    <col min="5126" max="5126" width="4.7109375" style="249" customWidth="1"/>
    <col min="5127" max="5127" width="9.8515625" style="249" customWidth="1"/>
    <col min="5128" max="5128" width="9.7109375" style="249" customWidth="1"/>
    <col min="5129" max="5129" width="13.57421875" style="249" customWidth="1"/>
    <col min="5130" max="5133" width="9.140625" style="249" hidden="1" customWidth="1"/>
    <col min="5134" max="5134" width="5.28125" style="249" customWidth="1"/>
    <col min="5135" max="5140" width="9.140625" style="249" hidden="1" customWidth="1"/>
    <col min="5141" max="5376" width="9.140625" style="249" customWidth="1"/>
    <col min="5377" max="5377" width="5.57421875" style="249" customWidth="1"/>
    <col min="5378" max="5378" width="4.421875" style="249" customWidth="1"/>
    <col min="5379" max="5379" width="4.7109375" style="249" customWidth="1"/>
    <col min="5380" max="5380" width="12.7109375" style="249" customWidth="1"/>
    <col min="5381" max="5381" width="55.57421875" style="249" customWidth="1"/>
    <col min="5382" max="5382" width="4.7109375" style="249" customWidth="1"/>
    <col min="5383" max="5383" width="9.8515625" style="249" customWidth="1"/>
    <col min="5384" max="5384" width="9.7109375" style="249" customWidth="1"/>
    <col min="5385" max="5385" width="13.57421875" style="249" customWidth="1"/>
    <col min="5386" max="5389" width="9.140625" style="249" hidden="1" customWidth="1"/>
    <col min="5390" max="5390" width="5.28125" style="249" customWidth="1"/>
    <col min="5391" max="5396" width="9.140625" style="249" hidden="1" customWidth="1"/>
    <col min="5397" max="5632" width="9.140625" style="249" customWidth="1"/>
    <col min="5633" max="5633" width="5.57421875" style="249" customWidth="1"/>
    <col min="5634" max="5634" width="4.421875" style="249" customWidth="1"/>
    <col min="5635" max="5635" width="4.7109375" style="249" customWidth="1"/>
    <col min="5636" max="5636" width="12.7109375" style="249" customWidth="1"/>
    <col min="5637" max="5637" width="55.57421875" style="249" customWidth="1"/>
    <col min="5638" max="5638" width="4.7109375" style="249" customWidth="1"/>
    <col min="5639" max="5639" width="9.8515625" style="249" customWidth="1"/>
    <col min="5640" max="5640" width="9.7109375" style="249" customWidth="1"/>
    <col min="5641" max="5641" width="13.57421875" style="249" customWidth="1"/>
    <col min="5642" max="5645" width="9.140625" style="249" hidden="1" customWidth="1"/>
    <col min="5646" max="5646" width="5.28125" style="249" customWidth="1"/>
    <col min="5647" max="5652" width="9.140625" style="249" hidden="1" customWidth="1"/>
    <col min="5653" max="5888" width="9.140625" style="249" customWidth="1"/>
    <col min="5889" max="5889" width="5.57421875" style="249" customWidth="1"/>
    <col min="5890" max="5890" width="4.421875" style="249" customWidth="1"/>
    <col min="5891" max="5891" width="4.7109375" style="249" customWidth="1"/>
    <col min="5892" max="5892" width="12.7109375" style="249" customWidth="1"/>
    <col min="5893" max="5893" width="55.57421875" style="249" customWidth="1"/>
    <col min="5894" max="5894" width="4.7109375" style="249" customWidth="1"/>
    <col min="5895" max="5895" width="9.8515625" style="249" customWidth="1"/>
    <col min="5896" max="5896" width="9.7109375" style="249" customWidth="1"/>
    <col min="5897" max="5897" width="13.57421875" style="249" customWidth="1"/>
    <col min="5898" max="5901" width="9.140625" style="249" hidden="1" customWidth="1"/>
    <col min="5902" max="5902" width="5.28125" style="249" customWidth="1"/>
    <col min="5903" max="5908" width="9.140625" style="249" hidden="1" customWidth="1"/>
    <col min="5909" max="6144" width="9.140625" style="249" customWidth="1"/>
    <col min="6145" max="6145" width="5.57421875" style="249" customWidth="1"/>
    <col min="6146" max="6146" width="4.421875" style="249" customWidth="1"/>
    <col min="6147" max="6147" width="4.7109375" style="249" customWidth="1"/>
    <col min="6148" max="6148" width="12.7109375" style="249" customWidth="1"/>
    <col min="6149" max="6149" width="55.57421875" style="249" customWidth="1"/>
    <col min="6150" max="6150" width="4.7109375" style="249" customWidth="1"/>
    <col min="6151" max="6151" width="9.8515625" style="249" customWidth="1"/>
    <col min="6152" max="6152" width="9.7109375" style="249" customWidth="1"/>
    <col min="6153" max="6153" width="13.57421875" style="249" customWidth="1"/>
    <col min="6154" max="6157" width="9.140625" style="249" hidden="1" customWidth="1"/>
    <col min="6158" max="6158" width="5.28125" style="249" customWidth="1"/>
    <col min="6159" max="6164" width="9.140625" style="249" hidden="1" customWidth="1"/>
    <col min="6165" max="6400" width="9.140625" style="249" customWidth="1"/>
    <col min="6401" max="6401" width="5.57421875" style="249" customWidth="1"/>
    <col min="6402" max="6402" width="4.421875" style="249" customWidth="1"/>
    <col min="6403" max="6403" width="4.7109375" style="249" customWidth="1"/>
    <col min="6404" max="6404" width="12.7109375" style="249" customWidth="1"/>
    <col min="6405" max="6405" width="55.57421875" style="249" customWidth="1"/>
    <col min="6406" max="6406" width="4.7109375" style="249" customWidth="1"/>
    <col min="6407" max="6407" width="9.8515625" style="249" customWidth="1"/>
    <col min="6408" max="6408" width="9.7109375" style="249" customWidth="1"/>
    <col min="6409" max="6409" width="13.57421875" style="249" customWidth="1"/>
    <col min="6410" max="6413" width="9.140625" style="249" hidden="1" customWidth="1"/>
    <col min="6414" max="6414" width="5.28125" style="249" customWidth="1"/>
    <col min="6415" max="6420" width="9.140625" style="249" hidden="1" customWidth="1"/>
    <col min="6421" max="6656" width="9.140625" style="249" customWidth="1"/>
    <col min="6657" max="6657" width="5.57421875" style="249" customWidth="1"/>
    <col min="6658" max="6658" width="4.421875" style="249" customWidth="1"/>
    <col min="6659" max="6659" width="4.7109375" style="249" customWidth="1"/>
    <col min="6660" max="6660" width="12.7109375" style="249" customWidth="1"/>
    <col min="6661" max="6661" width="55.57421875" style="249" customWidth="1"/>
    <col min="6662" max="6662" width="4.7109375" style="249" customWidth="1"/>
    <col min="6663" max="6663" width="9.8515625" style="249" customWidth="1"/>
    <col min="6664" max="6664" width="9.7109375" style="249" customWidth="1"/>
    <col min="6665" max="6665" width="13.57421875" style="249" customWidth="1"/>
    <col min="6666" max="6669" width="9.140625" style="249" hidden="1" customWidth="1"/>
    <col min="6670" max="6670" width="5.28125" style="249" customWidth="1"/>
    <col min="6671" max="6676" width="9.140625" style="249" hidden="1" customWidth="1"/>
    <col min="6677" max="6912" width="9.140625" style="249" customWidth="1"/>
    <col min="6913" max="6913" width="5.57421875" style="249" customWidth="1"/>
    <col min="6914" max="6914" width="4.421875" style="249" customWidth="1"/>
    <col min="6915" max="6915" width="4.7109375" style="249" customWidth="1"/>
    <col min="6916" max="6916" width="12.7109375" style="249" customWidth="1"/>
    <col min="6917" max="6917" width="55.57421875" style="249" customWidth="1"/>
    <col min="6918" max="6918" width="4.7109375" style="249" customWidth="1"/>
    <col min="6919" max="6919" width="9.8515625" style="249" customWidth="1"/>
    <col min="6920" max="6920" width="9.7109375" style="249" customWidth="1"/>
    <col min="6921" max="6921" width="13.57421875" style="249" customWidth="1"/>
    <col min="6922" max="6925" width="9.140625" style="249" hidden="1" customWidth="1"/>
    <col min="6926" max="6926" width="5.28125" style="249" customWidth="1"/>
    <col min="6927" max="6932" width="9.140625" style="249" hidden="1" customWidth="1"/>
    <col min="6933" max="7168" width="9.140625" style="249" customWidth="1"/>
    <col min="7169" max="7169" width="5.57421875" style="249" customWidth="1"/>
    <col min="7170" max="7170" width="4.421875" style="249" customWidth="1"/>
    <col min="7171" max="7171" width="4.7109375" style="249" customWidth="1"/>
    <col min="7172" max="7172" width="12.7109375" style="249" customWidth="1"/>
    <col min="7173" max="7173" width="55.57421875" style="249" customWidth="1"/>
    <col min="7174" max="7174" width="4.7109375" style="249" customWidth="1"/>
    <col min="7175" max="7175" width="9.8515625" style="249" customWidth="1"/>
    <col min="7176" max="7176" width="9.7109375" style="249" customWidth="1"/>
    <col min="7177" max="7177" width="13.57421875" style="249" customWidth="1"/>
    <col min="7178" max="7181" width="9.140625" style="249" hidden="1" customWidth="1"/>
    <col min="7182" max="7182" width="5.28125" style="249" customWidth="1"/>
    <col min="7183" max="7188" width="9.140625" style="249" hidden="1" customWidth="1"/>
    <col min="7189" max="7424" width="9.140625" style="249" customWidth="1"/>
    <col min="7425" max="7425" width="5.57421875" style="249" customWidth="1"/>
    <col min="7426" max="7426" width="4.421875" style="249" customWidth="1"/>
    <col min="7427" max="7427" width="4.7109375" style="249" customWidth="1"/>
    <col min="7428" max="7428" width="12.7109375" style="249" customWidth="1"/>
    <col min="7429" max="7429" width="55.57421875" style="249" customWidth="1"/>
    <col min="7430" max="7430" width="4.7109375" style="249" customWidth="1"/>
    <col min="7431" max="7431" width="9.8515625" style="249" customWidth="1"/>
    <col min="7432" max="7432" width="9.7109375" style="249" customWidth="1"/>
    <col min="7433" max="7433" width="13.57421875" style="249" customWidth="1"/>
    <col min="7434" max="7437" width="9.140625" style="249" hidden="1" customWidth="1"/>
    <col min="7438" max="7438" width="5.28125" style="249" customWidth="1"/>
    <col min="7439" max="7444" width="9.140625" style="249" hidden="1" customWidth="1"/>
    <col min="7445" max="7680" width="9.140625" style="249" customWidth="1"/>
    <col min="7681" max="7681" width="5.57421875" style="249" customWidth="1"/>
    <col min="7682" max="7682" width="4.421875" style="249" customWidth="1"/>
    <col min="7683" max="7683" width="4.7109375" style="249" customWidth="1"/>
    <col min="7684" max="7684" width="12.7109375" style="249" customWidth="1"/>
    <col min="7685" max="7685" width="55.57421875" style="249" customWidth="1"/>
    <col min="7686" max="7686" width="4.7109375" style="249" customWidth="1"/>
    <col min="7687" max="7687" width="9.8515625" style="249" customWidth="1"/>
    <col min="7688" max="7688" width="9.7109375" style="249" customWidth="1"/>
    <col min="7689" max="7689" width="13.57421875" style="249" customWidth="1"/>
    <col min="7690" max="7693" width="9.140625" style="249" hidden="1" customWidth="1"/>
    <col min="7694" max="7694" width="5.28125" style="249" customWidth="1"/>
    <col min="7695" max="7700" width="9.140625" style="249" hidden="1" customWidth="1"/>
    <col min="7701" max="7936" width="9.140625" style="249" customWidth="1"/>
    <col min="7937" max="7937" width="5.57421875" style="249" customWidth="1"/>
    <col min="7938" max="7938" width="4.421875" style="249" customWidth="1"/>
    <col min="7939" max="7939" width="4.7109375" style="249" customWidth="1"/>
    <col min="7940" max="7940" width="12.7109375" style="249" customWidth="1"/>
    <col min="7941" max="7941" width="55.57421875" style="249" customWidth="1"/>
    <col min="7942" max="7942" width="4.7109375" style="249" customWidth="1"/>
    <col min="7943" max="7943" width="9.8515625" style="249" customWidth="1"/>
    <col min="7944" max="7944" width="9.7109375" style="249" customWidth="1"/>
    <col min="7945" max="7945" width="13.57421875" style="249" customWidth="1"/>
    <col min="7946" max="7949" width="9.140625" style="249" hidden="1" customWidth="1"/>
    <col min="7950" max="7950" width="5.28125" style="249" customWidth="1"/>
    <col min="7951" max="7956" width="9.140625" style="249" hidden="1" customWidth="1"/>
    <col min="7957" max="8192" width="9.140625" style="249" customWidth="1"/>
    <col min="8193" max="8193" width="5.57421875" style="249" customWidth="1"/>
    <col min="8194" max="8194" width="4.421875" style="249" customWidth="1"/>
    <col min="8195" max="8195" width="4.7109375" style="249" customWidth="1"/>
    <col min="8196" max="8196" width="12.7109375" style="249" customWidth="1"/>
    <col min="8197" max="8197" width="55.57421875" style="249" customWidth="1"/>
    <col min="8198" max="8198" width="4.7109375" style="249" customWidth="1"/>
    <col min="8199" max="8199" width="9.8515625" style="249" customWidth="1"/>
    <col min="8200" max="8200" width="9.7109375" style="249" customWidth="1"/>
    <col min="8201" max="8201" width="13.57421875" style="249" customWidth="1"/>
    <col min="8202" max="8205" width="9.140625" style="249" hidden="1" customWidth="1"/>
    <col min="8206" max="8206" width="5.28125" style="249" customWidth="1"/>
    <col min="8207" max="8212" width="9.140625" style="249" hidden="1" customWidth="1"/>
    <col min="8213" max="8448" width="9.140625" style="249" customWidth="1"/>
    <col min="8449" max="8449" width="5.57421875" style="249" customWidth="1"/>
    <col min="8450" max="8450" width="4.421875" style="249" customWidth="1"/>
    <col min="8451" max="8451" width="4.7109375" style="249" customWidth="1"/>
    <col min="8452" max="8452" width="12.7109375" style="249" customWidth="1"/>
    <col min="8453" max="8453" width="55.57421875" style="249" customWidth="1"/>
    <col min="8454" max="8454" width="4.7109375" style="249" customWidth="1"/>
    <col min="8455" max="8455" width="9.8515625" style="249" customWidth="1"/>
    <col min="8456" max="8456" width="9.7109375" style="249" customWidth="1"/>
    <col min="8457" max="8457" width="13.57421875" style="249" customWidth="1"/>
    <col min="8458" max="8461" width="9.140625" style="249" hidden="1" customWidth="1"/>
    <col min="8462" max="8462" width="5.28125" style="249" customWidth="1"/>
    <col min="8463" max="8468" width="9.140625" style="249" hidden="1" customWidth="1"/>
    <col min="8469" max="8704" width="9.140625" style="249" customWidth="1"/>
    <col min="8705" max="8705" width="5.57421875" style="249" customWidth="1"/>
    <col min="8706" max="8706" width="4.421875" style="249" customWidth="1"/>
    <col min="8707" max="8707" width="4.7109375" style="249" customWidth="1"/>
    <col min="8708" max="8708" width="12.7109375" style="249" customWidth="1"/>
    <col min="8709" max="8709" width="55.57421875" style="249" customWidth="1"/>
    <col min="8710" max="8710" width="4.7109375" style="249" customWidth="1"/>
    <col min="8711" max="8711" width="9.8515625" style="249" customWidth="1"/>
    <col min="8712" max="8712" width="9.7109375" style="249" customWidth="1"/>
    <col min="8713" max="8713" width="13.57421875" style="249" customWidth="1"/>
    <col min="8714" max="8717" width="9.140625" style="249" hidden="1" customWidth="1"/>
    <col min="8718" max="8718" width="5.28125" style="249" customWidth="1"/>
    <col min="8719" max="8724" width="9.140625" style="249" hidden="1" customWidth="1"/>
    <col min="8725" max="8960" width="9.140625" style="249" customWidth="1"/>
    <col min="8961" max="8961" width="5.57421875" style="249" customWidth="1"/>
    <col min="8962" max="8962" width="4.421875" style="249" customWidth="1"/>
    <col min="8963" max="8963" width="4.7109375" style="249" customWidth="1"/>
    <col min="8964" max="8964" width="12.7109375" style="249" customWidth="1"/>
    <col min="8965" max="8965" width="55.57421875" style="249" customWidth="1"/>
    <col min="8966" max="8966" width="4.7109375" style="249" customWidth="1"/>
    <col min="8967" max="8967" width="9.8515625" style="249" customWidth="1"/>
    <col min="8968" max="8968" width="9.7109375" style="249" customWidth="1"/>
    <col min="8969" max="8969" width="13.57421875" style="249" customWidth="1"/>
    <col min="8970" max="8973" width="9.140625" style="249" hidden="1" customWidth="1"/>
    <col min="8974" max="8974" width="5.28125" style="249" customWidth="1"/>
    <col min="8975" max="8980" width="9.140625" style="249" hidden="1" customWidth="1"/>
    <col min="8981" max="9216" width="9.140625" style="249" customWidth="1"/>
    <col min="9217" max="9217" width="5.57421875" style="249" customWidth="1"/>
    <col min="9218" max="9218" width="4.421875" style="249" customWidth="1"/>
    <col min="9219" max="9219" width="4.7109375" style="249" customWidth="1"/>
    <col min="9220" max="9220" width="12.7109375" style="249" customWidth="1"/>
    <col min="9221" max="9221" width="55.57421875" style="249" customWidth="1"/>
    <col min="9222" max="9222" width="4.7109375" style="249" customWidth="1"/>
    <col min="9223" max="9223" width="9.8515625" style="249" customWidth="1"/>
    <col min="9224" max="9224" width="9.7109375" style="249" customWidth="1"/>
    <col min="9225" max="9225" width="13.57421875" style="249" customWidth="1"/>
    <col min="9226" max="9229" width="9.140625" style="249" hidden="1" customWidth="1"/>
    <col min="9230" max="9230" width="5.28125" style="249" customWidth="1"/>
    <col min="9231" max="9236" width="9.140625" style="249" hidden="1" customWidth="1"/>
    <col min="9237" max="9472" width="9.140625" style="249" customWidth="1"/>
    <col min="9473" max="9473" width="5.57421875" style="249" customWidth="1"/>
    <col min="9474" max="9474" width="4.421875" style="249" customWidth="1"/>
    <col min="9475" max="9475" width="4.7109375" style="249" customWidth="1"/>
    <col min="9476" max="9476" width="12.7109375" style="249" customWidth="1"/>
    <col min="9477" max="9477" width="55.57421875" style="249" customWidth="1"/>
    <col min="9478" max="9478" width="4.7109375" style="249" customWidth="1"/>
    <col min="9479" max="9479" width="9.8515625" style="249" customWidth="1"/>
    <col min="9480" max="9480" width="9.7109375" style="249" customWidth="1"/>
    <col min="9481" max="9481" width="13.57421875" style="249" customWidth="1"/>
    <col min="9482" max="9485" width="9.140625" style="249" hidden="1" customWidth="1"/>
    <col min="9486" max="9486" width="5.28125" style="249" customWidth="1"/>
    <col min="9487" max="9492" width="9.140625" style="249" hidden="1" customWidth="1"/>
    <col min="9493" max="9728" width="9.140625" style="249" customWidth="1"/>
    <col min="9729" max="9729" width="5.57421875" style="249" customWidth="1"/>
    <col min="9730" max="9730" width="4.421875" style="249" customWidth="1"/>
    <col min="9731" max="9731" width="4.7109375" style="249" customWidth="1"/>
    <col min="9732" max="9732" width="12.7109375" style="249" customWidth="1"/>
    <col min="9733" max="9733" width="55.57421875" style="249" customWidth="1"/>
    <col min="9734" max="9734" width="4.7109375" style="249" customWidth="1"/>
    <col min="9735" max="9735" width="9.8515625" style="249" customWidth="1"/>
    <col min="9736" max="9736" width="9.7109375" style="249" customWidth="1"/>
    <col min="9737" max="9737" width="13.57421875" style="249" customWidth="1"/>
    <col min="9738" max="9741" width="9.140625" style="249" hidden="1" customWidth="1"/>
    <col min="9742" max="9742" width="5.28125" style="249" customWidth="1"/>
    <col min="9743" max="9748" width="9.140625" style="249" hidden="1" customWidth="1"/>
    <col min="9749" max="9984" width="9.140625" style="249" customWidth="1"/>
    <col min="9985" max="9985" width="5.57421875" style="249" customWidth="1"/>
    <col min="9986" max="9986" width="4.421875" style="249" customWidth="1"/>
    <col min="9987" max="9987" width="4.7109375" style="249" customWidth="1"/>
    <col min="9988" max="9988" width="12.7109375" style="249" customWidth="1"/>
    <col min="9989" max="9989" width="55.57421875" style="249" customWidth="1"/>
    <col min="9990" max="9990" width="4.7109375" style="249" customWidth="1"/>
    <col min="9991" max="9991" width="9.8515625" style="249" customWidth="1"/>
    <col min="9992" max="9992" width="9.7109375" style="249" customWidth="1"/>
    <col min="9993" max="9993" width="13.57421875" style="249" customWidth="1"/>
    <col min="9994" max="9997" width="9.140625" style="249" hidden="1" customWidth="1"/>
    <col min="9998" max="9998" width="5.28125" style="249" customWidth="1"/>
    <col min="9999" max="10004" width="9.140625" style="249" hidden="1" customWidth="1"/>
    <col min="10005" max="10240" width="9.140625" style="249" customWidth="1"/>
    <col min="10241" max="10241" width="5.57421875" style="249" customWidth="1"/>
    <col min="10242" max="10242" width="4.421875" style="249" customWidth="1"/>
    <col min="10243" max="10243" width="4.7109375" style="249" customWidth="1"/>
    <col min="10244" max="10244" width="12.7109375" style="249" customWidth="1"/>
    <col min="10245" max="10245" width="55.57421875" style="249" customWidth="1"/>
    <col min="10246" max="10246" width="4.7109375" style="249" customWidth="1"/>
    <col min="10247" max="10247" width="9.8515625" style="249" customWidth="1"/>
    <col min="10248" max="10248" width="9.7109375" style="249" customWidth="1"/>
    <col min="10249" max="10249" width="13.57421875" style="249" customWidth="1"/>
    <col min="10250" max="10253" width="9.140625" style="249" hidden="1" customWidth="1"/>
    <col min="10254" max="10254" width="5.28125" style="249" customWidth="1"/>
    <col min="10255" max="10260" width="9.140625" style="249" hidden="1" customWidth="1"/>
    <col min="10261" max="10496" width="9.140625" style="249" customWidth="1"/>
    <col min="10497" max="10497" width="5.57421875" style="249" customWidth="1"/>
    <col min="10498" max="10498" width="4.421875" style="249" customWidth="1"/>
    <col min="10499" max="10499" width="4.7109375" style="249" customWidth="1"/>
    <col min="10500" max="10500" width="12.7109375" style="249" customWidth="1"/>
    <col min="10501" max="10501" width="55.57421875" style="249" customWidth="1"/>
    <col min="10502" max="10502" width="4.7109375" style="249" customWidth="1"/>
    <col min="10503" max="10503" width="9.8515625" style="249" customWidth="1"/>
    <col min="10504" max="10504" width="9.7109375" style="249" customWidth="1"/>
    <col min="10505" max="10505" width="13.57421875" style="249" customWidth="1"/>
    <col min="10506" max="10509" width="9.140625" style="249" hidden="1" customWidth="1"/>
    <col min="10510" max="10510" width="5.28125" style="249" customWidth="1"/>
    <col min="10511" max="10516" width="9.140625" style="249" hidden="1" customWidth="1"/>
    <col min="10517" max="10752" width="9.140625" style="249" customWidth="1"/>
    <col min="10753" max="10753" width="5.57421875" style="249" customWidth="1"/>
    <col min="10754" max="10754" width="4.421875" style="249" customWidth="1"/>
    <col min="10755" max="10755" width="4.7109375" style="249" customWidth="1"/>
    <col min="10756" max="10756" width="12.7109375" style="249" customWidth="1"/>
    <col min="10757" max="10757" width="55.57421875" style="249" customWidth="1"/>
    <col min="10758" max="10758" width="4.7109375" style="249" customWidth="1"/>
    <col min="10759" max="10759" width="9.8515625" style="249" customWidth="1"/>
    <col min="10760" max="10760" width="9.7109375" style="249" customWidth="1"/>
    <col min="10761" max="10761" width="13.57421875" style="249" customWidth="1"/>
    <col min="10762" max="10765" width="9.140625" style="249" hidden="1" customWidth="1"/>
    <col min="10766" max="10766" width="5.28125" style="249" customWidth="1"/>
    <col min="10767" max="10772" width="9.140625" style="249" hidden="1" customWidth="1"/>
    <col min="10773" max="11008" width="9.140625" style="249" customWidth="1"/>
    <col min="11009" max="11009" width="5.57421875" style="249" customWidth="1"/>
    <col min="11010" max="11010" width="4.421875" style="249" customWidth="1"/>
    <col min="11011" max="11011" width="4.7109375" style="249" customWidth="1"/>
    <col min="11012" max="11012" width="12.7109375" style="249" customWidth="1"/>
    <col min="11013" max="11013" width="55.57421875" style="249" customWidth="1"/>
    <col min="11014" max="11014" width="4.7109375" style="249" customWidth="1"/>
    <col min="11015" max="11015" width="9.8515625" style="249" customWidth="1"/>
    <col min="11016" max="11016" width="9.7109375" style="249" customWidth="1"/>
    <col min="11017" max="11017" width="13.57421875" style="249" customWidth="1"/>
    <col min="11018" max="11021" width="9.140625" style="249" hidden="1" customWidth="1"/>
    <col min="11022" max="11022" width="5.28125" style="249" customWidth="1"/>
    <col min="11023" max="11028" width="9.140625" style="249" hidden="1" customWidth="1"/>
    <col min="11029" max="11264" width="9.140625" style="249" customWidth="1"/>
    <col min="11265" max="11265" width="5.57421875" style="249" customWidth="1"/>
    <col min="11266" max="11266" width="4.421875" style="249" customWidth="1"/>
    <col min="11267" max="11267" width="4.7109375" style="249" customWidth="1"/>
    <col min="11268" max="11268" width="12.7109375" style="249" customWidth="1"/>
    <col min="11269" max="11269" width="55.57421875" style="249" customWidth="1"/>
    <col min="11270" max="11270" width="4.7109375" style="249" customWidth="1"/>
    <col min="11271" max="11271" width="9.8515625" style="249" customWidth="1"/>
    <col min="11272" max="11272" width="9.7109375" style="249" customWidth="1"/>
    <col min="11273" max="11273" width="13.57421875" style="249" customWidth="1"/>
    <col min="11274" max="11277" width="9.140625" style="249" hidden="1" customWidth="1"/>
    <col min="11278" max="11278" width="5.28125" style="249" customWidth="1"/>
    <col min="11279" max="11284" width="9.140625" style="249" hidden="1" customWidth="1"/>
    <col min="11285" max="11520" width="9.140625" style="249" customWidth="1"/>
    <col min="11521" max="11521" width="5.57421875" style="249" customWidth="1"/>
    <col min="11522" max="11522" width="4.421875" style="249" customWidth="1"/>
    <col min="11523" max="11523" width="4.7109375" style="249" customWidth="1"/>
    <col min="11524" max="11524" width="12.7109375" style="249" customWidth="1"/>
    <col min="11525" max="11525" width="55.57421875" style="249" customWidth="1"/>
    <col min="11526" max="11526" width="4.7109375" style="249" customWidth="1"/>
    <col min="11527" max="11527" width="9.8515625" style="249" customWidth="1"/>
    <col min="11528" max="11528" width="9.7109375" style="249" customWidth="1"/>
    <col min="11529" max="11529" width="13.57421875" style="249" customWidth="1"/>
    <col min="11530" max="11533" width="9.140625" style="249" hidden="1" customWidth="1"/>
    <col min="11534" max="11534" width="5.28125" style="249" customWidth="1"/>
    <col min="11535" max="11540" width="9.140625" style="249" hidden="1" customWidth="1"/>
    <col min="11541" max="11776" width="9.140625" style="249" customWidth="1"/>
    <col min="11777" max="11777" width="5.57421875" style="249" customWidth="1"/>
    <col min="11778" max="11778" width="4.421875" style="249" customWidth="1"/>
    <col min="11779" max="11779" width="4.7109375" style="249" customWidth="1"/>
    <col min="11780" max="11780" width="12.7109375" style="249" customWidth="1"/>
    <col min="11781" max="11781" width="55.57421875" style="249" customWidth="1"/>
    <col min="11782" max="11782" width="4.7109375" style="249" customWidth="1"/>
    <col min="11783" max="11783" width="9.8515625" style="249" customWidth="1"/>
    <col min="11784" max="11784" width="9.7109375" style="249" customWidth="1"/>
    <col min="11785" max="11785" width="13.57421875" style="249" customWidth="1"/>
    <col min="11786" max="11789" width="9.140625" style="249" hidden="1" customWidth="1"/>
    <col min="11790" max="11790" width="5.28125" style="249" customWidth="1"/>
    <col min="11791" max="11796" width="9.140625" style="249" hidden="1" customWidth="1"/>
    <col min="11797" max="12032" width="9.140625" style="249" customWidth="1"/>
    <col min="12033" max="12033" width="5.57421875" style="249" customWidth="1"/>
    <col min="12034" max="12034" width="4.421875" style="249" customWidth="1"/>
    <col min="12035" max="12035" width="4.7109375" style="249" customWidth="1"/>
    <col min="12036" max="12036" width="12.7109375" style="249" customWidth="1"/>
    <col min="12037" max="12037" width="55.57421875" style="249" customWidth="1"/>
    <col min="12038" max="12038" width="4.7109375" style="249" customWidth="1"/>
    <col min="12039" max="12039" width="9.8515625" style="249" customWidth="1"/>
    <col min="12040" max="12040" width="9.7109375" style="249" customWidth="1"/>
    <col min="12041" max="12041" width="13.57421875" style="249" customWidth="1"/>
    <col min="12042" max="12045" width="9.140625" style="249" hidden="1" customWidth="1"/>
    <col min="12046" max="12046" width="5.28125" style="249" customWidth="1"/>
    <col min="12047" max="12052" width="9.140625" style="249" hidden="1" customWidth="1"/>
    <col min="12053" max="12288" width="9.140625" style="249" customWidth="1"/>
    <col min="12289" max="12289" width="5.57421875" style="249" customWidth="1"/>
    <col min="12290" max="12290" width="4.421875" style="249" customWidth="1"/>
    <col min="12291" max="12291" width="4.7109375" style="249" customWidth="1"/>
    <col min="12292" max="12292" width="12.7109375" style="249" customWidth="1"/>
    <col min="12293" max="12293" width="55.57421875" style="249" customWidth="1"/>
    <col min="12294" max="12294" width="4.7109375" style="249" customWidth="1"/>
    <col min="12295" max="12295" width="9.8515625" style="249" customWidth="1"/>
    <col min="12296" max="12296" width="9.7109375" style="249" customWidth="1"/>
    <col min="12297" max="12297" width="13.57421875" style="249" customWidth="1"/>
    <col min="12298" max="12301" width="9.140625" style="249" hidden="1" customWidth="1"/>
    <col min="12302" max="12302" width="5.28125" style="249" customWidth="1"/>
    <col min="12303" max="12308" width="9.140625" style="249" hidden="1" customWidth="1"/>
    <col min="12309" max="12544" width="9.140625" style="249" customWidth="1"/>
    <col min="12545" max="12545" width="5.57421875" style="249" customWidth="1"/>
    <col min="12546" max="12546" width="4.421875" style="249" customWidth="1"/>
    <col min="12547" max="12547" width="4.7109375" style="249" customWidth="1"/>
    <col min="12548" max="12548" width="12.7109375" style="249" customWidth="1"/>
    <col min="12549" max="12549" width="55.57421875" style="249" customWidth="1"/>
    <col min="12550" max="12550" width="4.7109375" style="249" customWidth="1"/>
    <col min="12551" max="12551" width="9.8515625" style="249" customWidth="1"/>
    <col min="12552" max="12552" width="9.7109375" style="249" customWidth="1"/>
    <col min="12553" max="12553" width="13.57421875" style="249" customWidth="1"/>
    <col min="12554" max="12557" width="9.140625" style="249" hidden="1" customWidth="1"/>
    <col min="12558" max="12558" width="5.28125" style="249" customWidth="1"/>
    <col min="12559" max="12564" width="9.140625" style="249" hidden="1" customWidth="1"/>
    <col min="12565" max="12800" width="9.140625" style="249" customWidth="1"/>
    <col min="12801" max="12801" width="5.57421875" style="249" customWidth="1"/>
    <col min="12802" max="12802" width="4.421875" style="249" customWidth="1"/>
    <col min="12803" max="12803" width="4.7109375" style="249" customWidth="1"/>
    <col min="12804" max="12804" width="12.7109375" style="249" customWidth="1"/>
    <col min="12805" max="12805" width="55.57421875" style="249" customWidth="1"/>
    <col min="12806" max="12806" width="4.7109375" style="249" customWidth="1"/>
    <col min="12807" max="12807" width="9.8515625" style="249" customWidth="1"/>
    <col min="12808" max="12808" width="9.7109375" style="249" customWidth="1"/>
    <col min="12809" max="12809" width="13.57421875" style="249" customWidth="1"/>
    <col min="12810" max="12813" width="9.140625" style="249" hidden="1" customWidth="1"/>
    <col min="12814" max="12814" width="5.28125" style="249" customWidth="1"/>
    <col min="12815" max="12820" width="9.140625" style="249" hidden="1" customWidth="1"/>
    <col min="12821" max="13056" width="9.140625" style="249" customWidth="1"/>
    <col min="13057" max="13057" width="5.57421875" style="249" customWidth="1"/>
    <col min="13058" max="13058" width="4.421875" style="249" customWidth="1"/>
    <col min="13059" max="13059" width="4.7109375" style="249" customWidth="1"/>
    <col min="13060" max="13060" width="12.7109375" style="249" customWidth="1"/>
    <col min="13061" max="13061" width="55.57421875" style="249" customWidth="1"/>
    <col min="13062" max="13062" width="4.7109375" style="249" customWidth="1"/>
    <col min="13063" max="13063" width="9.8515625" style="249" customWidth="1"/>
    <col min="13064" max="13064" width="9.7109375" style="249" customWidth="1"/>
    <col min="13065" max="13065" width="13.57421875" style="249" customWidth="1"/>
    <col min="13066" max="13069" width="9.140625" style="249" hidden="1" customWidth="1"/>
    <col min="13070" max="13070" width="5.28125" style="249" customWidth="1"/>
    <col min="13071" max="13076" width="9.140625" style="249" hidden="1" customWidth="1"/>
    <col min="13077" max="13312" width="9.140625" style="249" customWidth="1"/>
    <col min="13313" max="13313" width="5.57421875" style="249" customWidth="1"/>
    <col min="13314" max="13314" width="4.421875" style="249" customWidth="1"/>
    <col min="13315" max="13315" width="4.7109375" style="249" customWidth="1"/>
    <col min="13316" max="13316" width="12.7109375" style="249" customWidth="1"/>
    <col min="13317" max="13317" width="55.57421875" style="249" customWidth="1"/>
    <col min="13318" max="13318" width="4.7109375" style="249" customWidth="1"/>
    <col min="13319" max="13319" width="9.8515625" style="249" customWidth="1"/>
    <col min="13320" max="13320" width="9.7109375" style="249" customWidth="1"/>
    <col min="13321" max="13321" width="13.57421875" style="249" customWidth="1"/>
    <col min="13322" max="13325" width="9.140625" style="249" hidden="1" customWidth="1"/>
    <col min="13326" max="13326" width="5.28125" style="249" customWidth="1"/>
    <col min="13327" max="13332" width="9.140625" style="249" hidden="1" customWidth="1"/>
    <col min="13333" max="13568" width="9.140625" style="249" customWidth="1"/>
    <col min="13569" max="13569" width="5.57421875" style="249" customWidth="1"/>
    <col min="13570" max="13570" width="4.421875" style="249" customWidth="1"/>
    <col min="13571" max="13571" width="4.7109375" style="249" customWidth="1"/>
    <col min="13572" max="13572" width="12.7109375" style="249" customWidth="1"/>
    <col min="13573" max="13573" width="55.57421875" style="249" customWidth="1"/>
    <col min="13574" max="13574" width="4.7109375" style="249" customWidth="1"/>
    <col min="13575" max="13575" width="9.8515625" style="249" customWidth="1"/>
    <col min="13576" max="13576" width="9.7109375" style="249" customWidth="1"/>
    <col min="13577" max="13577" width="13.57421875" style="249" customWidth="1"/>
    <col min="13578" max="13581" width="9.140625" style="249" hidden="1" customWidth="1"/>
    <col min="13582" max="13582" width="5.28125" style="249" customWidth="1"/>
    <col min="13583" max="13588" width="9.140625" style="249" hidden="1" customWidth="1"/>
    <col min="13589" max="13824" width="9.140625" style="249" customWidth="1"/>
    <col min="13825" max="13825" width="5.57421875" style="249" customWidth="1"/>
    <col min="13826" max="13826" width="4.421875" style="249" customWidth="1"/>
    <col min="13827" max="13827" width="4.7109375" style="249" customWidth="1"/>
    <col min="13828" max="13828" width="12.7109375" style="249" customWidth="1"/>
    <col min="13829" max="13829" width="55.57421875" style="249" customWidth="1"/>
    <col min="13830" max="13830" width="4.7109375" style="249" customWidth="1"/>
    <col min="13831" max="13831" width="9.8515625" style="249" customWidth="1"/>
    <col min="13832" max="13832" width="9.7109375" style="249" customWidth="1"/>
    <col min="13833" max="13833" width="13.57421875" style="249" customWidth="1"/>
    <col min="13834" max="13837" width="9.140625" style="249" hidden="1" customWidth="1"/>
    <col min="13838" max="13838" width="5.28125" style="249" customWidth="1"/>
    <col min="13839" max="13844" width="9.140625" style="249" hidden="1" customWidth="1"/>
    <col min="13845" max="14080" width="9.140625" style="249" customWidth="1"/>
    <col min="14081" max="14081" width="5.57421875" style="249" customWidth="1"/>
    <col min="14082" max="14082" width="4.421875" style="249" customWidth="1"/>
    <col min="14083" max="14083" width="4.7109375" style="249" customWidth="1"/>
    <col min="14084" max="14084" width="12.7109375" style="249" customWidth="1"/>
    <col min="14085" max="14085" width="55.57421875" style="249" customWidth="1"/>
    <col min="14086" max="14086" width="4.7109375" style="249" customWidth="1"/>
    <col min="14087" max="14087" width="9.8515625" style="249" customWidth="1"/>
    <col min="14088" max="14088" width="9.7109375" style="249" customWidth="1"/>
    <col min="14089" max="14089" width="13.57421875" style="249" customWidth="1"/>
    <col min="14090" max="14093" width="9.140625" style="249" hidden="1" customWidth="1"/>
    <col min="14094" max="14094" width="5.28125" style="249" customWidth="1"/>
    <col min="14095" max="14100" width="9.140625" style="249" hidden="1" customWidth="1"/>
    <col min="14101" max="14336" width="9.140625" style="249" customWidth="1"/>
    <col min="14337" max="14337" width="5.57421875" style="249" customWidth="1"/>
    <col min="14338" max="14338" width="4.421875" style="249" customWidth="1"/>
    <col min="14339" max="14339" width="4.7109375" style="249" customWidth="1"/>
    <col min="14340" max="14340" width="12.7109375" style="249" customWidth="1"/>
    <col min="14341" max="14341" width="55.57421875" style="249" customWidth="1"/>
    <col min="14342" max="14342" width="4.7109375" style="249" customWidth="1"/>
    <col min="14343" max="14343" width="9.8515625" style="249" customWidth="1"/>
    <col min="14344" max="14344" width="9.7109375" style="249" customWidth="1"/>
    <col min="14345" max="14345" width="13.57421875" style="249" customWidth="1"/>
    <col min="14346" max="14349" width="9.140625" style="249" hidden="1" customWidth="1"/>
    <col min="14350" max="14350" width="5.28125" style="249" customWidth="1"/>
    <col min="14351" max="14356" width="9.140625" style="249" hidden="1" customWidth="1"/>
    <col min="14357" max="14592" width="9.140625" style="249" customWidth="1"/>
    <col min="14593" max="14593" width="5.57421875" style="249" customWidth="1"/>
    <col min="14594" max="14594" width="4.421875" style="249" customWidth="1"/>
    <col min="14595" max="14595" width="4.7109375" style="249" customWidth="1"/>
    <col min="14596" max="14596" width="12.7109375" style="249" customWidth="1"/>
    <col min="14597" max="14597" width="55.57421875" style="249" customWidth="1"/>
    <col min="14598" max="14598" width="4.7109375" style="249" customWidth="1"/>
    <col min="14599" max="14599" width="9.8515625" style="249" customWidth="1"/>
    <col min="14600" max="14600" width="9.7109375" style="249" customWidth="1"/>
    <col min="14601" max="14601" width="13.57421875" style="249" customWidth="1"/>
    <col min="14602" max="14605" width="9.140625" style="249" hidden="1" customWidth="1"/>
    <col min="14606" max="14606" width="5.28125" style="249" customWidth="1"/>
    <col min="14607" max="14612" width="9.140625" style="249" hidden="1" customWidth="1"/>
    <col min="14613" max="14848" width="9.140625" style="249" customWidth="1"/>
    <col min="14849" max="14849" width="5.57421875" style="249" customWidth="1"/>
    <col min="14850" max="14850" width="4.421875" style="249" customWidth="1"/>
    <col min="14851" max="14851" width="4.7109375" style="249" customWidth="1"/>
    <col min="14852" max="14852" width="12.7109375" style="249" customWidth="1"/>
    <col min="14853" max="14853" width="55.57421875" style="249" customWidth="1"/>
    <col min="14854" max="14854" width="4.7109375" style="249" customWidth="1"/>
    <col min="14855" max="14855" width="9.8515625" style="249" customWidth="1"/>
    <col min="14856" max="14856" width="9.7109375" style="249" customWidth="1"/>
    <col min="14857" max="14857" width="13.57421875" style="249" customWidth="1"/>
    <col min="14858" max="14861" width="9.140625" style="249" hidden="1" customWidth="1"/>
    <col min="14862" max="14862" width="5.28125" style="249" customWidth="1"/>
    <col min="14863" max="14868" width="9.140625" style="249" hidden="1" customWidth="1"/>
    <col min="14869" max="15104" width="9.140625" style="249" customWidth="1"/>
    <col min="15105" max="15105" width="5.57421875" style="249" customWidth="1"/>
    <col min="15106" max="15106" width="4.421875" style="249" customWidth="1"/>
    <col min="15107" max="15107" width="4.7109375" style="249" customWidth="1"/>
    <col min="15108" max="15108" width="12.7109375" style="249" customWidth="1"/>
    <col min="15109" max="15109" width="55.57421875" style="249" customWidth="1"/>
    <col min="15110" max="15110" width="4.7109375" style="249" customWidth="1"/>
    <col min="15111" max="15111" width="9.8515625" style="249" customWidth="1"/>
    <col min="15112" max="15112" width="9.7109375" style="249" customWidth="1"/>
    <col min="15113" max="15113" width="13.57421875" style="249" customWidth="1"/>
    <col min="15114" max="15117" width="9.140625" style="249" hidden="1" customWidth="1"/>
    <col min="15118" max="15118" width="5.28125" style="249" customWidth="1"/>
    <col min="15119" max="15124" width="9.140625" style="249" hidden="1" customWidth="1"/>
    <col min="15125" max="15360" width="9.140625" style="249" customWidth="1"/>
    <col min="15361" max="15361" width="5.57421875" style="249" customWidth="1"/>
    <col min="15362" max="15362" width="4.421875" style="249" customWidth="1"/>
    <col min="15363" max="15363" width="4.7109375" style="249" customWidth="1"/>
    <col min="15364" max="15364" width="12.7109375" style="249" customWidth="1"/>
    <col min="15365" max="15365" width="55.57421875" style="249" customWidth="1"/>
    <col min="15366" max="15366" width="4.7109375" style="249" customWidth="1"/>
    <col min="15367" max="15367" width="9.8515625" style="249" customWidth="1"/>
    <col min="15368" max="15368" width="9.7109375" style="249" customWidth="1"/>
    <col min="15369" max="15369" width="13.57421875" style="249" customWidth="1"/>
    <col min="15370" max="15373" width="9.140625" style="249" hidden="1" customWidth="1"/>
    <col min="15374" max="15374" width="5.28125" style="249" customWidth="1"/>
    <col min="15375" max="15380" width="9.140625" style="249" hidden="1" customWidth="1"/>
    <col min="15381" max="15616" width="9.140625" style="249" customWidth="1"/>
    <col min="15617" max="15617" width="5.57421875" style="249" customWidth="1"/>
    <col min="15618" max="15618" width="4.421875" style="249" customWidth="1"/>
    <col min="15619" max="15619" width="4.7109375" style="249" customWidth="1"/>
    <col min="15620" max="15620" width="12.7109375" style="249" customWidth="1"/>
    <col min="15621" max="15621" width="55.57421875" style="249" customWidth="1"/>
    <col min="15622" max="15622" width="4.7109375" style="249" customWidth="1"/>
    <col min="15623" max="15623" width="9.8515625" style="249" customWidth="1"/>
    <col min="15624" max="15624" width="9.7109375" style="249" customWidth="1"/>
    <col min="15625" max="15625" width="13.57421875" style="249" customWidth="1"/>
    <col min="15626" max="15629" width="9.140625" style="249" hidden="1" customWidth="1"/>
    <col min="15630" max="15630" width="5.28125" style="249" customWidth="1"/>
    <col min="15631" max="15636" width="9.140625" style="249" hidden="1" customWidth="1"/>
    <col min="15637" max="15872" width="9.140625" style="249" customWidth="1"/>
    <col min="15873" max="15873" width="5.57421875" style="249" customWidth="1"/>
    <col min="15874" max="15874" width="4.421875" style="249" customWidth="1"/>
    <col min="15875" max="15875" width="4.7109375" style="249" customWidth="1"/>
    <col min="15876" max="15876" width="12.7109375" style="249" customWidth="1"/>
    <col min="15877" max="15877" width="55.57421875" style="249" customWidth="1"/>
    <col min="15878" max="15878" width="4.7109375" style="249" customWidth="1"/>
    <col min="15879" max="15879" width="9.8515625" style="249" customWidth="1"/>
    <col min="15880" max="15880" width="9.7109375" style="249" customWidth="1"/>
    <col min="15881" max="15881" width="13.57421875" style="249" customWidth="1"/>
    <col min="15882" max="15885" width="9.140625" style="249" hidden="1" customWidth="1"/>
    <col min="15886" max="15886" width="5.28125" style="249" customWidth="1"/>
    <col min="15887" max="15892" width="9.140625" style="249" hidden="1" customWidth="1"/>
    <col min="15893" max="16128" width="9.140625" style="249" customWidth="1"/>
    <col min="16129" max="16129" width="5.57421875" style="249" customWidth="1"/>
    <col min="16130" max="16130" width="4.421875" style="249" customWidth="1"/>
    <col min="16131" max="16131" width="4.7109375" style="249" customWidth="1"/>
    <col min="16132" max="16132" width="12.7109375" style="249" customWidth="1"/>
    <col min="16133" max="16133" width="55.57421875" style="249" customWidth="1"/>
    <col min="16134" max="16134" width="4.7109375" style="249" customWidth="1"/>
    <col min="16135" max="16135" width="9.8515625" style="249" customWidth="1"/>
    <col min="16136" max="16136" width="9.7109375" style="249" customWidth="1"/>
    <col min="16137" max="16137" width="13.57421875" style="249" customWidth="1"/>
    <col min="16138" max="16141" width="9.140625" style="249" hidden="1" customWidth="1"/>
    <col min="16142" max="16142" width="5.28125" style="249" customWidth="1"/>
    <col min="16143" max="16148" width="9.140625" style="249" hidden="1" customWidth="1"/>
    <col min="16149" max="16384" width="9.140625" style="249" customWidth="1"/>
  </cols>
  <sheetData>
    <row r="1" spans="1:23" ht="17.4">
      <c r="A1" s="246" t="s">
        <v>1208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8"/>
      <c r="P1" s="248"/>
      <c r="Q1" s="247"/>
      <c r="R1" s="247"/>
      <c r="S1" s="247"/>
      <c r="T1" s="247"/>
      <c r="U1" s="292"/>
      <c r="V1" s="292"/>
      <c r="W1" s="292"/>
    </row>
    <row r="2" spans="1:23" ht="15">
      <c r="A2" s="250" t="s">
        <v>72</v>
      </c>
      <c r="B2" s="251"/>
      <c r="C2" s="252" t="str">
        <f>'[3]Krycí list'!E5</f>
        <v>Lázně Berta_oprava stávajících pokojů</v>
      </c>
      <c r="D2" s="253"/>
      <c r="E2" s="253"/>
      <c r="F2" s="251"/>
      <c r="G2" s="251"/>
      <c r="H2" s="251"/>
      <c r="I2" s="251"/>
      <c r="J2" s="251"/>
      <c r="K2" s="251"/>
      <c r="L2" s="247"/>
      <c r="M2" s="247"/>
      <c r="N2" s="247"/>
      <c r="O2" s="248"/>
      <c r="P2" s="248"/>
      <c r="Q2" s="247"/>
      <c r="R2" s="247"/>
      <c r="S2" s="247"/>
      <c r="T2" s="247"/>
      <c r="U2" s="292"/>
      <c r="V2" s="292"/>
      <c r="W2" s="292"/>
    </row>
    <row r="3" spans="1:23" ht="15">
      <c r="A3" s="250" t="s">
        <v>73</v>
      </c>
      <c r="B3" s="251"/>
      <c r="C3" s="252" t="str">
        <f>'[3]Krycí list'!E7</f>
        <v>Zdravotní instalace-sekce C</v>
      </c>
      <c r="D3" s="253"/>
      <c r="E3" s="253"/>
      <c r="F3" s="251"/>
      <c r="G3" s="251"/>
      <c r="H3" s="251"/>
      <c r="I3" s="252"/>
      <c r="J3" s="253"/>
      <c r="K3" s="253"/>
      <c r="L3" s="247"/>
      <c r="M3" s="247"/>
      <c r="N3" s="247"/>
      <c r="O3" s="248"/>
      <c r="P3" s="248"/>
      <c r="Q3" s="247"/>
      <c r="R3" s="247"/>
      <c r="S3" s="247"/>
      <c r="T3" s="247"/>
      <c r="U3" s="292"/>
      <c r="V3" s="292"/>
      <c r="W3" s="292"/>
    </row>
    <row r="4" spans="1:23" ht="15">
      <c r="A4" s="250" t="s">
        <v>74</v>
      </c>
      <c r="B4" s="251"/>
      <c r="C4" s="252" t="str">
        <f>'[3]Krycí list'!E9</f>
        <v xml:space="preserve"> </v>
      </c>
      <c r="D4" s="253"/>
      <c r="E4" s="253"/>
      <c r="F4" s="251"/>
      <c r="G4" s="251"/>
      <c r="H4" s="251"/>
      <c r="I4" s="252"/>
      <c r="J4" s="253"/>
      <c r="K4" s="253"/>
      <c r="L4" s="247"/>
      <c r="M4" s="247"/>
      <c r="N4" s="247"/>
      <c r="O4" s="248"/>
      <c r="P4" s="248"/>
      <c r="Q4" s="247"/>
      <c r="R4" s="247"/>
      <c r="S4" s="247"/>
      <c r="T4" s="247"/>
      <c r="U4" s="292"/>
      <c r="V4" s="292"/>
      <c r="W4" s="292"/>
    </row>
    <row r="5" spans="1:23" ht="15">
      <c r="A5" s="251" t="s">
        <v>75</v>
      </c>
      <c r="B5" s="251"/>
      <c r="C5" s="252" t="str">
        <f>'[3]Krycí list'!P5</f>
        <v xml:space="preserve"> </v>
      </c>
      <c r="D5" s="253"/>
      <c r="E5" s="253"/>
      <c r="F5" s="251"/>
      <c r="G5" s="251"/>
      <c r="H5" s="251"/>
      <c r="I5" s="252"/>
      <c r="J5" s="253"/>
      <c r="K5" s="253"/>
      <c r="L5" s="247"/>
      <c r="M5" s="247"/>
      <c r="N5" s="247"/>
      <c r="O5" s="248"/>
      <c r="P5" s="248"/>
      <c r="Q5" s="247"/>
      <c r="R5" s="247"/>
      <c r="S5" s="247"/>
      <c r="T5" s="247"/>
      <c r="U5" s="292"/>
      <c r="V5" s="292"/>
      <c r="W5" s="292"/>
    </row>
    <row r="6" spans="1:23" ht="6" customHeight="1">
      <c r="A6" s="251"/>
      <c r="B6" s="251"/>
      <c r="C6" s="252"/>
      <c r="D6" s="253"/>
      <c r="E6" s="253"/>
      <c r="F6" s="251"/>
      <c r="G6" s="251"/>
      <c r="H6" s="251"/>
      <c r="I6" s="252"/>
      <c r="J6" s="253"/>
      <c r="K6" s="253"/>
      <c r="L6" s="247"/>
      <c r="M6" s="247"/>
      <c r="N6" s="247"/>
      <c r="O6" s="248"/>
      <c r="P6" s="248"/>
      <c r="Q6" s="247"/>
      <c r="R6" s="247"/>
      <c r="S6" s="247"/>
      <c r="T6" s="247"/>
      <c r="U6" s="292"/>
      <c r="V6" s="292"/>
      <c r="W6" s="292"/>
    </row>
    <row r="7" spans="1:23" ht="15">
      <c r="A7" s="251" t="s">
        <v>76</v>
      </c>
      <c r="B7" s="251"/>
      <c r="C7" s="252" t="str">
        <f>'[3]Krycí list'!E26</f>
        <v xml:space="preserve"> </v>
      </c>
      <c r="D7" s="253"/>
      <c r="E7" s="253"/>
      <c r="F7" s="251"/>
      <c r="G7" s="251"/>
      <c r="H7" s="251"/>
      <c r="I7" s="252"/>
      <c r="J7" s="253"/>
      <c r="K7" s="253"/>
      <c r="L7" s="247"/>
      <c r="M7" s="247"/>
      <c r="N7" s="247"/>
      <c r="O7" s="248"/>
      <c r="P7" s="248"/>
      <c r="Q7" s="247"/>
      <c r="R7" s="247"/>
      <c r="S7" s="247"/>
      <c r="T7" s="247"/>
      <c r="U7" s="292"/>
      <c r="V7" s="292"/>
      <c r="W7" s="292"/>
    </row>
    <row r="8" spans="1:23" ht="15">
      <c r="A8" s="251" t="s">
        <v>77</v>
      </c>
      <c r="B8" s="251"/>
      <c r="C8" s="252" t="str">
        <f>'[3]Krycí list'!E28</f>
        <v xml:space="preserve"> </v>
      </c>
      <c r="D8" s="253"/>
      <c r="E8" s="253"/>
      <c r="F8" s="251"/>
      <c r="G8" s="251"/>
      <c r="H8" s="251"/>
      <c r="I8" s="252"/>
      <c r="J8" s="253"/>
      <c r="K8" s="253"/>
      <c r="L8" s="247"/>
      <c r="M8" s="247"/>
      <c r="N8" s="247"/>
      <c r="O8" s="248"/>
      <c r="P8" s="248"/>
      <c r="Q8" s="247"/>
      <c r="R8" s="247"/>
      <c r="S8" s="247"/>
      <c r="T8" s="247"/>
      <c r="U8" s="292"/>
      <c r="V8" s="292"/>
      <c r="W8" s="292"/>
    </row>
    <row r="9" spans="1:23" ht="15">
      <c r="A9" s="251" t="s">
        <v>78</v>
      </c>
      <c r="B9" s="251"/>
      <c r="C9" s="252" t="s">
        <v>520</v>
      </c>
      <c r="D9" s="253"/>
      <c r="E9" s="253"/>
      <c r="F9" s="251"/>
      <c r="G9" s="251"/>
      <c r="H9" s="251"/>
      <c r="I9" s="252"/>
      <c r="J9" s="253"/>
      <c r="K9" s="253"/>
      <c r="L9" s="247"/>
      <c r="M9" s="247"/>
      <c r="N9" s="247"/>
      <c r="O9" s="248"/>
      <c r="P9" s="248"/>
      <c r="Q9" s="247"/>
      <c r="R9" s="247"/>
      <c r="S9" s="247"/>
      <c r="T9" s="247"/>
      <c r="U9" s="292"/>
      <c r="V9" s="292"/>
      <c r="W9" s="292"/>
    </row>
    <row r="10" spans="1:23" ht="5.25" customHeight="1">
      <c r="A10" s="247"/>
      <c r="B10" s="247"/>
      <c r="C10" s="247"/>
      <c r="D10" s="247"/>
      <c r="E10" s="247"/>
      <c r="F10" s="247"/>
      <c r="G10" s="247"/>
      <c r="H10" s="293"/>
      <c r="I10" s="247"/>
      <c r="J10" s="247"/>
      <c r="K10" s="247"/>
      <c r="L10" s="247"/>
      <c r="M10" s="247"/>
      <c r="N10" s="293"/>
      <c r="O10" s="248"/>
      <c r="P10" s="248"/>
      <c r="Q10" s="247"/>
      <c r="R10" s="247"/>
      <c r="S10" s="247"/>
      <c r="T10" s="247"/>
      <c r="U10" s="292"/>
      <c r="V10" s="292"/>
      <c r="W10" s="292"/>
    </row>
    <row r="11" spans="1:23" ht="20.4">
      <c r="A11" s="254" t="s">
        <v>79</v>
      </c>
      <c r="B11" s="255" t="s">
        <v>80</v>
      </c>
      <c r="C11" s="255" t="s">
        <v>81</v>
      </c>
      <c r="D11" s="255" t="s">
        <v>82</v>
      </c>
      <c r="E11" s="255" t="s">
        <v>0</v>
      </c>
      <c r="F11" s="255" t="s">
        <v>1</v>
      </c>
      <c r="G11" s="255" t="s">
        <v>83</v>
      </c>
      <c r="H11" s="294" t="s">
        <v>84</v>
      </c>
      <c r="I11" s="255" t="s">
        <v>85</v>
      </c>
      <c r="J11" s="255" t="s">
        <v>3</v>
      </c>
      <c r="K11" s="255" t="s">
        <v>86</v>
      </c>
      <c r="L11" s="255" t="s">
        <v>87</v>
      </c>
      <c r="M11" s="255" t="s">
        <v>88</v>
      </c>
      <c r="N11" s="294" t="s">
        <v>4</v>
      </c>
      <c r="O11" s="256" t="s">
        <v>89</v>
      </c>
      <c r="P11" s="257" t="s">
        <v>90</v>
      </c>
      <c r="Q11" s="255"/>
      <c r="R11" s="255"/>
      <c r="S11" s="255"/>
      <c r="T11" s="258" t="s">
        <v>91</v>
      </c>
      <c r="U11" s="295"/>
      <c r="V11" s="292"/>
      <c r="W11" s="292"/>
    </row>
    <row r="12" spans="1:23" ht="15">
      <c r="A12" s="259">
        <v>1</v>
      </c>
      <c r="B12" s="260">
        <v>2</v>
      </c>
      <c r="C12" s="260">
        <v>3</v>
      </c>
      <c r="D12" s="260">
        <v>4</v>
      </c>
      <c r="E12" s="260">
        <v>5</v>
      </c>
      <c r="F12" s="260">
        <v>6</v>
      </c>
      <c r="G12" s="260">
        <v>7</v>
      </c>
      <c r="H12" s="296">
        <v>8</v>
      </c>
      <c r="I12" s="260">
        <v>9</v>
      </c>
      <c r="J12" s="260"/>
      <c r="K12" s="260"/>
      <c r="L12" s="260"/>
      <c r="M12" s="260"/>
      <c r="N12" s="296">
        <v>10</v>
      </c>
      <c r="O12" s="261">
        <v>11</v>
      </c>
      <c r="P12" s="262">
        <v>12</v>
      </c>
      <c r="Q12" s="260"/>
      <c r="R12" s="260"/>
      <c r="S12" s="260"/>
      <c r="T12" s="263">
        <v>11</v>
      </c>
      <c r="U12" s="295"/>
      <c r="V12" s="292"/>
      <c r="W12" s="292"/>
    </row>
    <row r="13" spans="1:23" ht="4.5" customHeight="1">
      <c r="A13" s="247"/>
      <c r="B13" s="247"/>
      <c r="C13" s="247"/>
      <c r="D13" s="247"/>
      <c r="E13" s="247"/>
      <c r="F13" s="247"/>
      <c r="G13" s="247"/>
      <c r="H13" s="293"/>
      <c r="I13" s="247"/>
      <c r="J13" s="247"/>
      <c r="K13" s="247"/>
      <c r="L13" s="247"/>
      <c r="M13" s="247"/>
      <c r="N13" s="297"/>
      <c r="O13" s="265"/>
      <c r="P13" s="266"/>
      <c r="Q13" s="264"/>
      <c r="R13" s="264"/>
      <c r="S13" s="264"/>
      <c r="T13" s="264"/>
      <c r="U13" s="292"/>
      <c r="V13" s="292"/>
      <c r="W13" s="292"/>
    </row>
    <row r="14" spans="1:16" s="271" customFormat="1" ht="11.25" customHeight="1">
      <c r="A14" s="267"/>
      <c r="B14" s="268" t="s">
        <v>92</v>
      </c>
      <c r="C14" s="267"/>
      <c r="D14" s="267" t="s">
        <v>104</v>
      </c>
      <c r="E14" s="267" t="s">
        <v>105</v>
      </c>
      <c r="F14" s="267"/>
      <c r="G14" s="267"/>
      <c r="H14" s="298"/>
      <c r="I14" s="269">
        <f>I15+I37+I59+I98</f>
        <v>0</v>
      </c>
      <c r="J14" s="267"/>
      <c r="K14" s="270">
        <f>K15+K37+K59+K98</f>
        <v>0</v>
      </c>
      <c r="L14" s="267"/>
      <c r="M14" s="270">
        <f>M15+M37+M59+M98</f>
        <v>0</v>
      </c>
      <c r="N14" s="298"/>
      <c r="P14" s="271" t="s">
        <v>95</v>
      </c>
    </row>
    <row r="15" spans="2:16" s="272" customFormat="1" ht="11.25" customHeight="1">
      <c r="B15" s="273" t="s">
        <v>92</v>
      </c>
      <c r="D15" s="272" t="s">
        <v>521</v>
      </c>
      <c r="E15" s="272" t="s">
        <v>522</v>
      </c>
      <c r="H15" s="299"/>
      <c r="I15" s="274">
        <f>SUM(I16:I36)</f>
        <v>0</v>
      </c>
      <c r="K15" s="275">
        <f>SUM(K16:K36)</f>
        <v>0</v>
      </c>
      <c r="M15" s="275">
        <f>SUM(M16:M36)</f>
        <v>0</v>
      </c>
      <c r="N15" s="299"/>
      <c r="P15" s="272" t="s">
        <v>96</v>
      </c>
    </row>
    <row r="16" spans="1:16" s="283" customFormat="1" ht="11.25" customHeight="1">
      <c r="A16" s="276">
        <v>1</v>
      </c>
      <c r="B16" s="276" t="s">
        <v>97</v>
      </c>
      <c r="C16" s="276" t="s">
        <v>521</v>
      </c>
      <c r="D16" s="277" t="s">
        <v>523</v>
      </c>
      <c r="E16" s="278" t="s">
        <v>524</v>
      </c>
      <c r="F16" s="276" t="s">
        <v>7</v>
      </c>
      <c r="G16" s="279">
        <v>15</v>
      </c>
      <c r="H16" s="300">
        <v>0</v>
      </c>
      <c r="I16" s="280">
        <f aca="true" t="shared" si="0" ref="I16:I36">ROUND(G16*H16,2)</f>
        <v>0</v>
      </c>
      <c r="J16" s="281">
        <v>0</v>
      </c>
      <c r="K16" s="279">
        <f aca="true" t="shared" si="1" ref="K16:K36">G16*J16</f>
        <v>0</v>
      </c>
      <c r="L16" s="281">
        <v>0</v>
      </c>
      <c r="M16" s="279">
        <f aca="true" t="shared" si="2" ref="M16:M36">G16*L16</f>
        <v>0</v>
      </c>
      <c r="N16" s="301">
        <v>21</v>
      </c>
      <c r="O16" s="282">
        <v>16</v>
      </c>
      <c r="P16" s="283" t="s">
        <v>98</v>
      </c>
    </row>
    <row r="17" spans="1:16" s="283" customFormat="1" ht="11.25" customHeight="1">
      <c r="A17" s="276">
        <v>2</v>
      </c>
      <c r="B17" s="276" t="s">
        <v>97</v>
      </c>
      <c r="C17" s="276" t="s">
        <v>521</v>
      </c>
      <c r="D17" s="277" t="s">
        <v>525</v>
      </c>
      <c r="E17" s="278" t="s">
        <v>526</v>
      </c>
      <c r="F17" s="276" t="s">
        <v>5</v>
      </c>
      <c r="G17" s="279">
        <v>6</v>
      </c>
      <c r="H17" s="300">
        <v>0</v>
      </c>
      <c r="I17" s="280">
        <f t="shared" si="0"/>
        <v>0</v>
      </c>
      <c r="J17" s="281">
        <v>0</v>
      </c>
      <c r="K17" s="279">
        <f t="shared" si="1"/>
        <v>0</v>
      </c>
      <c r="L17" s="281">
        <v>0</v>
      </c>
      <c r="M17" s="279">
        <f t="shared" si="2"/>
        <v>0</v>
      </c>
      <c r="N17" s="301">
        <v>21</v>
      </c>
      <c r="O17" s="282">
        <v>16</v>
      </c>
      <c r="P17" s="283" t="s">
        <v>98</v>
      </c>
    </row>
    <row r="18" spans="1:16" s="283" customFormat="1" ht="11.25" customHeight="1">
      <c r="A18" s="276">
        <v>3</v>
      </c>
      <c r="B18" s="276" t="s">
        <v>97</v>
      </c>
      <c r="C18" s="276" t="s">
        <v>521</v>
      </c>
      <c r="D18" s="277" t="s">
        <v>527</v>
      </c>
      <c r="E18" s="278" t="s">
        <v>528</v>
      </c>
      <c r="F18" s="276" t="s">
        <v>7</v>
      </c>
      <c r="G18" s="279">
        <v>118</v>
      </c>
      <c r="H18" s="300">
        <v>0</v>
      </c>
      <c r="I18" s="280">
        <f t="shared" si="0"/>
        <v>0</v>
      </c>
      <c r="J18" s="281">
        <v>0</v>
      </c>
      <c r="K18" s="279">
        <f t="shared" si="1"/>
        <v>0</v>
      </c>
      <c r="L18" s="281">
        <v>0</v>
      </c>
      <c r="M18" s="279">
        <f t="shared" si="2"/>
        <v>0</v>
      </c>
      <c r="N18" s="301">
        <v>21</v>
      </c>
      <c r="O18" s="282">
        <v>16</v>
      </c>
      <c r="P18" s="283" t="s">
        <v>98</v>
      </c>
    </row>
    <row r="19" spans="1:16" s="283" customFormat="1" ht="11.25" customHeight="1">
      <c r="A19" s="276">
        <v>4</v>
      </c>
      <c r="B19" s="276" t="s">
        <v>97</v>
      </c>
      <c r="C19" s="276" t="s">
        <v>521</v>
      </c>
      <c r="D19" s="277" t="s">
        <v>529</v>
      </c>
      <c r="E19" s="278" t="s">
        <v>530</v>
      </c>
      <c r="F19" s="276" t="s">
        <v>7</v>
      </c>
      <c r="G19" s="279">
        <v>137</v>
      </c>
      <c r="H19" s="300">
        <v>0</v>
      </c>
      <c r="I19" s="280">
        <f t="shared" si="0"/>
        <v>0</v>
      </c>
      <c r="J19" s="281">
        <v>0</v>
      </c>
      <c r="K19" s="279">
        <f t="shared" si="1"/>
        <v>0</v>
      </c>
      <c r="L19" s="281">
        <v>0</v>
      </c>
      <c r="M19" s="279">
        <f t="shared" si="2"/>
        <v>0</v>
      </c>
      <c r="N19" s="301">
        <v>21</v>
      </c>
      <c r="O19" s="282">
        <v>16</v>
      </c>
      <c r="P19" s="283" t="s">
        <v>98</v>
      </c>
    </row>
    <row r="20" spans="1:16" s="283" customFormat="1" ht="11.25" customHeight="1">
      <c r="A20" s="276">
        <v>5</v>
      </c>
      <c r="B20" s="276" t="s">
        <v>97</v>
      </c>
      <c r="C20" s="276" t="s">
        <v>521</v>
      </c>
      <c r="D20" s="277" t="s">
        <v>531</v>
      </c>
      <c r="E20" s="278" t="s">
        <v>532</v>
      </c>
      <c r="F20" s="276" t="s">
        <v>5</v>
      </c>
      <c r="G20" s="279">
        <v>38</v>
      </c>
      <c r="H20" s="300">
        <v>0</v>
      </c>
      <c r="I20" s="280">
        <f t="shared" si="0"/>
        <v>0</v>
      </c>
      <c r="J20" s="281">
        <v>0</v>
      </c>
      <c r="K20" s="279">
        <f t="shared" si="1"/>
        <v>0</v>
      </c>
      <c r="L20" s="281">
        <v>0</v>
      </c>
      <c r="M20" s="279">
        <f t="shared" si="2"/>
        <v>0</v>
      </c>
      <c r="N20" s="301">
        <v>21</v>
      </c>
      <c r="O20" s="282">
        <v>16</v>
      </c>
      <c r="P20" s="283" t="s">
        <v>98</v>
      </c>
    </row>
    <row r="21" spans="1:16" s="283" customFormat="1" ht="22.5" customHeight="1">
      <c r="A21" s="276">
        <v>6</v>
      </c>
      <c r="B21" s="276" t="s">
        <v>97</v>
      </c>
      <c r="C21" s="276" t="s">
        <v>521</v>
      </c>
      <c r="D21" s="277" t="s">
        <v>533</v>
      </c>
      <c r="E21" s="278" t="s">
        <v>534</v>
      </c>
      <c r="F21" s="276" t="s">
        <v>7</v>
      </c>
      <c r="G21" s="279">
        <v>6</v>
      </c>
      <c r="H21" s="300">
        <v>0</v>
      </c>
      <c r="I21" s="280">
        <f t="shared" si="0"/>
        <v>0</v>
      </c>
      <c r="J21" s="281">
        <v>0</v>
      </c>
      <c r="K21" s="279">
        <f t="shared" si="1"/>
        <v>0</v>
      </c>
      <c r="L21" s="281">
        <v>0</v>
      </c>
      <c r="M21" s="279">
        <f t="shared" si="2"/>
        <v>0</v>
      </c>
      <c r="N21" s="301">
        <v>21</v>
      </c>
      <c r="O21" s="282">
        <v>16</v>
      </c>
      <c r="P21" s="283" t="s">
        <v>98</v>
      </c>
    </row>
    <row r="22" spans="1:16" s="283" customFormat="1" ht="22.5" customHeight="1">
      <c r="A22" s="276">
        <v>7</v>
      </c>
      <c r="B22" s="276" t="s">
        <v>97</v>
      </c>
      <c r="C22" s="276" t="s">
        <v>521</v>
      </c>
      <c r="D22" s="277" t="s">
        <v>535</v>
      </c>
      <c r="E22" s="278" t="s">
        <v>536</v>
      </c>
      <c r="F22" s="276" t="s">
        <v>7</v>
      </c>
      <c r="G22" s="279">
        <v>112</v>
      </c>
      <c r="H22" s="300">
        <v>0</v>
      </c>
      <c r="I22" s="280">
        <f t="shared" si="0"/>
        <v>0</v>
      </c>
      <c r="J22" s="281">
        <v>0</v>
      </c>
      <c r="K22" s="279">
        <f t="shared" si="1"/>
        <v>0</v>
      </c>
      <c r="L22" s="281">
        <v>0</v>
      </c>
      <c r="M22" s="279">
        <f t="shared" si="2"/>
        <v>0</v>
      </c>
      <c r="N22" s="301">
        <v>21</v>
      </c>
      <c r="O22" s="282">
        <v>16</v>
      </c>
      <c r="P22" s="283" t="s">
        <v>98</v>
      </c>
    </row>
    <row r="23" spans="1:16" s="283" customFormat="1" ht="22.5" customHeight="1">
      <c r="A23" s="276">
        <v>8</v>
      </c>
      <c r="B23" s="276" t="s">
        <v>97</v>
      </c>
      <c r="C23" s="276" t="s">
        <v>521</v>
      </c>
      <c r="D23" s="277" t="s">
        <v>537</v>
      </c>
      <c r="E23" s="278" t="s">
        <v>538</v>
      </c>
      <c r="F23" s="276" t="s">
        <v>7</v>
      </c>
      <c r="G23" s="279">
        <v>51</v>
      </c>
      <c r="H23" s="300">
        <v>0</v>
      </c>
      <c r="I23" s="280">
        <f t="shared" si="0"/>
        <v>0</v>
      </c>
      <c r="J23" s="281">
        <v>0</v>
      </c>
      <c r="K23" s="279">
        <f t="shared" si="1"/>
        <v>0</v>
      </c>
      <c r="L23" s="281">
        <v>0</v>
      </c>
      <c r="M23" s="279">
        <f t="shared" si="2"/>
        <v>0</v>
      </c>
      <c r="N23" s="301">
        <v>21</v>
      </c>
      <c r="O23" s="282">
        <v>16</v>
      </c>
      <c r="P23" s="283" t="s">
        <v>98</v>
      </c>
    </row>
    <row r="24" spans="1:16" s="283" customFormat="1" ht="22.5" customHeight="1">
      <c r="A24" s="276">
        <v>9</v>
      </c>
      <c r="B24" s="276" t="s">
        <v>97</v>
      </c>
      <c r="C24" s="276" t="s">
        <v>521</v>
      </c>
      <c r="D24" s="277" t="s">
        <v>539</v>
      </c>
      <c r="E24" s="278" t="s">
        <v>540</v>
      </c>
      <c r="F24" s="276" t="s">
        <v>7</v>
      </c>
      <c r="G24" s="279">
        <v>86</v>
      </c>
      <c r="H24" s="300">
        <v>0</v>
      </c>
      <c r="I24" s="280">
        <f t="shared" si="0"/>
        <v>0</v>
      </c>
      <c r="J24" s="281">
        <v>0</v>
      </c>
      <c r="K24" s="279">
        <f t="shared" si="1"/>
        <v>0</v>
      </c>
      <c r="L24" s="281">
        <v>0</v>
      </c>
      <c r="M24" s="279">
        <f t="shared" si="2"/>
        <v>0</v>
      </c>
      <c r="N24" s="301">
        <v>21</v>
      </c>
      <c r="O24" s="282">
        <v>16</v>
      </c>
      <c r="P24" s="283" t="s">
        <v>98</v>
      </c>
    </row>
    <row r="25" spans="1:16" s="283" customFormat="1" ht="11.25" customHeight="1">
      <c r="A25" s="276">
        <v>10</v>
      </c>
      <c r="B25" s="276" t="s">
        <v>97</v>
      </c>
      <c r="C25" s="276" t="s">
        <v>521</v>
      </c>
      <c r="D25" s="277" t="s">
        <v>541</v>
      </c>
      <c r="E25" s="278" t="s">
        <v>542</v>
      </c>
      <c r="F25" s="276" t="s">
        <v>5</v>
      </c>
      <c r="G25" s="279">
        <v>34</v>
      </c>
      <c r="H25" s="300">
        <v>0</v>
      </c>
      <c r="I25" s="280">
        <f t="shared" si="0"/>
        <v>0</v>
      </c>
      <c r="J25" s="281">
        <v>0</v>
      </c>
      <c r="K25" s="279">
        <f t="shared" si="1"/>
        <v>0</v>
      </c>
      <c r="L25" s="281">
        <v>0</v>
      </c>
      <c r="M25" s="279">
        <f t="shared" si="2"/>
        <v>0</v>
      </c>
      <c r="N25" s="301">
        <v>21</v>
      </c>
      <c r="O25" s="282">
        <v>16</v>
      </c>
      <c r="P25" s="283" t="s">
        <v>98</v>
      </c>
    </row>
    <row r="26" spans="1:16" s="283" customFormat="1" ht="11.25" customHeight="1">
      <c r="A26" s="276">
        <v>11</v>
      </c>
      <c r="B26" s="276" t="s">
        <v>97</v>
      </c>
      <c r="C26" s="276" t="s">
        <v>521</v>
      </c>
      <c r="D26" s="277" t="s">
        <v>543</v>
      </c>
      <c r="E26" s="278" t="s">
        <v>544</v>
      </c>
      <c r="F26" s="276" t="s">
        <v>5</v>
      </c>
      <c r="G26" s="279">
        <v>34</v>
      </c>
      <c r="H26" s="300">
        <v>0</v>
      </c>
      <c r="I26" s="280">
        <f t="shared" si="0"/>
        <v>0</v>
      </c>
      <c r="J26" s="281">
        <v>0</v>
      </c>
      <c r="K26" s="279">
        <f t="shared" si="1"/>
        <v>0</v>
      </c>
      <c r="L26" s="281">
        <v>0</v>
      </c>
      <c r="M26" s="279">
        <f t="shared" si="2"/>
        <v>0</v>
      </c>
      <c r="N26" s="301">
        <v>21</v>
      </c>
      <c r="O26" s="282">
        <v>16</v>
      </c>
      <c r="P26" s="283" t="s">
        <v>98</v>
      </c>
    </row>
    <row r="27" spans="1:16" s="283" customFormat="1" ht="11.25" customHeight="1">
      <c r="A27" s="276">
        <v>12</v>
      </c>
      <c r="B27" s="276" t="s">
        <v>97</v>
      </c>
      <c r="C27" s="276" t="s">
        <v>521</v>
      </c>
      <c r="D27" s="277" t="s">
        <v>545</v>
      </c>
      <c r="E27" s="278" t="s">
        <v>546</v>
      </c>
      <c r="F27" s="276" t="s">
        <v>5</v>
      </c>
      <c r="G27" s="279">
        <v>34</v>
      </c>
      <c r="H27" s="300">
        <v>0</v>
      </c>
      <c r="I27" s="280">
        <f t="shared" si="0"/>
        <v>0</v>
      </c>
      <c r="J27" s="281">
        <v>0</v>
      </c>
      <c r="K27" s="279">
        <f t="shared" si="1"/>
        <v>0</v>
      </c>
      <c r="L27" s="281">
        <v>0</v>
      </c>
      <c r="M27" s="279">
        <f t="shared" si="2"/>
        <v>0</v>
      </c>
      <c r="N27" s="301">
        <v>21</v>
      </c>
      <c r="O27" s="282">
        <v>16</v>
      </c>
      <c r="P27" s="283" t="s">
        <v>98</v>
      </c>
    </row>
    <row r="28" spans="1:16" s="283" customFormat="1" ht="11.25" customHeight="1">
      <c r="A28" s="276">
        <v>13</v>
      </c>
      <c r="B28" s="276" t="s">
        <v>97</v>
      </c>
      <c r="C28" s="276" t="s">
        <v>521</v>
      </c>
      <c r="D28" s="277" t="s">
        <v>547</v>
      </c>
      <c r="E28" s="278" t="s">
        <v>548</v>
      </c>
      <c r="F28" s="276" t="s">
        <v>5</v>
      </c>
      <c r="G28" s="279">
        <v>34</v>
      </c>
      <c r="H28" s="300">
        <v>0</v>
      </c>
      <c r="I28" s="280">
        <f t="shared" si="0"/>
        <v>0</v>
      </c>
      <c r="J28" s="281">
        <v>0</v>
      </c>
      <c r="K28" s="279">
        <f t="shared" si="1"/>
        <v>0</v>
      </c>
      <c r="L28" s="281">
        <v>0</v>
      </c>
      <c r="M28" s="279">
        <f t="shared" si="2"/>
        <v>0</v>
      </c>
      <c r="N28" s="301">
        <v>21</v>
      </c>
      <c r="O28" s="282">
        <v>16</v>
      </c>
      <c r="P28" s="283" t="s">
        <v>98</v>
      </c>
    </row>
    <row r="29" spans="1:16" s="285" customFormat="1" ht="11.25" customHeight="1">
      <c r="A29" s="321">
        <v>14</v>
      </c>
      <c r="B29" s="321" t="s">
        <v>99</v>
      </c>
      <c r="C29" s="321" t="s">
        <v>100</v>
      </c>
      <c r="D29" s="322" t="s">
        <v>549</v>
      </c>
      <c r="E29" s="323" t="s">
        <v>550</v>
      </c>
      <c r="F29" s="321" t="s">
        <v>41</v>
      </c>
      <c r="G29" s="324">
        <v>33</v>
      </c>
      <c r="H29" s="327">
        <v>0</v>
      </c>
      <c r="I29" s="325">
        <f t="shared" si="0"/>
        <v>0</v>
      </c>
      <c r="J29" s="326">
        <v>0</v>
      </c>
      <c r="K29" s="324">
        <f t="shared" si="1"/>
        <v>0</v>
      </c>
      <c r="L29" s="326">
        <v>0</v>
      </c>
      <c r="M29" s="324">
        <f t="shared" si="2"/>
        <v>0</v>
      </c>
      <c r="N29" s="328">
        <v>21</v>
      </c>
      <c r="O29" s="284">
        <v>32</v>
      </c>
      <c r="P29" s="285" t="s">
        <v>98</v>
      </c>
    </row>
    <row r="30" spans="1:16" s="285" customFormat="1" ht="11.25" customHeight="1">
      <c r="A30" s="321">
        <v>15</v>
      </c>
      <c r="B30" s="321" t="s">
        <v>99</v>
      </c>
      <c r="C30" s="321" t="s">
        <v>100</v>
      </c>
      <c r="D30" s="322" t="s">
        <v>551</v>
      </c>
      <c r="E30" s="323" t="s">
        <v>552</v>
      </c>
      <c r="F30" s="321" t="s">
        <v>41</v>
      </c>
      <c r="G30" s="324">
        <v>33</v>
      </c>
      <c r="H30" s="327">
        <v>0</v>
      </c>
      <c r="I30" s="325">
        <f t="shared" si="0"/>
        <v>0</v>
      </c>
      <c r="J30" s="326">
        <v>0</v>
      </c>
      <c r="K30" s="324">
        <f t="shared" si="1"/>
        <v>0</v>
      </c>
      <c r="L30" s="326">
        <v>0</v>
      </c>
      <c r="M30" s="324">
        <f t="shared" si="2"/>
        <v>0</v>
      </c>
      <c r="N30" s="328">
        <v>21</v>
      </c>
      <c r="O30" s="284">
        <v>32</v>
      </c>
      <c r="P30" s="285" t="s">
        <v>98</v>
      </c>
    </row>
    <row r="31" spans="1:16" s="285" customFormat="1" ht="11.25" customHeight="1">
      <c r="A31" s="321">
        <v>16</v>
      </c>
      <c r="B31" s="321" t="s">
        <v>99</v>
      </c>
      <c r="C31" s="321" t="s">
        <v>100</v>
      </c>
      <c r="D31" s="322" t="s">
        <v>553</v>
      </c>
      <c r="E31" s="323" t="s">
        <v>554</v>
      </c>
      <c r="F31" s="321" t="s">
        <v>41</v>
      </c>
      <c r="G31" s="324">
        <v>1</v>
      </c>
      <c r="H31" s="327">
        <v>0</v>
      </c>
      <c r="I31" s="325">
        <f t="shared" si="0"/>
        <v>0</v>
      </c>
      <c r="J31" s="326">
        <v>0</v>
      </c>
      <c r="K31" s="324">
        <f t="shared" si="1"/>
        <v>0</v>
      </c>
      <c r="L31" s="326">
        <v>0</v>
      </c>
      <c r="M31" s="324">
        <f t="shared" si="2"/>
        <v>0</v>
      </c>
      <c r="N31" s="328">
        <v>21</v>
      </c>
      <c r="O31" s="284">
        <v>32</v>
      </c>
      <c r="P31" s="285" t="s">
        <v>98</v>
      </c>
    </row>
    <row r="32" spans="1:16" s="285" customFormat="1" ht="11.25" customHeight="1">
      <c r="A32" s="321">
        <v>17</v>
      </c>
      <c r="B32" s="321" t="s">
        <v>99</v>
      </c>
      <c r="C32" s="321" t="s">
        <v>100</v>
      </c>
      <c r="D32" s="322" t="s">
        <v>555</v>
      </c>
      <c r="E32" s="323" t="s">
        <v>552</v>
      </c>
      <c r="F32" s="321" t="s">
        <v>41</v>
      </c>
      <c r="G32" s="324">
        <v>1</v>
      </c>
      <c r="H32" s="327">
        <v>0</v>
      </c>
      <c r="I32" s="325">
        <f t="shared" si="0"/>
        <v>0</v>
      </c>
      <c r="J32" s="326">
        <v>0</v>
      </c>
      <c r="K32" s="324">
        <f t="shared" si="1"/>
        <v>0</v>
      </c>
      <c r="L32" s="326">
        <v>0</v>
      </c>
      <c r="M32" s="324">
        <f t="shared" si="2"/>
        <v>0</v>
      </c>
      <c r="N32" s="328">
        <v>21</v>
      </c>
      <c r="O32" s="284">
        <v>32</v>
      </c>
      <c r="P32" s="285" t="s">
        <v>98</v>
      </c>
    </row>
    <row r="33" spans="1:16" s="283" customFormat="1" ht="11.25" customHeight="1">
      <c r="A33" s="276">
        <v>18</v>
      </c>
      <c r="B33" s="276" t="s">
        <v>97</v>
      </c>
      <c r="C33" s="276" t="s">
        <v>521</v>
      </c>
      <c r="D33" s="277" t="s">
        <v>556</v>
      </c>
      <c r="E33" s="278" t="s">
        <v>557</v>
      </c>
      <c r="F33" s="276" t="s">
        <v>7</v>
      </c>
      <c r="G33" s="279">
        <v>255</v>
      </c>
      <c r="H33" s="300">
        <v>0</v>
      </c>
      <c r="I33" s="280">
        <f t="shared" si="0"/>
        <v>0</v>
      </c>
      <c r="J33" s="281">
        <v>0</v>
      </c>
      <c r="K33" s="279">
        <f t="shared" si="1"/>
        <v>0</v>
      </c>
      <c r="L33" s="281">
        <v>0</v>
      </c>
      <c r="M33" s="279">
        <f t="shared" si="2"/>
        <v>0</v>
      </c>
      <c r="N33" s="301">
        <v>21</v>
      </c>
      <c r="O33" s="282">
        <v>16</v>
      </c>
      <c r="P33" s="283" t="s">
        <v>98</v>
      </c>
    </row>
    <row r="34" spans="1:16" s="283" customFormat="1" ht="22.5" customHeight="1">
      <c r="A34" s="276">
        <v>19</v>
      </c>
      <c r="B34" s="276" t="s">
        <v>97</v>
      </c>
      <c r="C34" s="276" t="s">
        <v>521</v>
      </c>
      <c r="D34" s="277" t="s">
        <v>558</v>
      </c>
      <c r="E34" s="278" t="s">
        <v>559</v>
      </c>
      <c r="F34" s="276" t="s">
        <v>9</v>
      </c>
      <c r="G34" s="279">
        <v>0.743</v>
      </c>
      <c r="H34" s="300">
        <v>0</v>
      </c>
      <c r="I34" s="280">
        <f t="shared" si="0"/>
        <v>0</v>
      </c>
      <c r="J34" s="281">
        <v>0</v>
      </c>
      <c r="K34" s="279">
        <f t="shared" si="1"/>
        <v>0</v>
      </c>
      <c r="L34" s="281">
        <v>0</v>
      </c>
      <c r="M34" s="279">
        <f t="shared" si="2"/>
        <v>0</v>
      </c>
      <c r="N34" s="301">
        <v>21</v>
      </c>
      <c r="O34" s="282">
        <v>16</v>
      </c>
      <c r="P34" s="283" t="s">
        <v>98</v>
      </c>
    </row>
    <row r="35" spans="1:16" s="283" customFormat="1" ht="11.25" customHeight="1">
      <c r="A35" s="276">
        <v>20</v>
      </c>
      <c r="B35" s="276" t="s">
        <v>97</v>
      </c>
      <c r="C35" s="276" t="s">
        <v>521</v>
      </c>
      <c r="D35" s="277" t="s">
        <v>560</v>
      </c>
      <c r="E35" s="278" t="s">
        <v>561</v>
      </c>
      <c r="F35" s="276" t="s">
        <v>5</v>
      </c>
      <c r="G35" s="279">
        <v>19</v>
      </c>
      <c r="H35" s="300">
        <v>0</v>
      </c>
      <c r="I35" s="280">
        <f t="shared" si="0"/>
        <v>0</v>
      </c>
      <c r="J35" s="281">
        <v>0</v>
      </c>
      <c r="K35" s="279">
        <f t="shared" si="1"/>
        <v>0</v>
      </c>
      <c r="L35" s="281">
        <v>0</v>
      </c>
      <c r="M35" s="279">
        <f t="shared" si="2"/>
        <v>0</v>
      </c>
      <c r="N35" s="301">
        <v>21</v>
      </c>
      <c r="O35" s="282">
        <v>16</v>
      </c>
      <c r="P35" s="283" t="s">
        <v>98</v>
      </c>
    </row>
    <row r="36" spans="1:16" s="283" customFormat="1" ht="11.25" customHeight="1">
      <c r="A36" s="276">
        <v>21</v>
      </c>
      <c r="B36" s="276" t="s">
        <v>97</v>
      </c>
      <c r="C36" s="276" t="s">
        <v>521</v>
      </c>
      <c r="D36" s="277" t="s">
        <v>562</v>
      </c>
      <c r="E36" s="278" t="s">
        <v>563</v>
      </c>
      <c r="F36" s="276" t="s">
        <v>9</v>
      </c>
      <c r="G36" s="279">
        <v>0.717</v>
      </c>
      <c r="H36" s="300">
        <v>0</v>
      </c>
      <c r="I36" s="280">
        <f t="shared" si="0"/>
        <v>0</v>
      </c>
      <c r="J36" s="281">
        <v>0</v>
      </c>
      <c r="K36" s="279">
        <f t="shared" si="1"/>
        <v>0</v>
      </c>
      <c r="L36" s="281">
        <v>0</v>
      </c>
      <c r="M36" s="279">
        <f t="shared" si="2"/>
        <v>0</v>
      </c>
      <c r="N36" s="301">
        <v>21</v>
      </c>
      <c r="O36" s="282">
        <v>16</v>
      </c>
      <c r="P36" s="283" t="s">
        <v>98</v>
      </c>
    </row>
    <row r="37" spans="2:16" s="272" customFormat="1" ht="11.25" customHeight="1">
      <c r="B37" s="273" t="s">
        <v>92</v>
      </c>
      <c r="D37" s="272" t="s">
        <v>564</v>
      </c>
      <c r="E37" s="272" t="s">
        <v>565</v>
      </c>
      <c r="H37" s="299"/>
      <c r="I37" s="274">
        <f>SUM(I38:I58)</f>
        <v>0</v>
      </c>
      <c r="K37" s="275">
        <f>SUM(K38:K58)</f>
        <v>0</v>
      </c>
      <c r="M37" s="275">
        <f>SUM(M38:M58)</f>
        <v>0</v>
      </c>
      <c r="N37" s="299"/>
      <c r="P37" s="272" t="s">
        <v>96</v>
      </c>
    </row>
    <row r="38" spans="1:16" s="283" customFormat="1" ht="11.25" customHeight="1">
      <c r="A38" s="276">
        <v>22</v>
      </c>
      <c r="B38" s="276" t="s">
        <v>97</v>
      </c>
      <c r="C38" s="276" t="s">
        <v>521</v>
      </c>
      <c r="D38" s="277" t="s">
        <v>1136</v>
      </c>
      <c r="E38" s="278" t="s">
        <v>1137</v>
      </c>
      <c r="F38" s="276" t="s">
        <v>7</v>
      </c>
      <c r="G38" s="279">
        <v>23</v>
      </c>
      <c r="H38" s="300">
        <v>0</v>
      </c>
      <c r="I38" s="280">
        <f aca="true" t="shared" si="3" ref="I38:I58">ROUND(G38*H38,2)</f>
        <v>0</v>
      </c>
      <c r="J38" s="281">
        <v>0</v>
      </c>
      <c r="K38" s="279">
        <f aca="true" t="shared" si="4" ref="K38:K58">G38*J38</f>
        <v>0</v>
      </c>
      <c r="L38" s="281">
        <v>0</v>
      </c>
      <c r="M38" s="279">
        <f aca="true" t="shared" si="5" ref="M38:M58">G38*L38</f>
        <v>0</v>
      </c>
      <c r="N38" s="301">
        <v>21</v>
      </c>
      <c r="O38" s="282">
        <v>16</v>
      </c>
      <c r="P38" s="283" t="s">
        <v>98</v>
      </c>
    </row>
    <row r="39" spans="1:16" s="283" customFormat="1" ht="11.25" customHeight="1">
      <c r="A39" s="276">
        <v>23</v>
      </c>
      <c r="B39" s="276" t="s">
        <v>97</v>
      </c>
      <c r="C39" s="276" t="s">
        <v>521</v>
      </c>
      <c r="D39" s="277" t="s">
        <v>566</v>
      </c>
      <c r="E39" s="278" t="s">
        <v>567</v>
      </c>
      <c r="F39" s="276" t="s">
        <v>7</v>
      </c>
      <c r="G39" s="279">
        <v>624</v>
      </c>
      <c r="H39" s="300">
        <v>0</v>
      </c>
      <c r="I39" s="280">
        <f t="shared" si="3"/>
        <v>0</v>
      </c>
      <c r="J39" s="281">
        <v>0</v>
      </c>
      <c r="K39" s="279">
        <f t="shared" si="4"/>
        <v>0</v>
      </c>
      <c r="L39" s="281">
        <v>0</v>
      </c>
      <c r="M39" s="279">
        <f t="shared" si="5"/>
        <v>0</v>
      </c>
      <c r="N39" s="301">
        <v>21</v>
      </c>
      <c r="O39" s="282">
        <v>16</v>
      </c>
      <c r="P39" s="283" t="s">
        <v>98</v>
      </c>
    </row>
    <row r="40" spans="1:16" s="283" customFormat="1" ht="11.25" customHeight="1">
      <c r="A40" s="276">
        <v>24</v>
      </c>
      <c r="B40" s="276" t="s">
        <v>97</v>
      </c>
      <c r="C40" s="276" t="s">
        <v>521</v>
      </c>
      <c r="D40" s="277" t="s">
        <v>568</v>
      </c>
      <c r="E40" s="278" t="s">
        <v>569</v>
      </c>
      <c r="F40" s="276" t="s">
        <v>5</v>
      </c>
      <c r="G40" s="279">
        <v>102</v>
      </c>
      <c r="H40" s="300">
        <v>0</v>
      </c>
      <c r="I40" s="280">
        <f t="shared" si="3"/>
        <v>0</v>
      </c>
      <c r="J40" s="281">
        <v>0</v>
      </c>
      <c r="K40" s="279">
        <f t="shared" si="4"/>
        <v>0</v>
      </c>
      <c r="L40" s="281">
        <v>0</v>
      </c>
      <c r="M40" s="279">
        <f t="shared" si="5"/>
        <v>0</v>
      </c>
      <c r="N40" s="301">
        <v>21</v>
      </c>
      <c r="O40" s="282">
        <v>16</v>
      </c>
      <c r="P40" s="283" t="s">
        <v>98</v>
      </c>
    </row>
    <row r="41" spans="1:16" s="283" customFormat="1" ht="11.25" customHeight="1">
      <c r="A41" s="276">
        <v>25</v>
      </c>
      <c r="B41" s="276" t="s">
        <v>97</v>
      </c>
      <c r="C41" s="276" t="s">
        <v>521</v>
      </c>
      <c r="D41" s="277" t="s">
        <v>570</v>
      </c>
      <c r="E41" s="278" t="s">
        <v>571</v>
      </c>
      <c r="F41" s="276" t="s">
        <v>5</v>
      </c>
      <c r="G41" s="279">
        <v>102</v>
      </c>
      <c r="H41" s="300">
        <v>0</v>
      </c>
      <c r="I41" s="280">
        <f t="shared" si="3"/>
        <v>0</v>
      </c>
      <c r="J41" s="281">
        <v>0</v>
      </c>
      <c r="K41" s="279">
        <f t="shared" si="4"/>
        <v>0</v>
      </c>
      <c r="L41" s="281">
        <v>0</v>
      </c>
      <c r="M41" s="279">
        <f t="shared" si="5"/>
        <v>0</v>
      </c>
      <c r="N41" s="301">
        <v>21</v>
      </c>
      <c r="O41" s="282">
        <v>16</v>
      </c>
      <c r="P41" s="283" t="s">
        <v>98</v>
      </c>
    </row>
    <row r="42" spans="1:16" s="283" customFormat="1" ht="11.25" customHeight="1">
      <c r="A42" s="276">
        <v>26</v>
      </c>
      <c r="B42" s="276" t="s">
        <v>97</v>
      </c>
      <c r="C42" s="276" t="s">
        <v>521</v>
      </c>
      <c r="D42" s="277" t="s">
        <v>572</v>
      </c>
      <c r="E42" s="278" t="s">
        <v>573</v>
      </c>
      <c r="F42" s="276" t="s">
        <v>5</v>
      </c>
      <c r="G42" s="279">
        <v>102</v>
      </c>
      <c r="H42" s="300">
        <v>0</v>
      </c>
      <c r="I42" s="280">
        <f t="shared" si="3"/>
        <v>0</v>
      </c>
      <c r="J42" s="281">
        <v>0</v>
      </c>
      <c r="K42" s="279">
        <f t="shared" si="4"/>
        <v>0</v>
      </c>
      <c r="L42" s="281">
        <v>0</v>
      </c>
      <c r="M42" s="279">
        <f t="shared" si="5"/>
        <v>0</v>
      </c>
      <c r="N42" s="301">
        <v>21</v>
      </c>
      <c r="O42" s="282">
        <v>16</v>
      </c>
      <c r="P42" s="283" t="s">
        <v>98</v>
      </c>
    </row>
    <row r="43" spans="1:16" s="283" customFormat="1" ht="11.25" customHeight="1">
      <c r="A43" s="276">
        <v>27</v>
      </c>
      <c r="B43" s="276" t="s">
        <v>97</v>
      </c>
      <c r="C43" s="276" t="s">
        <v>521</v>
      </c>
      <c r="D43" s="277" t="s">
        <v>574</v>
      </c>
      <c r="E43" s="278" t="s">
        <v>575</v>
      </c>
      <c r="F43" s="276" t="s">
        <v>7</v>
      </c>
      <c r="G43" s="279">
        <v>170</v>
      </c>
      <c r="H43" s="300">
        <v>0</v>
      </c>
      <c r="I43" s="280">
        <f t="shared" si="3"/>
        <v>0</v>
      </c>
      <c r="J43" s="281">
        <v>0</v>
      </c>
      <c r="K43" s="279">
        <f t="shared" si="4"/>
        <v>0</v>
      </c>
      <c r="L43" s="281">
        <v>0</v>
      </c>
      <c r="M43" s="279">
        <f t="shared" si="5"/>
        <v>0</v>
      </c>
      <c r="N43" s="301">
        <v>21</v>
      </c>
      <c r="O43" s="282">
        <v>16</v>
      </c>
      <c r="P43" s="283" t="s">
        <v>98</v>
      </c>
    </row>
    <row r="44" spans="1:16" s="283" customFormat="1" ht="11.25" customHeight="1">
      <c r="A44" s="276">
        <v>28</v>
      </c>
      <c r="B44" s="276" t="s">
        <v>97</v>
      </c>
      <c r="C44" s="276" t="s">
        <v>521</v>
      </c>
      <c r="D44" s="277" t="s">
        <v>576</v>
      </c>
      <c r="E44" s="278" t="s">
        <v>577</v>
      </c>
      <c r="F44" s="276" t="s">
        <v>7</v>
      </c>
      <c r="G44" s="279">
        <v>98</v>
      </c>
      <c r="H44" s="300">
        <v>0</v>
      </c>
      <c r="I44" s="280">
        <f t="shared" si="3"/>
        <v>0</v>
      </c>
      <c r="J44" s="281">
        <v>0</v>
      </c>
      <c r="K44" s="279">
        <f t="shared" si="4"/>
        <v>0</v>
      </c>
      <c r="L44" s="281">
        <v>0</v>
      </c>
      <c r="M44" s="279">
        <f t="shared" si="5"/>
        <v>0</v>
      </c>
      <c r="N44" s="301">
        <v>21</v>
      </c>
      <c r="O44" s="282">
        <v>16</v>
      </c>
      <c r="P44" s="283" t="s">
        <v>98</v>
      </c>
    </row>
    <row r="45" spans="1:16" s="283" customFormat="1" ht="22.5" customHeight="1">
      <c r="A45" s="276">
        <v>29</v>
      </c>
      <c r="B45" s="276" t="s">
        <v>97</v>
      </c>
      <c r="C45" s="276" t="s">
        <v>521</v>
      </c>
      <c r="D45" s="277" t="s">
        <v>578</v>
      </c>
      <c r="E45" s="278" t="s">
        <v>579</v>
      </c>
      <c r="F45" s="276" t="s">
        <v>7</v>
      </c>
      <c r="G45" s="279">
        <v>235</v>
      </c>
      <c r="H45" s="300">
        <v>0</v>
      </c>
      <c r="I45" s="280">
        <f t="shared" si="3"/>
        <v>0</v>
      </c>
      <c r="J45" s="281">
        <v>0</v>
      </c>
      <c r="K45" s="279">
        <f t="shared" si="4"/>
        <v>0</v>
      </c>
      <c r="L45" s="281">
        <v>0</v>
      </c>
      <c r="M45" s="279">
        <f t="shared" si="5"/>
        <v>0</v>
      </c>
      <c r="N45" s="301">
        <v>21</v>
      </c>
      <c r="O45" s="282">
        <v>16</v>
      </c>
      <c r="P45" s="283" t="s">
        <v>98</v>
      </c>
    </row>
    <row r="46" spans="1:16" s="283" customFormat="1" ht="22.5" customHeight="1">
      <c r="A46" s="276">
        <v>30</v>
      </c>
      <c r="B46" s="276" t="s">
        <v>97</v>
      </c>
      <c r="C46" s="276" t="s">
        <v>521</v>
      </c>
      <c r="D46" s="277" t="s">
        <v>580</v>
      </c>
      <c r="E46" s="278" t="s">
        <v>581</v>
      </c>
      <c r="F46" s="276" t="s">
        <v>7</v>
      </c>
      <c r="G46" s="279">
        <v>98</v>
      </c>
      <c r="H46" s="300">
        <v>0</v>
      </c>
      <c r="I46" s="280">
        <f t="shared" si="3"/>
        <v>0</v>
      </c>
      <c r="J46" s="281">
        <v>0</v>
      </c>
      <c r="K46" s="279">
        <f t="shared" si="4"/>
        <v>0</v>
      </c>
      <c r="L46" s="281">
        <v>0</v>
      </c>
      <c r="M46" s="279">
        <f t="shared" si="5"/>
        <v>0</v>
      </c>
      <c r="N46" s="301">
        <v>21</v>
      </c>
      <c r="O46" s="282">
        <v>16</v>
      </c>
      <c r="P46" s="283" t="s">
        <v>98</v>
      </c>
    </row>
    <row r="47" spans="1:16" s="283" customFormat="1" ht="22.5" customHeight="1">
      <c r="A47" s="276">
        <v>31</v>
      </c>
      <c r="B47" s="276" t="s">
        <v>97</v>
      </c>
      <c r="C47" s="276" t="s">
        <v>521</v>
      </c>
      <c r="D47" s="277" t="s">
        <v>582</v>
      </c>
      <c r="E47" s="278" t="s">
        <v>583</v>
      </c>
      <c r="F47" s="276" t="s">
        <v>7</v>
      </c>
      <c r="G47" s="279">
        <v>170</v>
      </c>
      <c r="H47" s="300">
        <v>0</v>
      </c>
      <c r="I47" s="280">
        <f t="shared" si="3"/>
        <v>0</v>
      </c>
      <c r="J47" s="281">
        <v>0</v>
      </c>
      <c r="K47" s="279">
        <f t="shared" si="4"/>
        <v>0</v>
      </c>
      <c r="L47" s="281">
        <v>0</v>
      </c>
      <c r="M47" s="279">
        <f t="shared" si="5"/>
        <v>0</v>
      </c>
      <c r="N47" s="301">
        <v>21</v>
      </c>
      <c r="O47" s="282">
        <v>16</v>
      </c>
      <c r="P47" s="283" t="s">
        <v>98</v>
      </c>
    </row>
    <row r="48" spans="1:16" s="283" customFormat="1" ht="22.5" customHeight="1">
      <c r="A48" s="276">
        <v>32</v>
      </c>
      <c r="B48" s="276" t="s">
        <v>97</v>
      </c>
      <c r="C48" s="276" t="s">
        <v>521</v>
      </c>
      <c r="D48" s="277" t="s">
        <v>584</v>
      </c>
      <c r="E48" s="278" t="s">
        <v>585</v>
      </c>
      <c r="F48" s="276" t="s">
        <v>7</v>
      </c>
      <c r="G48" s="279">
        <v>121</v>
      </c>
      <c r="H48" s="300">
        <v>0</v>
      </c>
      <c r="I48" s="280">
        <f t="shared" si="3"/>
        <v>0</v>
      </c>
      <c r="J48" s="281">
        <v>0</v>
      </c>
      <c r="K48" s="279">
        <f t="shared" si="4"/>
        <v>0</v>
      </c>
      <c r="L48" s="281">
        <v>0</v>
      </c>
      <c r="M48" s="279">
        <f t="shared" si="5"/>
        <v>0</v>
      </c>
      <c r="N48" s="301">
        <v>21</v>
      </c>
      <c r="O48" s="282">
        <v>16</v>
      </c>
      <c r="P48" s="283" t="s">
        <v>98</v>
      </c>
    </row>
    <row r="49" spans="1:16" s="283" customFormat="1" ht="22.5" customHeight="1">
      <c r="A49" s="276">
        <v>33</v>
      </c>
      <c r="B49" s="276" t="s">
        <v>97</v>
      </c>
      <c r="C49" s="276" t="s">
        <v>521</v>
      </c>
      <c r="D49" s="277" t="s">
        <v>586</v>
      </c>
      <c r="E49" s="278" t="s">
        <v>587</v>
      </c>
      <c r="F49" s="276" t="s">
        <v>7</v>
      </c>
      <c r="G49" s="279">
        <v>235</v>
      </c>
      <c r="H49" s="300">
        <v>0</v>
      </c>
      <c r="I49" s="280">
        <f t="shared" si="3"/>
        <v>0</v>
      </c>
      <c r="J49" s="281">
        <v>0</v>
      </c>
      <c r="K49" s="279">
        <f t="shared" si="4"/>
        <v>0</v>
      </c>
      <c r="L49" s="281">
        <v>0</v>
      </c>
      <c r="M49" s="279">
        <f t="shared" si="5"/>
        <v>0</v>
      </c>
      <c r="N49" s="301">
        <v>21</v>
      </c>
      <c r="O49" s="282">
        <v>16</v>
      </c>
      <c r="P49" s="283" t="s">
        <v>98</v>
      </c>
    </row>
    <row r="50" spans="1:16" s="283" customFormat="1" ht="22.5" customHeight="1">
      <c r="A50" s="276">
        <v>34</v>
      </c>
      <c r="B50" s="276" t="s">
        <v>97</v>
      </c>
      <c r="C50" s="276" t="s">
        <v>521</v>
      </c>
      <c r="D50" s="277" t="s">
        <v>588</v>
      </c>
      <c r="E50" s="278" t="s">
        <v>589</v>
      </c>
      <c r="F50" s="276" t="s">
        <v>7</v>
      </c>
      <c r="G50" s="279">
        <v>98</v>
      </c>
      <c r="H50" s="300">
        <v>0</v>
      </c>
      <c r="I50" s="280">
        <f t="shared" si="3"/>
        <v>0</v>
      </c>
      <c r="J50" s="281">
        <v>0</v>
      </c>
      <c r="K50" s="279">
        <f t="shared" si="4"/>
        <v>0</v>
      </c>
      <c r="L50" s="281">
        <v>0</v>
      </c>
      <c r="M50" s="279">
        <f t="shared" si="5"/>
        <v>0</v>
      </c>
      <c r="N50" s="301">
        <v>21</v>
      </c>
      <c r="O50" s="282">
        <v>16</v>
      </c>
      <c r="P50" s="283" t="s">
        <v>98</v>
      </c>
    </row>
    <row r="51" spans="1:16" s="283" customFormat="1" ht="11.25" customHeight="1">
      <c r="A51" s="276">
        <v>35</v>
      </c>
      <c r="B51" s="276" t="s">
        <v>97</v>
      </c>
      <c r="C51" s="276" t="s">
        <v>521</v>
      </c>
      <c r="D51" s="277" t="s">
        <v>590</v>
      </c>
      <c r="E51" s="278" t="s">
        <v>591</v>
      </c>
      <c r="F51" s="276" t="s">
        <v>5</v>
      </c>
      <c r="G51" s="279">
        <v>244</v>
      </c>
      <c r="H51" s="300">
        <v>0</v>
      </c>
      <c r="I51" s="280">
        <f t="shared" si="3"/>
        <v>0</v>
      </c>
      <c r="J51" s="281">
        <v>0</v>
      </c>
      <c r="K51" s="279">
        <f t="shared" si="4"/>
        <v>0</v>
      </c>
      <c r="L51" s="281">
        <v>0</v>
      </c>
      <c r="M51" s="279">
        <f t="shared" si="5"/>
        <v>0</v>
      </c>
      <c r="N51" s="301">
        <v>21</v>
      </c>
      <c r="O51" s="282">
        <v>16</v>
      </c>
      <c r="P51" s="283" t="s">
        <v>98</v>
      </c>
    </row>
    <row r="52" spans="1:16" s="283" customFormat="1" ht="11.25" customHeight="1">
      <c r="A52" s="276">
        <v>36</v>
      </c>
      <c r="B52" s="276" t="s">
        <v>97</v>
      </c>
      <c r="C52" s="276" t="s">
        <v>521</v>
      </c>
      <c r="D52" s="277" t="s">
        <v>592</v>
      </c>
      <c r="E52" s="278" t="s">
        <v>593</v>
      </c>
      <c r="F52" s="276" t="s">
        <v>5</v>
      </c>
      <c r="G52" s="279">
        <v>57</v>
      </c>
      <c r="H52" s="300">
        <v>0</v>
      </c>
      <c r="I52" s="280">
        <f t="shared" si="3"/>
        <v>0</v>
      </c>
      <c r="J52" s="281">
        <v>0</v>
      </c>
      <c r="K52" s="279">
        <f t="shared" si="4"/>
        <v>0</v>
      </c>
      <c r="L52" s="281">
        <v>0</v>
      </c>
      <c r="M52" s="279">
        <f t="shared" si="5"/>
        <v>0</v>
      </c>
      <c r="N52" s="301">
        <v>21</v>
      </c>
      <c r="O52" s="282">
        <v>16</v>
      </c>
      <c r="P52" s="283" t="s">
        <v>98</v>
      </c>
    </row>
    <row r="53" spans="1:16" s="283" customFormat="1" ht="11.25" customHeight="1">
      <c r="A53" s="276">
        <v>37</v>
      </c>
      <c r="B53" s="276" t="s">
        <v>97</v>
      </c>
      <c r="C53" s="276" t="s">
        <v>521</v>
      </c>
      <c r="D53" s="277" t="s">
        <v>594</v>
      </c>
      <c r="E53" s="278" t="s">
        <v>595</v>
      </c>
      <c r="F53" s="276" t="s">
        <v>5</v>
      </c>
      <c r="G53" s="279">
        <v>108</v>
      </c>
      <c r="H53" s="300">
        <v>0</v>
      </c>
      <c r="I53" s="280">
        <f t="shared" si="3"/>
        <v>0</v>
      </c>
      <c r="J53" s="281">
        <v>0</v>
      </c>
      <c r="K53" s="279">
        <f t="shared" si="4"/>
        <v>0</v>
      </c>
      <c r="L53" s="281">
        <v>0</v>
      </c>
      <c r="M53" s="279">
        <f t="shared" si="5"/>
        <v>0</v>
      </c>
      <c r="N53" s="301">
        <v>21</v>
      </c>
      <c r="O53" s="282">
        <v>16</v>
      </c>
      <c r="P53" s="283" t="s">
        <v>98</v>
      </c>
    </row>
    <row r="54" spans="1:16" s="283" customFormat="1" ht="11.25" customHeight="1">
      <c r="A54" s="276">
        <v>38</v>
      </c>
      <c r="B54" s="276" t="s">
        <v>97</v>
      </c>
      <c r="C54" s="276" t="s">
        <v>521</v>
      </c>
      <c r="D54" s="277" t="s">
        <v>1138</v>
      </c>
      <c r="E54" s="278" t="s">
        <v>1139</v>
      </c>
      <c r="F54" s="276" t="s">
        <v>608</v>
      </c>
      <c r="G54" s="279">
        <v>1</v>
      </c>
      <c r="H54" s="300">
        <v>0</v>
      </c>
      <c r="I54" s="280">
        <f t="shared" si="3"/>
        <v>0</v>
      </c>
      <c r="J54" s="281">
        <v>0</v>
      </c>
      <c r="K54" s="279">
        <f t="shared" si="4"/>
        <v>0</v>
      </c>
      <c r="L54" s="281">
        <v>0</v>
      </c>
      <c r="M54" s="279">
        <f t="shared" si="5"/>
        <v>0</v>
      </c>
      <c r="N54" s="301">
        <v>21</v>
      </c>
      <c r="O54" s="282">
        <v>16</v>
      </c>
      <c r="P54" s="283" t="s">
        <v>98</v>
      </c>
    </row>
    <row r="55" spans="1:16" s="283" customFormat="1" ht="11.25" customHeight="1">
      <c r="A55" s="276">
        <v>39</v>
      </c>
      <c r="B55" s="276" t="s">
        <v>97</v>
      </c>
      <c r="C55" s="276" t="s">
        <v>521</v>
      </c>
      <c r="D55" s="277" t="s">
        <v>596</v>
      </c>
      <c r="E55" s="278" t="s">
        <v>597</v>
      </c>
      <c r="F55" s="276" t="s">
        <v>7</v>
      </c>
      <c r="G55" s="279">
        <v>624</v>
      </c>
      <c r="H55" s="300">
        <v>0</v>
      </c>
      <c r="I55" s="280">
        <f t="shared" si="3"/>
        <v>0</v>
      </c>
      <c r="J55" s="281">
        <v>0</v>
      </c>
      <c r="K55" s="279">
        <f t="shared" si="4"/>
        <v>0</v>
      </c>
      <c r="L55" s="281">
        <v>0</v>
      </c>
      <c r="M55" s="279">
        <f t="shared" si="5"/>
        <v>0</v>
      </c>
      <c r="N55" s="301">
        <v>21</v>
      </c>
      <c r="O55" s="282">
        <v>16</v>
      </c>
      <c r="P55" s="283" t="s">
        <v>98</v>
      </c>
    </row>
    <row r="56" spans="1:16" s="283" customFormat="1" ht="11.25" customHeight="1">
      <c r="A56" s="276">
        <v>40</v>
      </c>
      <c r="B56" s="276" t="s">
        <v>97</v>
      </c>
      <c r="C56" s="276" t="s">
        <v>521</v>
      </c>
      <c r="D56" s="277" t="s">
        <v>598</v>
      </c>
      <c r="E56" s="278" t="s">
        <v>599</v>
      </c>
      <c r="F56" s="276" t="s">
        <v>7</v>
      </c>
      <c r="G56" s="279">
        <v>624</v>
      </c>
      <c r="H56" s="300">
        <v>0</v>
      </c>
      <c r="I56" s="280">
        <f t="shared" si="3"/>
        <v>0</v>
      </c>
      <c r="J56" s="281">
        <v>0</v>
      </c>
      <c r="K56" s="279">
        <f t="shared" si="4"/>
        <v>0</v>
      </c>
      <c r="L56" s="281">
        <v>0</v>
      </c>
      <c r="M56" s="279">
        <f t="shared" si="5"/>
        <v>0</v>
      </c>
      <c r="N56" s="301">
        <v>21</v>
      </c>
      <c r="O56" s="282">
        <v>16</v>
      </c>
      <c r="P56" s="283" t="s">
        <v>98</v>
      </c>
    </row>
    <row r="57" spans="1:16" s="283" customFormat="1" ht="22.5" customHeight="1">
      <c r="A57" s="276">
        <v>41</v>
      </c>
      <c r="B57" s="276" t="s">
        <v>97</v>
      </c>
      <c r="C57" s="276" t="s">
        <v>521</v>
      </c>
      <c r="D57" s="277" t="s">
        <v>600</v>
      </c>
      <c r="E57" s="278" t="s">
        <v>601</v>
      </c>
      <c r="F57" s="276" t="s">
        <v>9</v>
      </c>
      <c r="G57" s="279">
        <v>0.175</v>
      </c>
      <c r="H57" s="300">
        <v>0</v>
      </c>
      <c r="I57" s="280">
        <f t="shared" si="3"/>
        <v>0</v>
      </c>
      <c r="J57" s="281">
        <v>0</v>
      </c>
      <c r="K57" s="279">
        <f t="shared" si="4"/>
        <v>0</v>
      </c>
      <c r="L57" s="281">
        <v>0</v>
      </c>
      <c r="M57" s="279">
        <f t="shared" si="5"/>
        <v>0</v>
      </c>
      <c r="N57" s="301">
        <v>21</v>
      </c>
      <c r="O57" s="282">
        <v>16</v>
      </c>
      <c r="P57" s="283" t="s">
        <v>98</v>
      </c>
    </row>
    <row r="58" spans="1:16" s="283" customFormat="1" ht="11.25" customHeight="1">
      <c r="A58" s="276">
        <v>42</v>
      </c>
      <c r="B58" s="276" t="s">
        <v>97</v>
      </c>
      <c r="C58" s="276" t="s">
        <v>521</v>
      </c>
      <c r="D58" s="277" t="s">
        <v>602</v>
      </c>
      <c r="E58" s="278" t="s">
        <v>603</v>
      </c>
      <c r="F58" s="276" t="s">
        <v>9</v>
      </c>
      <c r="G58" s="279">
        <v>0.732</v>
      </c>
      <c r="H58" s="300">
        <v>0</v>
      </c>
      <c r="I58" s="280">
        <f t="shared" si="3"/>
        <v>0</v>
      </c>
      <c r="J58" s="281">
        <v>0</v>
      </c>
      <c r="K58" s="279">
        <f t="shared" si="4"/>
        <v>0</v>
      </c>
      <c r="L58" s="281">
        <v>0</v>
      </c>
      <c r="M58" s="279">
        <f t="shared" si="5"/>
        <v>0</v>
      </c>
      <c r="N58" s="301">
        <v>21</v>
      </c>
      <c r="O58" s="282">
        <v>16</v>
      </c>
      <c r="P58" s="283" t="s">
        <v>98</v>
      </c>
    </row>
    <row r="59" spans="2:16" s="272" customFormat="1" ht="11.25" customHeight="1">
      <c r="B59" s="273" t="s">
        <v>92</v>
      </c>
      <c r="D59" s="272" t="s">
        <v>604</v>
      </c>
      <c r="E59" s="272" t="s">
        <v>605</v>
      </c>
      <c r="H59" s="299"/>
      <c r="I59" s="274">
        <f>SUM(I60:I97)</f>
        <v>0</v>
      </c>
      <c r="K59" s="275">
        <f>SUM(K60:K97)</f>
        <v>0</v>
      </c>
      <c r="M59" s="275">
        <f>SUM(M60:M97)</f>
        <v>0</v>
      </c>
      <c r="N59" s="299"/>
      <c r="P59" s="272" t="s">
        <v>96</v>
      </c>
    </row>
    <row r="60" spans="1:16" s="283" customFormat="1" ht="11.25" customHeight="1">
      <c r="A60" s="276">
        <v>43</v>
      </c>
      <c r="B60" s="276" t="s">
        <v>97</v>
      </c>
      <c r="C60" s="276" t="s">
        <v>521</v>
      </c>
      <c r="D60" s="277" t="s">
        <v>606</v>
      </c>
      <c r="E60" s="278" t="s">
        <v>607</v>
      </c>
      <c r="F60" s="276" t="s">
        <v>608</v>
      </c>
      <c r="G60" s="279">
        <v>34</v>
      </c>
      <c r="H60" s="300">
        <v>0</v>
      </c>
      <c r="I60" s="280">
        <f aca="true" t="shared" si="6" ref="I60:I97">ROUND(G60*H60,2)</f>
        <v>0</v>
      </c>
      <c r="J60" s="281">
        <v>0</v>
      </c>
      <c r="K60" s="279">
        <f aca="true" t="shared" si="7" ref="K60:K97">G60*J60</f>
        <v>0</v>
      </c>
      <c r="L60" s="281">
        <v>0</v>
      </c>
      <c r="M60" s="279">
        <f aca="true" t="shared" si="8" ref="M60:M97">G60*L60</f>
        <v>0</v>
      </c>
      <c r="N60" s="301">
        <v>21</v>
      </c>
      <c r="O60" s="282">
        <v>16</v>
      </c>
      <c r="P60" s="283" t="s">
        <v>98</v>
      </c>
    </row>
    <row r="61" spans="1:16" s="283" customFormat="1" ht="11.25" customHeight="1">
      <c r="A61" s="276">
        <v>44</v>
      </c>
      <c r="B61" s="276" t="s">
        <v>97</v>
      </c>
      <c r="C61" s="276" t="s">
        <v>521</v>
      </c>
      <c r="D61" s="277" t="s">
        <v>609</v>
      </c>
      <c r="E61" s="278" t="s">
        <v>610</v>
      </c>
      <c r="F61" s="276" t="s">
        <v>5</v>
      </c>
      <c r="G61" s="279">
        <v>34</v>
      </c>
      <c r="H61" s="300">
        <v>0</v>
      </c>
      <c r="I61" s="280">
        <f t="shared" si="6"/>
        <v>0</v>
      </c>
      <c r="J61" s="281">
        <v>0</v>
      </c>
      <c r="K61" s="279">
        <f t="shared" si="7"/>
        <v>0</v>
      </c>
      <c r="L61" s="281">
        <v>0</v>
      </c>
      <c r="M61" s="279">
        <f t="shared" si="8"/>
        <v>0</v>
      </c>
      <c r="N61" s="301">
        <v>21</v>
      </c>
      <c r="O61" s="282">
        <v>16</v>
      </c>
      <c r="P61" s="283" t="s">
        <v>98</v>
      </c>
    </row>
    <row r="62" spans="1:16" s="285" customFormat="1" ht="11.25" customHeight="1">
      <c r="A62" s="321">
        <v>45</v>
      </c>
      <c r="B62" s="321" t="s">
        <v>99</v>
      </c>
      <c r="C62" s="321" t="s">
        <v>100</v>
      </c>
      <c r="D62" s="322" t="s">
        <v>611</v>
      </c>
      <c r="E62" s="323" t="s">
        <v>612</v>
      </c>
      <c r="F62" s="321" t="s">
        <v>41</v>
      </c>
      <c r="G62" s="324">
        <v>33</v>
      </c>
      <c r="H62" s="327">
        <v>0</v>
      </c>
      <c r="I62" s="325">
        <f t="shared" si="6"/>
        <v>0</v>
      </c>
      <c r="J62" s="326">
        <v>0</v>
      </c>
      <c r="K62" s="324">
        <f t="shared" si="7"/>
        <v>0</v>
      </c>
      <c r="L62" s="326">
        <v>0</v>
      </c>
      <c r="M62" s="324">
        <f t="shared" si="8"/>
        <v>0</v>
      </c>
      <c r="N62" s="328">
        <v>21</v>
      </c>
      <c r="O62" s="284">
        <v>32</v>
      </c>
      <c r="P62" s="285" t="s">
        <v>98</v>
      </c>
    </row>
    <row r="63" spans="1:16" s="285" customFormat="1" ht="11.25" customHeight="1">
      <c r="A63" s="321">
        <v>46</v>
      </c>
      <c r="B63" s="321" t="s">
        <v>99</v>
      </c>
      <c r="C63" s="321" t="s">
        <v>100</v>
      </c>
      <c r="D63" s="322" t="s">
        <v>613</v>
      </c>
      <c r="E63" s="323" t="s">
        <v>614</v>
      </c>
      <c r="F63" s="321" t="s">
        <v>41</v>
      </c>
      <c r="G63" s="324">
        <v>1</v>
      </c>
      <c r="H63" s="327">
        <v>0</v>
      </c>
      <c r="I63" s="325">
        <f t="shared" si="6"/>
        <v>0</v>
      </c>
      <c r="J63" s="326">
        <v>0</v>
      </c>
      <c r="K63" s="324">
        <f t="shared" si="7"/>
        <v>0</v>
      </c>
      <c r="L63" s="326">
        <v>0</v>
      </c>
      <c r="M63" s="324">
        <f t="shared" si="8"/>
        <v>0</v>
      </c>
      <c r="N63" s="328">
        <v>21</v>
      </c>
      <c r="O63" s="284">
        <v>32</v>
      </c>
      <c r="P63" s="285" t="s">
        <v>98</v>
      </c>
    </row>
    <row r="64" spans="1:16" s="283" customFormat="1" ht="11.25" customHeight="1">
      <c r="A64" s="276">
        <v>47</v>
      </c>
      <c r="B64" s="276" t="s">
        <v>97</v>
      </c>
      <c r="C64" s="276" t="s">
        <v>521</v>
      </c>
      <c r="D64" s="277" t="s">
        <v>615</v>
      </c>
      <c r="E64" s="278" t="s">
        <v>616</v>
      </c>
      <c r="F64" s="276" t="s">
        <v>608</v>
      </c>
      <c r="G64" s="279">
        <v>34</v>
      </c>
      <c r="H64" s="300">
        <v>0</v>
      </c>
      <c r="I64" s="280">
        <f t="shared" si="6"/>
        <v>0</v>
      </c>
      <c r="J64" s="281">
        <v>0</v>
      </c>
      <c r="K64" s="279">
        <f t="shared" si="7"/>
        <v>0</v>
      </c>
      <c r="L64" s="281">
        <v>0</v>
      </c>
      <c r="M64" s="279">
        <f t="shared" si="8"/>
        <v>0</v>
      </c>
      <c r="N64" s="301">
        <v>21</v>
      </c>
      <c r="O64" s="282">
        <v>16</v>
      </c>
      <c r="P64" s="283" t="s">
        <v>98</v>
      </c>
    </row>
    <row r="65" spans="1:16" s="283" customFormat="1" ht="11.25" customHeight="1">
      <c r="A65" s="276">
        <v>48</v>
      </c>
      <c r="B65" s="276" t="s">
        <v>97</v>
      </c>
      <c r="C65" s="276" t="s">
        <v>521</v>
      </c>
      <c r="D65" s="277" t="s">
        <v>617</v>
      </c>
      <c r="E65" s="278" t="s">
        <v>618</v>
      </c>
      <c r="F65" s="276" t="s">
        <v>608</v>
      </c>
      <c r="G65" s="279">
        <v>34</v>
      </c>
      <c r="H65" s="300">
        <v>0</v>
      </c>
      <c r="I65" s="280">
        <f t="shared" si="6"/>
        <v>0</v>
      </c>
      <c r="J65" s="281">
        <v>0</v>
      </c>
      <c r="K65" s="279">
        <f t="shared" si="7"/>
        <v>0</v>
      </c>
      <c r="L65" s="281">
        <v>0</v>
      </c>
      <c r="M65" s="279">
        <f t="shared" si="8"/>
        <v>0</v>
      </c>
      <c r="N65" s="301">
        <v>21</v>
      </c>
      <c r="O65" s="282">
        <v>16</v>
      </c>
      <c r="P65" s="283" t="s">
        <v>98</v>
      </c>
    </row>
    <row r="66" spans="1:16" s="285" customFormat="1" ht="11.25" customHeight="1">
      <c r="A66" s="321">
        <v>49</v>
      </c>
      <c r="B66" s="321" t="s">
        <v>99</v>
      </c>
      <c r="C66" s="321" t="s">
        <v>100</v>
      </c>
      <c r="D66" s="322" t="s">
        <v>619</v>
      </c>
      <c r="E66" s="323" t="s">
        <v>620</v>
      </c>
      <c r="F66" s="321" t="s">
        <v>41</v>
      </c>
      <c r="G66" s="324">
        <v>15</v>
      </c>
      <c r="H66" s="327">
        <v>0</v>
      </c>
      <c r="I66" s="325">
        <f t="shared" si="6"/>
        <v>0</v>
      </c>
      <c r="J66" s="326">
        <v>0</v>
      </c>
      <c r="K66" s="324">
        <f t="shared" si="7"/>
        <v>0</v>
      </c>
      <c r="L66" s="326">
        <v>0</v>
      </c>
      <c r="M66" s="324">
        <f t="shared" si="8"/>
        <v>0</v>
      </c>
      <c r="N66" s="328">
        <v>21</v>
      </c>
      <c r="O66" s="284">
        <v>32</v>
      </c>
      <c r="P66" s="285" t="s">
        <v>98</v>
      </c>
    </row>
    <row r="67" spans="1:16" s="285" customFormat="1" ht="11.25" customHeight="1">
      <c r="A67" s="321">
        <v>50</v>
      </c>
      <c r="B67" s="321" t="s">
        <v>99</v>
      </c>
      <c r="C67" s="321" t="s">
        <v>100</v>
      </c>
      <c r="D67" s="322" t="s">
        <v>1140</v>
      </c>
      <c r="E67" s="323" t="s">
        <v>1141</v>
      </c>
      <c r="F67" s="321" t="s">
        <v>41</v>
      </c>
      <c r="G67" s="324">
        <v>3</v>
      </c>
      <c r="H67" s="327">
        <v>0</v>
      </c>
      <c r="I67" s="325">
        <f t="shared" si="6"/>
        <v>0</v>
      </c>
      <c r="J67" s="326">
        <v>0</v>
      </c>
      <c r="K67" s="324">
        <f t="shared" si="7"/>
        <v>0</v>
      </c>
      <c r="L67" s="326">
        <v>0</v>
      </c>
      <c r="M67" s="324">
        <f t="shared" si="8"/>
        <v>0</v>
      </c>
      <c r="N67" s="328">
        <v>21</v>
      </c>
      <c r="O67" s="284">
        <v>32</v>
      </c>
      <c r="P67" s="285" t="s">
        <v>98</v>
      </c>
    </row>
    <row r="68" spans="1:16" s="285" customFormat="1" ht="11.25" customHeight="1">
      <c r="A68" s="321">
        <v>51</v>
      </c>
      <c r="B68" s="321" t="s">
        <v>99</v>
      </c>
      <c r="C68" s="321" t="s">
        <v>100</v>
      </c>
      <c r="D68" s="322" t="s">
        <v>1142</v>
      </c>
      <c r="E68" s="323" t="s">
        <v>1143</v>
      </c>
      <c r="F68" s="321" t="s">
        <v>41</v>
      </c>
      <c r="G68" s="324">
        <v>3</v>
      </c>
      <c r="H68" s="327">
        <v>0</v>
      </c>
      <c r="I68" s="325">
        <f t="shared" si="6"/>
        <v>0</v>
      </c>
      <c r="J68" s="326">
        <v>0</v>
      </c>
      <c r="K68" s="324">
        <f t="shared" si="7"/>
        <v>0</v>
      </c>
      <c r="L68" s="326">
        <v>0</v>
      </c>
      <c r="M68" s="324">
        <f t="shared" si="8"/>
        <v>0</v>
      </c>
      <c r="N68" s="328">
        <v>21</v>
      </c>
      <c r="O68" s="284">
        <v>32</v>
      </c>
      <c r="P68" s="285" t="s">
        <v>98</v>
      </c>
    </row>
    <row r="69" spans="1:16" s="285" customFormat="1" ht="11.25" customHeight="1">
      <c r="A69" s="321">
        <v>52</v>
      </c>
      <c r="B69" s="321" t="s">
        <v>99</v>
      </c>
      <c r="C69" s="321" t="s">
        <v>100</v>
      </c>
      <c r="D69" s="322" t="s">
        <v>621</v>
      </c>
      <c r="E69" s="323" t="s">
        <v>622</v>
      </c>
      <c r="F69" s="321" t="s">
        <v>41</v>
      </c>
      <c r="G69" s="324">
        <v>2</v>
      </c>
      <c r="H69" s="327">
        <v>0</v>
      </c>
      <c r="I69" s="325">
        <f t="shared" si="6"/>
        <v>0</v>
      </c>
      <c r="J69" s="326">
        <v>0</v>
      </c>
      <c r="K69" s="324">
        <f t="shared" si="7"/>
        <v>0</v>
      </c>
      <c r="L69" s="326">
        <v>0</v>
      </c>
      <c r="M69" s="324">
        <f t="shared" si="8"/>
        <v>0</v>
      </c>
      <c r="N69" s="328">
        <v>21</v>
      </c>
      <c r="O69" s="284">
        <v>32</v>
      </c>
      <c r="P69" s="285" t="s">
        <v>98</v>
      </c>
    </row>
    <row r="70" spans="1:16" s="285" customFormat="1" ht="11.25" customHeight="1">
      <c r="A70" s="321">
        <v>53</v>
      </c>
      <c r="B70" s="321" t="s">
        <v>99</v>
      </c>
      <c r="C70" s="321" t="s">
        <v>100</v>
      </c>
      <c r="D70" s="322" t="s">
        <v>1144</v>
      </c>
      <c r="E70" s="323" t="s">
        <v>1145</v>
      </c>
      <c r="F70" s="321" t="s">
        <v>41</v>
      </c>
      <c r="G70" s="324">
        <v>4</v>
      </c>
      <c r="H70" s="327">
        <v>0</v>
      </c>
      <c r="I70" s="325">
        <f t="shared" si="6"/>
        <v>0</v>
      </c>
      <c r="J70" s="326">
        <v>0</v>
      </c>
      <c r="K70" s="324">
        <f t="shared" si="7"/>
        <v>0</v>
      </c>
      <c r="L70" s="326">
        <v>0</v>
      </c>
      <c r="M70" s="324">
        <f t="shared" si="8"/>
        <v>0</v>
      </c>
      <c r="N70" s="328">
        <v>21</v>
      </c>
      <c r="O70" s="284">
        <v>32</v>
      </c>
      <c r="P70" s="285" t="s">
        <v>98</v>
      </c>
    </row>
    <row r="71" spans="1:16" s="285" customFormat="1" ht="11.25" customHeight="1">
      <c r="A71" s="321">
        <v>54</v>
      </c>
      <c r="B71" s="321" t="s">
        <v>99</v>
      </c>
      <c r="C71" s="321" t="s">
        <v>100</v>
      </c>
      <c r="D71" s="322" t="s">
        <v>1146</v>
      </c>
      <c r="E71" s="323" t="s">
        <v>1147</v>
      </c>
      <c r="F71" s="321" t="s">
        <v>41</v>
      </c>
      <c r="G71" s="324">
        <v>7</v>
      </c>
      <c r="H71" s="327">
        <v>0</v>
      </c>
      <c r="I71" s="325">
        <f t="shared" si="6"/>
        <v>0</v>
      </c>
      <c r="J71" s="326">
        <v>0</v>
      </c>
      <c r="K71" s="324">
        <f t="shared" si="7"/>
        <v>0</v>
      </c>
      <c r="L71" s="326">
        <v>0</v>
      </c>
      <c r="M71" s="324">
        <f t="shared" si="8"/>
        <v>0</v>
      </c>
      <c r="N71" s="328">
        <v>21</v>
      </c>
      <c r="O71" s="284">
        <v>32</v>
      </c>
      <c r="P71" s="285" t="s">
        <v>98</v>
      </c>
    </row>
    <row r="72" spans="1:16" s="283" customFormat="1" ht="11.25" customHeight="1">
      <c r="A72" s="276">
        <v>55</v>
      </c>
      <c r="B72" s="276" t="s">
        <v>97</v>
      </c>
      <c r="C72" s="276" t="s">
        <v>521</v>
      </c>
      <c r="D72" s="277" t="s">
        <v>623</v>
      </c>
      <c r="E72" s="278" t="s">
        <v>624</v>
      </c>
      <c r="F72" s="276" t="s">
        <v>608</v>
      </c>
      <c r="G72" s="279">
        <v>34</v>
      </c>
      <c r="H72" s="300">
        <v>0</v>
      </c>
      <c r="I72" s="280">
        <f t="shared" si="6"/>
        <v>0</v>
      </c>
      <c r="J72" s="281">
        <v>0</v>
      </c>
      <c r="K72" s="279">
        <f t="shared" si="7"/>
        <v>0</v>
      </c>
      <c r="L72" s="281">
        <v>0</v>
      </c>
      <c r="M72" s="279">
        <f t="shared" si="8"/>
        <v>0</v>
      </c>
      <c r="N72" s="301">
        <v>21</v>
      </c>
      <c r="O72" s="282">
        <v>16</v>
      </c>
      <c r="P72" s="283" t="s">
        <v>98</v>
      </c>
    </row>
    <row r="73" spans="1:16" s="283" customFormat="1" ht="11.25" customHeight="1">
      <c r="A73" s="276">
        <v>56</v>
      </c>
      <c r="B73" s="276" t="s">
        <v>97</v>
      </c>
      <c r="C73" s="276" t="s">
        <v>521</v>
      </c>
      <c r="D73" s="277" t="s">
        <v>625</v>
      </c>
      <c r="E73" s="278" t="s">
        <v>626</v>
      </c>
      <c r="F73" s="276" t="s">
        <v>608</v>
      </c>
      <c r="G73" s="279">
        <v>34</v>
      </c>
      <c r="H73" s="300">
        <v>0</v>
      </c>
      <c r="I73" s="280">
        <f t="shared" si="6"/>
        <v>0</v>
      </c>
      <c r="J73" s="281">
        <v>0</v>
      </c>
      <c r="K73" s="279">
        <f t="shared" si="7"/>
        <v>0</v>
      </c>
      <c r="L73" s="281">
        <v>0</v>
      </c>
      <c r="M73" s="279">
        <f t="shared" si="8"/>
        <v>0</v>
      </c>
      <c r="N73" s="301">
        <v>21</v>
      </c>
      <c r="O73" s="282">
        <v>16</v>
      </c>
      <c r="P73" s="283" t="s">
        <v>98</v>
      </c>
    </row>
    <row r="74" spans="1:16" s="283" customFormat="1" ht="11.25" customHeight="1">
      <c r="A74" s="276">
        <v>57</v>
      </c>
      <c r="B74" s="276" t="s">
        <v>97</v>
      </c>
      <c r="C74" s="276" t="s">
        <v>521</v>
      </c>
      <c r="D74" s="277" t="s">
        <v>627</v>
      </c>
      <c r="E74" s="278" t="s">
        <v>628</v>
      </c>
      <c r="F74" s="276" t="s">
        <v>608</v>
      </c>
      <c r="G74" s="279">
        <v>34</v>
      </c>
      <c r="H74" s="300">
        <v>0</v>
      </c>
      <c r="I74" s="280">
        <f t="shared" si="6"/>
        <v>0</v>
      </c>
      <c r="J74" s="281">
        <v>0</v>
      </c>
      <c r="K74" s="279">
        <f t="shared" si="7"/>
        <v>0</v>
      </c>
      <c r="L74" s="281">
        <v>0</v>
      </c>
      <c r="M74" s="279">
        <f t="shared" si="8"/>
        <v>0</v>
      </c>
      <c r="N74" s="301">
        <v>21</v>
      </c>
      <c r="O74" s="282">
        <v>16</v>
      </c>
      <c r="P74" s="283" t="s">
        <v>98</v>
      </c>
    </row>
    <row r="75" spans="1:16" s="285" customFormat="1" ht="11.25" customHeight="1">
      <c r="A75" s="321">
        <v>58</v>
      </c>
      <c r="B75" s="321" t="s">
        <v>99</v>
      </c>
      <c r="C75" s="321" t="s">
        <v>100</v>
      </c>
      <c r="D75" s="322" t="s">
        <v>629</v>
      </c>
      <c r="E75" s="323" t="s">
        <v>630</v>
      </c>
      <c r="F75" s="321" t="s">
        <v>41</v>
      </c>
      <c r="G75" s="324">
        <v>1</v>
      </c>
      <c r="H75" s="327">
        <v>0</v>
      </c>
      <c r="I75" s="325">
        <f t="shared" si="6"/>
        <v>0</v>
      </c>
      <c r="J75" s="326">
        <v>0</v>
      </c>
      <c r="K75" s="324">
        <f t="shared" si="7"/>
        <v>0</v>
      </c>
      <c r="L75" s="326">
        <v>0</v>
      </c>
      <c r="M75" s="324">
        <f t="shared" si="8"/>
        <v>0</v>
      </c>
      <c r="N75" s="328">
        <v>21</v>
      </c>
      <c r="O75" s="284">
        <v>32</v>
      </c>
      <c r="P75" s="285" t="s">
        <v>98</v>
      </c>
    </row>
    <row r="76" spans="1:16" s="285" customFormat="1" ht="11.25" customHeight="1">
      <c r="A76" s="321">
        <v>59</v>
      </c>
      <c r="B76" s="321" t="s">
        <v>99</v>
      </c>
      <c r="C76" s="321" t="s">
        <v>100</v>
      </c>
      <c r="D76" s="322" t="s">
        <v>631</v>
      </c>
      <c r="E76" s="323" t="s">
        <v>1148</v>
      </c>
      <c r="F76" s="321" t="s">
        <v>41</v>
      </c>
      <c r="G76" s="324">
        <v>1</v>
      </c>
      <c r="H76" s="327">
        <v>0</v>
      </c>
      <c r="I76" s="325">
        <f t="shared" si="6"/>
        <v>0</v>
      </c>
      <c r="J76" s="326">
        <v>0</v>
      </c>
      <c r="K76" s="324">
        <f t="shared" si="7"/>
        <v>0</v>
      </c>
      <c r="L76" s="326">
        <v>0</v>
      </c>
      <c r="M76" s="324">
        <f t="shared" si="8"/>
        <v>0</v>
      </c>
      <c r="N76" s="328">
        <v>21</v>
      </c>
      <c r="O76" s="284">
        <v>32</v>
      </c>
      <c r="P76" s="285" t="s">
        <v>98</v>
      </c>
    </row>
    <row r="77" spans="1:16" s="285" customFormat="1" ht="11.25" customHeight="1">
      <c r="A77" s="321">
        <v>60</v>
      </c>
      <c r="B77" s="321" t="s">
        <v>99</v>
      </c>
      <c r="C77" s="321" t="s">
        <v>100</v>
      </c>
      <c r="D77" s="322" t="s">
        <v>1149</v>
      </c>
      <c r="E77" s="323" t="s">
        <v>1150</v>
      </c>
      <c r="F77" s="321" t="s">
        <v>41</v>
      </c>
      <c r="G77" s="324">
        <v>28</v>
      </c>
      <c r="H77" s="327">
        <v>0</v>
      </c>
      <c r="I77" s="325">
        <f t="shared" si="6"/>
        <v>0</v>
      </c>
      <c r="J77" s="326">
        <v>0</v>
      </c>
      <c r="K77" s="324">
        <f t="shared" si="7"/>
        <v>0</v>
      </c>
      <c r="L77" s="326">
        <v>0</v>
      </c>
      <c r="M77" s="324">
        <f t="shared" si="8"/>
        <v>0</v>
      </c>
      <c r="N77" s="328">
        <v>21</v>
      </c>
      <c r="O77" s="284">
        <v>32</v>
      </c>
      <c r="P77" s="285" t="s">
        <v>98</v>
      </c>
    </row>
    <row r="78" spans="1:16" s="285" customFormat="1" ht="11.25" customHeight="1">
      <c r="A78" s="321">
        <v>61</v>
      </c>
      <c r="B78" s="321" t="s">
        <v>99</v>
      </c>
      <c r="C78" s="321" t="s">
        <v>100</v>
      </c>
      <c r="D78" s="322" t="s">
        <v>1151</v>
      </c>
      <c r="E78" s="323" t="s">
        <v>1152</v>
      </c>
      <c r="F78" s="321" t="s">
        <v>41</v>
      </c>
      <c r="G78" s="324">
        <v>3</v>
      </c>
      <c r="H78" s="327">
        <v>0</v>
      </c>
      <c r="I78" s="325">
        <f t="shared" si="6"/>
        <v>0</v>
      </c>
      <c r="J78" s="326">
        <v>0</v>
      </c>
      <c r="K78" s="324">
        <f t="shared" si="7"/>
        <v>0</v>
      </c>
      <c r="L78" s="326">
        <v>0</v>
      </c>
      <c r="M78" s="324">
        <f t="shared" si="8"/>
        <v>0</v>
      </c>
      <c r="N78" s="328">
        <v>21</v>
      </c>
      <c r="O78" s="284">
        <v>32</v>
      </c>
      <c r="P78" s="285" t="s">
        <v>98</v>
      </c>
    </row>
    <row r="79" spans="1:16" s="285" customFormat="1" ht="11.25" customHeight="1">
      <c r="A79" s="321">
        <v>62</v>
      </c>
      <c r="B79" s="321" t="s">
        <v>99</v>
      </c>
      <c r="C79" s="321" t="s">
        <v>100</v>
      </c>
      <c r="D79" s="322" t="s">
        <v>1153</v>
      </c>
      <c r="E79" s="323" t="s">
        <v>1154</v>
      </c>
      <c r="F79" s="321" t="s">
        <v>41</v>
      </c>
      <c r="G79" s="324">
        <v>1</v>
      </c>
      <c r="H79" s="327">
        <v>0</v>
      </c>
      <c r="I79" s="325">
        <f t="shared" si="6"/>
        <v>0</v>
      </c>
      <c r="J79" s="326">
        <v>0</v>
      </c>
      <c r="K79" s="324">
        <f t="shared" si="7"/>
        <v>0</v>
      </c>
      <c r="L79" s="326">
        <v>0</v>
      </c>
      <c r="M79" s="324">
        <f t="shared" si="8"/>
        <v>0</v>
      </c>
      <c r="N79" s="328">
        <v>21</v>
      </c>
      <c r="O79" s="284">
        <v>32</v>
      </c>
      <c r="P79" s="285" t="s">
        <v>98</v>
      </c>
    </row>
    <row r="80" spans="1:16" s="283" customFormat="1" ht="22.5" customHeight="1">
      <c r="A80" s="276">
        <v>63</v>
      </c>
      <c r="B80" s="276" t="s">
        <v>97</v>
      </c>
      <c r="C80" s="276" t="s">
        <v>521</v>
      </c>
      <c r="D80" s="277" t="s">
        <v>632</v>
      </c>
      <c r="E80" s="278" t="s">
        <v>633</v>
      </c>
      <c r="F80" s="276" t="s">
        <v>9</v>
      </c>
      <c r="G80" s="279">
        <v>5.779</v>
      </c>
      <c r="H80" s="300">
        <v>0</v>
      </c>
      <c r="I80" s="280">
        <f t="shared" si="6"/>
        <v>0</v>
      </c>
      <c r="J80" s="281">
        <v>0</v>
      </c>
      <c r="K80" s="279">
        <f t="shared" si="7"/>
        <v>0</v>
      </c>
      <c r="L80" s="281">
        <v>0</v>
      </c>
      <c r="M80" s="279">
        <f t="shared" si="8"/>
        <v>0</v>
      </c>
      <c r="N80" s="301">
        <v>21</v>
      </c>
      <c r="O80" s="282">
        <v>16</v>
      </c>
      <c r="P80" s="283" t="s">
        <v>98</v>
      </c>
    </row>
    <row r="81" spans="1:16" s="283" customFormat="1" ht="11.25" customHeight="1">
      <c r="A81" s="276">
        <v>64</v>
      </c>
      <c r="B81" s="276" t="s">
        <v>97</v>
      </c>
      <c r="C81" s="276" t="s">
        <v>521</v>
      </c>
      <c r="D81" s="277" t="s">
        <v>634</v>
      </c>
      <c r="E81" s="278" t="s">
        <v>635</v>
      </c>
      <c r="F81" s="276" t="s">
        <v>608</v>
      </c>
      <c r="G81" s="279">
        <v>68</v>
      </c>
      <c r="H81" s="300">
        <v>0</v>
      </c>
      <c r="I81" s="280">
        <f t="shared" si="6"/>
        <v>0</v>
      </c>
      <c r="J81" s="281">
        <v>0</v>
      </c>
      <c r="K81" s="279">
        <f t="shared" si="7"/>
        <v>0</v>
      </c>
      <c r="L81" s="281">
        <v>0</v>
      </c>
      <c r="M81" s="279">
        <f t="shared" si="8"/>
        <v>0</v>
      </c>
      <c r="N81" s="301">
        <v>21</v>
      </c>
      <c r="O81" s="282">
        <v>16</v>
      </c>
      <c r="P81" s="283" t="s">
        <v>98</v>
      </c>
    </row>
    <row r="82" spans="1:16" s="283" customFormat="1" ht="11.25" customHeight="1">
      <c r="A82" s="276">
        <v>65</v>
      </c>
      <c r="B82" s="276" t="s">
        <v>97</v>
      </c>
      <c r="C82" s="276" t="s">
        <v>521</v>
      </c>
      <c r="D82" s="277" t="s">
        <v>636</v>
      </c>
      <c r="E82" s="278" t="s">
        <v>637</v>
      </c>
      <c r="F82" s="276" t="s">
        <v>608</v>
      </c>
      <c r="G82" s="279">
        <v>34</v>
      </c>
      <c r="H82" s="300">
        <v>0</v>
      </c>
      <c r="I82" s="280">
        <f t="shared" si="6"/>
        <v>0</v>
      </c>
      <c r="J82" s="281">
        <v>0</v>
      </c>
      <c r="K82" s="279">
        <f t="shared" si="7"/>
        <v>0</v>
      </c>
      <c r="L82" s="281">
        <v>0</v>
      </c>
      <c r="M82" s="279">
        <f t="shared" si="8"/>
        <v>0</v>
      </c>
      <c r="N82" s="301">
        <v>21</v>
      </c>
      <c r="O82" s="282">
        <v>16</v>
      </c>
      <c r="P82" s="283" t="s">
        <v>98</v>
      </c>
    </row>
    <row r="83" spans="1:16" s="283" customFormat="1" ht="11.25" customHeight="1">
      <c r="A83" s="276">
        <v>66</v>
      </c>
      <c r="B83" s="276" t="s">
        <v>97</v>
      </c>
      <c r="C83" s="276" t="s">
        <v>521</v>
      </c>
      <c r="D83" s="277" t="s">
        <v>638</v>
      </c>
      <c r="E83" s="278" t="s">
        <v>639</v>
      </c>
      <c r="F83" s="276" t="s">
        <v>5</v>
      </c>
      <c r="G83" s="279">
        <v>34</v>
      </c>
      <c r="H83" s="300">
        <v>0</v>
      </c>
      <c r="I83" s="280">
        <f t="shared" si="6"/>
        <v>0</v>
      </c>
      <c r="J83" s="281">
        <v>0</v>
      </c>
      <c r="K83" s="279">
        <f t="shared" si="7"/>
        <v>0</v>
      </c>
      <c r="L83" s="281">
        <v>0</v>
      </c>
      <c r="M83" s="279">
        <f t="shared" si="8"/>
        <v>0</v>
      </c>
      <c r="N83" s="301">
        <v>21</v>
      </c>
      <c r="O83" s="282">
        <v>16</v>
      </c>
      <c r="P83" s="283" t="s">
        <v>98</v>
      </c>
    </row>
    <row r="84" spans="1:16" s="285" customFormat="1" ht="11.25" customHeight="1">
      <c r="A84" s="321">
        <v>67</v>
      </c>
      <c r="B84" s="321" t="s">
        <v>99</v>
      </c>
      <c r="C84" s="321" t="s">
        <v>100</v>
      </c>
      <c r="D84" s="322" t="s">
        <v>640</v>
      </c>
      <c r="E84" s="323" t="s">
        <v>641</v>
      </c>
      <c r="F84" s="321" t="s">
        <v>41</v>
      </c>
      <c r="G84" s="324">
        <v>34</v>
      </c>
      <c r="H84" s="327">
        <v>0</v>
      </c>
      <c r="I84" s="325">
        <f t="shared" si="6"/>
        <v>0</v>
      </c>
      <c r="J84" s="326">
        <v>0</v>
      </c>
      <c r="K84" s="324">
        <f t="shared" si="7"/>
        <v>0</v>
      </c>
      <c r="L84" s="326">
        <v>0</v>
      </c>
      <c r="M84" s="324">
        <f t="shared" si="8"/>
        <v>0</v>
      </c>
      <c r="N84" s="328">
        <v>21</v>
      </c>
      <c r="O84" s="284">
        <v>32</v>
      </c>
      <c r="P84" s="285" t="s">
        <v>98</v>
      </c>
    </row>
    <row r="85" spans="1:16" s="283" customFormat="1" ht="11.25" customHeight="1">
      <c r="A85" s="276">
        <v>68</v>
      </c>
      <c r="B85" s="276" t="s">
        <v>97</v>
      </c>
      <c r="C85" s="276" t="s">
        <v>521</v>
      </c>
      <c r="D85" s="277" t="s">
        <v>642</v>
      </c>
      <c r="E85" s="278" t="s">
        <v>643</v>
      </c>
      <c r="F85" s="276" t="s">
        <v>5</v>
      </c>
      <c r="G85" s="279">
        <v>34</v>
      </c>
      <c r="H85" s="300">
        <v>0</v>
      </c>
      <c r="I85" s="280">
        <f t="shared" si="6"/>
        <v>0</v>
      </c>
      <c r="J85" s="281">
        <v>0</v>
      </c>
      <c r="K85" s="279">
        <f t="shared" si="7"/>
        <v>0</v>
      </c>
      <c r="L85" s="281">
        <v>0</v>
      </c>
      <c r="M85" s="279">
        <f t="shared" si="8"/>
        <v>0</v>
      </c>
      <c r="N85" s="301">
        <v>21</v>
      </c>
      <c r="O85" s="282">
        <v>16</v>
      </c>
      <c r="P85" s="283" t="s">
        <v>98</v>
      </c>
    </row>
    <row r="86" spans="1:16" s="283" customFormat="1" ht="11.25" customHeight="1">
      <c r="A86" s="276">
        <v>69</v>
      </c>
      <c r="B86" s="276" t="s">
        <v>97</v>
      </c>
      <c r="C86" s="276" t="s">
        <v>521</v>
      </c>
      <c r="D86" s="277" t="s">
        <v>644</v>
      </c>
      <c r="E86" s="278" t="s">
        <v>645</v>
      </c>
      <c r="F86" s="276" t="s">
        <v>5</v>
      </c>
      <c r="G86" s="279">
        <v>34</v>
      </c>
      <c r="H86" s="300">
        <v>0</v>
      </c>
      <c r="I86" s="280">
        <f t="shared" si="6"/>
        <v>0</v>
      </c>
      <c r="J86" s="281">
        <v>0</v>
      </c>
      <c r="K86" s="279">
        <f t="shared" si="7"/>
        <v>0</v>
      </c>
      <c r="L86" s="281">
        <v>0</v>
      </c>
      <c r="M86" s="279">
        <f t="shared" si="8"/>
        <v>0</v>
      </c>
      <c r="N86" s="301">
        <v>21</v>
      </c>
      <c r="O86" s="282">
        <v>16</v>
      </c>
      <c r="P86" s="283" t="s">
        <v>98</v>
      </c>
    </row>
    <row r="87" spans="1:16" s="285" customFormat="1" ht="33.75" customHeight="1">
      <c r="A87" s="321">
        <v>70</v>
      </c>
      <c r="B87" s="321" t="s">
        <v>99</v>
      </c>
      <c r="C87" s="321" t="s">
        <v>100</v>
      </c>
      <c r="D87" s="322" t="s">
        <v>646</v>
      </c>
      <c r="E87" s="323" t="s">
        <v>647</v>
      </c>
      <c r="F87" s="321" t="s">
        <v>41</v>
      </c>
      <c r="G87" s="324">
        <v>34</v>
      </c>
      <c r="H87" s="327">
        <v>0</v>
      </c>
      <c r="I87" s="325">
        <f t="shared" si="6"/>
        <v>0</v>
      </c>
      <c r="J87" s="326">
        <v>0</v>
      </c>
      <c r="K87" s="324">
        <f t="shared" si="7"/>
        <v>0</v>
      </c>
      <c r="L87" s="326">
        <v>0</v>
      </c>
      <c r="M87" s="324">
        <f t="shared" si="8"/>
        <v>0</v>
      </c>
      <c r="N87" s="328">
        <v>21</v>
      </c>
      <c r="O87" s="284">
        <v>32</v>
      </c>
      <c r="P87" s="285" t="s">
        <v>98</v>
      </c>
    </row>
    <row r="88" spans="1:16" s="283" customFormat="1" ht="22.5" customHeight="1">
      <c r="A88" s="276">
        <v>71</v>
      </c>
      <c r="B88" s="276" t="s">
        <v>97</v>
      </c>
      <c r="C88" s="276" t="s">
        <v>101</v>
      </c>
      <c r="D88" s="277" t="s">
        <v>648</v>
      </c>
      <c r="E88" s="278" t="s">
        <v>649</v>
      </c>
      <c r="F88" s="276" t="s">
        <v>41</v>
      </c>
      <c r="G88" s="279">
        <v>272</v>
      </c>
      <c r="H88" s="300">
        <v>0</v>
      </c>
      <c r="I88" s="280">
        <f t="shared" si="6"/>
        <v>0</v>
      </c>
      <c r="J88" s="281">
        <v>0</v>
      </c>
      <c r="K88" s="279">
        <f t="shared" si="7"/>
        <v>0</v>
      </c>
      <c r="L88" s="281">
        <v>0</v>
      </c>
      <c r="M88" s="279">
        <f t="shared" si="8"/>
        <v>0</v>
      </c>
      <c r="N88" s="301">
        <v>21</v>
      </c>
      <c r="O88" s="282">
        <v>16</v>
      </c>
      <c r="P88" s="283" t="s">
        <v>98</v>
      </c>
    </row>
    <row r="89" spans="1:16" s="285" customFormat="1" ht="11.25" customHeight="1">
      <c r="A89" s="321">
        <v>72</v>
      </c>
      <c r="B89" s="321" t="s">
        <v>99</v>
      </c>
      <c r="C89" s="321" t="s">
        <v>100</v>
      </c>
      <c r="D89" s="322" t="s">
        <v>650</v>
      </c>
      <c r="E89" s="323" t="s">
        <v>651</v>
      </c>
      <c r="F89" s="321" t="s">
        <v>41</v>
      </c>
      <c r="G89" s="324">
        <v>34</v>
      </c>
      <c r="H89" s="327">
        <v>0</v>
      </c>
      <c r="I89" s="325">
        <f t="shared" si="6"/>
        <v>0</v>
      </c>
      <c r="J89" s="326">
        <v>0</v>
      </c>
      <c r="K89" s="324">
        <f t="shared" si="7"/>
        <v>0</v>
      </c>
      <c r="L89" s="326">
        <v>0</v>
      </c>
      <c r="M89" s="324">
        <f t="shared" si="8"/>
        <v>0</v>
      </c>
      <c r="N89" s="328">
        <v>21</v>
      </c>
      <c r="O89" s="284">
        <v>32</v>
      </c>
      <c r="P89" s="285" t="s">
        <v>98</v>
      </c>
    </row>
    <row r="90" spans="1:16" s="285" customFormat="1" ht="11.25" customHeight="1">
      <c r="A90" s="321">
        <v>73</v>
      </c>
      <c r="B90" s="321" t="s">
        <v>99</v>
      </c>
      <c r="C90" s="321" t="s">
        <v>100</v>
      </c>
      <c r="D90" s="322" t="s">
        <v>652</v>
      </c>
      <c r="E90" s="323" t="s">
        <v>653</v>
      </c>
      <c r="F90" s="321" t="s">
        <v>41</v>
      </c>
      <c r="G90" s="324">
        <v>34</v>
      </c>
      <c r="H90" s="327">
        <v>0</v>
      </c>
      <c r="I90" s="325">
        <f t="shared" si="6"/>
        <v>0</v>
      </c>
      <c r="J90" s="326">
        <v>0</v>
      </c>
      <c r="K90" s="324">
        <f t="shared" si="7"/>
        <v>0</v>
      </c>
      <c r="L90" s="326">
        <v>0</v>
      </c>
      <c r="M90" s="324">
        <f t="shared" si="8"/>
        <v>0</v>
      </c>
      <c r="N90" s="328">
        <v>21</v>
      </c>
      <c r="O90" s="284">
        <v>32</v>
      </c>
      <c r="P90" s="285" t="s">
        <v>98</v>
      </c>
    </row>
    <row r="91" spans="1:16" s="285" customFormat="1" ht="11.25" customHeight="1">
      <c r="A91" s="321">
        <v>74</v>
      </c>
      <c r="B91" s="321" t="s">
        <v>99</v>
      </c>
      <c r="C91" s="321" t="s">
        <v>100</v>
      </c>
      <c r="D91" s="322" t="s">
        <v>654</v>
      </c>
      <c r="E91" s="323" t="s">
        <v>655</v>
      </c>
      <c r="F91" s="321" t="s">
        <v>41</v>
      </c>
      <c r="G91" s="324">
        <v>34</v>
      </c>
      <c r="H91" s="327">
        <v>0</v>
      </c>
      <c r="I91" s="325">
        <f t="shared" si="6"/>
        <v>0</v>
      </c>
      <c r="J91" s="326">
        <v>0</v>
      </c>
      <c r="K91" s="324">
        <f t="shared" si="7"/>
        <v>0</v>
      </c>
      <c r="L91" s="326">
        <v>0</v>
      </c>
      <c r="M91" s="324">
        <f t="shared" si="8"/>
        <v>0</v>
      </c>
      <c r="N91" s="328">
        <v>21</v>
      </c>
      <c r="O91" s="284">
        <v>32</v>
      </c>
      <c r="P91" s="285" t="s">
        <v>98</v>
      </c>
    </row>
    <row r="92" spans="1:16" s="285" customFormat="1" ht="11.25" customHeight="1">
      <c r="A92" s="321">
        <v>75</v>
      </c>
      <c r="B92" s="321" t="s">
        <v>99</v>
      </c>
      <c r="C92" s="321" t="s">
        <v>100</v>
      </c>
      <c r="D92" s="322" t="s">
        <v>656</v>
      </c>
      <c r="E92" s="323" t="s">
        <v>657</v>
      </c>
      <c r="F92" s="321" t="s">
        <v>41</v>
      </c>
      <c r="G92" s="324">
        <v>34</v>
      </c>
      <c r="H92" s="327">
        <v>0</v>
      </c>
      <c r="I92" s="325">
        <f t="shared" si="6"/>
        <v>0</v>
      </c>
      <c r="J92" s="326">
        <v>0</v>
      </c>
      <c r="K92" s="324">
        <f t="shared" si="7"/>
        <v>0</v>
      </c>
      <c r="L92" s="326">
        <v>0</v>
      </c>
      <c r="M92" s="324">
        <f t="shared" si="8"/>
        <v>0</v>
      </c>
      <c r="N92" s="328">
        <v>21</v>
      </c>
      <c r="O92" s="284">
        <v>32</v>
      </c>
      <c r="P92" s="285" t="s">
        <v>98</v>
      </c>
    </row>
    <row r="93" spans="1:16" s="285" customFormat="1" ht="11.25" customHeight="1">
      <c r="A93" s="321">
        <v>76</v>
      </c>
      <c r="B93" s="321" t="s">
        <v>99</v>
      </c>
      <c r="C93" s="321" t="s">
        <v>100</v>
      </c>
      <c r="D93" s="322" t="s">
        <v>658</v>
      </c>
      <c r="E93" s="323" t="s">
        <v>659</v>
      </c>
      <c r="F93" s="321" t="s">
        <v>41</v>
      </c>
      <c r="G93" s="324">
        <v>34</v>
      </c>
      <c r="H93" s="327">
        <v>0</v>
      </c>
      <c r="I93" s="325">
        <f t="shared" si="6"/>
        <v>0</v>
      </c>
      <c r="J93" s="326">
        <v>0</v>
      </c>
      <c r="K93" s="324">
        <f t="shared" si="7"/>
        <v>0</v>
      </c>
      <c r="L93" s="326">
        <v>0</v>
      </c>
      <c r="M93" s="324">
        <f t="shared" si="8"/>
        <v>0</v>
      </c>
      <c r="N93" s="328">
        <v>21</v>
      </c>
      <c r="O93" s="284">
        <v>32</v>
      </c>
      <c r="P93" s="285" t="s">
        <v>98</v>
      </c>
    </row>
    <row r="94" spans="1:16" s="285" customFormat="1" ht="11.25" customHeight="1">
      <c r="A94" s="321">
        <v>77</v>
      </c>
      <c r="B94" s="321" t="s">
        <v>99</v>
      </c>
      <c r="C94" s="321" t="s">
        <v>100</v>
      </c>
      <c r="D94" s="322" t="s">
        <v>111</v>
      </c>
      <c r="E94" s="323" t="s">
        <v>660</v>
      </c>
      <c r="F94" s="321" t="s">
        <v>41</v>
      </c>
      <c r="G94" s="324">
        <v>34</v>
      </c>
      <c r="H94" s="327">
        <v>0</v>
      </c>
      <c r="I94" s="325">
        <f t="shared" si="6"/>
        <v>0</v>
      </c>
      <c r="J94" s="326">
        <v>0</v>
      </c>
      <c r="K94" s="324">
        <f t="shared" si="7"/>
        <v>0</v>
      </c>
      <c r="L94" s="326">
        <v>0</v>
      </c>
      <c r="M94" s="324">
        <f t="shared" si="8"/>
        <v>0</v>
      </c>
      <c r="N94" s="328">
        <v>21</v>
      </c>
      <c r="O94" s="284">
        <v>32</v>
      </c>
      <c r="P94" s="285" t="s">
        <v>98</v>
      </c>
    </row>
    <row r="95" spans="1:16" s="285" customFormat="1" ht="11.25" customHeight="1">
      <c r="A95" s="321">
        <v>78</v>
      </c>
      <c r="B95" s="321" t="s">
        <v>99</v>
      </c>
      <c r="C95" s="321" t="s">
        <v>100</v>
      </c>
      <c r="D95" s="322" t="s">
        <v>661</v>
      </c>
      <c r="E95" s="323" t="s">
        <v>662</v>
      </c>
      <c r="F95" s="321" t="s">
        <v>41</v>
      </c>
      <c r="G95" s="324">
        <v>34</v>
      </c>
      <c r="H95" s="327">
        <v>0</v>
      </c>
      <c r="I95" s="325">
        <f t="shared" si="6"/>
        <v>0</v>
      </c>
      <c r="J95" s="326">
        <v>0</v>
      </c>
      <c r="K95" s="324">
        <f t="shared" si="7"/>
        <v>0</v>
      </c>
      <c r="L95" s="326">
        <v>0</v>
      </c>
      <c r="M95" s="324">
        <f t="shared" si="8"/>
        <v>0</v>
      </c>
      <c r="N95" s="328">
        <v>21</v>
      </c>
      <c r="O95" s="284">
        <v>32</v>
      </c>
      <c r="P95" s="285" t="s">
        <v>98</v>
      </c>
    </row>
    <row r="96" spans="1:16" s="285" customFormat="1" ht="11.25" customHeight="1">
      <c r="A96" s="321">
        <v>79</v>
      </c>
      <c r="B96" s="321" t="s">
        <v>99</v>
      </c>
      <c r="C96" s="321" t="s">
        <v>100</v>
      </c>
      <c r="D96" s="322" t="s">
        <v>663</v>
      </c>
      <c r="E96" s="323" t="s">
        <v>664</v>
      </c>
      <c r="F96" s="321" t="s">
        <v>41</v>
      </c>
      <c r="G96" s="324">
        <v>34</v>
      </c>
      <c r="H96" s="327">
        <v>0</v>
      </c>
      <c r="I96" s="325">
        <f t="shared" si="6"/>
        <v>0</v>
      </c>
      <c r="J96" s="326">
        <v>0</v>
      </c>
      <c r="K96" s="324">
        <f t="shared" si="7"/>
        <v>0</v>
      </c>
      <c r="L96" s="326">
        <v>0</v>
      </c>
      <c r="M96" s="324">
        <f t="shared" si="8"/>
        <v>0</v>
      </c>
      <c r="N96" s="328">
        <v>21</v>
      </c>
      <c r="O96" s="284">
        <v>32</v>
      </c>
      <c r="P96" s="285" t="s">
        <v>98</v>
      </c>
    </row>
    <row r="97" spans="1:16" s="283" customFormat="1" ht="11.25" customHeight="1">
      <c r="A97" s="276">
        <v>80</v>
      </c>
      <c r="B97" s="276" t="s">
        <v>97</v>
      </c>
      <c r="C97" s="276" t="s">
        <v>521</v>
      </c>
      <c r="D97" s="277" t="s">
        <v>665</v>
      </c>
      <c r="E97" s="278" t="s">
        <v>666</v>
      </c>
      <c r="F97" s="276" t="s">
        <v>9</v>
      </c>
      <c r="G97" s="279">
        <v>0.177</v>
      </c>
      <c r="H97" s="300">
        <v>0</v>
      </c>
      <c r="I97" s="280">
        <f t="shared" si="6"/>
        <v>0</v>
      </c>
      <c r="J97" s="281">
        <v>0</v>
      </c>
      <c r="K97" s="279">
        <f t="shared" si="7"/>
        <v>0</v>
      </c>
      <c r="L97" s="281">
        <v>0</v>
      </c>
      <c r="M97" s="279">
        <f t="shared" si="8"/>
        <v>0</v>
      </c>
      <c r="N97" s="301">
        <v>21</v>
      </c>
      <c r="O97" s="282">
        <v>16</v>
      </c>
      <c r="P97" s="283" t="s">
        <v>98</v>
      </c>
    </row>
    <row r="98" spans="2:16" s="272" customFormat="1" ht="11.25" customHeight="1">
      <c r="B98" s="273" t="s">
        <v>92</v>
      </c>
      <c r="D98" s="272" t="s">
        <v>667</v>
      </c>
      <c r="E98" s="272" t="s">
        <v>668</v>
      </c>
      <c r="H98" s="299"/>
      <c r="I98" s="274">
        <f>SUM(I99:I102)</f>
        <v>0</v>
      </c>
      <c r="K98" s="275">
        <f>SUM(K99:K102)</f>
        <v>0</v>
      </c>
      <c r="M98" s="275">
        <f>SUM(M99:M102)</f>
        <v>0</v>
      </c>
      <c r="N98" s="299"/>
      <c r="P98" s="272" t="s">
        <v>96</v>
      </c>
    </row>
    <row r="99" spans="1:16" s="283" customFormat="1" ht="11.25" customHeight="1">
      <c r="A99" s="276">
        <v>81</v>
      </c>
      <c r="B99" s="276" t="s">
        <v>97</v>
      </c>
      <c r="C99" s="276" t="s">
        <v>521</v>
      </c>
      <c r="D99" s="277" t="s">
        <v>669</v>
      </c>
      <c r="E99" s="278" t="s">
        <v>670</v>
      </c>
      <c r="F99" s="276" t="s">
        <v>608</v>
      </c>
      <c r="G99" s="279">
        <v>34</v>
      </c>
      <c r="H99" s="300">
        <v>0</v>
      </c>
      <c r="I99" s="280">
        <f>ROUND(G99*H99,2)</f>
        <v>0</v>
      </c>
      <c r="J99" s="281">
        <v>0</v>
      </c>
      <c r="K99" s="279">
        <f>G99*J99</f>
        <v>0</v>
      </c>
      <c r="L99" s="281">
        <v>0</v>
      </c>
      <c r="M99" s="279">
        <f>G99*L99</f>
        <v>0</v>
      </c>
      <c r="N99" s="301">
        <v>21</v>
      </c>
      <c r="O99" s="282">
        <v>16</v>
      </c>
      <c r="P99" s="283" t="s">
        <v>98</v>
      </c>
    </row>
    <row r="100" spans="1:16" s="285" customFormat="1" ht="11.25" customHeight="1">
      <c r="A100" s="321">
        <v>82</v>
      </c>
      <c r="B100" s="321" t="s">
        <v>99</v>
      </c>
      <c r="C100" s="321" t="s">
        <v>100</v>
      </c>
      <c r="D100" s="322" t="s">
        <v>671</v>
      </c>
      <c r="E100" s="323" t="s">
        <v>672</v>
      </c>
      <c r="F100" s="321" t="s">
        <v>41</v>
      </c>
      <c r="G100" s="324">
        <v>34</v>
      </c>
      <c r="H100" s="327">
        <v>0</v>
      </c>
      <c r="I100" s="325">
        <f>ROUND(G100*H100,2)</f>
        <v>0</v>
      </c>
      <c r="J100" s="326">
        <v>0</v>
      </c>
      <c r="K100" s="324">
        <f>G100*J100</f>
        <v>0</v>
      </c>
      <c r="L100" s="326">
        <v>0</v>
      </c>
      <c r="M100" s="324">
        <f>G100*L100</f>
        <v>0</v>
      </c>
      <c r="N100" s="328">
        <v>21</v>
      </c>
      <c r="O100" s="284">
        <v>32</v>
      </c>
      <c r="P100" s="285" t="s">
        <v>98</v>
      </c>
    </row>
    <row r="101" spans="1:16" s="285" customFormat="1" ht="11.25" customHeight="1">
      <c r="A101" s="321">
        <v>83</v>
      </c>
      <c r="B101" s="321" t="s">
        <v>99</v>
      </c>
      <c r="C101" s="321" t="s">
        <v>100</v>
      </c>
      <c r="D101" s="322" t="s">
        <v>673</v>
      </c>
      <c r="E101" s="323" t="s">
        <v>674</v>
      </c>
      <c r="F101" s="321" t="s">
        <v>41</v>
      </c>
      <c r="G101" s="324">
        <v>34</v>
      </c>
      <c r="H101" s="327">
        <v>0</v>
      </c>
      <c r="I101" s="325">
        <f>ROUND(G101*H101,2)</f>
        <v>0</v>
      </c>
      <c r="J101" s="326">
        <v>0</v>
      </c>
      <c r="K101" s="324">
        <f>G101*J101</f>
        <v>0</v>
      </c>
      <c r="L101" s="326">
        <v>0</v>
      </c>
      <c r="M101" s="324">
        <f>G101*L101</f>
        <v>0</v>
      </c>
      <c r="N101" s="328">
        <v>21</v>
      </c>
      <c r="O101" s="284">
        <v>32</v>
      </c>
      <c r="P101" s="285" t="s">
        <v>98</v>
      </c>
    </row>
    <row r="102" spans="1:16" s="283" customFormat="1" ht="11.25" customHeight="1">
      <c r="A102" s="276">
        <v>84</v>
      </c>
      <c r="B102" s="276" t="s">
        <v>97</v>
      </c>
      <c r="C102" s="276" t="s">
        <v>521</v>
      </c>
      <c r="D102" s="277" t="s">
        <v>675</v>
      </c>
      <c r="E102" s="278" t="s">
        <v>676</v>
      </c>
      <c r="F102" s="276" t="s">
        <v>9</v>
      </c>
      <c r="G102" s="279">
        <v>0.34</v>
      </c>
      <c r="H102" s="300">
        <v>0</v>
      </c>
      <c r="I102" s="280">
        <f>ROUND(G102*H102,2)</f>
        <v>0</v>
      </c>
      <c r="J102" s="281">
        <v>0</v>
      </c>
      <c r="K102" s="279">
        <f>G102*J102</f>
        <v>0</v>
      </c>
      <c r="L102" s="281">
        <v>0</v>
      </c>
      <c r="M102" s="279">
        <f>G102*L102</f>
        <v>0</v>
      </c>
      <c r="N102" s="301">
        <v>21</v>
      </c>
      <c r="O102" s="282">
        <v>16</v>
      </c>
      <c r="P102" s="283" t="s">
        <v>98</v>
      </c>
    </row>
    <row r="103" spans="2:16" s="271" customFormat="1" ht="11.25" customHeight="1">
      <c r="B103" s="286" t="s">
        <v>92</v>
      </c>
      <c r="D103" s="271" t="s">
        <v>677</v>
      </c>
      <c r="E103" s="271" t="s">
        <v>678</v>
      </c>
      <c r="H103" s="302"/>
      <c r="I103" s="287">
        <f>SUM(I104:I105)</f>
        <v>0</v>
      </c>
      <c r="K103" s="288">
        <f>SUM(K104:K105)</f>
        <v>0</v>
      </c>
      <c r="M103" s="288">
        <f>SUM(M104:M105)</f>
        <v>0</v>
      </c>
      <c r="N103" s="302"/>
      <c r="P103" s="271" t="s">
        <v>95</v>
      </c>
    </row>
    <row r="104" spans="1:16" s="283" customFormat="1" ht="11.25" customHeight="1">
      <c r="A104" s="276">
        <v>85</v>
      </c>
      <c r="B104" s="276" t="s">
        <v>97</v>
      </c>
      <c r="C104" s="276" t="s">
        <v>101</v>
      </c>
      <c r="D104" s="277" t="s">
        <v>679</v>
      </c>
      <c r="E104" s="278" t="s">
        <v>680</v>
      </c>
      <c r="F104" s="276" t="s">
        <v>681</v>
      </c>
      <c r="G104" s="279">
        <v>34</v>
      </c>
      <c r="H104" s="300">
        <v>0</v>
      </c>
      <c r="I104" s="280">
        <f>ROUND(G104*H104,2)</f>
        <v>0</v>
      </c>
      <c r="J104" s="281">
        <v>0</v>
      </c>
      <c r="K104" s="279">
        <f>G104*J104</f>
        <v>0</v>
      </c>
      <c r="L104" s="281">
        <v>0</v>
      </c>
      <c r="M104" s="279">
        <f>G104*L104</f>
        <v>0</v>
      </c>
      <c r="N104" s="301">
        <v>21</v>
      </c>
      <c r="O104" s="282">
        <v>512</v>
      </c>
      <c r="P104" s="283" t="s">
        <v>96</v>
      </c>
    </row>
    <row r="105" spans="1:16" s="283" customFormat="1" ht="11.25" customHeight="1">
      <c r="A105" s="276">
        <v>86</v>
      </c>
      <c r="B105" s="276" t="s">
        <v>97</v>
      </c>
      <c r="C105" s="276" t="s">
        <v>101</v>
      </c>
      <c r="D105" s="277" t="s">
        <v>682</v>
      </c>
      <c r="E105" s="278" t="s">
        <v>683</v>
      </c>
      <c r="F105" s="276" t="s">
        <v>9</v>
      </c>
      <c r="G105" s="279">
        <v>6.697</v>
      </c>
      <c r="H105" s="300">
        <v>0</v>
      </c>
      <c r="I105" s="280">
        <f>ROUND(G105*H105,2)</f>
        <v>0</v>
      </c>
      <c r="J105" s="281">
        <v>0</v>
      </c>
      <c r="K105" s="279">
        <f>G105*J105</f>
        <v>0</v>
      </c>
      <c r="L105" s="281">
        <v>0</v>
      </c>
      <c r="M105" s="279">
        <f>G105*L105</f>
        <v>0</v>
      </c>
      <c r="N105" s="301">
        <v>21</v>
      </c>
      <c r="O105" s="282">
        <v>512</v>
      </c>
      <c r="P105" s="283" t="s">
        <v>96</v>
      </c>
    </row>
    <row r="106" spans="5:14" s="289" customFormat="1" ht="15">
      <c r="E106" s="289" t="s">
        <v>108</v>
      </c>
      <c r="H106" s="303"/>
      <c r="I106" s="290">
        <f>I14+I103</f>
        <v>0</v>
      </c>
      <c r="K106" s="291">
        <f>K14+K103</f>
        <v>0</v>
      </c>
      <c r="M106" s="291">
        <f>M14+M103</f>
        <v>0</v>
      </c>
      <c r="N106" s="303"/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5902777910232544" right="0.5902777910232544" top="0.5902777910232544" bottom="0.5902777910232544" header="0.511805534362793" footer="0.511805534362793"/>
  <pageSetup errors="blank" fitToHeight="999" fitToWidth="1" horizontalDpi="1200" verticalDpi="12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8000860214233"/>
  </sheetPr>
  <dimension ref="A1:N182"/>
  <sheetViews>
    <sheetView view="pageBreakPreview" zoomScaleSheetLayoutView="100" workbookViewId="0" topLeftCell="A61">
      <selection activeCell="E166" sqref="E166:E176"/>
    </sheetView>
  </sheetViews>
  <sheetFormatPr defaultColWidth="9.140625" defaultRowHeight="15"/>
  <cols>
    <col min="1" max="1" width="5.7109375" style="24" customWidth="1"/>
    <col min="2" max="2" width="73.8515625" style="123" customWidth="1"/>
    <col min="3" max="3" width="7.57421875" style="117" customWidth="1"/>
    <col min="4" max="4" width="7.00390625" style="118" customWidth="1"/>
    <col min="5" max="5" width="9.421875" style="119" customWidth="1"/>
    <col min="6" max="6" width="12.57421875" style="120" customWidth="1"/>
    <col min="7" max="7" width="9.421875" style="27" customWidth="1"/>
    <col min="8" max="8" width="16.140625" style="120" customWidth="1"/>
    <col min="9" max="256" width="9.140625" style="27" customWidth="1"/>
    <col min="257" max="257" width="5.7109375" style="27" customWidth="1"/>
    <col min="258" max="258" width="73.8515625" style="27" customWidth="1"/>
    <col min="259" max="259" width="7.57421875" style="27" customWidth="1"/>
    <col min="260" max="260" width="7.00390625" style="27" customWidth="1"/>
    <col min="261" max="261" width="9.421875" style="27" customWidth="1"/>
    <col min="262" max="262" width="12.57421875" style="27" customWidth="1"/>
    <col min="263" max="263" width="9.421875" style="27" customWidth="1"/>
    <col min="264" max="264" width="16.140625" style="27" customWidth="1"/>
    <col min="265" max="512" width="9.140625" style="27" customWidth="1"/>
    <col min="513" max="513" width="5.7109375" style="27" customWidth="1"/>
    <col min="514" max="514" width="73.8515625" style="27" customWidth="1"/>
    <col min="515" max="515" width="7.57421875" style="27" customWidth="1"/>
    <col min="516" max="516" width="7.00390625" style="27" customWidth="1"/>
    <col min="517" max="517" width="9.421875" style="27" customWidth="1"/>
    <col min="518" max="518" width="12.57421875" style="27" customWidth="1"/>
    <col min="519" max="519" width="9.421875" style="27" customWidth="1"/>
    <col min="520" max="520" width="16.140625" style="27" customWidth="1"/>
    <col min="521" max="768" width="9.140625" style="27" customWidth="1"/>
    <col min="769" max="769" width="5.7109375" style="27" customWidth="1"/>
    <col min="770" max="770" width="73.8515625" style="27" customWidth="1"/>
    <col min="771" max="771" width="7.57421875" style="27" customWidth="1"/>
    <col min="772" max="772" width="7.00390625" style="27" customWidth="1"/>
    <col min="773" max="773" width="9.421875" style="27" customWidth="1"/>
    <col min="774" max="774" width="12.57421875" style="27" customWidth="1"/>
    <col min="775" max="775" width="9.421875" style="27" customWidth="1"/>
    <col min="776" max="776" width="16.140625" style="27" customWidth="1"/>
    <col min="777" max="1024" width="9.140625" style="27" customWidth="1"/>
    <col min="1025" max="1025" width="5.7109375" style="27" customWidth="1"/>
    <col min="1026" max="1026" width="73.8515625" style="27" customWidth="1"/>
    <col min="1027" max="1027" width="7.57421875" style="27" customWidth="1"/>
    <col min="1028" max="1028" width="7.00390625" style="27" customWidth="1"/>
    <col min="1029" max="1029" width="9.421875" style="27" customWidth="1"/>
    <col min="1030" max="1030" width="12.57421875" style="27" customWidth="1"/>
    <col min="1031" max="1031" width="9.421875" style="27" customWidth="1"/>
    <col min="1032" max="1032" width="16.140625" style="27" customWidth="1"/>
    <col min="1033" max="1280" width="9.140625" style="27" customWidth="1"/>
    <col min="1281" max="1281" width="5.7109375" style="27" customWidth="1"/>
    <col min="1282" max="1282" width="73.8515625" style="27" customWidth="1"/>
    <col min="1283" max="1283" width="7.57421875" style="27" customWidth="1"/>
    <col min="1284" max="1284" width="7.00390625" style="27" customWidth="1"/>
    <col min="1285" max="1285" width="9.421875" style="27" customWidth="1"/>
    <col min="1286" max="1286" width="12.57421875" style="27" customWidth="1"/>
    <col min="1287" max="1287" width="9.421875" style="27" customWidth="1"/>
    <col min="1288" max="1288" width="16.140625" style="27" customWidth="1"/>
    <col min="1289" max="1536" width="9.140625" style="27" customWidth="1"/>
    <col min="1537" max="1537" width="5.7109375" style="27" customWidth="1"/>
    <col min="1538" max="1538" width="73.8515625" style="27" customWidth="1"/>
    <col min="1539" max="1539" width="7.57421875" style="27" customWidth="1"/>
    <col min="1540" max="1540" width="7.00390625" style="27" customWidth="1"/>
    <col min="1541" max="1541" width="9.421875" style="27" customWidth="1"/>
    <col min="1542" max="1542" width="12.57421875" style="27" customWidth="1"/>
    <col min="1543" max="1543" width="9.421875" style="27" customWidth="1"/>
    <col min="1544" max="1544" width="16.140625" style="27" customWidth="1"/>
    <col min="1545" max="1792" width="9.140625" style="27" customWidth="1"/>
    <col min="1793" max="1793" width="5.7109375" style="27" customWidth="1"/>
    <col min="1794" max="1794" width="73.8515625" style="27" customWidth="1"/>
    <col min="1795" max="1795" width="7.57421875" style="27" customWidth="1"/>
    <col min="1796" max="1796" width="7.00390625" style="27" customWidth="1"/>
    <col min="1797" max="1797" width="9.421875" style="27" customWidth="1"/>
    <col min="1798" max="1798" width="12.57421875" style="27" customWidth="1"/>
    <col min="1799" max="1799" width="9.421875" style="27" customWidth="1"/>
    <col min="1800" max="1800" width="16.140625" style="27" customWidth="1"/>
    <col min="1801" max="2048" width="9.140625" style="27" customWidth="1"/>
    <col min="2049" max="2049" width="5.7109375" style="27" customWidth="1"/>
    <col min="2050" max="2050" width="73.8515625" style="27" customWidth="1"/>
    <col min="2051" max="2051" width="7.57421875" style="27" customWidth="1"/>
    <col min="2052" max="2052" width="7.00390625" style="27" customWidth="1"/>
    <col min="2053" max="2053" width="9.421875" style="27" customWidth="1"/>
    <col min="2054" max="2054" width="12.57421875" style="27" customWidth="1"/>
    <col min="2055" max="2055" width="9.421875" style="27" customWidth="1"/>
    <col min="2056" max="2056" width="16.140625" style="27" customWidth="1"/>
    <col min="2057" max="2304" width="9.140625" style="27" customWidth="1"/>
    <col min="2305" max="2305" width="5.7109375" style="27" customWidth="1"/>
    <col min="2306" max="2306" width="73.8515625" style="27" customWidth="1"/>
    <col min="2307" max="2307" width="7.57421875" style="27" customWidth="1"/>
    <col min="2308" max="2308" width="7.00390625" style="27" customWidth="1"/>
    <col min="2309" max="2309" width="9.421875" style="27" customWidth="1"/>
    <col min="2310" max="2310" width="12.57421875" style="27" customWidth="1"/>
    <col min="2311" max="2311" width="9.421875" style="27" customWidth="1"/>
    <col min="2312" max="2312" width="16.140625" style="27" customWidth="1"/>
    <col min="2313" max="2560" width="9.140625" style="27" customWidth="1"/>
    <col min="2561" max="2561" width="5.7109375" style="27" customWidth="1"/>
    <col min="2562" max="2562" width="73.8515625" style="27" customWidth="1"/>
    <col min="2563" max="2563" width="7.57421875" style="27" customWidth="1"/>
    <col min="2564" max="2564" width="7.00390625" style="27" customWidth="1"/>
    <col min="2565" max="2565" width="9.421875" style="27" customWidth="1"/>
    <col min="2566" max="2566" width="12.57421875" style="27" customWidth="1"/>
    <col min="2567" max="2567" width="9.421875" style="27" customWidth="1"/>
    <col min="2568" max="2568" width="16.140625" style="27" customWidth="1"/>
    <col min="2569" max="2816" width="9.140625" style="27" customWidth="1"/>
    <col min="2817" max="2817" width="5.7109375" style="27" customWidth="1"/>
    <col min="2818" max="2818" width="73.8515625" style="27" customWidth="1"/>
    <col min="2819" max="2819" width="7.57421875" style="27" customWidth="1"/>
    <col min="2820" max="2820" width="7.00390625" style="27" customWidth="1"/>
    <col min="2821" max="2821" width="9.421875" style="27" customWidth="1"/>
    <col min="2822" max="2822" width="12.57421875" style="27" customWidth="1"/>
    <col min="2823" max="2823" width="9.421875" style="27" customWidth="1"/>
    <col min="2824" max="2824" width="16.140625" style="27" customWidth="1"/>
    <col min="2825" max="3072" width="9.140625" style="27" customWidth="1"/>
    <col min="3073" max="3073" width="5.7109375" style="27" customWidth="1"/>
    <col min="3074" max="3074" width="73.8515625" style="27" customWidth="1"/>
    <col min="3075" max="3075" width="7.57421875" style="27" customWidth="1"/>
    <col min="3076" max="3076" width="7.00390625" style="27" customWidth="1"/>
    <col min="3077" max="3077" width="9.421875" style="27" customWidth="1"/>
    <col min="3078" max="3078" width="12.57421875" style="27" customWidth="1"/>
    <col min="3079" max="3079" width="9.421875" style="27" customWidth="1"/>
    <col min="3080" max="3080" width="16.140625" style="27" customWidth="1"/>
    <col min="3081" max="3328" width="9.140625" style="27" customWidth="1"/>
    <col min="3329" max="3329" width="5.7109375" style="27" customWidth="1"/>
    <col min="3330" max="3330" width="73.8515625" style="27" customWidth="1"/>
    <col min="3331" max="3331" width="7.57421875" style="27" customWidth="1"/>
    <col min="3332" max="3332" width="7.00390625" style="27" customWidth="1"/>
    <col min="3333" max="3333" width="9.421875" style="27" customWidth="1"/>
    <col min="3334" max="3334" width="12.57421875" style="27" customWidth="1"/>
    <col min="3335" max="3335" width="9.421875" style="27" customWidth="1"/>
    <col min="3336" max="3336" width="16.140625" style="27" customWidth="1"/>
    <col min="3337" max="3584" width="9.140625" style="27" customWidth="1"/>
    <col min="3585" max="3585" width="5.7109375" style="27" customWidth="1"/>
    <col min="3586" max="3586" width="73.8515625" style="27" customWidth="1"/>
    <col min="3587" max="3587" width="7.57421875" style="27" customWidth="1"/>
    <col min="3588" max="3588" width="7.00390625" style="27" customWidth="1"/>
    <col min="3589" max="3589" width="9.421875" style="27" customWidth="1"/>
    <col min="3590" max="3590" width="12.57421875" style="27" customWidth="1"/>
    <col min="3591" max="3591" width="9.421875" style="27" customWidth="1"/>
    <col min="3592" max="3592" width="16.140625" style="27" customWidth="1"/>
    <col min="3593" max="3840" width="9.140625" style="27" customWidth="1"/>
    <col min="3841" max="3841" width="5.7109375" style="27" customWidth="1"/>
    <col min="3842" max="3842" width="73.8515625" style="27" customWidth="1"/>
    <col min="3843" max="3843" width="7.57421875" style="27" customWidth="1"/>
    <col min="3844" max="3844" width="7.00390625" style="27" customWidth="1"/>
    <col min="3845" max="3845" width="9.421875" style="27" customWidth="1"/>
    <col min="3846" max="3846" width="12.57421875" style="27" customWidth="1"/>
    <col min="3847" max="3847" width="9.421875" style="27" customWidth="1"/>
    <col min="3848" max="3848" width="16.140625" style="27" customWidth="1"/>
    <col min="3849" max="4096" width="9.140625" style="27" customWidth="1"/>
    <col min="4097" max="4097" width="5.7109375" style="27" customWidth="1"/>
    <col min="4098" max="4098" width="73.8515625" style="27" customWidth="1"/>
    <col min="4099" max="4099" width="7.57421875" style="27" customWidth="1"/>
    <col min="4100" max="4100" width="7.00390625" style="27" customWidth="1"/>
    <col min="4101" max="4101" width="9.421875" style="27" customWidth="1"/>
    <col min="4102" max="4102" width="12.57421875" style="27" customWidth="1"/>
    <col min="4103" max="4103" width="9.421875" style="27" customWidth="1"/>
    <col min="4104" max="4104" width="16.140625" style="27" customWidth="1"/>
    <col min="4105" max="4352" width="9.140625" style="27" customWidth="1"/>
    <col min="4353" max="4353" width="5.7109375" style="27" customWidth="1"/>
    <col min="4354" max="4354" width="73.8515625" style="27" customWidth="1"/>
    <col min="4355" max="4355" width="7.57421875" style="27" customWidth="1"/>
    <col min="4356" max="4356" width="7.00390625" style="27" customWidth="1"/>
    <col min="4357" max="4357" width="9.421875" style="27" customWidth="1"/>
    <col min="4358" max="4358" width="12.57421875" style="27" customWidth="1"/>
    <col min="4359" max="4359" width="9.421875" style="27" customWidth="1"/>
    <col min="4360" max="4360" width="16.140625" style="27" customWidth="1"/>
    <col min="4361" max="4608" width="9.140625" style="27" customWidth="1"/>
    <col min="4609" max="4609" width="5.7109375" style="27" customWidth="1"/>
    <col min="4610" max="4610" width="73.8515625" style="27" customWidth="1"/>
    <col min="4611" max="4611" width="7.57421875" style="27" customWidth="1"/>
    <col min="4612" max="4612" width="7.00390625" style="27" customWidth="1"/>
    <col min="4613" max="4613" width="9.421875" style="27" customWidth="1"/>
    <col min="4614" max="4614" width="12.57421875" style="27" customWidth="1"/>
    <col min="4615" max="4615" width="9.421875" style="27" customWidth="1"/>
    <col min="4616" max="4616" width="16.140625" style="27" customWidth="1"/>
    <col min="4617" max="4864" width="9.140625" style="27" customWidth="1"/>
    <col min="4865" max="4865" width="5.7109375" style="27" customWidth="1"/>
    <col min="4866" max="4866" width="73.8515625" style="27" customWidth="1"/>
    <col min="4867" max="4867" width="7.57421875" style="27" customWidth="1"/>
    <col min="4868" max="4868" width="7.00390625" style="27" customWidth="1"/>
    <col min="4869" max="4869" width="9.421875" style="27" customWidth="1"/>
    <col min="4870" max="4870" width="12.57421875" style="27" customWidth="1"/>
    <col min="4871" max="4871" width="9.421875" style="27" customWidth="1"/>
    <col min="4872" max="4872" width="16.140625" style="27" customWidth="1"/>
    <col min="4873" max="5120" width="9.140625" style="27" customWidth="1"/>
    <col min="5121" max="5121" width="5.7109375" style="27" customWidth="1"/>
    <col min="5122" max="5122" width="73.8515625" style="27" customWidth="1"/>
    <col min="5123" max="5123" width="7.57421875" style="27" customWidth="1"/>
    <col min="5124" max="5124" width="7.00390625" style="27" customWidth="1"/>
    <col min="5125" max="5125" width="9.421875" style="27" customWidth="1"/>
    <col min="5126" max="5126" width="12.57421875" style="27" customWidth="1"/>
    <col min="5127" max="5127" width="9.421875" style="27" customWidth="1"/>
    <col min="5128" max="5128" width="16.140625" style="27" customWidth="1"/>
    <col min="5129" max="5376" width="9.140625" style="27" customWidth="1"/>
    <col min="5377" max="5377" width="5.7109375" style="27" customWidth="1"/>
    <col min="5378" max="5378" width="73.8515625" style="27" customWidth="1"/>
    <col min="5379" max="5379" width="7.57421875" style="27" customWidth="1"/>
    <col min="5380" max="5380" width="7.00390625" style="27" customWidth="1"/>
    <col min="5381" max="5381" width="9.421875" style="27" customWidth="1"/>
    <col min="5382" max="5382" width="12.57421875" style="27" customWidth="1"/>
    <col min="5383" max="5383" width="9.421875" style="27" customWidth="1"/>
    <col min="5384" max="5384" width="16.140625" style="27" customWidth="1"/>
    <col min="5385" max="5632" width="9.140625" style="27" customWidth="1"/>
    <col min="5633" max="5633" width="5.7109375" style="27" customWidth="1"/>
    <col min="5634" max="5634" width="73.8515625" style="27" customWidth="1"/>
    <col min="5635" max="5635" width="7.57421875" style="27" customWidth="1"/>
    <col min="5636" max="5636" width="7.00390625" style="27" customWidth="1"/>
    <col min="5637" max="5637" width="9.421875" style="27" customWidth="1"/>
    <col min="5638" max="5638" width="12.57421875" style="27" customWidth="1"/>
    <col min="5639" max="5639" width="9.421875" style="27" customWidth="1"/>
    <col min="5640" max="5640" width="16.140625" style="27" customWidth="1"/>
    <col min="5641" max="5888" width="9.140625" style="27" customWidth="1"/>
    <col min="5889" max="5889" width="5.7109375" style="27" customWidth="1"/>
    <col min="5890" max="5890" width="73.8515625" style="27" customWidth="1"/>
    <col min="5891" max="5891" width="7.57421875" style="27" customWidth="1"/>
    <col min="5892" max="5892" width="7.00390625" style="27" customWidth="1"/>
    <col min="5893" max="5893" width="9.421875" style="27" customWidth="1"/>
    <col min="5894" max="5894" width="12.57421875" style="27" customWidth="1"/>
    <col min="5895" max="5895" width="9.421875" style="27" customWidth="1"/>
    <col min="5896" max="5896" width="16.140625" style="27" customWidth="1"/>
    <col min="5897" max="6144" width="9.140625" style="27" customWidth="1"/>
    <col min="6145" max="6145" width="5.7109375" style="27" customWidth="1"/>
    <col min="6146" max="6146" width="73.8515625" style="27" customWidth="1"/>
    <col min="6147" max="6147" width="7.57421875" style="27" customWidth="1"/>
    <col min="6148" max="6148" width="7.00390625" style="27" customWidth="1"/>
    <col min="6149" max="6149" width="9.421875" style="27" customWidth="1"/>
    <col min="6150" max="6150" width="12.57421875" style="27" customWidth="1"/>
    <col min="6151" max="6151" width="9.421875" style="27" customWidth="1"/>
    <col min="6152" max="6152" width="16.140625" style="27" customWidth="1"/>
    <col min="6153" max="6400" width="9.140625" style="27" customWidth="1"/>
    <col min="6401" max="6401" width="5.7109375" style="27" customWidth="1"/>
    <col min="6402" max="6402" width="73.8515625" style="27" customWidth="1"/>
    <col min="6403" max="6403" width="7.57421875" style="27" customWidth="1"/>
    <col min="6404" max="6404" width="7.00390625" style="27" customWidth="1"/>
    <col min="6405" max="6405" width="9.421875" style="27" customWidth="1"/>
    <col min="6406" max="6406" width="12.57421875" style="27" customWidth="1"/>
    <col min="6407" max="6407" width="9.421875" style="27" customWidth="1"/>
    <col min="6408" max="6408" width="16.140625" style="27" customWidth="1"/>
    <col min="6409" max="6656" width="9.140625" style="27" customWidth="1"/>
    <col min="6657" max="6657" width="5.7109375" style="27" customWidth="1"/>
    <col min="6658" max="6658" width="73.8515625" style="27" customWidth="1"/>
    <col min="6659" max="6659" width="7.57421875" style="27" customWidth="1"/>
    <col min="6660" max="6660" width="7.00390625" style="27" customWidth="1"/>
    <col min="6661" max="6661" width="9.421875" style="27" customWidth="1"/>
    <col min="6662" max="6662" width="12.57421875" style="27" customWidth="1"/>
    <col min="6663" max="6663" width="9.421875" style="27" customWidth="1"/>
    <col min="6664" max="6664" width="16.140625" style="27" customWidth="1"/>
    <col min="6665" max="6912" width="9.140625" style="27" customWidth="1"/>
    <col min="6913" max="6913" width="5.7109375" style="27" customWidth="1"/>
    <col min="6914" max="6914" width="73.8515625" style="27" customWidth="1"/>
    <col min="6915" max="6915" width="7.57421875" style="27" customWidth="1"/>
    <col min="6916" max="6916" width="7.00390625" style="27" customWidth="1"/>
    <col min="6917" max="6917" width="9.421875" style="27" customWidth="1"/>
    <col min="6918" max="6918" width="12.57421875" style="27" customWidth="1"/>
    <col min="6919" max="6919" width="9.421875" style="27" customWidth="1"/>
    <col min="6920" max="6920" width="16.140625" style="27" customWidth="1"/>
    <col min="6921" max="7168" width="9.140625" style="27" customWidth="1"/>
    <col min="7169" max="7169" width="5.7109375" style="27" customWidth="1"/>
    <col min="7170" max="7170" width="73.8515625" style="27" customWidth="1"/>
    <col min="7171" max="7171" width="7.57421875" style="27" customWidth="1"/>
    <col min="7172" max="7172" width="7.00390625" style="27" customWidth="1"/>
    <col min="7173" max="7173" width="9.421875" style="27" customWidth="1"/>
    <col min="7174" max="7174" width="12.57421875" style="27" customWidth="1"/>
    <col min="7175" max="7175" width="9.421875" style="27" customWidth="1"/>
    <col min="7176" max="7176" width="16.140625" style="27" customWidth="1"/>
    <col min="7177" max="7424" width="9.140625" style="27" customWidth="1"/>
    <col min="7425" max="7425" width="5.7109375" style="27" customWidth="1"/>
    <col min="7426" max="7426" width="73.8515625" style="27" customWidth="1"/>
    <col min="7427" max="7427" width="7.57421875" style="27" customWidth="1"/>
    <col min="7428" max="7428" width="7.00390625" style="27" customWidth="1"/>
    <col min="7429" max="7429" width="9.421875" style="27" customWidth="1"/>
    <col min="7430" max="7430" width="12.57421875" style="27" customWidth="1"/>
    <col min="7431" max="7431" width="9.421875" style="27" customWidth="1"/>
    <col min="7432" max="7432" width="16.140625" style="27" customWidth="1"/>
    <col min="7433" max="7680" width="9.140625" style="27" customWidth="1"/>
    <col min="7681" max="7681" width="5.7109375" style="27" customWidth="1"/>
    <col min="7682" max="7682" width="73.8515625" style="27" customWidth="1"/>
    <col min="7683" max="7683" width="7.57421875" style="27" customWidth="1"/>
    <col min="7684" max="7684" width="7.00390625" style="27" customWidth="1"/>
    <col min="7685" max="7685" width="9.421875" style="27" customWidth="1"/>
    <col min="7686" max="7686" width="12.57421875" style="27" customWidth="1"/>
    <col min="7687" max="7687" width="9.421875" style="27" customWidth="1"/>
    <col min="7688" max="7688" width="16.140625" style="27" customWidth="1"/>
    <col min="7689" max="7936" width="9.140625" style="27" customWidth="1"/>
    <col min="7937" max="7937" width="5.7109375" style="27" customWidth="1"/>
    <col min="7938" max="7938" width="73.8515625" style="27" customWidth="1"/>
    <col min="7939" max="7939" width="7.57421875" style="27" customWidth="1"/>
    <col min="7940" max="7940" width="7.00390625" style="27" customWidth="1"/>
    <col min="7941" max="7941" width="9.421875" style="27" customWidth="1"/>
    <col min="7942" max="7942" width="12.57421875" style="27" customWidth="1"/>
    <col min="7943" max="7943" width="9.421875" style="27" customWidth="1"/>
    <col min="7944" max="7944" width="16.140625" style="27" customWidth="1"/>
    <col min="7945" max="8192" width="9.140625" style="27" customWidth="1"/>
    <col min="8193" max="8193" width="5.7109375" style="27" customWidth="1"/>
    <col min="8194" max="8194" width="73.8515625" style="27" customWidth="1"/>
    <col min="8195" max="8195" width="7.57421875" style="27" customWidth="1"/>
    <col min="8196" max="8196" width="7.00390625" style="27" customWidth="1"/>
    <col min="8197" max="8197" width="9.421875" style="27" customWidth="1"/>
    <col min="8198" max="8198" width="12.57421875" style="27" customWidth="1"/>
    <col min="8199" max="8199" width="9.421875" style="27" customWidth="1"/>
    <col min="8200" max="8200" width="16.140625" style="27" customWidth="1"/>
    <col min="8201" max="8448" width="9.140625" style="27" customWidth="1"/>
    <col min="8449" max="8449" width="5.7109375" style="27" customWidth="1"/>
    <col min="8450" max="8450" width="73.8515625" style="27" customWidth="1"/>
    <col min="8451" max="8451" width="7.57421875" style="27" customWidth="1"/>
    <col min="8452" max="8452" width="7.00390625" style="27" customWidth="1"/>
    <col min="8453" max="8453" width="9.421875" style="27" customWidth="1"/>
    <col min="8454" max="8454" width="12.57421875" style="27" customWidth="1"/>
    <col min="8455" max="8455" width="9.421875" style="27" customWidth="1"/>
    <col min="8456" max="8456" width="16.140625" style="27" customWidth="1"/>
    <col min="8457" max="8704" width="9.140625" style="27" customWidth="1"/>
    <col min="8705" max="8705" width="5.7109375" style="27" customWidth="1"/>
    <col min="8706" max="8706" width="73.8515625" style="27" customWidth="1"/>
    <col min="8707" max="8707" width="7.57421875" style="27" customWidth="1"/>
    <col min="8708" max="8708" width="7.00390625" style="27" customWidth="1"/>
    <col min="8709" max="8709" width="9.421875" style="27" customWidth="1"/>
    <col min="8710" max="8710" width="12.57421875" style="27" customWidth="1"/>
    <col min="8711" max="8711" width="9.421875" style="27" customWidth="1"/>
    <col min="8712" max="8712" width="16.140625" style="27" customWidth="1"/>
    <col min="8713" max="8960" width="9.140625" style="27" customWidth="1"/>
    <col min="8961" max="8961" width="5.7109375" style="27" customWidth="1"/>
    <col min="8962" max="8962" width="73.8515625" style="27" customWidth="1"/>
    <col min="8963" max="8963" width="7.57421875" style="27" customWidth="1"/>
    <col min="8964" max="8964" width="7.00390625" style="27" customWidth="1"/>
    <col min="8965" max="8965" width="9.421875" style="27" customWidth="1"/>
    <col min="8966" max="8966" width="12.57421875" style="27" customWidth="1"/>
    <col min="8967" max="8967" width="9.421875" style="27" customWidth="1"/>
    <col min="8968" max="8968" width="16.140625" style="27" customWidth="1"/>
    <col min="8969" max="9216" width="9.140625" style="27" customWidth="1"/>
    <col min="9217" max="9217" width="5.7109375" style="27" customWidth="1"/>
    <col min="9218" max="9218" width="73.8515625" style="27" customWidth="1"/>
    <col min="9219" max="9219" width="7.57421875" style="27" customWidth="1"/>
    <col min="9220" max="9220" width="7.00390625" style="27" customWidth="1"/>
    <col min="9221" max="9221" width="9.421875" style="27" customWidth="1"/>
    <col min="9222" max="9222" width="12.57421875" style="27" customWidth="1"/>
    <col min="9223" max="9223" width="9.421875" style="27" customWidth="1"/>
    <col min="9224" max="9224" width="16.140625" style="27" customWidth="1"/>
    <col min="9225" max="9472" width="9.140625" style="27" customWidth="1"/>
    <col min="9473" max="9473" width="5.7109375" style="27" customWidth="1"/>
    <col min="9474" max="9474" width="73.8515625" style="27" customWidth="1"/>
    <col min="9475" max="9475" width="7.57421875" style="27" customWidth="1"/>
    <col min="9476" max="9476" width="7.00390625" style="27" customWidth="1"/>
    <col min="9477" max="9477" width="9.421875" style="27" customWidth="1"/>
    <col min="9478" max="9478" width="12.57421875" style="27" customWidth="1"/>
    <col min="9479" max="9479" width="9.421875" style="27" customWidth="1"/>
    <col min="9480" max="9480" width="16.140625" style="27" customWidth="1"/>
    <col min="9481" max="9728" width="9.140625" style="27" customWidth="1"/>
    <col min="9729" max="9729" width="5.7109375" style="27" customWidth="1"/>
    <col min="9730" max="9730" width="73.8515625" style="27" customWidth="1"/>
    <col min="9731" max="9731" width="7.57421875" style="27" customWidth="1"/>
    <col min="9732" max="9732" width="7.00390625" style="27" customWidth="1"/>
    <col min="9733" max="9733" width="9.421875" style="27" customWidth="1"/>
    <col min="9734" max="9734" width="12.57421875" style="27" customWidth="1"/>
    <col min="9735" max="9735" width="9.421875" style="27" customWidth="1"/>
    <col min="9736" max="9736" width="16.140625" style="27" customWidth="1"/>
    <col min="9737" max="9984" width="9.140625" style="27" customWidth="1"/>
    <col min="9985" max="9985" width="5.7109375" style="27" customWidth="1"/>
    <col min="9986" max="9986" width="73.8515625" style="27" customWidth="1"/>
    <col min="9987" max="9987" width="7.57421875" style="27" customWidth="1"/>
    <col min="9988" max="9988" width="7.00390625" style="27" customWidth="1"/>
    <col min="9989" max="9989" width="9.421875" style="27" customWidth="1"/>
    <col min="9990" max="9990" width="12.57421875" style="27" customWidth="1"/>
    <col min="9991" max="9991" width="9.421875" style="27" customWidth="1"/>
    <col min="9992" max="9992" width="16.140625" style="27" customWidth="1"/>
    <col min="9993" max="10240" width="9.140625" style="27" customWidth="1"/>
    <col min="10241" max="10241" width="5.7109375" style="27" customWidth="1"/>
    <col min="10242" max="10242" width="73.8515625" style="27" customWidth="1"/>
    <col min="10243" max="10243" width="7.57421875" style="27" customWidth="1"/>
    <col min="10244" max="10244" width="7.00390625" style="27" customWidth="1"/>
    <col min="10245" max="10245" width="9.421875" style="27" customWidth="1"/>
    <col min="10246" max="10246" width="12.57421875" style="27" customWidth="1"/>
    <col min="10247" max="10247" width="9.421875" style="27" customWidth="1"/>
    <col min="10248" max="10248" width="16.140625" style="27" customWidth="1"/>
    <col min="10249" max="10496" width="9.140625" style="27" customWidth="1"/>
    <col min="10497" max="10497" width="5.7109375" style="27" customWidth="1"/>
    <col min="10498" max="10498" width="73.8515625" style="27" customWidth="1"/>
    <col min="10499" max="10499" width="7.57421875" style="27" customWidth="1"/>
    <col min="10500" max="10500" width="7.00390625" style="27" customWidth="1"/>
    <col min="10501" max="10501" width="9.421875" style="27" customWidth="1"/>
    <col min="10502" max="10502" width="12.57421875" style="27" customWidth="1"/>
    <col min="10503" max="10503" width="9.421875" style="27" customWidth="1"/>
    <col min="10504" max="10504" width="16.140625" style="27" customWidth="1"/>
    <col min="10505" max="10752" width="9.140625" style="27" customWidth="1"/>
    <col min="10753" max="10753" width="5.7109375" style="27" customWidth="1"/>
    <col min="10754" max="10754" width="73.8515625" style="27" customWidth="1"/>
    <col min="10755" max="10755" width="7.57421875" style="27" customWidth="1"/>
    <col min="10756" max="10756" width="7.00390625" style="27" customWidth="1"/>
    <col min="10757" max="10757" width="9.421875" style="27" customWidth="1"/>
    <col min="10758" max="10758" width="12.57421875" style="27" customWidth="1"/>
    <col min="10759" max="10759" width="9.421875" style="27" customWidth="1"/>
    <col min="10760" max="10760" width="16.140625" style="27" customWidth="1"/>
    <col min="10761" max="11008" width="9.140625" style="27" customWidth="1"/>
    <col min="11009" max="11009" width="5.7109375" style="27" customWidth="1"/>
    <col min="11010" max="11010" width="73.8515625" style="27" customWidth="1"/>
    <col min="11011" max="11011" width="7.57421875" style="27" customWidth="1"/>
    <col min="11012" max="11012" width="7.00390625" style="27" customWidth="1"/>
    <col min="11013" max="11013" width="9.421875" style="27" customWidth="1"/>
    <col min="11014" max="11014" width="12.57421875" style="27" customWidth="1"/>
    <col min="11015" max="11015" width="9.421875" style="27" customWidth="1"/>
    <col min="11016" max="11016" width="16.140625" style="27" customWidth="1"/>
    <col min="11017" max="11264" width="9.140625" style="27" customWidth="1"/>
    <col min="11265" max="11265" width="5.7109375" style="27" customWidth="1"/>
    <col min="11266" max="11266" width="73.8515625" style="27" customWidth="1"/>
    <col min="11267" max="11267" width="7.57421875" style="27" customWidth="1"/>
    <col min="11268" max="11268" width="7.00390625" style="27" customWidth="1"/>
    <col min="11269" max="11269" width="9.421875" style="27" customWidth="1"/>
    <col min="11270" max="11270" width="12.57421875" style="27" customWidth="1"/>
    <col min="11271" max="11271" width="9.421875" style="27" customWidth="1"/>
    <col min="11272" max="11272" width="16.140625" style="27" customWidth="1"/>
    <col min="11273" max="11520" width="9.140625" style="27" customWidth="1"/>
    <col min="11521" max="11521" width="5.7109375" style="27" customWidth="1"/>
    <col min="11522" max="11522" width="73.8515625" style="27" customWidth="1"/>
    <col min="11523" max="11523" width="7.57421875" style="27" customWidth="1"/>
    <col min="11524" max="11524" width="7.00390625" style="27" customWidth="1"/>
    <col min="11525" max="11525" width="9.421875" style="27" customWidth="1"/>
    <col min="11526" max="11526" width="12.57421875" style="27" customWidth="1"/>
    <col min="11527" max="11527" width="9.421875" style="27" customWidth="1"/>
    <col min="11528" max="11528" width="16.140625" style="27" customWidth="1"/>
    <col min="11529" max="11776" width="9.140625" style="27" customWidth="1"/>
    <col min="11777" max="11777" width="5.7109375" style="27" customWidth="1"/>
    <col min="11778" max="11778" width="73.8515625" style="27" customWidth="1"/>
    <col min="11779" max="11779" width="7.57421875" style="27" customWidth="1"/>
    <col min="11780" max="11780" width="7.00390625" style="27" customWidth="1"/>
    <col min="11781" max="11781" width="9.421875" style="27" customWidth="1"/>
    <col min="11782" max="11782" width="12.57421875" style="27" customWidth="1"/>
    <col min="11783" max="11783" width="9.421875" style="27" customWidth="1"/>
    <col min="11784" max="11784" width="16.140625" style="27" customWidth="1"/>
    <col min="11785" max="12032" width="9.140625" style="27" customWidth="1"/>
    <col min="12033" max="12033" width="5.7109375" style="27" customWidth="1"/>
    <col min="12034" max="12034" width="73.8515625" style="27" customWidth="1"/>
    <col min="12035" max="12035" width="7.57421875" style="27" customWidth="1"/>
    <col min="12036" max="12036" width="7.00390625" style="27" customWidth="1"/>
    <col min="12037" max="12037" width="9.421875" style="27" customWidth="1"/>
    <col min="12038" max="12038" width="12.57421875" style="27" customWidth="1"/>
    <col min="12039" max="12039" width="9.421875" style="27" customWidth="1"/>
    <col min="12040" max="12040" width="16.140625" style="27" customWidth="1"/>
    <col min="12041" max="12288" width="9.140625" style="27" customWidth="1"/>
    <col min="12289" max="12289" width="5.7109375" style="27" customWidth="1"/>
    <col min="12290" max="12290" width="73.8515625" style="27" customWidth="1"/>
    <col min="12291" max="12291" width="7.57421875" style="27" customWidth="1"/>
    <col min="12292" max="12292" width="7.00390625" style="27" customWidth="1"/>
    <col min="12293" max="12293" width="9.421875" style="27" customWidth="1"/>
    <col min="12294" max="12294" width="12.57421875" style="27" customWidth="1"/>
    <col min="12295" max="12295" width="9.421875" style="27" customWidth="1"/>
    <col min="12296" max="12296" width="16.140625" style="27" customWidth="1"/>
    <col min="12297" max="12544" width="9.140625" style="27" customWidth="1"/>
    <col min="12545" max="12545" width="5.7109375" style="27" customWidth="1"/>
    <col min="12546" max="12546" width="73.8515625" style="27" customWidth="1"/>
    <col min="12547" max="12547" width="7.57421875" style="27" customWidth="1"/>
    <col min="12548" max="12548" width="7.00390625" style="27" customWidth="1"/>
    <col min="12549" max="12549" width="9.421875" style="27" customWidth="1"/>
    <col min="12550" max="12550" width="12.57421875" style="27" customWidth="1"/>
    <col min="12551" max="12551" width="9.421875" style="27" customWidth="1"/>
    <col min="12552" max="12552" width="16.140625" style="27" customWidth="1"/>
    <col min="12553" max="12800" width="9.140625" style="27" customWidth="1"/>
    <col min="12801" max="12801" width="5.7109375" style="27" customWidth="1"/>
    <col min="12802" max="12802" width="73.8515625" style="27" customWidth="1"/>
    <col min="12803" max="12803" width="7.57421875" style="27" customWidth="1"/>
    <col min="12804" max="12804" width="7.00390625" style="27" customWidth="1"/>
    <col min="12805" max="12805" width="9.421875" style="27" customWidth="1"/>
    <col min="12806" max="12806" width="12.57421875" style="27" customWidth="1"/>
    <col min="12807" max="12807" width="9.421875" style="27" customWidth="1"/>
    <col min="12808" max="12808" width="16.140625" style="27" customWidth="1"/>
    <col min="12809" max="13056" width="9.140625" style="27" customWidth="1"/>
    <col min="13057" max="13057" width="5.7109375" style="27" customWidth="1"/>
    <col min="13058" max="13058" width="73.8515625" style="27" customWidth="1"/>
    <col min="13059" max="13059" width="7.57421875" style="27" customWidth="1"/>
    <col min="13060" max="13060" width="7.00390625" style="27" customWidth="1"/>
    <col min="13061" max="13061" width="9.421875" style="27" customWidth="1"/>
    <col min="13062" max="13062" width="12.57421875" style="27" customWidth="1"/>
    <col min="13063" max="13063" width="9.421875" style="27" customWidth="1"/>
    <col min="13064" max="13064" width="16.140625" style="27" customWidth="1"/>
    <col min="13065" max="13312" width="9.140625" style="27" customWidth="1"/>
    <col min="13313" max="13313" width="5.7109375" style="27" customWidth="1"/>
    <col min="13314" max="13314" width="73.8515625" style="27" customWidth="1"/>
    <col min="13315" max="13315" width="7.57421875" style="27" customWidth="1"/>
    <col min="13316" max="13316" width="7.00390625" style="27" customWidth="1"/>
    <col min="13317" max="13317" width="9.421875" style="27" customWidth="1"/>
    <col min="13318" max="13318" width="12.57421875" style="27" customWidth="1"/>
    <col min="13319" max="13319" width="9.421875" style="27" customWidth="1"/>
    <col min="13320" max="13320" width="16.140625" style="27" customWidth="1"/>
    <col min="13321" max="13568" width="9.140625" style="27" customWidth="1"/>
    <col min="13569" max="13569" width="5.7109375" style="27" customWidth="1"/>
    <col min="13570" max="13570" width="73.8515625" style="27" customWidth="1"/>
    <col min="13571" max="13571" width="7.57421875" style="27" customWidth="1"/>
    <col min="13572" max="13572" width="7.00390625" style="27" customWidth="1"/>
    <col min="13573" max="13573" width="9.421875" style="27" customWidth="1"/>
    <col min="13574" max="13574" width="12.57421875" style="27" customWidth="1"/>
    <col min="13575" max="13575" width="9.421875" style="27" customWidth="1"/>
    <col min="13576" max="13576" width="16.140625" style="27" customWidth="1"/>
    <col min="13577" max="13824" width="9.140625" style="27" customWidth="1"/>
    <col min="13825" max="13825" width="5.7109375" style="27" customWidth="1"/>
    <col min="13826" max="13826" width="73.8515625" style="27" customWidth="1"/>
    <col min="13827" max="13827" width="7.57421875" style="27" customWidth="1"/>
    <col min="13828" max="13828" width="7.00390625" style="27" customWidth="1"/>
    <col min="13829" max="13829" width="9.421875" style="27" customWidth="1"/>
    <col min="13830" max="13830" width="12.57421875" style="27" customWidth="1"/>
    <col min="13831" max="13831" width="9.421875" style="27" customWidth="1"/>
    <col min="13832" max="13832" width="16.140625" style="27" customWidth="1"/>
    <col min="13833" max="14080" width="9.140625" style="27" customWidth="1"/>
    <col min="14081" max="14081" width="5.7109375" style="27" customWidth="1"/>
    <col min="14082" max="14082" width="73.8515625" style="27" customWidth="1"/>
    <col min="14083" max="14083" width="7.57421875" style="27" customWidth="1"/>
    <col min="14084" max="14084" width="7.00390625" style="27" customWidth="1"/>
    <col min="14085" max="14085" width="9.421875" style="27" customWidth="1"/>
    <col min="14086" max="14086" width="12.57421875" style="27" customWidth="1"/>
    <col min="14087" max="14087" width="9.421875" style="27" customWidth="1"/>
    <col min="14088" max="14088" width="16.140625" style="27" customWidth="1"/>
    <col min="14089" max="14336" width="9.140625" style="27" customWidth="1"/>
    <col min="14337" max="14337" width="5.7109375" style="27" customWidth="1"/>
    <col min="14338" max="14338" width="73.8515625" style="27" customWidth="1"/>
    <col min="14339" max="14339" width="7.57421875" style="27" customWidth="1"/>
    <col min="14340" max="14340" width="7.00390625" style="27" customWidth="1"/>
    <col min="14341" max="14341" width="9.421875" style="27" customWidth="1"/>
    <col min="14342" max="14342" width="12.57421875" style="27" customWidth="1"/>
    <col min="14343" max="14343" width="9.421875" style="27" customWidth="1"/>
    <col min="14344" max="14344" width="16.140625" style="27" customWidth="1"/>
    <col min="14345" max="14592" width="9.140625" style="27" customWidth="1"/>
    <col min="14593" max="14593" width="5.7109375" style="27" customWidth="1"/>
    <col min="14594" max="14594" width="73.8515625" style="27" customWidth="1"/>
    <col min="14595" max="14595" width="7.57421875" style="27" customWidth="1"/>
    <col min="14596" max="14596" width="7.00390625" style="27" customWidth="1"/>
    <col min="14597" max="14597" width="9.421875" style="27" customWidth="1"/>
    <col min="14598" max="14598" width="12.57421875" style="27" customWidth="1"/>
    <col min="14599" max="14599" width="9.421875" style="27" customWidth="1"/>
    <col min="14600" max="14600" width="16.140625" style="27" customWidth="1"/>
    <col min="14601" max="14848" width="9.140625" style="27" customWidth="1"/>
    <col min="14849" max="14849" width="5.7109375" style="27" customWidth="1"/>
    <col min="14850" max="14850" width="73.8515625" style="27" customWidth="1"/>
    <col min="14851" max="14851" width="7.57421875" style="27" customWidth="1"/>
    <col min="14852" max="14852" width="7.00390625" style="27" customWidth="1"/>
    <col min="14853" max="14853" width="9.421875" style="27" customWidth="1"/>
    <col min="14854" max="14854" width="12.57421875" style="27" customWidth="1"/>
    <col min="14855" max="14855" width="9.421875" style="27" customWidth="1"/>
    <col min="14856" max="14856" width="16.140625" style="27" customWidth="1"/>
    <col min="14857" max="15104" width="9.140625" style="27" customWidth="1"/>
    <col min="15105" max="15105" width="5.7109375" style="27" customWidth="1"/>
    <col min="15106" max="15106" width="73.8515625" style="27" customWidth="1"/>
    <col min="15107" max="15107" width="7.57421875" style="27" customWidth="1"/>
    <col min="15108" max="15108" width="7.00390625" style="27" customWidth="1"/>
    <col min="15109" max="15109" width="9.421875" style="27" customWidth="1"/>
    <col min="15110" max="15110" width="12.57421875" style="27" customWidth="1"/>
    <col min="15111" max="15111" width="9.421875" style="27" customWidth="1"/>
    <col min="15112" max="15112" width="16.140625" style="27" customWidth="1"/>
    <col min="15113" max="15360" width="9.140625" style="27" customWidth="1"/>
    <col min="15361" max="15361" width="5.7109375" style="27" customWidth="1"/>
    <col min="15362" max="15362" width="73.8515625" style="27" customWidth="1"/>
    <col min="15363" max="15363" width="7.57421875" style="27" customWidth="1"/>
    <col min="15364" max="15364" width="7.00390625" style="27" customWidth="1"/>
    <col min="15365" max="15365" width="9.421875" style="27" customWidth="1"/>
    <col min="15366" max="15366" width="12.57421875" style="27" customWidth="1"/>
    <col min="15367" max="15367" width="9.421875" style="27" customWidth="1"/>
    <col min="15368" max="15368" width="16.140625" style="27" customWidth="1"/>
    <col min="15369" max="15616" width="9.140625" style="27" customWidth="1"/>
    <col min="15617" max="15617" width="5.7109375" style="27" customWidth="1"/>
    <col min="15618" max="15618" width="73.8515625" style="27" customWidth="1"/>
    <col min="15619" max="15619" width="7.57421875" style="27" customWidth="1"/>
    <col min="15620" max="15620" width="7.00390625" style="27" customWidth="1"/>
    <col min="15621" max="15621" width="9.421875" style="27" customWidth="1"/>
    <col min="15622" max="15622" width="12.57421875" style="27" customWidth="1"/>
    <col min="15623" max="15623" width="9.421875" style="27" customWidth="1"/>
    <col min="15624" max="15624" width="16.140625" style="27" customWidth="1"/>
    <col min="15625" max="15872" width="9.140625" style="27" customWidth="1"/>
    <col min="15873" max="15873" width="5.7109375" style="27" customWidth="1"/>
    <col min="15874" max="15874" width="73.8515625" style="27" customWidth="1"/>
    <col min="15875" max="15875" width="7.57421875" style="27" customWidth="1"/>
    <col min="15876" max="15876" width="7.00390625" style="27" customWidth="1"/>
    <col min="15877" max="15877" width="9.421875" style="27" customWidth="1"/>
    <col min="15878" max="15878" width="12.57421875" style="27" customWidth="1"/>
    <col min="15879" max="15879" width="9.421875" style="27" customWidth="1"/>
    <col min="15880" max="15880" width="16.140625" style="27" customWidth="1"/>
    <col min="15881" max="16128" width="9.140625" style="27" customWidth="1"/>
    <col min="16129" max="16129" width="5.7109375" style="27" customWidth="1"/>
    <col min="16130" max="16130" width="73.8515625" style="27" customWidth="1"/>
    <col min="16131" max="16131" width="7.57421875" style="27" customWidth="1"/>
    <col min="16132" max="16132" width="7.00390625" style="27" customWidth="1"/>
    <col min="16133" max="16133" width="9.421875" style="27" customWidth="1"/>
    <col min="16134" max="16134" width="12.57421875" style="27" customWidth="1"/>
    <col min="16135" max="16135" width="9.421875" style="27" customWidth="1"/>
    <col min="16136" max="16136" width="16.140625" style="27" customWidth="1"/>
    <col min="16137" max="16384" width="9.140625" style="27" customWidth="1"/>
  </cols>
  <sheetData>
    <row r="1" spans="2:8" ht="11.85" customHeight="1" thickBot="1">
      <c r="B1" s="25"/>
      <c r="C1" s="25"/>
      <c r="D1" s="26"/>
      <c r="E1" s="25"/>
      <c r="F1" s="25"/>
      <c r="G1" s="25"/>
      <c r="H1" s="25"/>
    </row>
    <row r="2" spans="2:8" ht="16.2" thickBot="1">
      <c r="B2" s="28" t="s">
        <v>1156</v>
      </c>
      <c r="C2" s="29"/>
      <c r="D2" s="30"/>
      <c r="E2" s="31"/>
      <c r="F2" s="32"/>
      <c r="G2" s="33"/>
      <c r="H2" s="34"/>
    </row>
    <row r="3" spans="2:8" ht="15">
      <c r="B3" s="35" t="str">
        <f>B13</f>
        <v>1. Elektroinstalace</v>
      </c>
      <c r="C3" s="36"/>
      <c r="D3" s="37"/>
      <c r="E3" s="38"/>
      <c r="F3" s="39"/>
      <c r="G3" s="40"/>
      <c r="H3" s="41">
        <f>H55</f>
        <v>0</v>
      </c>
    </row>
    <row r="4" spans="2:8" ht="15">
      <c r="B4" s="42" t="str">
        <f>B57</f>
        <v>2.Dvoulůžkové pokoje 114,115,116,117,152,153,154,156,157,158,203,204,205,207,208,209,211,212,214,240, 241,242,243,210</v>
      </c>
      <c r="C4" s="36"/>
      <c r="D4" s="37"/>
      <c r="E4" s="38"/>
      <c r="F4" s="39"/>
      <c r="G4" s="43"/>
      <c r="H4" s="41">
        <f>H82</f>
        <v>0</v>
      </c>
    </row>
    <row r="5" spans="2:8" ht="15">
      <c r="B5" s="35" t="str">
        <f>B84</f>
        <v>3. Jednolůžkové pokoje 150,151,239</v>
      </c>
      <c r="C5" s="36"/>
      <c r="D5" s="37"/>
      <c r="E5" s="38"/>
      <c r="F5" s="39"/>
      <c r="G5" s="43"/>
      <c r="H5" s="41">
        <f>H108</f>
        <v>0</v>
      </c>
    </row>
    <row r="6" spans="2:8" ht="15">
      <c r="B6" s="35" t="str">
        <f>B110</f>
        <v>4. Atypický pokoj 155,202</v>
      </c>
      <c r="C6" s="36"/>
      <c r="D6" s="37"/>
      <c r="E6" s="38"/>
      <c r="F6" s="39"/>
      <c r="G6" s="43"/>
      <c r="H6" s="41">
        <f>H134</f>
        <v>0</v>
      </c>
    </row>
    <row r="7" spans="2:8" ht="15">
      <c r="B7" s="35" t="str">
        <f>B136</f>
        <v>5. Apartmány 112,118,206,215,361</v>
      </c>
      <c r="C7" s="36"/>
      <c r="D7" s="37"/>
      <c r="E7" s="38"/>
      <c r="F7" s="39"/>
      <c r="G7" s="43"/>
      <c r="H7" s="41">
        <f>H163</f>
        <v>0</v>
      </c>
    </row>
    <row r="8" spans="2:8" ht="16.2" thickBot="1">
      <c r="B8" s="35" t="str">
        <f>B165</f>
        <v>6. HZS</v>
      </c>
      <c r="C8" s="36"/>
      <c r="D8" s="37"/>
      <c r="E8" s="38"/>
      <c r="F8" s="39"/>
      <c r="G8" s="43"/>
      <c r="H8" s="41">
        <f>F177</f>
        <v>0</v>
      </c>
    </row>
    <row r="9" spans="2:8" ht="16.2" thickBot="1">
      <c r="B9" s="28" t="s">
        <v>684</v>
      </c>
      <c r="C9" s="29"/>
      <c r="D9" s="30"/>
      <c r="E9" s="31"/>
      <c r="F9" s="32"/>
      <c r="G9" s="44"/>
      <c r="H9" s="45">
        <f>SUM(H3:H8)</f>
        <v>0</v>
      </c>
    </row>
    <row r="10" spans="2:8" ht="15">
      <c r="B10" s="46"/>
      <c r="C10" s="36"/>
      <c r="D10" s="37"/>
      <c r="E10" s="38"/>
      <c r="F10" s="39"/>
      <c r="G10" s="47"/>
      <c r="H10" s="40"/>
    </row>
    <row r="11" spans="2:8" ht="15">
      <c r="B11" s="48"/>
      <c r="C11" s="49"/>
      <c r="D11" s="50"/>
      <c r="E11" s="51"/>
      <c r="F11" s="52"/>
      <c r="G11" s="52"/>
      <c r="H11" s="53"/>
    </row>
    <row r="12" spans="1:14" ht="15.15" customHeight="1">
      <c r="A12" s="54" t="s">
        <v>685</v>
      </c>
      <c r="B12" s="55" t="s">
        <v>0</v>
      </c>
      <c r="C12" s="56" t="s">
        <v>686</v>
      </c>
      <c r="D12" s="57" t="s">
        <v>687</v>
      </c>
      <c r="E12" s="529" t="s">
        <v>688</v>
      </c>
      <c r="F12" s="529"/>
      <c r="G12" s="530" t="s">
        <v>689</v>
      </c>
      <c r="H12" s="530"/>
      <c r="L12" s="58"/>
      <c r="N12" s="59"/>
    </row>
    <row r="13" spans="1:14" ht="15">
      <c r="A13" s="60"/>
      <c r="B13" s="61" t="s">
        <v>690</v>
      </c>
      <c r="C13" s="62"/>
      <c r="D13" s="63"/>
      <c r="E13" s="64" t="s">
        <v>691</v>
      </c>
      <c r="F13" s="65" t="s">
        <v>303</v>
      </c>
      <c r="G13" s="66" t="s">
        <v>691</v>
      </c>
      <c r="H13" s="65" t="s">
        <v>303</v>
      </c>
      <c r="L13" s="58"/>
      <c r="N13" s="59"/>
    </row>
    <row r="14" spans="1:14" ht="15">
      <c r="A14" s="67">
        <v>1</v>
      </c>
      <c r="B14" s="68" t="s">
        <v>716</v>
      </c>
      <c r="C14" s="69" t="s">
        <v>7</v>
      </c>
      <c r="D14" s="70">
        <v>150</v>
      </c>
      <c r="E14" s="304">
        <v>0</v>
      </c>
      <c r="F14" s="72">
        <f aca="true" t="shared" si="0" ref="F14:F52">E14*D14</f>
        <v>0</v>
      </c>
      <c r="G14" s="304">
        <v>0</v>
      </c>
      <c r="H14" s="72">
        <f aca="true" t="shared" si="1" ref="H14:H52">G14*D14</f>
        <v>0</v>
      </c>
      <c r="L14" s="58"/>
      <c r="N14" s="59"/>
    </row>
    <row r="15" spans="1:14" ht="15">
      <c r="A15" s="67">
        <v>2</v>
      </c>
      <c r="B15" s="68" t="s">
        <v>1157</v>
      </c>
      <c r="C15" s="69" t="s">
        <v>7</v>
      </c>
      <c r="D15" s="70">
        <v>200</v>
      </c>
      <c r="E15" s="304">
        <v>0</v>
      </c>
      <c r="F15" s="72">
        <f t="shared" si="0"/>
        <v>0</v>
      </c>
      <c r="G15" s="304">
        <v>0</v>
      </c>
      <c r="H15" s="72">
        <f t="shared" si="1"/>
        <v>0</v>
      </c>
      <c r="L15" s="58"/>
      <c r="N15" s="59"/>
    </row>
    <row r="16" spans="1:14" ht="15">
      <c r="A16" s="67">
        <v>3</v>
      </c>
      <c r="B16" s="68" t="s">
        <v>692</v>
      </c>
      <c r="C16" s="69" t="s">
        <v>7</v>
      </c>
      <c r="D16" s="70">
        <v>80</v>
      </c>
      <c r="E16" s="304">
        <v>0</v>
      </c>
      <c r="F16" s="72">
        <f t="shared" si="0"/>
        <v>0</v>
      </c>
      <c r="G16" s="304">
        <v>0</v>
      </c>
      <c r="H16" s="72">
        <f t="shared" si="1"/>
        <v>0</v>
      </c>
      <c r="L16" s="58"/>
      <c r="N16" s="59"/>
    </row>
    <row r="17" spans="1:14" ht="15">
      <c r="A17" s="67">
        <v>4</v>
      </c>
      <c r="B17" s="73" t="s">
        <v>693</v>
      </c>
      <c r="C17" s="69" t="s">
        <v>7</v>
      </c>
      <c r="D17" s="70">
        <v>1300</v>
      </c>
      <c r="E17" s="304">
        <v>0</v>
      </c>
      <c r="F17" s="72">
        <f t="shared" si="0"/>
        <v>0</v>
      </c>
      <c r="G17" s="304">
        <v>0</v>
      </c>
      <c r="H17" s="72">
        <f t="shared" si="1"/>
        <v>0</v>
      </c>
      <c r="L17" s="58"/>
      <c r="N17" s="59"/>
    </row>
    <row r="18" spans="1:14" ht="15">
      <c r="A18" s="67">
        <v>5</v>
      </c>
      <c r="B18" s="68" t="s">
        <v>694</v>
      </c>
      <c r="C18" s="69" t="s">
        <v>7</v>
      </c>
      <c r="D18" s="70">
        <v>2200</v>
      </c>
      <c r="E18" s="304">
        <v>0</v>
      </c>
      <c r="F18" s="72">
        <f t="shared" si="0"/>
        <v>0</v>
      </c>
      <c r="G18" s="304">
        <v>0</v>
      </c>
      <c r="H18" s="72">
        <f t="shared" si="1"/>
        <v>0</v>
      </c>
      <c r="L18" s="58"/>
      <c r="N18" s="59"/>
    </row>
    <row r="19" spans="1:14" ht="14.1" customHeight="1">
      <c r="A19" s="67">
        <v>6</v>
      </c>
      <c r="B19" s="68" t="s">
        <v>1158</v>
      </c>
      <c r="C19" s="69" t="s">
        <v>7</v>
      </c>
      <c r="D19" s="70">
        <v>150</v>
      </c>
      <c r="E19" s="304">
        <v>0</v>
      </c>
      <c r="F19" s="72">
        <f t="shared" si="0"/>
        <v>0</v>
      </c>
      <c r="G19" s="304">
        <v>0</v>
      </c>
      <c r="H19" s="72">
        <f t="shared" si="1"/>
        <v>0</v>
      </c>
      <c r="L19" s="58"/>
      <c r="N19" s="59"/>
    </row>
    <row r="20" spans="1:14" ht="14.1" customHeight="1">
      <c r="A20" s="67">
        <v>7</v>
      </c>
      <c r="B20" s="68" t="s">
        <v>695</v>
      </c>
      <c r="C20" s="69" t="s">
        <v>7</v>
      </c>
      <c r="D20" s="70">
        <v>300</v>
      </c>
      <c r="E20" s="304">
        <v>0</v>
      </c>
      <c r="F20" s="72">
        <f t="shared" si="0"/>
        <v>0</v>
      </c>
      <c r="G20" s="304">
        <v>0</v>
      </c>
      <c r="H20" s="72">
        <f t="shared" si="1"/>
        <v>0</v>
      </c>
      <c r="L20" s="58"/>
      <c r="N20" s="59"/>
    </row>
    <row r="21" spans="1:14" ht="14.1" customHeight="1">
      <c r="A21" s="67">
        <v>8</v>
      </c>
      <c r="B21" s="68" t="s">
        <v>696</v>
      </c>
      <c r="C21" s="69" t="s">
        <v>7</v>
      </c>
      <c r="D21" s="70">
        <v>750</v>
      </c>
      <c r="E21" s="304">
        <v>0</v>
      </c>
      <c r="F21" s="72">
        <f t="shared" si="0"/>
        <v>0</v>
      </c>
      <c r="G21" s="304">
        <v>0</v>
      </c>
      <c r="H21" s="72">
        <f t="shared" si="1"/>
        <v>0</v>
      </c>
      <c r="L21" s="58"/>
      <c r="N21" s="59"/>
    </row>
    <row r="22" spans="1:14" ht="14.1" customHeight="1">
      <c r="A22" s="67">
        <v>9</v>
      </c>
      <c r="B22" s="68" t="s">
        <v>697</v>
      </c>
      <c r="C22" s="69" t="s">
        <v>7</v>
      </c>
      <c r="D22" s="70">
        <v>1200</v>
      </c>
      <c r="E22" s="304">
        <v>0</v>
      </c>
      <c r="F22" s="72">
        <f t="shared" si="0"/>
        <v>0</v>
      </c>
      <c r="G22" s="304">
        <v>0</v>
      </c>
      <c r="H22" s="72">
        <f t="shared" si="1"/>
        <v>0</v>
      </c>
      <c r="L22" s="58"/>
      <c r="N22" s="59"/>
    </row>
    <row r="23" spans="1:14" ht="14.1" customHeight="1">
      <c r="A23" s="67">
        <v>10</v>
      </c>
      <c r="B23" s="68" t="s">
        <v>698</v>
      </c>
      <c r="C23" s="69" t="s">
        <v>7</v>
      </c>
      <c r="D23" s="70">
        <v>450</v>
      </c>
      <c r="E23" s="304">
        <v>0</v>
      </c>
      <c r="F23" s="72">
        <f t="shared" si="0"/>
        <v>0</v>
      </c>
      <c r="G23" s="304">
        <v>0</v>
      </c>
      <c r="H23" s="72">
        <f t="shared" si="1"/>
        <v>0</v>
      </c>
      <c r="L23" s="58"/>
      <c r="N23" s="59"/>
    </row>
    <row r="24" spans="1:14" ht="14.1" customHeight="1">
      <c r="A24" s="67">
        <v>11</v>
      </c>
      <c r="B24" s="68" t="s">
        <v>699</v>
      </c>
      <c r="C24" s="69" t="s">
        <v>7</v>
      </c>
      <c r="D24" s="70">
        <v>550</v>
      </c>
      <c r="E24" s="304">
        <v>0</v>
      </c>
      <c r="F24" s="72">
        <f t="shared" si="0"/>
        <v>0</v>
      </c>
      <c r="G24" s="304">
        <v>0</v>
      </c>
      <c r="H24" s="72">
        <f t="shared" si="1"/>
        <v>0</v>
      </c>
      <c r="L24" s="58"/>
      <c r="N24" s="59"/>
    </row>
    <row r="25" spans="1:14" ht="14.1" customHeight="1">
      <c r="A25" s="67">
        <v>12</v>
      </c>
      <c r="B25" s="68" t="s">
        <v>700</v>
      </c>
      <c r="C25" s="69" t="s">
        <v>7</v>
      </c>
      <c r="D25" s="70">
        <v>200</v>
      </c>
      <c r="E25" s="304">
        <v>0</v>
      </c>
      <c r="F25" s="72">
        <f t="shared" si="0"/>
        <v>0</v>
      </c>
      <c r="G25" s="304">
        <v>0</v>
      </c>
      <c r="H25" s="72">
        <f t="shared" si="1"/>
        <v>0</v>
      </c>
      <c r="L25" s="58"/>
      <c r="N25" s="59"/>
    </row>
    <row r="26" spans="1:14" ht="14.1" customHeight="1">
      <c r="A26" s="67">
        <v>13</v>
      </c>
      <c r="B26" s="68" t="s">
        <v>701</v>
      </c>
      <c r="C26" s="69" t="s">
        <v>7</v>
      </c>
      <c r="D26" s="70">
        <v>100</v>
      </c>
      <c r="E26" s="304">
        <v>0</v>
      </c>
      <c r="F26" s="72">
        <f t="shared" si="0"/>
        <v>0</v>
      </c>
      <c r="G26" s="304">
        <v>0</v>
      </c>
      <c r="H26" s="72">
        <f t="shared" si="1"/>
        <v>0</v>
      </c>
      <c r="L26" s="58"/>
      <c r="N26" s="59"/>
    </row>
    <row r="27" spans="1:14" ht="14.1" customHeight="1">
      <c r="A27" s="67">
        <v>14</v>
      </c>
      <c r="B27" s="68" t="s">
        <v>702</v>
      </c>
      <c r="C27" s="69" t="s">
        <v>7</v>
      </c>
      <c r="D27" s="70">
        <v>150</v>
      </c>
      <c r="E27" s="304">
        <v>0</v>
      </c>
      <c r="F27" s="72">
        <f t="shared" si="0"/>
        <v>0</v>
      </c>
      <c r="G27" s="304">
        <v>0</v>
      </c>
      <c r="H27" s="72">
        <f t="shared" si="1"/>
        <v>0</v>
      </c>
      <c r="L27" s="58"/>
      <c r="N27" s="59"/>
    </row>
    <row r="28" spans="1:14" ht="14.1" customHeight="1">
      <c r="A28" s="67">
        <v>15</v>
      </c>
      <c r="B28" s="68" t="s">
        <v>703</v>
      </c>
      <c r="C28" s="69" t="s">
        <v>7</v>
      </c>
      <c r="D28" s="70">
        <v>200</v>
      </c>
      <c r="E28" s="304">
        <v>0</v>
      </c>
      <c r="F28" s="72">
        <f t="shared" si="0"/>
        <v>0</v>
      </c>
      <c r="G28" s="304">
        <v>0</v>
      </c>
      <c r="H28" s="72">
        <f t="shared" si="1"/>
        <v>0</v>
      </c>
      <c r="L28" s="58"/>
      <c r="N28" s="59"/>
    </row>
    <row r="29" spans="1:14" ht="14.1" customHeight="1">
      <c r="A29" s="67">
        <v>16</v>
      </c>
      <c r="B29" s="68" t="s">
        <v>1159</v>
      </c>
      <c r="C29" s="69" t="s">
        <v>41</v>
      </c>
      <c r="D29" s="70">
        <v>7</v>
      </c>
      <c r="E29" s="304">
        <v>0</v>
      </c>
      <c r="F29" s="72">
        <f t="shared" si="0"/>
        <v>0</v>
      </c>
      <c r="G29" s="304">
        <v>0</v>
      </c>
      <c r="H29" s="72">
        <f t="shared" si="1"/>
        <v>0</v>
      </c>
      <c r="L29" s="58"/>
      <c r="N29" s="59"/>
    </row>
    <row r="30" spans="1:14" ht="14.1" customHeight="1">
      <c r="A30" s="67">
        <v>17</v>
      </c>
      <c r="B30" s="68" t="s">
        <v>1160</v>
      </c>
      <c r="C30" s="69" t="s">
        <v>7</v>
      </c>
      <c r="D30" s="70">
        <v>33</v>
      </c>
      <c r="E30" s="304">
        <v>0</v>
      </c>
      <c r="F30" s="72">
        <f t="shared" si="0"/>
        <v>0</v>
      </c>
      <c r="G30" s="304">
        <v>0</v>
      </c>
      <c r="H30" s="72">
        <f t="shared" si="1"/>
        <v>0</v>
      </c>
      <c r="L30" s="58"/>
      <c r="N30" s="59"/>
    </row>
    <row r="31" spans="1:14" ht="14.1" customHeight="1">
      <c r="A31" s="67">
        <v>18</v>
      </c>
      <c r="B31" s="127" t="s">
        <v>704</v>
      </c>
      <c r="C31" s="125" t="s">
        <v>41</v>
      </c>
      <c r="D31" s="125">
        <v>86</v>
      </c>
      <c r="E31" s="304">
        <v>0</v>
      </c>
      <c r="F31" s="126">
        <f t="shared" si="0"/>
        <v>0</v>
      </c>
      <c r="G31" s="304">
        <v>0</v>
      </c>
      <c r="H31" s="126">
        <f t="shared" si="1"/>
        <v>0</v>
      </c>
      <c r="L31" s="58"/>
      <c r="N31" s="59"/>
    </row>
    <row r="32" spans="1:14" ht="14.1" customHeight="1">
      <c r="A32" s="67">
        <v>19</v>
      </c>
      <c r="B32" s="68" t="s">
        <v>705</v>
      </c>
      <c r="C32" s="69" t="s">
        <v>41</v>
      </c>
      <c r="D32" s="70">
        <v>16</v>
      </c>
      <c r="E32" s="304">
        <v>0</v>
      </c>
      <c r="F32" s="72">
        <f t="shared" si="0"/>
        <v>0</v>
      </c>
      <c r="G32" s="304">
        <v>0</v>
      </c>
      <c r="H32" s="72">
        <f t="shared" si="1"/>
        <v>0</v>
      </c>
      <c r="L32" s="58"/>
      <c r="N32" s="59"/>
    </row>
    <row r="33" spans="1:14" ht="14.1" customHeight="1">
      <c r="A33" s="67">
        <v>20</v>
      </c>
      <c r="B33" s="127" t="s">
        <v>1161</v>
      </c>
      <c r="C33" s="125" t="s">
        <v>41</v>
      </c>
      <c r="D33" s="125">
        <v>4</v>
      </c>
      <c r="E33" s="304">
        <v>0</v>
      </c>
      <c r="F33" s="126">
        <f t="shared" si="0"/>
        <v>0</v>
      </c>
      <c r="G33" s="304">
        <v>0</v>
      </c>
      <c r="H33" s="126">
        <f t="shared" si="1"/>
        <v>0</v>
      </c>
      <c r="L33" s="58"/>
      <c r="N33" s="59"/>
    </row>
    <row r="34" spans="1:14" ht="14.1" customHeight="1">
      <c r="A34" s="67">
        <v>21</v>
      </c>
      <c r="B34" s="127" t="s">
        <v>1162</v>
      </c>
      <c r="C34" s="125" t="s">
        <v>41</v>
      </c>
      <c r="D34" s="125">
        <v>3</v>
      </c>
      <c r="E34" s="304">
        <v>0</v>
      </c>
      <c r="F34" s="126">
        <f t="shared" si="0"/>
        <v>0</v>
      </c>
      <c r="G34" s="304">
        <v>0</v>
      </c>
      <c r="H34" s="126">
        <f t="shared" si="1"/>
        <v>0</v>
      </c>
      <c r="L34" s="58"/>
      <c r="N34" s="59"/>
    </row>
    <row r="35" spans="1:14" ht="14.1" customHeight="1">
      <c r="A35" s="67">
        <v>22</v>
      </c>
      <c r="B35" s="127" t="s">
        <v>1163</v>
      </c>
      <c r="C35" s="125" t="s">
        <v>41</v>
      </c>
      <c r="D35" s="125">
        <v>9</v>
      </c>
      <c r="E35" s="304">
        <v>0</v>
      </c>
      <c r="F35" s="126">
        <f t="shared" si="0"/>
        <v>0</v>
      </c>
      <c r="G35" s="304">
        <v>0</v>
      </c>
      <c r="H35" s="126">
        <f t="shared" si="1"/>
        <v>0</v>
      </c>
      <c r="L35" s="58"/>
      <c r="N35" s="59"/>
    </row>
    <row r="36" spans="1:14" ht="14.1" customHeight="1">
      <c r="A36" s="67">
        <v>23</v>
      </c>
      <c r="B36" s="68" t="s">
        <v>706</v>
      </c>
      <c r="C36" s="69" t="s">
        <v>41</v>
      </c>
      <c r="D36" s="70">
        <f>D41+D43+D44+D42</f>
        <v>40</v>
      </c>
      <c r="E36" s="304">
        <v>0</v>
      </c>
      <c r="F36" s="72">
        <f t="shared" si="0"/>
        <v>0</v>
      </c>
      <c r="G36" s="304">
        <v>0</v>
      </c>
      <c r="H36" s="72">
        <f t="shared" si="1"/>
        <v>0</v>
      </c>
      <c r="L36" s="58"/>
      <c r="N36" s="59"/>
    </row>
    <row r="37" spans="1:14" ht="14.1" customHeight="1">
      <c r="A37" s="67">
        <v>24</v>
      </c>
      <c r="B37" s="68" t="s">
        <v>707</v>
      </c>
      <c r="C37" s="69" t="s">
        <v>41</v>
      </c>
      <c r="D37" s="70">
        <v>80</v>
      </c>
      <c r="E37" s="304">
        <v>0</v>
      </c>
      <c r="F37" s="72">
        <f t="shared" si="0"/>
        <v>0</v>
      </c>
      <c r="G37" s="304">
        <v>0</v>
      </c>
      <c r="H37" s="72">
        <f t="shared" si="1"/>
        <v>0</v>
      </c>
      <c r="L37" s="58"/>
      <c r="N37" s="59"/>
    </row>
    <row r="38" spans="1:14" ht="14.1" customHeight="1">
      <c r="A38" s="67">
        <v>25</v>
      </c>
      <c r="B38" s="68" t="s">
        <v>708</v>
      </c>
      <c r="C38" s="69" t="s">
        <v>41</v>
      </c>
      <c r="D38" s="70">
        <v>40</v>
      </c>
      <c r="E38" s="304">
        <v>0</v>
      </c>
      <c r="F38" s="72">
        <f t="shared" si="0"/>
        <v>0</v>
      </c>
      <c r="G38" s="304">
        <v>0</v>
      </c>
      <c r="H38" s="72">
        <f t="shared" si="1"/>
        <v>0</v>
      </c>
      <c r="L38" s="58"/>
      <c r="N38" s="59"/>
    </row>
    <row r="39" spans="1:14" ht="14.1" customHeight="1">
      <c r="A39" s="67">
        <v>26</v>
      </c>
      <c r="B39" s="68" t="s">
        <v>1164</v>
      </c>
      <c r="C39" s="69" t="s">
        <v>41</v>
      </c>
      <c r="D39" s="70">
        <v>4</v>
      </c>
      <c r="E39" s="304">
        <v>0</v>
      </c>
      <c r="F39" s="72">
        <f t="shared" si="0"/>
        <v>0</v>
      </c>
      <c r="G39" s="304">
        <v>0</v>
      </c>
      <c r="H39" s="72">
        <f t="shared" si="1"/>
        <v>0</v>
      </c>
      <c r="L39" s="58"/>
      <c r="N39" s="59"/>
    </row>
    <row r="40" spans="1:14" ht="14.1" customHeight="1">
      <c r="A40" s="67">
        <v>27</v>
      </c>
      <c r="B40" s="68" t="s">
        <v>736</v>
      </c>
      <c r="C40" s="69" t="s">
        <v>41</v>
      </c>
      <c r="D40" s="70">
        <v>60</v>
      </c>
      <c r="E40" s="304">
        <v>0</v>
      </c>
      <c r="F40" s="72">
        <f t="shared" si="0"/>
        <v>0</v>
      </c>
      <c r="G40" s="304">
        <v>0</v>
      </c>
      <c r="H40" s="72">
        <f t="shared" si="1"/>
        <v>0</v>
      </c>
      <c r="L40" s="58"/>
      <c r="N40" s="59"/>
    </row>
    <row r="41" spans="1:14" ht="14.1" customHeight="1">
      <c r="A41" s="67">
        <v>28</v>
      </c>
      <c r="B41" s="68" t="s">
        <v>1165</v>
      </c>
      <c r="C41" s="69" t="s">
        <v>41</v>
      </c>
      <c r="D41" s="70">
        <v>3</v>
      </c>
      <c r="E41" s="304">
        <v>0</v>
      </c>
      <c r="F41" s="99">
        <f t="shared" si="0"/>
        <v>0</v>
      </c>
      <c r="G41" s="304">
        <v>0</v>
      </c>
      <c r="H41" s="99">
        <f t="shared" si="1"/>
        <v>0</v>
      </c>
      <c r="L41" s="58"/>
      <c r="N41" s="59"/>
    </row>
    <row r="42" spans="1:14" ht="14.1" customHeight="1">
      <c r="A42" s="67">
        <v>29</v>
      </c>
      <c r="B42" s="68" t="s">
        <v>723</v>
      </c>
      <c r="C42" s="69" t="s">
        <v>41</v>
      </c>
      <c r="D42" s="70">
        <v>1</v>
      </c>
      <c r="E42" s="304">
        <v>0</v>
      </c>
      <c r="F42" s="99">
        <f t="shared" si="0"/>
        <v>0</v>
      </c>
      <c r="G42" s="304">
        <v>0</v>
      </c>
      <c r="H42" s="99">
        <f t="shared" si="1"/>
        <v>0</v>
      </c>
      <c r="L42" s="58"/>
      <c r="N42" s="59"/>
    </row>
    <row r="43" spans="1:14" ht="14.1" customHeight="1">
      <c r="A43" s="67">
        <v>30</v>
      </c>
      <c r="B43" s="68" t="s">
        <v>1166</v>
      </c>
      <c r="C43" s="69" t="s">
        <v>41</v>
      </c>
      <c r="D43" s="70">
        <v>5</v>
      </c>
      <c r="E43" s="304">
        <v>0</v>
      </c>
      <c r="F43" s="72">
        <f t="shared" si="0"/>
        <v>0</v>
      </c>
      <c r="G43" s="304">
        <v>0</v>
      </c>
      <c r="H43" s="72">
        <f t="shared" si="1"/>
        <v>0</v>
      </c>
      <c r="L43" s="58"/>
      <c r="N43" s="59"/>
    </row>
    <row r="44" spans="1:14" ht="14.1" customHeight="1">
      <c r="A44" s="67">
        <v>31</v>
      </c>
      <c r="B44" s="68" t="s">
        <v>709</v>
      </c>
      <c r="C44" s="69" t="s">
        <v>41</v>
      </c>
      <c r="D44" s="70">
        <v>31</v>
      </c>
      <c r="E44" s="304">
        <v>0</v>
      </c>
      <c r="F44" s="72">
        <f t="shared" si="0"/>
        <v>0</v>
      </c>
      <c r="G44" s="304">
        <v>0</v>
      </c>
      <c r="H44" s="72">
        <f t="shared" si="1"/>
        <v>0</v>
      </c>
      <c r="L44" s="58"/>
      <c r="N44" s="59"/>
    </row>
    <row r="45" spans="1:14" ht="14.1" customHeight="1">
      <c r="A45" s="67">
        <v>32</v>
      </c>
      <c r="B45" s="68" t="s">
        <v>1167</v>
      </c>
      <c r="C45" s="69" t="s">
        <v>41</v>
      </c>
      <c r="D45" s="70">
        <v>5</v>
      </c>
      <c r="E45" s="304">
        <v>0</v>
      </c>
      <c r="F45" s="72">
        <f t="shared" si="0"/>
        <v>0</v>
      </c>
      <c r="G45" s="304">
        <v>0</v>
      </c>
      <c r="H45" s="72">
        <f t="shared" si="1"/>
        <v>0</v>
      </c>
      <c r="L45" s="58"/>
      <c r="N45" s="59"/>
    </row>
    <row r="46" spans="1:14" ht="14.1" customHeight="1">
      <c r="A46" s="67">
        <v>33</v>
      </c>
      <c r="B46" s="68" t="s">
        <v>710</v>
      </c>
      <c r="C46" s="69" t="s">
        <v>41</v>
      </c>
      <c r="D46" s="70">
        <v>5</v>
      </c>
      <c r="E46" s="304">
        <v>0</v>
      </c>
      <c r="F46" s="72">
        <f t="shared" si="0"/>
        <v>0</v>
      </c>
      <c r="G46" s="304">
        <v>0</v>
      </c>
      <c r="H46" s="72">
        <f t="shared" si="1"/>
        <v>0</v>
      </c>
      <c r="L46" s="58"/>
      <c r="N46" s="59"/>
    </row>
    <row r="47" spans="1:14" ht="14.1" customHeight="1">
      <c r="A47" s="67">
        <v>34</v>
      </c>
      <c r="B47" s="68" t="s">
        <v>1168</v>
      </c>
      <c r="C47" s="69" t="s">
        <v>41</v>
      </c>
      <c r="D47" s="70">
        <v>1</v>
      </c>
      <c r="E47" s="304">
        <v>0</v>
      </c>
      <c r="F47" s="72">
        <f t="shared" si="0"/>
        <v>0</v>
      </c>
      <c r="G47" s="304">
        <v>0</v>
      </c>
      <c r="H47" s="72">
        <f t="shared" si="1"/>
        <v>0</v>
      </c>
      <c r="L47" s="58"/>
      <c r="N47" s="59"/>
    </row>
    <row r="48" spans="1:14" ht="14.1" customHeight="1">
      <c r="A48" s="67">
        <v>35</v>
      </c>
      <c r="B48" s="68" t="s">
        <v>711</v>
      </c>
      <c r="C48" s="69" t="s">
        <v>41</v>
      </c>
      <c r="D48" s="70">
        <v>1</v>
      </c>
      <c r="E48" s="304">
        <v>0</v>
      </c>
      <c r="F48" s="72">
        <f t="shared" si="0"/>
        <v>0</v>
      </c>
      <c r="G48" s="304">
        <v>0</v>
      </c>
      <c r="H48" s="72">
        <f t="shared" si="1"/>
        <v>0</v>
      </c>
      <c r="L48" s="58"/>
      <c r="N48" s="59"/>
    </row>
    <row r="49" spans="1:14" ht="14.1" customHeight="1">
      <c r="A49" s="67">
        <v>36</v>
      </c>
      <c r="B49" s="68" t="s">
        <v>1169</v>
      </c>
      <c r="C49" s="69" t="s">
        <v>41</v>
      </c>
      <c r="D49" s="70">
        <v>1</v>
      </c>
      <c r="E49" s="304">
        <v>0</v>
      </c>
      <c r="F49" s="72">
        <f t="shared" si="0"/>
        <v>0</v>
      </c>
      <c r="G49" s="304">
        <v>0</v>
      </c>
      <c r="H49" s="72">
        <f t="shared" si="1"/>
        <v>0</v>
      </c>
      <c r="L49" s="58"/>
      <c r="N49" s="59"/>
    </row>
    <row r="50" spans="1:14" ht="14.1" customHeight="1">
      <c r="A50" s="67">
        <v>37</v>
      </c>
      <c r="B50" s="68" t="s">
        <v>712</v>
      </c>
      <c r="C50" s="69" t="s">
        <v>41</v>
      </c>
      <c r="D50" s="70">
        <v>1</v>
      </c>
      <c r="E50" s="304">
        <v>0</v>
      </c>
      <c r="F50" s="72">
        <f t="shared" si="0"/>
        <v>0</v>
      </c>
      <c r="G50" s="304">
        <v>0</v>
      </c>
      <c r="H50" s="72">
        <f t="shared" si="1"/>
        <v>0</v>
      </c>
      <c r="L50" s="58"/>
      <c r="N50" s="59"/>
    </row>
    <row r="51" spans="1:14" ht="14.1" customHeight="1">
      <c r="A51" s="67">
        <v>38</v>
      </c>
      <c r="B51" s="68" t="s">
        <v>1170</v>
      </c>
      <c r="C51" s="69" t="s">
        <v>41</v>
      </c>
      <c r="D51" s="70">
        <v>1</v>
      </c>
      <c r="E51" s="304">
        <v>0</v>
      </c>
      <c r="F51" s="72">
        <f t="shared" si="0"/>
        <v>0</v>
      </c>
      <c r="G51" s="304">
        <v>0</v>
      </c>
      <c r="H51" s="72">
        <f t="shared" si="1"/>
        <v>0</v>
      </c>
      <c r="L51" s="58"/>
      <c r="N51" s="59"/>
    </row>
    <row r="52" spans="1:14" ht="14.1" customHeight="1" thickBot="1">
      <c r="A52" s="67">
        <v>39</v>
      </c>
      <c r="B52" s="68" t="s">
        <v>713</v>
      </c>
      <c r="C52" s="69" t="s">
        <v>6</v>
      </c>
      <c r="D52" s="70">
        <v>8</v>
      </c>
      <c r="E52" s="304">
        <v>0</v>
      </c>
      <c r="F52" s="72">
        <f t="shared" si="0"/>
        <v>0</v>
      </c>
      <c r="G52" s="304">
        <v>0</v>
      </c>
      <c r="H52" s="72">
        <f t="shared" si="1"/>
        <v>0</v>
      </c>
      <c r="L52" s="58"/>
      <c r="N52" s="59"/>
    </row>
    <row r="53" spans="2:8" ht="14.1" customHeight="1">
      <c r="B53" s="74" t="s">
        <v>714</v>
      </c>
      <c r="C53" s="75"/>
      <c r="D53" s="76">
        <v>1</v>
      </c>
      <c r="E53" s="77"/>
      <c r="F53" s="78">
        <f>SUM(F14:F52)</f>
        <v>0</v>
      </c>
      <c r="G53" s="79"/>
      <c r="H53" s="80">
        <f>SUM(H14:H52)</f>
        <v>0</v>
      </c>
    </row>
    <row r="54" spans="2:8" ht="14.1" customHeight="1">
      <c r="B54" s="81" t="s">
        <v>715</v>
      </c>
      <c r="C54" s="82">
        <v>0.08</v>
      </c>
      <c r="D54" s="83"/>
      <c r="E54" s="84"/>
      <c r="F54" s="85"/>
      <c r="G54" s="85"/>
      <c r="H54" s="86">
        <f>PRODUCT(H53,C54)</f>
        <v>0</v>
      </c>
    </row>
    <row r="55" spans="2:8" ht="14.1" customHeight="1" thickBot="1">
      <c r="B55" s="87" t="s">
        <v>108</v>
      </c>
      <c r="C55" s="88"/>
      <c r="D55" s="89"/>
      <c r="E55" s="90"/>
      <c r="F55" s="91"/>
      <c r="G55" s="91"/>
      <c r="H55" s="92">
        <f>F53+H53+H54</f>
        <v>0</v>
      </c>
    </row>
    <row r="56" spans="2:9" ht="14.1" customHeight="1">
      <c r="B56" s="48"/>
      <c r="C56" s="93"/>
      <c r="D56" s="94"/>
      <c r="E56" s="95"/>
      <c r="F56" s="96"/>
      <c r="G56" s="96"/>
      <c r="H56" s="96"/>
      <c r="I56" s="97"/>
    </row>
    <row r="57" spans="2:8" ht="37.35" customHeight="1">
      <c r="B57" s="98" t="s">
        <v>1171</v>
      </c>
      <c r="C57" s="100"/>
      <c r="D57" s="83"/>
      <c r="E57" s="101"/>
      <c r="F57" s="84"/>
      <c r="G57" s="101"/>
      <c r="H57" s="84"/>
    </row>
    <row r="58" spans="1:8" ht="14.1" customHeight="1">
      <c r="A58" s="67">
        <v>40</v>
      </c>
      <c r="B58" s="68" t="s">
        <v>716</v>
      </c>
      <c r="C58" s="69" t="s">
        <v>7</v>
      </c>
      <c r="D58" s="70">
        <v>480</v>
      </c>
      <c r="E58" s="304">
        <v>0</v>
      </c>
      <c r="F58" s="72">
        <f aca="true" t="shared" si="2" ref="F58:F79">E58*D58</f>
        <v>0</v>
      </c>
      <c r="G58" s="304">
        <v>0</v>
      </c>
      <c r="H58" s="72">
        <f aca="true" t="shared" si="3" ref="H58:H79">G58*D58</f>
        <v>0</v>
      </c>
    </row>
    <row r="59" spans="1:8" ht="14.1" customHeight="1">
      <c r="A59" s="67">
        <v>41</v>
      </c>
      <c r="B59" s="68" t="s">
        <v>694</v>
      </c>
      <c r="C59" s="69" t="s">
        <v>7</v>
      </c>
      <c r="D59" s="70">
        <v>4730</v>
      </c>
      <c r="E59" s="304">
        <v>0</v>
      </c>
      <c r="F59" s="72">
        <f t="shared" si="2"/>
        <v>0</v>
      </c>
      <c r="G59" s="304">
        <v>0</v>
      </c>
      <c r="H59" s="72">
        <f t="shared" si="3"/>
        <v>0</v>
      </c>
    </row>
    <row r="60" spans="1:8" ht="14.1" customHeight="1">
      <c r="A60" s="67">
        <v>42</v>
      </c>
      <c r="B60" s="68" t="s">
        <v>717</v>
      </c>
      <c r="C60" s="69" t="s">
        <v>7</v>
      </c>
      <c r="D60" s="70">
        <v>4800</v>
      </c>
      <c r="E60" s="304">
        <v>0</v>
      </c>
      <c r="F60" s="72">
        <f t="shared" si="2"/>
        <v>0</v>
      </c>
      <c r="G60" s="304">
        <v>0</v>
      </c>
      <c r="H60" s="72">
        <f t="shared" si="3"/>
        <v>0</v>
      </c>
    </row>
    <row r="61" spans="1:8" ht="14.1" customHeight="1">
      <c r="A61" s="67">
        <v>43</v>
      </c>
      <c r="B61" s="68" t="s">
        <v>718</v>
      </c>
      <c r="C61" s="69" t="s">
        <v>7</v>
      </c>
      <c r="D61" s="70">
        <v>480</v>
      </c>
      <c r="E61" s="304">
        <v>0</v>
      </c>
      <c r="F61" s="99">
        <f t="shared" si="2"/>
        <v>0</v>
      </c>
      <c r="G61" s="304">
        <v>0</v>
      </c>
      <c r="H61" s="99">
        <f t="shared" si="3"/>
        <v>0</v>
      </c>
    </row>
    <row r="62" spans="1:8" ht="14.1" customHeight="1">
      <c r="A62" s="67">
        <v>44</v>
      </c>
      <c r="B62" s="68" t="s">
        <v>734</v>
      </c>
      <c r="C62" s="69" t="s">
        <v>7</v>
      </c>
      <c r="D62" s="70">
        <v>1320</v>
      </c>
      <c r="E62" s="304">
        <v>0</v>
      </c>
      <c r="F62" s="99">
        <f t="shared" si="2"/>
        <v>0</v>
      </c>
      <c r="G62" s="304">
        <v>0</v>
      </c>
      <c r="H62" s="99">
        <f t="shared" si="3"/>
        <v>0</v>
      </c>
    </row>
    <row r="63" spans="1:8" ht="14.1" customHeight="1">
      <c r="A63" s="67">
        <v>45</v>
      </c>
      <c r="B63" s="68" t="s">
        <v>706</v>
      </c>
      <c r="C63" s="69" t="s">
        <v>41</v>
      </c>
      <c r="D63" s="70">
        <f>D67+D68+D69+D70+D71+D72+D73</f>
        <v>534</v>
      </c>
      <c r="E63" s="304">
        <v>0</v>
      </c>
      <c r="F63" s="99">
        <f t="shared" si="2"/>
        <v>0</v>
      </c>
      <c r="G63" s="304">
        <v>0</v>
      </c>
      <c r="H63" s="99">
        <f t="shared" si="3"/>
        <v>0</v>
      </c>
    </row>
    <row r="64" spans="1:8" ht="14.1" customHeight="1">
      <c r="A64" s="67">
        <v>46</v>
      </c>
      <c r="B64" s="68" t="s">
        <v>735</v>
      </c>
      <c r="C64" s="69" t="s">
        <v>41</v>
      </c>
      <c r="D64" s="70">
        <v>144</v>
      </c>
      <c r="E64" s="304">
        <v>0</v>
      </c>
      <c r="F64" s="99">
        <f t="shared" si="2"/>
        <v>0</v>
      </c>
      <c r="G64" s="304">
        <v>0</v>
      </c>
      <c r="H64" s="99">
        <f t="shared" si="3"/>
        <v>0</v>
      </c>
    </row>
    <row r="65" spans="1:8" ht="14.1" customHeight="1">
      <c r="A65" s="67">
        <v>47</v>
      </c>
      <c r="B65" s="68" t="s">
        <v>707</v>
      </c>
      <c r="C65" s="69" t="s">
        <v>41</v>
      </c>
      <c r="D65" s="70">
        <v>240</v>
      </c>
      <c r="E65" s="304">
        <v>0</v>
      </c>
      <c r="F65" s="99">
        <f t="shared" si="2"/>
        <v>0</v>
      </c>
      <c r="G65" s="304">
        <v>0</v>
      </c>
      <c r="H65" s="99">
        <f t="shared" si="3"/>
        <v>0</v>
      </c>
    </row>
    <row r="66" spans="1:8" ht="14.1" customHeight="1">
      <c r="A66" s="67">
        <v>48</v>
      </c>
      <c r="B66" s="68" t="s">
        <v>736</v>
      </c>
      <c r="C66" s="69" t="s">
        <v>41</v>
      </c>
      <c r="D66" s="70">
        <v>144</v>
      </c>
      <c r="E66" s="304">
        <v>0</v>
      </c>
      <c r="F66" s="99">
        <f t="shared" si="2"/>
        <v>0</v>
      </c>
      <c r="G66" s="304">
        <v>0</v>
      </c>
      <c r="H66" s="99">
        <f t="shared" si="3"/>
        <v>0</v>
      </c>
    </row>
    <row r="67" spans="1:8" ht="14.1" customHeight="1">
      <c r="A67" s="67">
        <v>49</v>
      </c>
      <c r="B67" s="68" t="s">
        <v>719</v>
      </c>
      <c r="C67" s="69" t="s">
        <v>41</v>
      </c>
      <c r="D67" s="70">
        <v>365</v>
      </c>
      <c r="E67" s="304">
        <v>0</v>
      </c>
      <c r="F67" s="72">
        <f t="shared" si="2"/>
        <v>0</v>
      </c>
      <c r="G67" s="304">
        <v>0</v>
      </c>
      <c r="H67" s="72">
        <f t="shared" si="3"/>
        <v>0</v>
      </c>
    </row>
    <row r="68" spans="1:8" ht="14.1" customHeight="1">
      <c r="A68" s="67">
        <v>50</v>
      </c>
      <c r="B68" s="68" t="s">
        <v>720</v>
      </c>
      <c r="C68" s="69" t="s">
        <v>41</v>
      </c>
      <c r="D68" s="70">
        <v>48</v>
      </c>
      <c r="E68" s="304">
        <v>0</v>
      </c>
      <c r="F68" s="99">
        <f t="shared" si="2"/>
        <v>0</v>
      </c>
      <c r="G68" s="304">
        <v>0</v>
      </c>
      <c r="H68" s="99">
        <f t="shared" si="3"/>
        <v>0</v>
      </c>
    </row>
    <row r="69" spans="1:8" ht="14.1" customHeight="1">
      <c r="A69" s="67">
        <v>51</v>
      </c>
      <c r="B69" s="68" t="s">
        <v>721</v>
      </c>
      <c r="C69" s="69" t="s">
        <v>41</v>
      </c>
      <c r="D69" s="70">
        <v>24</v>
      </c>
      <c r="E69" s="304">
        <v>0</v>
      </c>
      <c r="F69" s="99">
        <f t="shared" si="2"/>
        <v>0</v>
      </c>
      <c r="G69" s="304">
        <v>0</v>
      </c>
      <c r="H69" s="99">
        <f t="shared" si="3"/>
        <v>0</v>
      </c>
    </row>
    <row r="70" spans="1:8" ht="14.1" customHeight="1">
      <c r="A70" s="67">
        <v>52</v>
      </c>
      <c r="B70" s="68" t="s">
        <v>722</v>
      </c>
      <c r="C70" s="69" t="s">
        <v>41</v>
      </c>
      <c r="D70" s="70">
        <v>25</v>
      </c>
      <c r="E70" s="304">
        <v>0</v>
      </c>
      <c r="F70" s="99">
        <f t="shared" si="2"/>
        <v>0</v>
      </c>
      <c r="G70" s="304">
        <v>0</v>
      </c>
      <c r="H70" s="99">
        <f t="shared" si="3"/>
        <v>0</v>
      </c>
    </row>
    <row r="71" spans="1:8" ht="14.1" customHeight="1">
      <c r="A71" s="67">
        <v>53</v>
      </c>
      <c r="B71" s="68" t="s">
        <v>723</v>
      </c>
      <c r="C71" s="69" t="s">
        <v>41</v>
      </c>
      <c r="D71" s="70">
        <v>24</v>
      </c>
      <c r="E71" s="304">
        <v>0</v>
      </c>
      <c r="F71" s="99">
        <f t="shared" si="2"/>
        <v>0</v>
      </c>
      <c r="G71" s="304">
        <v>0</v>
      </c>
      <c r="H71" s="99">
        <f t="shared" si="3"/>
        <v>0</v>
      </c>
    </row>
    <row r="72" spans="1:8" ht="14.1" customHeight="1">
      <c r="A72" s="67">
        <v>54</v>
      </c>
      <c r="B72" s="68" t="s">
        <v>724</v>
      </c>
      <c r="C72" s="69" t="s">
        <v>41</v>
      </c>
      <c r="D72" s="70">
        <v>24</v>
      </c>
      <c r="E72" s="304">
        <v>0</v>
      </c>
      <c r="F72" s="99">
        <f t="shared" si="2"/>
        <v>0</v>
      </c>
      <c r="G72" s="304">
        <v>0</v>
      </c>
      <c r="H72" s="99">
        <f t="shared" si="3"/>
        <v>0</v>
      </c>
    </row>
    <row r="73" spans="1:8" ht="14.1" customHeight="1">
      <c r="A73" s="67">
        <v>55</v>
      </c>
      <c r="B73" s="68" t="s">
        <v>727</v>
      </c>
      <c r="C73" s="69" t="s">
        <v>41</v>
      </c>
      <c r="D73" s="70">
        <v>24</v>
      </c>
      <c r="E73" s="304">
        <v>0</v>
      </c>
      <c r="F73" s="99">
        <f t="shared" si="2"/>
        <v>0</v>
      </c>
      <c r="G73" s="304">
        <v>0</v>
      </c>
      <c r="H73" s="99">
        <f t="shared" si="3"/>
        <v>0</v>
      </c>
    </row>
    <row r="74" spans="1:8" ht="105" customHeight="1">
      <c r="A74" s="67">
        <v>56</v>
      </c>
      <c r="B74" s="238" t="s">
        <v>1135</v>
      </c>
      <c r="C74" s="125" t="s">
        <v>41</v>
      </c>
      <c r="D74" s="125">
        <v>24</v>
      </c>
      <c r="E74" s="304">
        <v>0</v>
      </c>
      <c r="F74" s="126">
        <f t="shared" si="2"/>
        <v>0</v>
      </c>
      <c r="G74" s="304">
        <v>0</v>
      </c>
      <c r="H74" s="126">
        <f t="shared" si="3"/>
        <v>0</v>
      </c>
    </row>
    <row r="75" spans="1:8" ht="27.6" customHeight="1">
      <c r="A75" s="67">
        <v>57</v>
      </c>
      <c r="B75" s="124" t="s">
        <v>728</v>
      </c>
      <c r="C75" s="125" t="s">
        <v>41</v>
      </c>
      <c r="D75" s="125">
        <v>24</v>
      </c>
      <c r="E75" s="304">
        <v>0</v>
      </c>
      <c r="F75" s="126">
        <f t="shared" si="2"/>
        <v>0</v>
      </c>
      <c r="G75" s="304">
        <v>0</v>
      </c>
      <c r="H75" s="126">
        <f t="shared" si="3"/>
        <v>0</v>
      </c>
    </row>
    <row r="76" spans="1:8" ht="27.6" customHeight="1">
      <c r="A76" s="67">
        <v>58</v>
      </c>
      <c r="B76" s="124" t="s">
        <v>729</v>
      </c>
      <c r="C76" s="125" t="s">
        <v>41</v>
      </c>
      <c r="D76" s="125">
        <v>46</v>
      </c>
      <c r="E76" s="304">
        <v>0</v>
      </c>
      <c r="F76" s="126">
        <f t="shared" si="2"/>
        <v>0</v>
      </c>
      <c r="G76" s="304">
        <v>0</v>
      </c>
      <c r="H76" s="126">
        <f t="shared" si="3"/>
        <v>0</v>
      </c>
    </row>
    <row r="77" spans="1:8" ht="27.6" customHeight="1">
      <c r="A77" s="67">
        <v>59</v>
      </c>
      <c r="B77" s="124" t="s">
        <v>730</v>
      </c>
      <c r="C77" s="125" t="s">
        <v>41</v>
      </c>
      <c r="D77" s="125">
        <v>48</v>
      </c>
      <c r="E77" s="304">
        <v>0</v>
      </c>
      <c r="F77" s="126">
        <f t="shared" si="2"/>
        <v>0</v>
      </c>
      <c r="G77" s="304">
        <v>0</v>
      </c>
      <c r="H77" s="126">
        <f t="shared" si="3"/>
        <v>0</v>
      </c>
    </row>
    <row r="78" spans="1:8" ht="27.6" customHeight="1">
      <c r="A78" s="67">
        <v>60</v>
      </c>
      <c r="B78" s="124" t="s">
        <v>731</v>
      </c>
      <c r="C78" s="125" t="s">
        <v>41</v>
      </c>
      <c r="D78" s="125">
        <v>24</v>
      </c>
      <c r="E78" s="304">
        <v>0</v>
      </c>
      <c r="F78" s="126">
        <f t="shared" si="2"/>
        <v>0</v>
      </c>
      <c r="G78" s="304">
        <v>0</v>
      </c>
      <c r="H78" s="126">
        <f t="shared" si="3"/>
        <v>0</v>
      </c>
    </row>
    <row r="79" spans="1:8" ht="28.35" customHeight="1" thickBot="1">
      <c r="A79" s="67">
        <v>61</v>
      </c>
      <c r="B79" s="124" t="s">
        <v>733</v>
      </c>
      <c r="C79" s="125" t="s">
        <v>41</v>
      </c>
      <c r="D79" s="125">
        <v>73</v>
      </c>
      <c r="E79" s="304">
        <v>0</v>
      </c>
      <c r="F79" s="126">
        <f t="shared" si="2"/>
        <v>0</v>
      </c>
      <c r="G79" s="304">
        <v>0</v>
      </c>
      <c r="H79" s="126">
        <f t="shared" si="3"/>
        <v>0</v>
      </c>
    </row>
    <row r="80" spans="2:8" ht="14.1" customHeight="1">
      <c r="B80" s="74" t="s">
        <v>714</v>
      </c>
      <c r="C80" s="75"/>
      <c r="D80" s="76">
        <v>1</v>
      </c>
      <c r="E80" s="77"/>
      <c r="F80" s="78">
        <f>SUM(F57:F79)</f>
        <v>0</v>
      </c>
      <c r="G80" s="79"/>
      <c r="H80" s="80">
        <f>SUM(H57:H79)</f>
        <v>0</v>
      </c>
    </row>
    <row r="81" spans="2:8" ht="14.1" customHeight="1">
      <c r="B81" s="81" t="s">
        <v>715</v>
      </c>
      <c r="C81" s="82">
        <v>0.08</v>
      </c>
      <c r="D81" s="83"/>
      <c r="E81" s="84"/>
      <c r="F81" s="85"/>
      <c r="G81" s="85"/>
      <c r="H81" s="86">
        <f>PRODUCT(H80,C81)</f>
        <v>0</v>
      </c>
    </row>
    <row r="82" spans="2:8" ht="14.1" customHeight="1" thickBot="1">
      <c r="B82" s="87" t="s">
        <v>108</v>
      </c>
      <c r="C82" s="88"/>
      <c r="D82" s="89"/>
      <c r="E82" s="90"/>
      <c r="F82" s="91"/>
      <c r="G82" s="91"/>
      <c r="H82" s="92">
        <f>F80+H80+H81</f>
        <v>0</v>
      </c>
    </row>
    <row r="83" spans="2:9" ht="14.1" customHeight="1">
      <c r="B83" s="48"/>
      <c r="C83" s="93"/>
      <c r="D83" s="94"/>
      <c r="E83" s="95"/>
      <c r="F83" s="96"/>
      <c r="G83" s="96"/>
      <c r="H83" s="96"/>
      <c r="I83" s="97"/>
    </row>
    <row r="84" spans="2:9" ht="28.35" customHeight="1">
      <c r="B84" s="98" t="s">
        <v>1172</v>
      </c>
      <c r="C84" s="69"/>
      <c r="D84" s="70"/>
      <c r="E84" s="71"/>
      <c r="F84" s="72"/>
      <c r="G84" s="71"/>
      <c r="H84" s="72"/>
      <c r="I84" s="97"/>
    </row>
    <row r="85" spans="1:9" ht="14.1" customHeight="1">
      <c r="A85" s="67">
        <v>62</v>
      </c>
      <c r="B85" s="68" t="s">
        <v>716</v>
      </c>
      <c r="C85" s="69" t="s">
        <v>7</v>
      </c>
      <c r="D85" s="70">
        <v>60</v>
      </c>
      <c r="E85" s="304">
        <v>0</v>
      </c>
      <c r="F85" s="72">
        <f aca="true" t="shared" si="4" ref="F85:F105">E85*D85</f>
        <v>0</v>
      </c>
      <c r="G85" s="304">
        <v>0</v>
      </c>
      <c r="H85" s="72">
        <f aca="true" t="shared" si="5" ref="H85:H105">G85*D85</f>
        <v>0</v>
      </c>
      <c r="I85" s="97"/>
    </row>
    <row r="86" spans="1:9" ht="14.1" customHeight="1">
      <c r="A86" s="67">
        <v>63</v>
      </c>
      <c r="B86" s="68" t="s">
        <v>694</v>
      </c>
      <c r="C86" s="69" t="s">
        <v>7</v>
      </c>
      <c r="D86" s="70">
        <v>590</v>
      </c>
      <c r="E86" s="304">
        <v>0</v>
      </c>
      <c r="F86" s="72">
        <f t="shared" si="4"/>
        <v>0</v>
      </c>
      <c r="G86" s="304">
        <v>0</v>
      </c>
      <c r="H86" s="72">
        <f t="shared" si="5"/>
        <v>0</v>
      </c>
      <c r="I86" s="97"/>
    </row>
    <row r="87" spans="1:9" ht="14.1" customHeight="1">
      <c r="A87" s="67">
        <v>64</v>
      </c>
      <c r="B87" s="68" t="s">
        <v>717</v>
      </c>
      <c r="C87" s="69" t="s">
        <v>7</v>
      </c>
      <c r="D87" s="70">
        <v>600</v>
      </c>
      <c r="E87" s="304">
        <v>0</v>
      </c>
      <c r="F87" s="72">
        <f t="shared" si="4"/>
        <v>0</v>
      </c>
      <c r="G87" s="304">
        <v>0</v>
      </c>
      <c r="H87" s="72">
        <f t="shared" si="5"/>
        <v>0</v>
      </c>
      <c r="I87" s="97"/>
    </row>
    <row r="88" spans="1:9" ht="14.1" customHeight="1">
      <c r="A88" s="67">
        <v>65</v>
      </c>
      <c r="B88" s="68" t="s">
        <v>718</v>
      </c>
      <c r="C88" s="69" t="s">
        <v>7</v>
      </c>
      <c r="D88" s="70">
        <v>60</v>
      </c>
      <c r="E88" s="304">
        <v>0</v>
      </c>
      <c r="F88" s="99">
        <f t="shared" si="4"/>
        <v>0</v>
      </c>
      <c r="G88" s="304">
        <v>0</v>
      </c>
      <c r="H88" s="99">
        <f t="shared" si="5"/>
        <v>0</v>
      </c>
      <c r="I88" s="97"/>
    </row>
    <row r="89" spans="1:9" ht="14.1" customHeight="1">
      <c r="A89" s="67">
        <v>66</v>
      </c>
      <c r="B89" s="68" t="s">
        <v>706</v>
      </c>
      <c r="C89" s="69" t="s">
        <v>41</v>
      </c>
      <c r="D89" s="70">
        <f>D91+D92+D93+D94+D95+D96</f>
        <v>51</v>
      </c>
      <c r="E89" s="304">
        <v>0</v>
      </c>
      <c r="F89" s="72">
        <f t="shared" si="4"/>
        <v>0</v>
      </c>
      <c r="G89" s="304">
        <v>0</v>
      </c>
      <c r="H89" s="72">
        <f t="shared" si="5"/>
        <v>0</v>
      </c>
      <c r="I89" s="97"/>
    </row>
    <row r="90" spans="1:9" ht="14.1" customHeight="1">
      <c r="A90" s="67">
        <v>67</v>
      </c>
      <c r="B90" s="68" t="s">
        <v>707</v>
      </c>
      <c r="C90" s="69" t="s">
        <v>41</v>
      </c>
      <c r="D90" s="70">
        <v>20</v>
      </c>
      <c r="E90" s="304">
        <v>0</v>
      </c>
      <c r="F90" s="72">
        <f t="shared" si="4"/>
        <v>0</v>
      </c>
      <c r="G90" s="304">
        <v>0</v>
      </c>
      <c r="H90" s="72">
        <f t="shared" si="5"/>
        <v>0</v>
      </c>
      <c r="I90" s="97"/>
    </row>
    <row r="91" spans="1:9" ht="14.1" customHeight="1">
      <c r="A91" s="67">
        <v>68</v>
      </c>
      <c r="B91" s="68" t="s">
        <v>1173</v>
      </c>
      <c r="C91" s="69" t="s">
        <v>41</v>
      </c>
      <c r="D91" s="70">
        <v>1</v>
      </c>
      <c r="E91" s="304">
        <v>0</v>
      </c>
      <c r="F91" s="72">
        <f t="shared" si="4"/>
        <v>0</v>
      </c>
      <c r="G91" s="304">
        <v>0</v>
      </c>
      <c r="H91" s="72">
        <f t="shared" si="5"/>
        <v>0</v>
      </c>
      <c r="I91" s="97"/>
    </row>
    <row r="92" spans="1:9" ht="14.1" customHeight="1">
      <c r="A92" s="67">
        <v>69</v>
      </c>
      <c r="B92" s="68" t="s">
        <v>719</v>
      </c>
      <c r="C92" s="69" t="s">
        <v>41</v>
      </c>
      <c r="D92" s="70">
        <v>35</v>
      </c>
      <c r="E92" s="304">
        <v>0</v>
      </c>
      <c r="F92" s="72">
        <f t="shared" si="4"/>
        <v>0</v>
      </c>
      <c r="G92" s="304">
        <v>0</v>
      </c>
      <c r="H92" s="72">
        <f t="shared" si="5"/>
        <v>0</v>
      </c>
      <c r="I92" s="97"/>
    </row>
    <row r="93" spans="1:9" ht="14.1" customHeight="1">
      <c r="A93" s="67">
        <v>70</v>
      </c>
      <c r="B93" s="68" t="s">
        <v>720</v>
      </c>
      <c r="C93" s="69" t="s">
        <v>41</v>
      </c>
      <c r="D93" s="70">
        <v>6</v>
      </c>
      <c r="E93" s="304">
        <v>0</v>
      </c>
      <c r="F93" s="99">
        <f t="shared" si="4"/>
        <v>0</v>
      </c>
      <c r="G93" s="304">
        <v>0</v>
      </c>
      <c r="H93" s="99">
        <f t="shared" si="5"/>
        <v>0</v>
      </c>
      <c r="I93" s="97"/>
    </row>
    <row r="94" spans="1:9" ht="14.1" customHeight="1">
      <c r="A94" s="67">
        <v>71</v>
      </c>
      <c r="B94" s="68" t="s">
        <v>721</v>
      </c>
      <c r="C94" s="69" t="s">
        <v>41</v>
      </c>
      <c r="D94" s="70">
        <v>3</v>
      </c>
      <c r="E94" s="304">
        <v>0</v>
      </c>
      <c r="F94" s="99">
        <f t="shared" si="4"/>
        <v>0</v>
      </c>
      <c r="G94" s="304">
        <v>0</v>
      </c>
      <c r="H94" s="99">
        <f t="shared" si="5"/>
        <v>0</v>
      </c>
      <c r="I94" s="97"/>
    </row>
    <row r="95" spans="1:9" ht="14.1" customHeight="1">
      <c r="A95" s="67">
        <v>72</v>
      </c>
      <c r="B95" s="68" t="s">
        <v>723</v>
      </c>
      <c r="C95" s="69" t="s">
        <v>41</v>
      </c>
      <c r="D95" s="70">
        <v>3</v>
      </c>
      <c r="E95" s="304">
        <v>0</v>
      </c>
      <c r="F95" s="99">
        <f t="shared" si="4"/>
        <v>0</v>
      </c>
      <c r="G95" s="304">
        <v>0</v>
      </c>
      <c r="H95" s="99">
        <f t="shared" si="5"/>
        <v>0</v>
      </c>
      <c r="I95" s="97"/>
    </row>
    <row r="96" spans="1:9" ht="14.1" customHeight="1">
      <c r="A96" s="67">
        <v>73</v>
      </c>
      <c r="B96" s="68" t="s">
        <v>724</v>
      </c>
      <c r="C96" s="69" t="s">
        <v>41</v>
      </c>
      <c r="D96" s="70">
        <v>3</v>
      </c>
      <c r="E96" s="304">
        <v>0</v>
      </c>
      <c r="F96" s="99">
        <f t="shared" si="4"/>
        <v>0</v>
      </c>
      <c r="G96" s="304">
        <v>0</v>
      </c>
      <c r="H96" s="99">
        <f t="shared" si="5"/>
        <v>0</v>
      </c>
      <c r="I96" s="97"/>
    </row>
    <row r="97" spans="1:9" ht="14.1" customHeight="1">
      <c r="A97" s="67">
        <v>74</v>
      </c>
      <c r="B97" s="68" t="s">
        <v>725</v>
      </c>
      <c r="C97" s="69" t="s">
        <v>41</v>
      </c>
      <c r="D97" s="70">
        <v>8</v>
      </c>
      <c r="E97" s="304">
        <v>0</v>
      </c>
      <c r="F97" s="72">
        <f t="shared" si="4"/>
        <v>0</v>
      </c>
      <c r="G97" s="304">
        <v>0</v>
      </c>
      <c r="H97" s="72">
        <f t="shared" si="5"/>
        <v>0</v>
      </c>
      <c r="I97" s="97"/>
    </row>
    <row r="98" spans="1:9" ht="105" customHeight="1">
      <c r="A98" s="67">
        <v>75</v>
      </c>
      <c r="B98" s="238" t="s">
        <v>1135</v>
      </c>
      <c r="C98" s="125" t="s">
        <v>41</v>
      </c>
      <c r="D98" s="125">
        <v>3</v>
      </c>
      <c r="E98" s="304">
        <v>0</v>
      </c>
      <c r="F98" s="126">
        <f t="shared" si="4"/>
        <v>0</v>
      </c>
      <c r="G98" s="304">
        <v>0</v>
      </c>
      <c r="H98" s="126">
        <f t="shared" si="5"/>
        <v>0</v>
      </c>
      <c r="I98" s="97"/>
    </row>
    <row r="99" spans="1:9" ht="14.1" customHeight="1">
      <c r="A99" s="67">
        <v>76</v>
      </c>
      <c r="B99" s="68" t="s">
        <v>726</v>
      </c>
      <c r="C99" s="69" t="s">
        <v>41</v>
      </c>
      <c r="D99" s="70">
        <v>3</v>
      </c>
      <c r="E99" s="304">
        <v>0</v>
      </c>
      <c r="F99" s="72">
        <f t="shared" si="4"/>
        <v>0</v>
      </c>
      <c r="G99" s="304">
        <v>0</v>
      </c>
      <c r="H99" s="72">
        <f t="shared" si="5"/>
        <v>0</v>
      </c>
      <c r="I99" s="97"/>
    </row>
    <row r="100" spans="1:9" ht="14.1" customHeight="1">
      <c r="A100" s="67">
        <v>77</v>
      </c>
      <c r="B100" s="68" t="s">
        <v>727</v>
      </c>
      <c r="C100" s="69" t="s">
        <v>41</v>
      </c>
      <c r="D100" s="70">
        <v>3</v>
      </c>
      <c r="E100" s="304">
        <v>0</v>
      </c>
      <c r="F100" s="99">
        <f t="shared" si="4"/>
        <v>0</v>
      </c>
      <c r="G100" s="304">
        <v>0</v>
      </c>
      <c r="H100" s="99">
        <f t="shared" si="5"/>
        <v>0</v>
      </c>
      <c r="I100" s="97"/>
    </row>
    <row r="101" spans="1:9" ht="26.1" customHeight="1">
      <c r="A101" s="67">
        <v>78</v>
      </c>
      <c r="B101" s="124" t="s">
        <v>728</v>
      </c>
      <c r="C101" s="125" t="s">
        <v>41</v>
      </c>
      <c r="D101" s="125">
        <v>2</v>
      </c>
      <c r="E101" s="304">
        <v>0</v>
      </c>
      <c r="F101" s="126">
        <f t="shared" si="4"/>
        <v>0</v>
      </c>
      <c r="G101" s="304">
        <v>0</v>
      </c>
      <c r="H101" s="126">
        <f t="shared" si="5"/>
        <v>0</v>
      </c>
      <c r="I101" s="97"/>
    </row>
    <row r="102" spans="1:9" ht="26.1" customHeight="1">
      <c r="A102" s="67">
        <v>79</v>
      </c>
      <c r="B102" s="124" t="s">
        <v>729</v>
      </c>
      <c r="C102" s="125" t="s">
        <v>41</v>
      </c>
      <c r="D102" s="125">
        <v>3</v>
      </c>
      <c r="E102" s="304">
        <v>0</v>
      </c>
      <c r="F102" s="126">
        <f t="shared" si="4"/>
        <v>0</v>
      </c>
      <c r="G102" s="304">
        <v>0</v>
      </c>
      <c r="H102" s="126">
        <f t="shared" si="5"/>
        <v>0</v>
      </c>
      <c r="I102" s="97"/>
    </row>
    <row r="103" spans="1:9" ht="26.85" customHeight="1">
      <c r="A103" s="67">
        <v>80</v>
      </c>
      <c r="B103" s="124" t="s">
        <v>730</v>
      </c>
      <c r="C103" s="125" t="s">
        <v>41</v>
      </c>
      <c r="D103" s="125">
        <v>6</v>
      </c>
      <c r="E103" s="304">
        <v>0</v>
      </c>
      <c r="F103" s="126">
        <f t="shared" si="4"/>
        <v>0</v>
      </c>
      <c r="G103" s="304">
        <v>0</v>
      </c>
      <c r="H103" s="126">
        <f t="shared" si="5"/>
        <v>0</v>
      </c>
      <c r="I103" s="97"/>
    </row>
    <row r="104" spans="1:9" ht="26.85" customHeight="1">
      <c r="A104" s="67">
        <v>81</v>
      </c>
      <c r="B104" s="124" t="s">
        <v>732</v>
      </c>
      <c r="C104" s="125" t="s">
        <v>41</v>
      </c>
      <c r="D104" s="125">
        <v>2</v>
      </c>
      <c r="E104" s="304">
        <v>0</v>
      </c>
      <c r="F104" s="126">
        <f t="shared" si="4"/>
        <v>0</v>
      </c>
      <c r="G104" s="304">
        <v>0</v>
      </c>
      <c r="H104" s="126">
        <f t="shared" si="5"/>
        <v>0</v>
      </c>
      <c r="I104" s="97"/>
    </row>
    <row r="105" spans="1:9" ht="26.85" customHeight="1" thickBot="1">
      <c r="A105" s="67">
        <v>82</v>
      </c>
      <c r="B105" s="124" t="s">
        <v>733</v>
      </c>
      <c r="C105" s="125" t="s">
        <v>41</v>
      </c>
      <c r="D105" s="125">
        <v>4</v>
      </c>
      <c r="E105" s="304">
        <v>0</v>
      </c>
      <c r="F105" s="126">
        <f t="shared" si="4"/>
        <v>0</v>
      </c>
      <c r="G105" s="304">
        <v>0</v>
      </c>
      <c r="H105" s="126">
        <f t="shared" si="5"/>
        <v>0</v>
      </c>
      <c r="I105" s="97"/>
    </row>
    <row r="106" spans="2:9" ht="14.1" customHeight="1">
      <c r="B106" s="74" t="s">
        <v>714</v>
      </c>
      <c r="C106" s="75"/>
      <c r="D106" s="76">
        <v>1</v>
      </c>
      <c r="E106" s="77"/>
      <c r="F106" s="78">
        <f>SUM(F84:F105)</f>
        <v>0</v>
      </c>
      <c r="G106" s="79"/>
      <c r="H106" s="80">
        <f>SUM(H84:H105)</f>
        <v>0</v>
      </c>
      <c r="I106" s="97"/>
    </row>
    <row r="107" spans="2:9" ht="14.1" customHeight="1">
      <c r="B107" s="81" t="s">
        <v>715</v>
      </c>
      <c r="C107" s="82">
        <v>0.08</v>
      </c>
      <c r="D107" s="83"/>
      <c r="E107" s="84"/>
      <c r="F107" s="85"/>
      <c r="G107" s="85"/>
      <c r="H107" s="86">
        <f>PRODUCT(H106,C107)</f>
        <v>0</v>
      </c>
      <c r="I107" s="97"/>
    </row>
    <row r="108" spans="2:9" ht="14.1" customHeight="1" thickBot="1">
      <c r="B108" s="87" t="s">
        <v>108</v>
      </c>
      <c r="C108" s="88"/>
      <c r="D108" s="89"/>
      <c r="E108" s="90"/>
      <c r="F108" s="91"/>
      <c r="G108" s="91"/>
      <c r="H108" s="92">
        <f>F106+H106+H107</f>
        <v>0</v>
      </c>
      <c r="I108" s="97"/>
    </row>
    <row r="109" spans="2:9" ht="14.1" customHeight="1">
      <c r="B109" s="48"/>
      <c r="C109" s="93"/>
      <c r="D109" s="94"/>
      <c r="E109" s="95"/>
      <c r="F109" s="96"/>
      <c r="G109" s="96"/>
      <c r="H109" s="96"/>
      <c r="I109" s="97"/>
    </row>
    <row r="110" spans="2:9" ht="14.1" customHeight="1">
      <c r="B110" s="98" t="s">
        <v>1174</v>
      </c>
      <c r="C110" s="69"/>
      <c r="D110" s="70"/>
      <c r="E110" s="71"/>
      <c r="F110" s="72"/>
      <c r="G110" s="71"/>
      <c r="H110" s="72"/>
      <c r="I110" s="97"/>
    </row>
    <row r="111" spans="1:9" ht="14.1" customHeight="1">
      <c r="A111" s="67">
        <v>83</v>
      </c>
      <c r="B111" s="68" t="s">
        <v>716</v>
      </c>
      <c r="C111" s="69" t="s">
        <v>7</v>
      </c>
      <c r="D111" s="70">
        <v>40</v>
      </c>
      <c r="E111" s="304">
        <v>0</v>
      </c>
      <c r="F111" s="72">
        <f aca="true" t="shared" si="6" ref="F111:F131">E111*D111</f>
        <v>0</v>
      </c>
      <c r="G111" s="304">
        <v>0</v>
      </c>
      <c r="H111" s="72">
        <f aca="true" t="shared" si="7" ref="H111:H131">G111*D111</f>
        <v>0</v>
      </c>
      <c r="I111" s="97"/>
    </row>
    <row r="112" spans="1:9" ht="14.1" customHeight="1">
      <c r="A112" s="67">
        <v>84</v>
      </c>
      <c r="B112" s="68" t="s">
        <v>694</v>
      </c>
      <c r="C112" s="69" t="s">
        <v>7</v>
      </c>
      <c r="D112" s="70">
        <v>380</v>
      </c>
      <c r="E112" s="304">
        <v>0</v>
      </c>
      <c r="F112" s="72">
        <f t="shared" si="6"/>
        <v>0</v>
      </c>
      <c r="G112" s="304">
        <v>0</v>
      </c>
      <c r="H112" s="72">
        <f t="shared" si="7"/>
        <v>0</v>
      </c>
      <c r="I112" s="97"/>
    </row>
    <row r="113" spans="1:9" ht="14.1" customHeight="1">
      <c r="A113" s="67">
        <v>85</v>
      </c>
      <c r="B113" s="68" t="s">
        <v>717</v>
      </c>
      <c r="C113" s="69" t="s">
        <v>7</v>
      </c>
      <c r="D113" s="70">
        <v>400</v>
      </c>
      <c r="E113" s="304">
        <v>0</v>
      </c>
      <c r="F113" s="72">
        <f t="shared" si="6"/>
        <v>0</v>
      </c>
      <c r="G113" s="304">
        <v>0</v>
      </c>
      <c r="H113" s="72">
        <f t="shared" si="7"/>
        <v>0</v>
      </c>
      <c r="I113" s="97"/>
    </row>
    <row r="114" spans="1:9" ht="14.1" customHeight="1">
      <c r="A114" s="67">
        <v>86</v>
      </c>
      <c r="B114" s="68" t="s">
        <v>718</v>
      </c>
      <c r="C114" s="69" t="s">
        <v>7</v>
      </c>
      <c r="D114" s="70">
        <v>40</v>
      </c>
      <c r="E114" s="304">
        <v>0</v>
      </c>
      <c r="F114" s="99">
        <f t="shared" si="6"/>
        <v>0</v>
      </c>
      <c r="G114" s="304">
        <v>0</v>
      </c>
      <c r="H114" s="99">
        <f t="shared" si="7"/>
        <v>0</v>
      </c>
      <c r="I114" s="97"/>
    </row>
    <row r="115" spans="1:9" ht="14.1" customHeight="1">
      <c r="A115" s="67">
        <v>87</v>
      </c>
      <c r="B115" s="68" t="s">
        <v>706</v>
      </c>
      <c r="C115" s="69" t="s">
        <v>41</v>
      </c>
      <c r="D115" s="70">
        <f>D117+D118+D119+D120+D121+D122</f>
        <v>45</v>
      </c>
      <c r="E115" s="304">
        <v>0</v>
      </c>
      <c r="F115" s="72">
        <f t="shared" si="6"/>
        <v>0</v>
      </c>
      <c r="G115" s="304">
        <v>0</v>
      </c>
      <c r="H115" s="72">
        <f t="shared" si="7"/>
        <v>0</v>
      </c>
      <c r="I115" s="97"/>
    </row>
    <row r="116" spans="1:9" ht="14.1" customHeight="1">
      <c r="A116" s="67">
        <v>88</v>
      </c>
      <c r="B116" s="68" t="s">
        <v>707</v>
      </c>
      <c r="C116" s="69" t="s">
        <v>41</v>
      </c>
      <c r="D116" s="70">
        <v>20</v>
      </c>
      <c r="E116" s="304">
        <v>0</v>
      </c>
      <c r="F116" s="72">
        <f t="shared" si="6"/>
        <v>0</v>
      </c>
      <c r="G116" s="304">
        <v>0</v>
      </c>
      <c r="H116" s="72">
        <f t="shared" si="7"/>
        <v>0</v>
      </c>
      <c r="I116" s="97"/>
    </row>
    <row r="117" spans="1:9" ht="14.1" customHeight="1">
      <c r="A117" s="67">
        <v>89</v>
      </c>
      <c r="B117" s="68" t="s">
        <v>719</v>
      </c>
      <c r="C117" s="69" t="s">
        <v>41</v>
      </c>
      <c r="D117" s="70">
        <v>33</v>
      </c>
      <c r="E117" s="304">
        <v>0</v>
      </c>
      <c r="F117" s="72">
        <f t="shared" si="6"/>
        <v>0</v>
      </c>
      <c r="G117" s="304">
        <v>0</v>
      </c>
      <c r="H117" s="72">
        <f t="shared" si="7"/>
        <v>0</v>
      </c>
      <c r="I117" s="97"/>
    </row>
    <row r="118" spans="1:9" ht="14.1" customHeight="1">
      <c r="A118" s="67">
        <v>90</v>
      </c>
      <c r="B118" s="68" t="s">
        <v>720</v>
      </c>
      <c r="C118" s="69" t="s">
        <v>41</v>
      </c>
      <c r="D118" s="70">
        <v>4</v>
      </c>
      <c r="E118" s="304">
        <v>0</v>
      </c>
      <c r="F118" s="99">
        <f t="shared" si="6"/>
        <v>0</v>
      </c>
      <c r="G118" s="304">
        <v>0</v>
      </c>
      <c r="H118" s="99">
        <f t="shared" si="7"/>
        <v>0</v>
      </c>
      <c r="I118" s="97"/>
    </row>
    <row r="119" spans="1:9" ht="14.1" customHeight="1">
      <c r="A119" s="67">
        <v>91</v>
      </c>
      <c r="B119" s="68" t="s">
        <v>721</v>
      </c>
      <c r="C119" s="69" t="s">
        <v>41</v>
      </c>
      <c r="D119" s="70">
        <v>2</v>
      </c>
      <c r="E119" s="304">
        <v>0</v>
      </c>
      <c r="F119" s="99">
        <f t="shared" si="6"/>
        <v>0</v>
      </c>
      <c r="G119" s="304">
        <v>0</v>
      </c>
      <c r="H119" s="99">
        <f t="shared" si="7"/>
        <v>0</v>
      </c>
      <c r="I119" s="97"/>
    </row>
    <row r="120" spans="1:9" ht="14.1" customHeight="1">
      <c r="A120" s="67">
        <v>92</v>
      </c>
      <c r="B120" s="68" t="s">
        <v>722</v>
      </c>
      <c r="C120" s="69" t="s">
        <v>41</v>
      </c>
      <c r="D120" s="70">
        <v>2</v>
      </c>
      <c r="E120" s="304">
        <v>0</v>
      </c>
      <c r="F120" s="99">
        <f t="shared" si="6"/>
        <v>0</v>
      </c>
      <c r="G120" s="304">
        <v>0</v>
      </c>
      <c r="H120" s="99">
        <f t="shared" si="7"/>
        <v>0</v>
      </c>
      <c r="I120" s="97"/>
    </row>
    <row r="121" spans="1:9" ht="14.1" customHeight="1">
      <c r="A121" s="67">
        <v>93</v>
      </c>
      <c r="B121" s="68" t="s">
        <v>723</v>
      </c>
      <c r="C121" s="69" t="s">
        <v>41</v>
      </c>
      <c r="D121" s="70">
        <v>2</v>
      </c>
      <c r="E121" s="304">
        <v>0</v>
      </c>
      <c r="F121" s="99">
        <f t="shared" si="6"/>
        <v>0</v>
      </c>
      <c r="G121" s="304">
        <v>0</v>
      </c>
      <c r="H121" s="99">
        <f t="shared" si="7"/>
        <v>0</v>
      </c>
      <c r="I121" s="97"/>
    </row>
    <row r="122" spans="1:9" ht="14.1" customHeight="1">
      <c r="A122" s="67">
        <v>94</v>
      </c>
      <c r="B122" s="68" t="s">
        <v>724</v>
      </c>
      <c r="C122" s="69" t="s">
        <v>41</v>
      </c>
      <c r="D122" s="70">
        <v>2</v>
      </c>
      <c r="E122" s="304">
        <v>0</v>
      </c>
      <c r="F122" s="99">
        <f t="shared" si="6"/>
        <v>0</v>
      </c>
      <c r="G122" s="304">
        <v>0</v>
      </c>
      <c r="H122" s="99">
        <f t="shared" si="7"/>
        <v>0</v>
      </c>
      <c r="I122" s="97"/>
    </row>
    <row r="123" spans="1:9" ht="14.1" customHeight="1">
      <c r="A123" s="67">
        <v>95</v>
      </c>
      <c r="B123" s="68" t="s">
        <v>725</v>
      </c>
      <c r="C123" s="69" t="s">
        <v>41</v>
      </c>
      <c r="D123" s="70">
        <v>6</v>
      </c>
      <c r="E123" s="304">
        <v>0</v>
      </c>
      <c r="F123" s="72">
        <f t="shared" si="6"/>
        <v>0</v>
      </c>
      <c r="G123" s="304">
        <v>0</v>
      </c>
      <c r="H123" s="72">
        <f t="shared" si="7"/>
        <v>0</v>
      </c>
      <c r="I123" s="97"/>
    </row>
    <row r="124" spans="1:9" ht="105" customHeight="1">
      <c r="A124" s="67">
        <v>96</v>
      </c>
      <c r="B124" s="238" t="s">
        <v>1135</v>
      </c>
      <c r="C124" s="125" t="s">
        <v>41</v>
      </c>
      <c r="D124" s="125">
        <v>2</v>
      </c>
      <c r="E124" s="304">
        <v>0</v>
      </c>
      <c r="F124" s="126">
        <f t="shared" si="6"/>
        <v>0</v>
      </c>
      <c r="G124" s="304">
        <v>0</v>
      </c>
      <c r="H124" s="126">
        <f t="shared" si="7"/>
        <v>0</v>
      </c>
      <c r="I124" s="97"/>
    </row>
    <row r="125" spans="1:9" ht="14.1" customHeight="1">
      <c r="A125" s="67">
        <v>97</v>
      </c>
      <c r="B125" s="68" t="s">
        <v>726</v>
      </c>
      <c r="C125" s="69" t="s">
        <v>41</v>
      </c>
      <c r="D125" s="70">
        <v>2</v>
      </c>
      <c r="E125" s="304">
        <v>0</v>
      </c>
      <c r="F125" s="72">
        <f t="shared" si="6"/>
        <v>0</v>
      </c>
      <c r="G125" s="304">
        <v>0</v>
      </c>
      <c r="H125" s="72">
        <f t="shared" si="7"/>
        <v>0</v>
      </c>
      <c r="I125" s="97"/>
    </row>
    <row r="126" spans="1:9" ht="14.1" customHeight="1">
      <c r="A126" s="67">
        <v>98</v>
      </c>
      <c r="B126" s="68" t="s">
        <v>727</v>
      </c>
      <c r="C126" s="69" t="s">
        <v>41</v>
      </c>
      <c r="D126" s="70">
        <v>2</v>
      </c>
      <c r="E126" s="304">
        <v>0</v>
      </c>
      <c r="F126" s="99">
        <f t="shared" si="6"/>
        <v>0</v>
      </c>
      <c r="G126" s="304">
        <v>0</v>
      </c>
      <c r="H126" s="99">
        <f t="shared" si="7"/>
        <v>0</v>
      </c>
      <c r="I126" s="97"/>
    </row>
    <row r="127" spans="1:9" ht="26.85" customHeight="1">
      <c r="A127" s="67">
        <v>99</v>
      </c>
      <c r="B127" s="124" t="s">
        <v>728</v>
      </c>
      <c r="C127" s="125" t="s">
        <v>41</v>
      </c>
      <c r="D127" s="125">
        <v>2</v>
      </c>
      <c r="E127" s="304">
        <v>0</v>
      </c>
      <c r="F127" s="126">
        <f t="shared" si="6"/>
        <v>0</v>
      </c>
      <c r="G127" s="304">
        <v>0</v>
      </c>
      <c r="H127" s="126">
        <f t="shared" si="7"/>
        <v>0</v>
      </c>
      <c r="I127" s="97"/>
    </row>
    <row r="128" spans="1:9" ht="26.85" customHeight="1">
      <c r="A128" s="67">
        <v>100</v>
      </c>
      <c r="B128" s="124" t="s">
        <v>729</v>
      </c>
      <c r="C128" s="125" t="s">
        <v>41</v>
      </c>
      <c r="D128" s="125">
        <v>2</v>
      </c>
      <c r="E128" s="304">
        <v>0</v>
      </c>
      <c r="F128" s="126">
        <f t="shared" si="6"/>
        <v>0</v>
      </c>
      <c r="G128" s="304">
        <v>0</v>
      </c>
      <c r="H128" s="126">
        <f t="shared" si="7"/>
        <v>0</v>
      </c>
      <c r="I128" s="97"/>
    </row>
    <row r="129" spans="1:9" ht="26.85" customHeight="1">
      <c r="A129" s="67">
        <v>101</v>
      </c>
      <c r="B129" s="124" t="s">
        <v>730</v>
      </c>
      <c r="C129" s="125" t="s">
        <v>41</v>
      </c>
      <c r="D129" s="125">
        <v>4</v>
      </c>
      <c r="E129" s="304">
        <v>0</v>
      </c>
      <c r="F129" s="126">
        <f t="shared" si="6"/>
        <v>0</v>
      </c>
      <c r="G129" s="304">
        <v>0</v>
      </c>
      <c r="H129" s="126">
        <f t="shared" si="7"/>
        <v>0</v>
      </c>
      <c r="I129" s="97"/>
    </row>
    <row r="130" spans="1:9" ht="26.85" customHeight="1">
      <c r="A130" s="67">
        <v>102</v>
      </c>
      <c r="B130" s="124" t="s">
        <v>731</v>
      </c>
      <c r="C130" s="125" t="s">
        <v>41</v>
      </c>
      <c r="D130" s="125">
        <v>2</v>
      </c>
      <c r="E130" s="304">
        <v>0</v>
      </c>
      <c r="F130" s="126">
        <f t="shared" si="6"/>
        <v>0</v>
      </c>
      <c r="G130" s="304">
        <v>0</v>
      </c>
      <c r="H130" s="126">
        <f t="shared" si="7"/>
        <v>0</v>
      </c>
      <c r="I130" s="97"/>
    </row>
    <row r="131" spans="1:9" ht="27.6" customHeight="1" thickBot="1">
      <c r="A131" s="67">
        <v>103</v>
      </c>
      <c r="B131" s="124" t="s">
        <v>733</v>
      </c>
      <c r="C131" s="125" t="s">
        <v>41</v>
      </c>
      <c r="D131" s="125">
        <v>6</v>
      </c>
      <c r="E131" s="304">
        <v>0</v>
      </c>
      <c r="F131" s="126">
        <f t="shared" si="6"/>
        <v>0</v>
      </c>
      <c r="G131" s="304">
        <v>0</v>
      </c>
      <c r="H131" s="126">
        <f t="shared" si="7"/>
        <v>0</v>
      </c>
      <c r="I131" s="97"/>
    </row>
    <row r="132" spans="2:9" ht="14.1" customHeight="1">
      <c r="B132" s="74" t="s">
        <v>714</v>
      </c>
      <c r="C132" s="75"/>
      <c r="D132" s="76">
        <v>1</v>
      </c>
      <c r="E132" s="77"/>
      <c r="F132" s="78">
        <f>SUM(F110:F131)</f>
        <v>0</v>
      </c>
      <c r="G132" s="79"/>
      <c r="H132" s="80">
        <f>SUM(H110:H131)</f>
        <v>0</v>
      </c>
      <c r="I132" s="97"/>
    </row>
    <row r="133" spans="2:9" ht="14.1" customHeight="1">
      <c r="B133" s="81" t="s">
        <v>715</v>
      </c>
      <c r="C133" s="82">
        <v>0.08</v>
      </c>
      <c r="D133" s="83"/>
      <c r="E133" s="84"/>
      <c r="F133" s="85"/>
      <c r="G133" s="85"/>
      <c r="H133" s="86">
        <f>PRODUCT(H132,C133)</f>
        <v>0</v>
      </c>
      <c r="I133" s="97"/>
    </row>
    <row r="134" spans="2:9" ht="14.1" customHeight="1" thickBot="1">
      <c r="B134" s="87" t="s">
        <v>108</v>
      </c>
      <c r="C134" s="88"/>
      <c r="D134" s="89"/>
      <c r="E134" s="90"/>
      <c r="F134" s="91"/>
      <c r="G134" s="91"/>
      <c r="H134" s="92">
        <f>F132+H132+H133</f>
        <v>0</v>
      </c>
      <c r="I134" s="97"/>
    </row>
    <row r="135" spans="2:9" ht="14.1" customHeight="1">
      <c r="B135" s="48"/>
      <c r="C135" s="93"/>
      <c r="D135" s="94"/>
      <c r="E135" s="95"/>
      <c r="F135" s="96"/>
      <c r="G135" s="96"/>
      <c r="H135" s="96"/>
      <c r="I135" s="97"/>
    </row>
    <row r="136" spans="2:9" ht="14.1" customHeight="1">
      <c r="B136" s="98" t="s">
        <v>1175</v>
      </c>
      <c r="C136" s="69"/>
      <c r="D136" s="70"/>
      <c r="E136" s="71"/>
      <c r="F136" s="72"/>
      <c r="G136" s="71"/>
      <c r="H136" s="72"/>
      <c r="I136" s="97"/>
    </row>
    <row r="137" spans="1:9" ht="14.1" customHeight="1">
      <c r="A137" s="67">
        <v>104</v>
      </c>
      <c r="B137" s="68" t="s">
        <v>716</v>
      </c>
      <c r="C137" s="69" t="s">
        <v>7</v>
      </c>
      <c r="D137" s="70">
        <v>100</v>
      </c>
      <c r="E137" s="304">
        <v>0</v>
      </c>
      <c r="F137" s="72">
        <f aca="true" t="shared" si="8" ref="F137:F160">E137*D137</f>
        <v>0</v>
      </c>
      <c r="G137" s="304">
        <v>0</v>
      </c>
      <c r="H137" s="72">
        <f aca="true" t="shared" si="9" ref="H137:H160">G137*D137</f>
        <v>0</v>
      </c>
      <c r="I137" s="97"/>
    </row>
    <row r="138" spans="1:9" ht="14.1" customHeight="1">
      <c r="A138" s="67">
        <v>105</v>
      </c>
      <c r="B138" s="68" t="s">
        <v>694</v>
      </c>
      <c r="C138" s="69" t="s">
        <v>7</v>
      </c>
      <c r="D138" s="70">
        <v>980</v>
      </c>
      <c r="E138" s="304">
        <v>0</v>
      </c>
      <c r="F138" s="72">
        <f t="shared" si="8"/>
        <v>0</v>
      </c>
      <c r="G138" s="304">
        <v>0</v>
      </c>
      <c r="H138" s="72">
        <f t="shared" si="9"/>
        <v>0</v>
      </c>
      <c r="I138" s="97"/>
    </row>
    <row r="139" spans="1:9" ht="14.1" customHeight="1">
      <c r="A139" s="67">
        <v>106</v>
      </c>
      <c r="B139" s="68" t="s">
        <v>717</v>
      </c>
      <c r="C139" s="69" t="s">
        <v>7</v>
      </c>
      <c r="D139" s="70">
        <v>1000</v>
      </c>
      <c r="E139" s="304">
        <v>0</v>
      </c>
      <c r="F139" s="72">
        <f t="shared" si="8"/>
        <v>0</v>
      </c>
      <c r="G139" s="304">
        <v>0</v>
      </c>
      <c r="H139" s="72">
        <f t="shared" si="9"/>
        <v>0</v>
      </c>
      <c r="I139" s="97"/>
    </row>
    <row r="140" spans="1:9" ht="14.1" customHeight="1">
      <c r="A140" s="67">
        <v>107</v>
      </c>
      <c r="B140" s="68" t="s">
        <v>718</v>
      </c>
      <c r="C140" s="69" t="s">
        <v>7</v>
      </c>
      <c r="D140" s="70">
        <v>100</v>
      </c>
      <c r="E140" s="304">
        <v>0</v>
      </c>
      <c r="F140" s="99">
        <f t="shared" si="8"/>
        <v>0</v>
      </c>
      <c r="G140" s="304">
        <v>0</v>
      </c>
      <c r="H140" s="99">
        <f t="shared" si="9"/>
        <v>0</v>
      </c>
      <c r="I140" s="97"/>
    </row>
    <row r="141" spans="1:9" ht="14.1" customHeight="1">
      <c r="A141" s="67">
        <v>108</v>
      </c>
      <c r="B141" s="68" t="s">
        <v>734</v>
      </c>
      <c r="C141" s="69" t="s">
        <v>7</v>
      </c>
      <c r="D141" s="70">
        <v>300</v>
      </c>
      <c r="E141" s="304">
        <v>0</v>
      </c>
      <c r="F141" s="99">
        <f t="shared" si="8"/>
        <v>0</v>
      </c>
      <c r="G141" s="304">
        <v>0</v>
      </c>
      <c r="H141" s="99">
        <f t="shared" si="9"/>
        <v>0</v>
      </c>
      <c r="I141" s="97"/>
    </row>
    <row r="142" spans="1:9" ht="14.1" customHeight="1">
      <c r="A142" s="67">
        <v>109</v>
      </c>
      <c r="B142" s="68" t="s">
        <v>706</v>
      </c>
      <c r="C142" s="69" t="s">
        <v>41</v>
      </c>
      <c r="D142" s="70">
        <f>D146+D147+D148+D149+D150+D151+D153</f>
        <v>139</v>
      </c>
      <c r="E142" s="304">
        <v>0</v>
      </c>
      <c r="F142" s="99">
        <f t="shared" si="8"/>
        <v>0</v>
      </c>
      <c r="G142" s="304">
        <v>0</v>
      </c>
      <c r="H142" s="99">
        <f t="shared" si="9"/>
        <v>0</v>
      </c>
      <c r="I142" s="97"/>
    </row>
    <row r="143" spans="1:9" ht="14.1" customHeight="1">
      <c r="A143" s="67">
        <v>110</v>
      </c>
      <c r="B143" s="68" t="s">
        <v>735</v>
      </c>
      <c r="C143" s="69" t="s">
        <v>41</v>
      </c>
      <c r="D143" s="70">
        <v>30</v>
      </c>
      <c r="E143" s="304">
        <v>0</v>
      </c>
      <c r="F143" s="99">
        <f t="shared" si="8"/>
        <v>0</v>
      </c>
      <c r="G143" s="304">
        <v>0</v>
      </c>
      <c r="H143" s="99">
        <f t="shared" si="9"/>
        <v>0</v>
      </c>
      <c r="I143" s="97"/>
    </row>
    <row r="144" spans="1:9" ht="14.1" customHeight="1">
      <c r="A144" s="67">
        <v>111</v>
      </c>
      <c r="B144" s="68" t="s">
        <v>707</v>
      </c>
      <c r="C144" s="69" t="s">
        <v>41</v>
      </c>
      <c r="D144" s="70">
        <v>40</v>
      </c>
      <c r="E144" s="304">
        <v>0</v>
      </c>
      <c r="F144" s="99">
        <f t="shared" si="8"/>
        <v>0</v>
      </c>
      <c r="G144" s="304">
        <v>0</v>
      </c>
      <c r="H144" s="99">
        <f t="shared" si="9"/>
        <v>0</v>
      </c>
      <c r="I144" s="97"/>
    </row>
    <row r="145" spans="1:9" ht="14.1" customHeight="1">
      <c r="A145" s="67">
        <v>112</v>
      </c>
      <c r="B145" s="68" t="s">
        <v>736</v>
      </c>
      <c r="C145" s="69" t="s">
        <v>41</v>
      </c>
      <c r="D145" s="70">
        <v>20</v>
      </c>
      <c r="E145" s="304">
        <v>0</v>
      </c>
      <c r="F145" s="99">
        <f t="shared" si="8"/>
        <v>0</v>
      </c>
      <c r="G145" s="304">
        <v>0</v>
      </c>
      <c r="H145" s="99">
        <f t="shared" si="9"/>
        <v>0</v>
      </c>
      <c r="I145" s="97"/>
    </row>
    <row r="146" spans="1:9" ht="14.1" customHeight="1">
      <c r="A146" s="67">
        <v>113</v>
      </c>
      <c r="B146" s="68" t="s">
        <v>719</v>
      </c>
      <c r="C146" s="69" t="s">
        <v>41</v>
      </c>
      <c r="D146" s="70">
        <v>91</v>
      </c>
      <c r="E146" s="304">
        <v>0</v>
      </c>
      <c r="F146" s="72">
        <f t="shared" si="8"/>
        <v>0</v>
      </c>
      <c r="G146" s="304">
        <v>0</v>
      </c>
      <c r="H146" s="72">
        <f t="shared" si="9"/>
        <v>0</v>
      </c>
      <c r="I146" s="97"/>
    </row>
    <row r="147" spans="1:9" ht="14.1" customHeight="1">
      <c r="A147" s="67">
        <v>114</v>
      </c>
      <c r="B147" s="68" t="s">
        <v>720</v>
      </c>
      <c r="C147" s="69" t="s">
        <v>41</v>
      </c>
      <c r="D147" s="70">
        <v>22</v>
      </c>
      <c r="E147" s="304">
        <v>0</v>
      </c>
      <c r="F147" s="99">
        <f t="shared" si="8"/>
        <v>0</v>
      </c>
      <c r="G147" s="304">
        <v>0</v>
      </c>
      <c r="H147" s="99">
        <f t="shared" si="9"/>
        <v>0</v>
      </c>
      <c r="I147" s="97"/>
    </row>
    <row r="148" spans="1:9" ht="14.1" customHeight="1">
      <c r="A148" s="67">
        <v>115</v>
      </c>
      <c r="B148" s="68" t="s">
        <v>737</v>
      </c>
      <c r="C148" s="69" t="s">
        <v>41</v>
      </c>
      <c r="D148" s="70">
        <v>6</v>
      </c>
      <c r="E148" s="304">
        <v>0</v>
      </c>
      <c r="F148" s="99">
        <f t="shared" si="8"/>
        <v>0</v>
      </c>
      <c r="G148" s="304">
        <v>0</v>
      </c>
      <c r="H148" s="99">
        <f t="shared" si="9"/>
        <v>0</v>
      </c>
      <c r="I148" s="97"/>
    </row>
    <row r="149" spans="1:9" ht="14.1" customHeight="1">
      <c r="A149" s="67">
        <v>116</v>
      </c>
      <c r="B149" s="68" t="s">
        <v>722</v>
      </c>
      <c r="C149" s="69" t="s">
        <v>41</v>
      </c>
      <c r="D149" s="70">
        <v>5</v>
      </c>
      <c r="E149" s="304">
        <v>0</v>
      </c>
      <c r="F149" s="99">
        <f t="shared" si="8"/>
        <v>0</v>
      </c>
      <c r="G149" s="304">
        <v>0</v>
      </c>
      <c r="H149" s="99">
        <f t="shared" si="9"/>
        <v>0</v>
      </c>
      <c r="I149" s="97"/>
    </row>
    <row r="150" spans="1:9" ht="14.1" customHeight="1">
      <c r="A150" s="67">
        <v>117</v>
      </c>
      <c r="B150" s="68" t="s">
        <v>723</v>
      </c>
      <c r="C150" s="69" t="s">
        <v>41</v>
      </c>
      <c r="D150" s="70">
        <v>5</v>
      </c>
      <c r="E150" s="304">
        <v>0</v>
      </c>
      <c r="F150" s="99">
        <f t="shared" si="8"/>
        <v>0</v>
      </c>
      <c r="G150" s="304">
        <v>0</v>
      </c>
      <c r="H150" s="99">
        <f t="shared" si="9"/>
        <v>0</v>
      </c>
      <c r="I150" s="97"/>
    </row>
    <row r="151" spans="1:9" ht="14.1" customHeight="1">
      <c r="A151" s="67">
        <v>118</v>
      </c>
      <c r="B151" s="68" t="s">
        <v>724</v>
      </c>
      <c r="C151" s="69" t="s">
        <v>41</v>
      </c>
      <c r="D151" s="70">
        <v>5</v>
      </c>
      <c r="E151" s="304">
        <v>0</v>
      </c>
      <c r="F151" s="99">
        <f t="shared" si="8"/>
        <v>0</v>
      </c>
      <c r="G151" s="304">
        <v>0</v>
      </c>
      <c r="H151" s="99">
        <f t="shared" si="9"/>
        <v>0</v>
      </c>
      <c r="I151" s="97"/>
    </row>
    <row r="152" spans="1:9" ht="14.1" customHeight="1">
      <c r="A152" s="67">
        <v>119</v>
      </c>
      <c r="B152" s="68" t="s">
        <v>738</v>
      </c>
      <c r="C152" s="69" t="s">
        <v>41</v>
      </c>
      <c r="D152" s="70">
        <v>35</v>
      </c>
      <c r="E152" s="304">
        <v>0</v>
      </c>
      <c r="F152" s="99">
        <f t="shared" si="8"/>
        <v>0</v>
      </c>
      <c r="G152" s="304">
        <v>0</v>
      </c>
      <c r="H152" s="99">
        <f t="shared" si="9"/>
        <v>0</v>
      </c>
      <c r="I152" s="97"/>
    </row>
    <row r="153" spans="1:9" ht="14.1" customHeight="1">
      <c r="A153" s="67">
        <v>120</v>
      </c>
      <c r="B153" s="68" t="s">
        <v>727</v>
      </c>
      <c r="C153" s="69" t="s">
        <v>41</v>
      </c>
      <c r="D153" s="70">
        <v>5</v>
      </c>
      <c r="E153" s="304">
        <v>0</v>
      </c>
      <c r="F153" s="99">
        <f t="shared" si="8"/>
        <v>0</v>
      </c>
      <c r="G153" s="304">
        <v>0</v>
      </c>
      <c r="H153" s="99">
        <f t="shared" si="9"/>
        <v>0</v>
      </c>
      <c r="I153" s="97"/>
    </row>
    <row r="154" spans="1:9" ht="105" customHeight="1">
      <c r="A154" s="67">
        <v>121</v>
      </c>
      <c r="B154" s="238" t="s">
        <v>1135</v>
      </c>
      <c r="C154" s="125" t="s">
        <v>41</v>
      </c>
      <c r="D154" s="125">
        <v>5</v>
      </c>
      <c r="E154" s="304">
        <v>0</v>
      </c>
      <c r="F154" s="126">
        <f t="shared" si="8"/>
        <v>0</v>
      </c>
      <c r="G154" s="304">
        <v>0</v>
      </c>
      <c r="H154" s="126">
        <f t="shared" si="9"/>
        <v>0</v>
      </c>
      <c r="I154" s="97"/>
    </row>
    <row r="155" spans="1:9" ht="27.6" customHeight="1">
      <c r="A155" s="67">
        <v>122</v>
      </c>
      <c r="B155" s="124" t="s">
        <v>728</v>
      </c>
      <c r="C155" s="125" t="s">
        <v>41</v>
      </c>
      <c r="D155" s="125">
        <v>7</v>
      </c>
      <c r="E155" s="304">
        <v>0</v>
      </c>
      <c r="F155" s="126">
        <f t="shared" si="8"/>
        <v>0</v>
      </c>
      <c r="G155" s="304">
        <v>0</v>
      </c>
      <c r="H155" s="126">
        <f t="shared" si="9"/>
        <v>0</v>
      </c>
      <c r="I155" s="97"/>
    </row>
    <row r="156" spans="1:9" ht="27.6" customHeight="1">
      <c r="A156" s="67">
        <v>123</v>
      </c>
      <c r="B156" s="124" t="s">
        <v>729</v>
      </c>
      <c r="C156" s="125" t="s">
        <v>41</v>
      </c>
      <c r="D156" s="125">
        <v>5</v>
      </c>
      <c r="E156" s="304">
        <v>0</v>
      </c>
      <c r="F156" s="126">
        <f t="shared" si="8"/>
        <v>0</v>
      </c>
      <c r="G156" s="304">
        <v>0</v>
      </c>
      <c r="H156" s="126">
        <f t="shared" si="9"/>
        <v>0</v>
      </c>
      <c r="I156" s="97"/>
    </row>
    <row r="157" spans="1:9" ht="27.6" customHeight="1">
      <c r="A157" s="67">
        <v>124</v>
      </c>
      <c r="B157" s="124" t="s">
        <v>730</v>
      </c>
      <c r="C157" s="125" t="s">
        <v>41</v>
      </c>
      <c r="D157" s="125">
        <v>10</v>
      </c>
      <c r="E157" s="304">
        <v>0</v>
      </c>
      <c r="F157" s="126">
        <f t="shared" si="8"/>
        <v>0</v>
      </c>
      <c r="G157" s="304">
        <v>0</v>
      </c>
      <c r="H157" s="126">
        <f t="shared" si="9"/>
        <v>0</v>
      </c>
      <c r="I157" s="97"/>
    </row>
    <row r="158" spans="1:9" ht="27.6" customHeight="1">
      <c r="A158" s="67">
        <v>125</v>
      </c>
      <c r="B158" s="124" t="s">
        <v>732</v>
      </c>
      <c r="C158" s="125" t="s">
        <v>41</v>
      </c>
      <c r="D158" s="125">
        <v>12</v>
      </c>
      <c r="E158" s="304">
        <v>0</v>
      </c>
      <c r="F158" s="126">
        <f t="shared" si="8"/>
        <v>0</v>
      </c>
      <c r="G158" s="304">
        <v>0</v>
      </c>
      <c r="H158" s="126">
        <f t="shared" si="9"/>
        <v>0</v>
      </c>
      <c r="I158" s="97"/>
    </row>
    <row r="159" spans="1:9" ht="27.6" customHeight="1">
      <c r="A159" s="67">
        <v>126</v>
      </c>
      <c r="B159" s="124" t="s">
        <v>1176</v>
      </c>
      <c r="C159" s="125" t="s">
        <v>41</v>
      </c>
      <c r="D159" s="125">
        <v>3</v>
      </c>
      <c r="E159" s="304">
        <v>0</v>
      </c>
      <c r="F159" s="126">
        <f t="shared" si="8"/>
        <v>0</v>
      </c>
      <c r="G159" s="304">
        <v>0</v>
      </c>
      <c r="H159" s="126">
        <f t="shared" si="9"/>
        <v>0</v>
      </c>
      <c r="I159" s="97"/>
    </row>
    <row r="160" spans="1:9" ht="26.85" customHeight="1" thickBot="1">
      <c r="A160" s="67">
        <v>127</v>
      </c>
      <c r="B160" s="124" t="s">
        <v>733</v>
      </c>
      <c r="C160" s="125" t="s">
        <v>41</v>
      </c>
      <c r="D160" s="125">
        <v>19</v>
      </c>
      <c r="E160" s="304">
        <v>0</v>
      </c>
      <c r="F160" s="126">
        <f t="shared" si="8"/>
        <v>0</v>
      </c>
      <c r="G160" s="304">
        <v>0</v>
      </c>
      <c r="H160" s="126">
        <f t="shared" si="9"/>
        <v>0</v>
      </c>
      <c r="I160" s="97"/>
    </row>
    <row r="161" spans="2:9" ht="14.1" customHeight="1">
      <c r="B161" s="74" t="s">
        <v>714</v>
      </c>
      <c r="C161" s="75"/>
      <c r="D161" s="76">
        <v>1</v>
      </c>
      <c r="E161" s="77"/>
      <c r="F161" s="78">
        <f>SUM(F136:F160)</f>
        <v>0</v>
      </c>
      <c r="G161" s="79"/>
      <c r="H161" s="80">
        <f>SUM(H136:H160)</f>
        <v>0</v>
      </c>
      <c r="I161" s="97"/>
    </row>
    <row r="162" spans="2:9" ht="14.1" customHeight="1">
      <c r="B162" s="81" t="s">
        <v>715</v>
      </c>
      <c r="C162" s="82">
        <v>0.08</v>
      </c>
      <c r="D162" s="83"/>
      <c r="E162" s="84"/>
      <c r="F162" s="85"/>
      <c r="G162" s="85"/>
      <c r="H162" s="86">
        <f>PRODUCT(H161,C162)</f>
        <v>0</v>
      </c>
      <c r="I162" s="97"/>
    </row>
    <row r="163" spans="2:9" ht="14.1" customHeight="1" thickBot="1">
      <c r="B163" s="87" t="s">
        <v>108</v>
      </c>
      <c r="C163" s="88"/>
      <c r="D163" s="89"/>
      <c r="E163" s="90"/>
      <c r="F163" s="91"/>
      <c r="G163" s="91"/>
      <c r="H163" s="92">
        <f>F161+H161+H162</f>
        <v>0</v>
      </c>
      <c r="I163" s="97"/>
    </row>
    <row r="164" spans="2:9" ht="14.1" customHeight="1">
      <c r="B164" s="48"/>
      <c r="C164" s="93"/>
      <c r="D164" s="94"/>
      <c r="E164" s="95"/>
      <c r="F164" s="96"/>
      <c r="G164" s="96"/>
      <c r="H164" s="96"/>
      <c r="I164" s="97"/>
    </row>
    <row r="165" spans="2:8" ht="15">
      <c r="B165" s="102" t="s">
        <v>1177</v>
      </c>
      <c r="C165" s="100"/>
      <c r="D165" s="83"/>
      <c r="E165" s="101"/>
      <c r="F165" s="84"/>
      <c r="G165" s="101"/>
      <c r="H165" s="84"/>
    </row>
    <row r="166" spans="1:8" ht="15">
      <c r="A166" s="67">
        <v>128</v>
      </c>
      <c r="B166" s="103" t="s">
        <v>739</v>
      </c>
      <c r="C166" s="104" t="s">
        <v>109</v>
      </c>
      <c r="D166" s="105">
        <v>250</v>
      </c>
      <c r="E166" s="304">
        <v>0</v>
      </c>
      <c r="F166" s="84">
        <f aca="true" t="shared" si="10" ref="F166:F176">E166*D166</f>
        <v>0</v>
      </c>
      <c r="G166" s="101"/>
      <c r="H166" s="84"/>
    </row>
    <row r="167" spans="1:8" ht="15">
      <c r="A167" s="67">
        <v>129</v>
      </c>
      <c r="B167" s="106" t="s">
        <v>740</v>
      </c>
      <c r="C167" s="104" t="s">
        <v>109</v>
      </c>
      <c r="D167" s="105">
        <v>80</v>
      </c>
      <c r="E167" s="304">
        <v>0</v>
      </c>
      <c r="F167" s="84">
        <f t="shared" si="10"/>
        <v>0</v>
      </c>
      <c r="G167" s="101"/>
      <c r="H167" s="84"/>
    </row>
    <row r="168" spans="1:8" ht="15">
      <c r="A168" s="67">
        <v>130</v>
      </c>
      <c r="B168" s="106" t="s">
        <v>741</v>
      </c>
      <c r="C168" s="100" t="s">
        <v>109</v>
      </c>
      <c r="D168" s="83">
        <v>40</v>
      </c>
      <c r="E168" s="304">
        <v>0</v>
      </c>
      <c r="F168" s="84">
        <f t="shared" si="10"/>
        <v>0</v>
      </c>
      <c r="G168" s="101"/>
      <c r="H168" s="84"/>
    </row>
    <row r="169" spans="1:8" ht="15">
      <c r="A169" s="67">
        <v>131</v>
      </c>
      <c r="B169" s="106" t="s">
        <v>742</v>
      </c>
      <c r="C169" s="104" t="s">
        <v>109</v>
      </c>
      <c r="D169" s="105">
        <v>180</v>
      </c>
      <c r="E169" s="304">
        <v>0</v>
      </c>
      <c r="F169" s="84">
        <f t="shared" si="10"/>
        <v>0</v>
      </c>
      <c r="G169" s="101"/>
      <c r="H169" s="84"/>
    </row>
    <row r="170" spans="1:8" ht="15">
      <c r="A170" s="67">
        <v>132</v>
      </c>
      <c r="B170" s="106" t="s">
        <v>743</v>
      </c>
      <c r="C170" s="100" t="s">
        <v>109</v>
      </c>
      <c r="D170" s="83">
        <v>40</v>
      </c>
      <c r="E170" s="304">
        <v>0</v>
      </c>
      <c r="F170" s="84">
        <f t="shared" si="10"/>
        <v>0</v>
      </c>
      <c r="G170" s="101"/>
      <c r="H170" s="84"/>
    </row>
    <row r="171" spans="1:8" ht="15">
      <c r="A171" s="67">
        <v>133</v>
      </c>
      <c r="B171" s="106" t="s">
        <v>744</v>
      </c>
      <c r="C171" s="104" t="s">
        <v>109</v>
      </c>
      <c r="D171" s="83">
        <v>40</v>
      </c>
      <c r="E171" s="304">
        <v>0</v>
      </c>
      <c r="F171" s="84">
        <f t="shared" si="10"/>
        <v>0</v>
      </c>
      <c r="G171" s="101"/>
      <c r="H171" s="84"/>
    </row>
    <row r="172" spans="1:8" ht="15">
      <c r="A172" s="67">
        <v>134</v>
      </c>
      <c r="B172" s="106" t="s">
        <v>745</v>
      </c>
      <c r="C172" s="100" t="s">
        <v>109</v>
      </c>
      <c r="D172" s="83">
        <v>80</v>
      </c>
      <c r="E172" s="304">
        <v>0</v>
      </c>
      <c r="F172" s="84">
        <f t="shared" si="10"/>
        <v>0</v>
      </c>
      <c r="G172" s="101"/>
      <c r="H172" s="84"/>
    </row>
    <row r="173" spans="1:8" ht="15">
      <c r="A173" s="67">
        <v>135</v>
      </c>
      <c r="B173" s="106" t="s">
        <v>746</v>
      </c>
      <c r="C173" s="100" t="s">
        <v>109</v>
      </c>
      <c r="D173" s="83">
        <v>180</v>
      </c>
      <c r="E173" s="304">
        <v>0</v>
      </c>
      <c r="F173" s="84">
        <f t="shared" si="10"/>
        <v>0</v>
      </c>
      <c r="G173" s="101"/>
      <c r="H173" s="84"/>
    </row>
    <row r="174" spans="1:8" ht="15">
      <c r="A174" s="67">
        <v>136</v>
      </c>
      <c r="B174" s="106" t="s">
        <v>747</v>
      </c>
      <c r="C174" s="104" t="s">
        <v>109</v>
      </c>
      <c r="D174" s="105">
        <v>50</v>
      </c>
      <c r="E174" s="304">
        <v>0</v>
      </c>
      <c r="F174" s="84">
        <f t="shared" si="10"/>
        <v>0</v>
      </c>
      <c r="G174" s="101"/>
      <c r="H174" s="84"/>
    </row>
    <row r="175" spans="1:8" ht="15">
      <c r="A175" s="67">
        <v>137</v>
      </c>
      <c r="B175" s="106" t="s">
        <v>748</v>
      </c>
      <c r="C175" s="100" t="s">
        <v>109</v>
      </c>
      <c r="D175" s="83">
        <v>20</v>
      </c>
      <c r="E175" s="304">
        <v>0</v>
      </c>
      <c r="F175" s="84">
        <f t="shared" si="10"/>
        <v>0</v>
      </c>
      <c r="G175" s="101"/>
      <c r="H175" s="84"/>
    </row>
    <row r="176" spans="1:8" ht="16.2" thickBot="1">
      <c r="A176" s="67">
        <v>138</v>
      </c>
      <c r="B176" s="107" t="s">
        <v>749</v>
      </c>
      <c r="C176" s="108" t="s">
        <v>109</v>
      </c>
      <c r="D176" s="109">
        <v>200</v>
      </c>
      <c r="E176" s="304">
        <v>0</v>
      </c>
      <c r="F176" s="84">
        <f t="shared" si="10"/>
        <v>0</v>
      </c>
      <c r="G176" s="101"/>
      <c r="H176" s="84"/>
    </row>
    <row r="177" spans="2:8" ht="16.2" thickBot="1">
      <c r="B177" s="110" t="s">
        <v>714</v>
      </c>
      <c r="C177" s="111"/>
      <c r="D177" s="112">
        <v>1</v>
      </c>
      <c r="E177" s="113"/>
      <c r="F177" s="114">
        <f>SUM(F165:F176)</f>
        <v>0</v>
      </c>
      <c r="G177" s="115"/>
      <c r="H177" s="116"/>
    </row>
    <row r="179" ht="15">
      <c r="B179" s="48" t="s">
        <v>750</v>
      </c>
    </row>
    <row r="180" ht="15">
      <c r="B180" s="121" t="s">
        <v>751</v>
      </c>
    </row>
    <row r="181" ht="15">
      <c r="B181" s="122" t="s">
        <v>752</v>
      </c>
    </row>
    <row r="182" ht="15">
      <c r="B182" s="122" t="s">
        <v>753</v>
      </c>
    </row>
  </sheetData>
  <sheetProtection selectLockedCells="1" selectUnlockedCells="1"/>
  <mergeCells count="2">
    <mergeCell ref="E12:F12"/>
    <mergeCell ref="G12:H12"/>
  </mergeCells>
  <printOptions/>
  <pageMargins left="0.6694444444444444" right="0.19652777777777777" top="1.1131944444444444" bottom="0.4722222222222222" header="0.5118055555555555" footer="0.2361111111111111"/>
  <pageSetup horizontalDpi="300" verticalDpi="300" orientation="landscape" paperSize="9" scale="99" r:id="rId3"/>
  <headerFooter alignWithMargins="0">
    <oddHeader>&amp;LOprava stávajících pokojů Bertiných lázní Třeboň - SP OBJEKT C
ELEKTROINSTALACE ROZPOČET&amp;R&amp;D
DZS</oddHeader>
    <oddFooter>&amp;LZpracovatel: Atelier A02 spol.s.r.o.&amp;R&amp;P/&amp;N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8000860214233"/>
  </sheetPr>
  <dimension ref="A1:F487"/>
  <sheetViews>
    <sheetView workbookViewId="0" topLeftCell="A1">
      <selection activeCell="E478" activeCellId="2" sqref="E469 E473 E478:E484"/>
    </sheetView>
  </sheetViews>
  <sheetFormatPr defaultColWidth="9.140625" defaultRowHeight="15"/>
  <cols>
    <col min="1" max="1" width="4.7109375" style="0" customWidth="1"/>
    <col min="2" max="2" width="52.7109375" style="0" customWidth="1"/>
    <col min="3" max="3" width="5.8515625" style="0" customWidth="1"/>
    <col min="4" max="4" width="6.28125" style="0" customWidth="1"/>
    <col min="5" max="5" width="12.421875" style="0" customWidth="1"/>
    <col min="6" max="6" width="15.7109375" style="0" customWidth="1"/>
    <col min="7" max="7" width="1.8515625" style="0" customWidth="1"/>
  </cols>
  <sheetData>
    <row r="1" spans="1:6" ht="15.6">
      <c r="A1" s="531" t="s">
        <v>1179</v>
      </c>
      <c r="B1" s="531"/>
      <c r="C1" s="531"/>
      <c r="D1" s="531"/>
      <c r="E1" s="531"/>
      <c r="F1" s="531"/>
    </row>
    <row r="2" spans="1:6" ht="15.6">
      <c r="A2" s="532" t="s">
        <v>754</v>
      </c>
      <c r="B2" s="532"/>
      <c r="C2" s="532"/>
      <c r="D2" s="532"/>
      <c r="E2" s="532"/>
      <c r="F2" s="532"/>
    </row>
    <row r="3" spans="1:6" ht="15.6">
      <c r="A3" s="130"/>
      <c r="B3" s="131" t="s">
        <v>755</v>
      </c>
      <c r="C3" s="130"/>
      <c r="D3" s="130"/>
      <c r="E3" s="130"/>
      <c r="F3" s="130"/>
    </row>
    <row r="4" spans="1:6" ht="15">
      <c r="A4" s="132"/>
      <c r="B4" s="132" t="s">
        <v>756</v>
      </c>
      <c r="C4" s="132"/>
      <c r="D4" s="132"/>
      <c r="E4" s="132"/>
      <c r="F4" s="133">
        <f>F19+F28</f>
        <v>0</v>
      </c>
    </row>
    <row r="5" spans="1:6" ht="15">
      <c r="A5" s="132"/>
      <c r="B5" s="132" t="s">
        <v>757</v>
      </c>
      <c r="C5" s="132"/>
      <c r="D5" s="132"/>
      <c r="E5" s="132"/>
      <c r="F5" s="133">
        <f>F38+F48+F59</f>
        <v>0</v>
      </c>
    </row>
    <row r="6" spans="1:6" ht="15">
      <c r="A6" s="132"/>
      <c r="B6" s="132" t="s">
        <v>758</v>
      </c>
      <c r="C6" s="132"/>
      <c r="D6" s="132"/>
      <c r="E6" s="132"/>
      <c r="F6" s="133">
        <f>F4*0.01</f>
        <v>0</v>
      </c>
    </row>
    <row r="7" spans="1:6" ht="15">
      <c r="A7" s="132"/>
      <c r="B7" s="132" t="s">
        <v>759</v>
      </c>
      <c r="C7" s="132"/>
      <c r="D7" s="132"/>
      <c r="E7" s="132"/>
      <c r="F7" s="133">
        <f>F5*0.06</f>
        <v>0</v>
      </c>
    </row>
    <row r="8" spans="1:6" ht="15" thickBot="1">
      <c r="A8" s="134"/>
      <c r="B8" s="135" t="s">
        <v>760</v>
      </c>
      <c r="C8" s="134"/>
      <c r="D8" s="134"/>
      <c r="E8" s="134"/>
      <c r="F8" s="136">
        <f>SUM(F4:F7)</f>
        <v>0</v>
      </c>
    </row>
    <row r="9" spans="1:6" ht="15">
      <c r="A9" s="137"/>
      <c r="B9" s="138"/>
      <c r="C9" s="139"/>
      <c r="D9" s="140"/>
      <c r="E9" s="141"/>
      <c r="F9" s="141"/>
    </row>
    <row r="10" spans="1:6" ht="15.6">
      <c r="A10" s="142"/>
      <c r="B10" s="143" t="s">
        <v>761</v>
      </c>
      <c r="C10" s="142"/>
      <c r="D10" s="142"/>
      <c r="E10" s="142"/>
      <c r="F10" s="142"/>
    </row>
    <row r="11" spans="1:6" ht="15.6">
      <c r="A11" s="144"/>
      <c r="B11" s="145" t="s">
        <v>762</v>
      </c>
      <c r="C11" s="144"/>
      <c r="D11" s="144"/>
      <c r="E11" s="144"/>
      <c r="F11" s="144"/>
    </row>
    <row r="12" spans="1:6" ht="15">
      <c r="A12" s="146"/>
      <c r="B12" s="146" t="s">
        <v>763</v>
      </c>
      <c r="C12" s="147" t="s">
        <v>764</v>
      </c>
      <c r="D12" s="147" t="s">
        <v>1</v>
      </c>
      <c r="E12" s="148" t="s">
        <v>2</v>
      </c>
      <c r="F12" s="148" t="s">
        <v>108</v>
      </c>
    </row>
    <row r="13" spans="1:6" ht="15">
      <c r="A13" s="306" t="s">
        <v>765</v>
      </c>
      <c r="B13" s="307" t="s">
        <v>766</v>
      </c>
      <c r="C13" s="308">
        <v>54</v>
      </c>
      <c r="D13" s="309" t="s">
        <v>41</v>
      </c>
      <c r="E13" s="318">
        <v>0</v>
      </c>
      <c r="F13" s="310">
        <f aca="true" t="shared" si="0" ref="F13:F18">C13*E13</f>
        <v>0</v>
      </c>
    </row>
    <row r="14" spans="1:6" ht="15">
      <c r="A14" s="306" t="s">
        <v>767</v>
      </c>
      <c r="B14" s="307" t="s">
        <v>768</v>
      </c>
      <c r="C14" s="308">
        <v>54</v>
      </c>
      <c r="D14" s="309" t="s">
        <v>41</v>
      </c>
      <c r="E14" s="318">
        <v>0</v>
      </c>
      <c r="F14" s="310">
        <f t="shared" si="0"/>
        <v>0</v>
      </c>
    </row>
    <row r="15" spans="1:6" ht="15">
      <c r="A15" s="306" t="s">
        <v>769</v>
      </c>
      <c r="B15" s="307" t="s">
        <v>770</v>
      </c>
      <c r="C15" s="308">
        <v>5</v>
      </c>
      <c r="D15" s="309" t="s">
        <v>41</v>
      </c>
      <c r="E15" s="318">
        <v>0</v>
      </c>
      <c r="F15" s="310">
        <f t="shared" si="0"/>
        <v>0</v>
      </c>
    </row>
    <row r="16" spans="1:6" ht="15">
      <c r="A16" s="149" t="s">
        <v>771</v>
      </c>
      <c r="B16" s="150" t="s">
        <v>772</v>
      </c>
      <c r="C16" s="151">
        <v>5</v>
      </c>
      <c r="D16" s="152" t="s">
        <v>41</v>
      </c>
      <c r="E16" s="318">
        <v>0</v>
      </c>
      <c r="F16" s="153">
        <f t="shared" si="0"/>
        <v>0</v>
      </c>
    </row>
    <row r="17" spans="1:6" ht="15">
      <c r="A17" s="149" t="s">
        <v>773</v>
      </c>
      <c r="B17" s="150" t="s">
        <v>774</v>
      </c>
      <c r="C17" s="151">
        <v>8</v>
      </c>
      <c r="D17" s="152" t="s">
        <v>41</v>
      </c>
      <c r="E17" s="318">
        <v>0</v>
      </c>
      <c r="F17" s="153">
        <f t="shared" si="0"/>
        <v>0</v>
      </c>
    </row>
    <row r="18" spans="1:6" ht="15">
      <c r="A18" s="149" t="s">
        <v>775</v>
      </c>
      <c r="B18" s="150" t="s">
        <v>776</v>
      </c>
      <c r="C18" s="151">
        <v>2</v>
      </c>
      <c r="D18" s="152" t="s">
        <v>41</v>
      </c>
      <c r="E18" s="318">
        <v>0</v>
      </c>
      <c r="F18" s="153">
        <f t="shared" si="0"/>
        <v>0</v>
      </c>
    </row>
    <row r="19" spans="1:6" ht="15">
      <c r="A19" s="154"/>
      <c r="B19" s="155" t="s">
        <v>108</v>
      </c>
      <c r="C19" s="156"/>
      <c r="D19" s="156"/>
      <c r="E19" s="156"/>
      <c r="F19" s="157">
        <f>SUM(F13:F18)</f>
        <v>0</v>
      </c>
    </row>
    <row r="20" spans="1:6" ht="15">
      <c r="A20" s="146"/>
      <c r="B20" s="146"/>
      <c r="C20" s="147"/>
      <c r="D20" s="147"/>
      <c r="E20" s="148"/>
      <c r="F20" s="148"/>
    </row>
    <row r="21" spans="1:6" ht="15.6">
      <c r="A21" s="144"/>
      <c r="B21" s="145" t="s">
        <v>777</v>
      </c>
      <c r="C21" s="144"/>
      <c r="D21" s="144"/>
      <c r="E21" s="144"/>
      <c r="F21" s="144"/>
    </row>
    <row r="22" spans="1:6" ht="15">
      <c r="A22" s="146"/>
      <c r="B22" s="146" t="s">
        <v>763</v>
      </c>
      <c r="C22" s="147" t="s">
        <v>764</v>
      </c>
      <c r="D22" s="147" t="s">
        <v>1</v>
      </c>
      <c r="E22" s="148" t="s">
        <v>2</v>
      </c>
      <c r="F22" s="148" t="s">
        <v>108</v>
      </c>
    </row>
    <row r="23" spans="1:6" ht="15">
      <c r="A23" s="149" t="s">
        <v>778</v>
      </c>
      <c r="B23" s="150" t="s">
        <v>779</v>
      </c>
      <c r="C23" s="151">
        <v>100</v>
      </c>
      <c r="D23" s="152">
        <v>54</v>
      </c>
      <c r="E23" s="318">
        <v>0</v>
      </c>
      <c r="F23" s="153">
        <f aca="true" t="shared" si="1" ref="F23:F27">C23*E23</f>
        <v>0</v>
      </c>
    </row>
    <row r="24" spans="1:6" ht="15">
      <c r="A24" s="149" t="s">
        <v>780</v>
      </c>
      <c r="B24" s="150" t="s">
        <v>781</v>
      </c>
      <c r="C24" s="151">
        <v>300</v>
      </c>
      <c r="D24" s="152" t="s">
        <v>7</v>
      </c>
      <c r="E24" s="318">
        <v>0</v>
      </c>
      <c r="F24" s="153">
        <f t="shared" si="1"/>
        <v>0</v>
      </c>
    </row>
    <row r="25" spans="1:6" ht="15">
      <c r="A25" s="149" t="s">
        <v>782</v>
      </c>
      <c r="B25" s="150" t="s">
        <v>783</v>
      </c>
      <c r="C25" s="151">
        <v>400</v>
      </c>
      <c r="D25" s="152" t="s">
        <v>7</v>
      </c>
      <c r="E25" s="318">
        <v>0</v>
      </c>
      <c r="F25" s="153">
        <f t="shared" si="1"/>
        <v>0</v>
      </c>
    </row>
    <row r="26" spans="1:6" ht="15">
      <c r="A26" s="149" t="s">
        <v>784</v>
      </c>
      <c r="B26" s="150" t="s">
        <v>785</v>
      </c>
      <c r="C26" s="151">
        <v>1</v>
      </c>
      <c r="D26" s="152" t="s">
        <v>41</v>
      </c>
      <c r="E26" s="318">
        <v>0</v>
      </c>
      <c r="F26" s="153">
        <f t="shared" si="1"/>
        <v>0</v>
      </c>
    </row>
    <row r="27" spans="1:6" ht="15">
      <c r="A27" s="149" t="s">
        <v>784</v>
      </c>
      <c r="B27" s="150" t="s">
        <v>786</v>
      </c>
      <c r="C27" s="151">
        <v>1</v>
      </c>
      <c r="D27" s="152" t="s">
        <v>787</v>
      </c>
      <c r="E27" s="318">
        <v>0</v>
      </c>
      <c r="F27" s="153">
        <f t="shared" si="1"/>
        <v>0</v>
      </c>
    </row>
    <row r="28" spans="1:6" ht="15">
      <c r="A28" s="154"/>
      <c r="B28" s="155" t="s">
        <v>108</v>
      </c>
      <c r="C28" s="156"/>
      <c r="D28" s="156"/>
      <c r="E28" s="156"/>
      <c r="F28" s="157">
        <f>SUM(F23:F27)</f>
        <v>0</v>
      </c>
    </row>
    <row r="29" spans="1:6" ht="15">
      <c r="A29" s="137"/>
      <c r="B29" s="138"/>
      <c r="C29" s="139"/>
      <c r="D29" s="140"/>
      <c r="E29" s="141"/>
      <c r="F29" s="141"/>
    </row>
    <row r="30" spans="1:6" ht="15.6">
      <c r="A30" s="144"/>
      <c r="B30" s="145" t="s">
        <v>788</v>
      </c>
      <c r="C30" s="144"/>
      <c r="D30" s="144"/>
      <c r="E30" s="144"/>
      <c r="F30" s="144"/>
    </row>
    <row r="31" spans="1:6" ht="15">
      <c r="A31" s="146"/>
      <c r="B31" s="146" t="s">
        <v>763</v>
      </c>
      <c r="C31" s="147" t="s">
        <v>764</v>
      </c>
      <c r="D31" s="147" t="s">
        <v>1</v>
      </c>
      <c r="E31" s="148" t="s">
        <v>2</v>
      </c>
      <c r="F31" s="148" t="s">
        <v>108</v>
      </c>
    </row>
    <row r="32" spans="1:6" ht="15">
      <c r="A32" s="149" t="s">
        <v>789</v>
      </c>
      <c r="B32" s="150" t="s">
        <v>790</v>
      </c>
      <c r="C32" s="151">
        <v>54</v>
      </c>
      <c r="D32" s="152" t="s">
        <v>41</v>
      </c>
      <c r="E32" s="318">
        <v>0</v>
      </c>
      <c r="F32" s="153">
        <f aca="true" t="shared" si="2" ref="F32:F37">C32*E32</f>
        <v>0</v>
      </c>
    </row>
    <row r="33" spans="1:6" ht="15">
      <c r="A33" s="149" t="s">
        <v>791</v>
      </c>
      <c r="B33" s="150" t="s">
        <v>792</v>
      </c>
      <c r="C33" s="151">
        <v>5</v>
      </c>
      <c r="D33" s="152" t="s">
        <v>41</v>
      </c>
      <c r="E33" s="318">
        <v>0</v>
      </c>
      <c r="F33" s="153">
        <f t="shared" si="2"/>
        <v>0</v>
      </c>
    </row>
    <row r="34" spans="1:6" ht="15">
      <c r="A34" s="158" t="s">
        <v>793</v>
      </c>
      <c r="B34" s="150" t="s">
        <v>794</v>
      </c>
      <c r="C34" s="151">
        <v>66</v>
      </c>
      <c r="D34" s="152" t="s">
        <v>41</v>
      </c>
      <c r="E34" s="318">
        <v>0</v>
      </c>
      <c r="F34" s="153">
        <f t="shared" si="2"/>
        <v>0</v>
      </c>
    </row>
    <row r="35" spans="1:6" ht="15">
      <c r="A35" s="158" t="s">
        <v>795</v>
      </c>
      <c r="B35" s="150" t="s">
        <v>796</v>
      </c>
      <c r="C35" s="151">
        <v>8</v>
      </c>
      <c r="D35" s="152" t="s">
        <v>41</v>
      </c>
      <c r="E35" s="318">
        <v>0</v>
      </c>
      <c r="F35" s="153">
        <f t="shared" si="2"/>
        <v>0</v>
      </c>
    </row>
    <row r="36" spans="1:6" ht="15">
      <c r="A36" s="158" t="s">
        <v>797</v>
      </c>
      <c r="B36" s="150" t="s">
        <v>798</v>
      </c>
      <c r="C36" s="151">
        <v>5</v>
      </c>
      <c r="D36" s="152" t="s">
        <v>41</v>
      </c>
      <c r="E36" s="318">
        <v>0</v>
      </c>
      <c r="F36" s="153">
        <f t="shared" si="2"/>
        <v>0</v>
      </c>
    </row>
    <row r="37" spans="1:6" ht="15">
      <c r="A37" s="158" t="s">
        <v>799</v>
      </c>
      <c r="B37" s="150" t="s">
        <v>800</v>
      </c>
      <c r="C37" s="151">
        <v>2</v>
      </c>
      <c r="D37" s="152" t="s">
        <v>41</v>
      </c>
      <c r="E37" s="318">
        <v>0</v>
      </c>
      <c r="F37" s="153">
        <f t="shared" si="2"/>
        <v>0</v>
      </c>
    </row>
    <row r="38" spans="1:6" ht="15">
      <c r="A38" s="154"/>
      <c r="B38" s="155" t="s">
        <v>108</v>
      </c>
      <c r="C38" s="156"/>
      <c r="D38" s="156"/>
      <c r="E38" s="156"/>
      <c r="F38" s="157">
        <f>SUM(F32:F37)</f>
        <v>0</v>
      </c>
    </row>
    <row r="39" spans="1:6" ht="15">
      <c r="A39" s="137"/>
      <c r="B39" s="138"/>
      <c r="C39" s="139"/>
      <c r="D39" s="140"/>
      <c r="E39" s="141"/>
      <c r="F39" s="141"/>
    </row>
    <row r="40" spans="1:6" ht="15.6">
      <c r="A40" s="144"/>
      <c r="B40" s="145" t="s">
        <v>801</v>
      </c>
      <c r="C40" s="144"/>
      <c r="D40" s="144"/>
      <c r="E40" s="144"/>
      <c r="F40" s="144"/>
    </row>
    <row r="41" spans="1:6" ht="15">
      <c r="A41" s="146"/>
      <c r="B41" s="146" t="s">
        <v>763</v>
      </c>
      <c r="C41" s="147" t="s">
        <v>764</v>
      </c>
      <c r="D41" s="147" t="s">
        <v>1</v>
      </c>
      <c r="E41" s="148" t="s">
        <v>2</v>
      </c>
      <c r="F41" s="148" t="s">
        <v>108</v>
      </c>
    </row>
    <row r="42" spans="1:6" ht="15">
      <c r="A42" s="149" t="s">
        <v>802</v>
      </c>
      <c r="B42" s="150" t="s">
        <v>803</v>
      </c>
      <c r="C42" s="151">
        <v>400</v>
      </c>
      <c r="D42" s="152" t="s">
        <v>7</v>
      </c>
      <c r="E42" s="318">
        <v>0</v>
      </c>
      <c r="F42" s="153">
        <f>C42*E42</f>
        <v>0</v>
      </c>
    </row>
    <row r="43" spans="1:6" ht="15">
      <c r="A43" s="149" t="s">
        <v>804</v>
      </c>
      <c r="B43" s="150" t="s">
        <v>805</v>
      </c>
      <c r="C43" s="151">
        <v>100</v>
      </c>
      <c r="D43" s="152" t="s">
        <v>7</v>
      </c>
      <c r="E43" s="318">
        <v>0</v>
      </c>
      <c r="F43" s="153">
        <f aca="true" t="shared" si="3" ref="F43:F47">C43*E43</f>
        <v>0</v>
      </c>
    </row>
    <row r="44" spans="1:6" ht="15">
      <c r="A44" s="149" t="s">
        <v>806</v>
      </c>
      <c r="B44" s="150" t="s">
        <v>807</v>
      </c>
      <c r="C44" s="151">
        <v>300</v>
      </c>
      <c r="D44" s="152" t="s">
        <v>7</v>
      </c>
      <c r="E44" s="318">
        <v>0</v>
      </c>
      <c r="F44" s="153">
        <f t="shared" si="3"/>
        <v>0</v>
      </c>
    </row>
    <row r="45" spans="1:6" ht="15">
      <c r="A45" s="149" t="s">
        <v>808</v>
      </c>
      <c r="B45" s="150" t="s">
        <v>809</v>
      </c>
      <c r="C45" s="151">
        <v>400</v>
      </c>
      <c r="D45" s="152" t="s">
        <v>7</v>
      </c>
      <c r="E45" s="318">
        <v>0</v>
      </c>
      <c r="F45" s="153">
        <f t="shared" si="3"/>
        <v>0</v>
      </c>
    </row>
    <row r="46" spans="1:6" ht="15">
      <c r="A46" s="149" t="s">
        <v>810</v>
      </c>
      <c r="B46" s="150" t="s">
        <v>811</v>
      </c>
      <c r="C46" s="151">
        <v>35</v>
      </c>
      <c r="D46" s="152" t="s">
        <v>41</v>
      </c>
      <c r="E46" s="318">
        <v>0</v>
      </c>
      <c r="F46" s="153">
        <f t="shared" si="3"/>
        <v>0</v>
      </c>
    </row>
    <row r="47" spans="1:6" ht="15">
      <c r="A47" s="149" t="s">
        <v>812</v>
      </c>
      <c r="B47" s="150" t="s">
        <v>813</v>
      </c>
      <c r="C47" s="151">
        <v>1</v>
      </c>
      <c r="D47" s="152" t="s">
        <v>787</v>
      </c>
      <c r="E47" s="318">
        <v>0</v>
      </c>
      <c r="F47" s="153">
        <f t="shared" si="3"/>
        <v>0</v>
      </c>
    </row>
    <row r="48" spans="1:6" ht="15">
      <c r="A48" s="154"/>
      <c r="B48" s="155" t="s">
        <v>108</v>
      </c>
      <c r="C48" s="156"/>
      <c r="D48" s="156"/>
      <c r="E48" s="156"/>
      <c r="F48" s="157">
        <f>SUM(F42:F47)</f>
        <v>0</v>
      </c>
    </row>
    <row r="49" spans="1:6" ht="15">
      <c r="A49" s="159"/>
      <c r="B49" s="160"/>
      <c r="C49" s="160"/>
      <c r="D49" s="160"/>
      <c r="E49" s="160"/>
      <c r="F49" s="160"/>
    </row>
    <row r="50" spans="1:6" ht="15.6">
      <c r="A50" s="144"/>
      <c r="B50" s="145" t="s">
        <v>814</v>
      </c>
      <c r="C50" s="144"/>
      <c r="D50" s="144"/>
      <c r="E50" s="144"/>
      <c r="F50" s="144"/>
    </row>
    <row r="51" spans="1:6" ht="15">
      <c r="A51" s="146"/>
      <c r="B51" s="146" t="s">
        <v>763</v>
      </c>
      <c r="C51" s="147" t="s">
        <v>764</v>
      </c>
      <c r="D51" s="147" t="s">
        <v>1</v>
      </c>
      <c r="E51" s="148" t="s">
        <v>2</v>
      </c>
      <c r="F51" s="148" t="s">
        <v>108</v>
      </c>
    </row>
    <row r="52" spans="1:6" ht="15">
      <c r="A52" s="149" t="s">
        <v>815</v>
      </c>
      <c r="B52" s="150" t="s">
        <v>816</v>
      </c>
      <c r="C52" s="151">
        <v>1</v>
      </c>
      <c r="D52" s="152" t="s">
        <v>41</v>
      </c>
      <c r="E52" s="318">
        <v>0</v>
      </c>
      <c r="F52" s="153">
        <f aca="true" t="shared" si="4" ref="F52:F57">C52*E52</f>
        <v>0</v>
      </c>
    </row>
    <row r="53" spans="1:6" ht="15">
      <c r="A53" s="149" t="s">
        <v>817</v>
      </c>
      <c r="B53" s="150" t="s">
        <v>818</v>
      </c>
      <c r="C53" s="151">
        <v>1</v>
      </c>
      <c r="D53" s="152" t="s">
        <v>48</v>
      </c>
      <c r="E53" s="318">
        <v>0</v>
      </c>
      <c r="F53" s="153">
        <f t="shared" si="4"/>
        <v>0</v>
      </c>
    </row>
    <row r="54" spans="1:6" ht="15">
      <c r="A54" s="149" t="s">
        <v>819</v>
      </c>
      <c r="B54" s="150" t="s">
        <v>820</v>
      </c>
      <c r="C54" s="151">
        <v>2</v>
      </c>
      <c r="D54" s="152" t="s">
        <v>109</v>
      </c>
      <c r="E54" s="318">
        <v>0</v>
      </c>
      <c r="F54" s="153">
        <f t="shared" si="4"/>
        <v>0</v>
      </c>
    </row>
    <row r="55" spans="1:6" ht="15">
      <c r="A55" s="149" t="s">
        <v>821</v>
      </c>
      <c r="B55" s="150" t="s">
        <v>822</v>
      </c>
      <c r="C55" s="151">
        <v>1</v>
      </c>
      <c r="D55" s="152" t="s">
        <v>109</v>
      </c>
      <c r="E55" s="318">
        <v>0</v>
      </c>
      <c r="F55" s="153">
        <f>C55*E55</f>
        <v>0</v>
      </c>
    </row>
    <row r="56" spans="1:6" ht="15">
      <c r="A56" s="149" t="s">
        <v>823</v>
      </c>
      <c r="B56" s="150" t="s">
        <v>824</v>
      </c>
      <c r="C56" s="151">
        <v>1</v>
      </c>
      <c r="D56" s="152" t="s">
        <v>109</v>
      </c>
      <c r="E56" s="318">
        <v>0</v>
      </c>
      <c r="F56" s="153">
        <f t="shared" si="4"/>
        <v>0</v>
      </c>
    </row>
    <row r="57" spans="1:6" ht="15">
      <c r="A57" s="149" t="s">
        <v>825</v>
      </c>
      <c r="B57" s="138" t="s">
        <v>1180</v>
      </c>
      <c r="C57" s="139">
        <v>1</v>
      </c>
      <c r="D57" s="140" t="s">
        <v>41</v>
      </c>
      <c r="E57" s="318">
        <v>0</v>
      </c>
      <c r="F57" s="153">
        <f t="shared" si="4"/>
        <v>0</v>
      </c>
    </row>
    <row r="58" spans="1:6" ht="15">
      <c r="A58" s="149" t="s">
        <v>826</v>
      </c>
      <c r="B58" s="150" t="s">
        <v>827</v>
      </c>
      <c r="C58" s="151">
        <v>1</v>
      </c>
      <c r="D58" s="152" t="s">
        <v>828</v>
      </c>
      <c r="E58" s="318">
        <v>0</v>
      </c>
      <c r="F58" s="153">
        <f>C58*E58</f>
        <v>0</v>
      </c>
    </row>
    <row r="59" spans="1:6" ht="15">
      <c r="A59" s="154"/>
      <c r="B59" s="155" t="s">
        <v>108</v>
      </c>
      <c r="C59" s="156"/>
      <c r="D59" s="156"/>
      <c r="E59" s="156"/>
      <c r="F59" s="157">
        <f>SUM(F52:F58)</f>
        <v>0</v>
      </c>
    </row>
    <row r="60" spans="1:6" ht="15">
      <c r="A60" s="161"/>
      <c r="B60" s="162"/>
      <c r="C60" s="163"/>
      <c r="D60" s="163"/>
      <c r="E60" s="163"/>
      <c r="F60" s="164"/>
    </row>
    <row r="61" spans="1:6" ht="15.6">
      <c r="A61" s="531" t="s">
        <v>1179</v>
      </c>
      <c r="B61" s="531"/>
      <c r="C61" s="531"/>
      <c r="D61" s="531"/>
      <c r="E61" s="531"/>
      <c r="F61" s="531"/>
    </row>
    <row r="62" spans="1:6" ht="15.6">
      <c r="A62" s="532" t="s">
        <v>829</v>
      </c>
      <c r="B62" s="532"/>
      <c r="C62" s="532"/>
      <c r="D62" s="532"/>
      <c r="E62" s="532"/>
      <c r="F62" s="532"/>
    </row>
    <row r="63" spans="1:6" ht="15.6">
      <c r="A63" s="165"/>
      <c r="B63" s="166" t="s">
        <v>755</v>
      </c>
      <c r="C63" s="165"/>
      <c r="D63" s="165"/>
      <c r="E63" s="165"/>
      <c r="F63" s="165"/>
    </row>
    <row r="64" spans="2:6" ht="15">
      <c r="B64" t="s">
        <v>756</v>
      </c>
      <c r="F64" s="167">
        <v>0</v>
      </c>
    </row>
    <row r="65" spans="2:6" ht="15">
      <c r="B65" t="s">
        <v>757</v>
      </c>
      <c r="F65" s="167">
        <v>0</v>
      </c>
    </row>
    <row r="66" spans="1:6" ht="15" thickBot="1">
      <c r="A66" s="168"/>
      <c r="B66" s="169" t="s">
        <v>760</v>
      </c>
      <c r="C66" s="168"/>
      <c r="D66" s="168"/>
      <c r="E66" s="168"/>
      <c r="F66" s="170">
        <f>SUM(F64:F65)</f>
        <v>0</v>
      </c>
    </row>
    <row r="68" spans="1:6" ht="15.6">
      <c r="A68" s="531" t="s">
        <v>1179</v>
      </c>
      <c r="B68" s="531"/>
      <c r="C68" s="531"/>
      <c r="D68" s="531"/>
      <c r="E68" s="531"/>
      <c r="F68" s="531"/>
    </row>
    <row r="69" spans="1:6" ht="15.6">
      <c r="A69" s="532" t="s">
        <v>830</v>
      </c>
      <c r="B69" s="532"/>
      <c r="C69" s="532"/>
      <c r="D69" s="532"/>
      <c r="E69" s="532"/>
      <c r="F69" s="532"/>
    </row>
    <row r="70" spans="1:6" ht="15.6">
      <c r="A70" s="130"/>
      <c r="B70" s="131" t="s">
        <v>755</v>
      </c>
      <c r="C70" s="130"/>
      <c r="D70" s="130"/>
      <c r="E70" s="130"/>
      <c r="F70" s="130"/>
    </row>
    <row r="71" spans="1:6" ht="15">
      <c r="A71" s="132"/>
      <c r="B71" s="132" t="s">
        <v>756</v>
      </c>
      <c r="C71" s="132"/>
      <c r="D71" s="132"/>
      <c r="E71" s="132"/>
      <c r="F71" s="133">
        <f>F83+F91+F98</f>
        <v>0</v>
      </c>
    </row>
    <row r="72" spans="1:6" ht="15">
      <c r="A72" s="132"/>
      <c r="B72" s="132" t="s">
        <v>757</v>
      </c>
      <c r="C72" s="132"/>
      <c r="D72" s="132"/>
      <c r="E72" s="132"/>
      <c r="F72" s="133">
        <f>F108+F117+F123+F134</f>
        <v>0</v>
      </c>
    </row>
    <row r="73" spans="1:6" ht="15">
      <c r="A73" s="132"/>
      <c r="B73" s="132" t="s">
        <v>758</v>
      </c>
      <c r="C73" s="132"/>
      <c r="D73" s="132"/>
      <c r="E73" s="132"/>
      <c r="F73" s="133">
        <f>F71*0.01</f>
        <v>0</v>
      </c>
    </row>
    <row r="74" spans="1:6" ht="15">
      <c r="A74" s="132"/>
      <c r="B74" s="132" t="s">
        <v>759</v>
      </c>
      <c r="C74" s="132"/>
      <c r="D74" s="132"/>
      <c r="E74" s="132"/>
      <c r="F74" s="133">
        <f>F72*0.06</f>
        <v>0</v>
      </c>
    </row>
    <row r="75" spans="1:6" ht="15" thickBot="1">
      <c r="A75" s="134"/>
      <c r="B75" s="135" t="s">
        <v>760</v>
      </c>
      <c r="C75" s="134"/>
      <c r="D75" s="134"/>
      <c r="E75" s="134"/>
      <c r="F75" s="136">
        <f>SUM(F71:F74)</f>
        <v>0</v>
      </c>
    </row>
    <row r="76" spans="1:6" ht="15">
      <c r="A76" s="171"/>
      <c r="B76" s="162"/>
      <c r="C76" s="171"/>
      <c r="D76" s="171"/>
      <c r="E76" s="171"/>
      <c r="F76" s="172"/>
    </row>
    <row r="77" spans="1:6" ht="15.6">
      <c r="A77" s="142"/>
      <c r="B77" s="143" t="s">
        <v>761</v>
      </c>
      <c r="C77" s="142"/>
      <c r="D77" s="142"/>
      <c r="E77" s="142"/>
      <c r="F77" s="142"/>
    </row>
    <row r="78" spans="1:6" ht="15.6">
      <c r="A78" s="144"/>
      <c r="B78" s="145" t="s">
        <v>762</v>
      </c>
      <c r="C78" s="144"/>
      <c r="D78" s="144"/>
      <c r="E78" s="144"/>
      <c r="F78" s="144"/>
    </row>
    <row r="79" spans="1:6" ht="15">
      <c r="A79" s="146"/>
      <c r="B79" s="146" t="s">
        <v>763</v>
      </c>
      <c r="C79" s="147" t="s">
        <v>764</v>
      </c>
      <c r="D79" s="147" t="s">
        <v>1</v>
      </c>
      <c r="E79" s="148" t="s">
        <v>2</v>
      </c>
      <c r="F79" s="148" t="s">
        <v>108</v>
      </c>
    </row>
    <row r="80" spans="1:6" ht="15">
      <c r="A80" s="306" t="s">
        <v>831</v>
      </c>
      <c r="B80" s="307" t="s">
        <v>832</v>
      </c>
      <c r="C80" s="308">
        <v>39</v>
      </c>
      <c r="D80" s="309" t="s">
        <v>41</v>
      </c>
      <c r="E80" s="318">
        <v>0</v>
      </c>
      <c r="F80" s="310">
        <f aca="true" t="shared" si="5" ref="F80">C80*E80</f>
        <v>0</v>
      </c>
    </row>
    <row r="81" spans="1:6" ht="15">
      <c r="A81" s="306" t="s">
        <v>833</v>
      </c>
      <c r="B81" s="307" t="s">
        <v>834</v>
      </c>
      <c r="C81" s="308">
        <v>9</v>
      </c>
      <c r="D81" s="309" t="s">
        <v>41</v>
      </c>
      <c r="E81" s="318">
        <v>0</v>
      </c>
      <c r="F81" s="310">
        <f>C81*E81</f>
        <v>0</v>
      </c>
    </row>
    <row r="82" spans="1:6" ht="15">
      <c r="A82" s="306" t="s">
        <v>835</v>
      </c>
      <c r="B82" s="307" t="s">
        <v>836</v>
      </c>
      <c r="C82" s="308">
        <v>9</v>
      </c>
      <c r="D82" s="309" t="s">
        <v>41</v>
      </c>
      <c r="E82" s="318">
        <v>0</v>
      </c>
      <c r="F82" s="310">
        <f>C82*E82</f>
        <v>0</v>
      </c>
    </row>
    <row r="83" spans="1:6" ht="15">
      <c r="A83" s="154"/>
      <c r="B83" s="155" t="s">
        <v>108</v>
      </c>
      <c r="C83" s="156"/>
      <c r="D83" s="156"/>
      <c r="E83" s="156"/>
      <c r="F83" s="157">
        <f>SUM(F80:F82)</f>
        <v>0</v>
      </c>
    </row>
    <row r="84" spans="1:6" ht="15">
      <c r="A84" s="146"/>
      <c r="B84" s="146"/>
      <c r="C84" s="147"/>
      <c r="D84" s="147"/>
      <c r="E84" s="148"/>
      <c r="F84" s="148"/>
    </row>
    <row r="85" spans="1:6" ht="15.6">
      <c r="A85" s="144"/>
      <c r="B85" s="145" t="s">
        <v>777</v>
      </c>
      <c r="C85" s="144"/>
      <c r="D85" s="144"/>
      <c r="E85" s="144"/>
      <c r="F85" s="144"/>
    </row>
    <row r="86" spans="1:6" ht="15">
      <c r="A86" s="146"/>
      <c r="B86" s="146" t="s">
        <v>763</v>
      </c>
      <c r="C86" s="147" t="s">
        <v>764</v>
      </c>
      <c r="D86" s="147" t="s">
        <v>1</v>
      </c>
      <c r="E86" s="148" t="s">
        <v>2</v>
      </c>
      <c r="F86" s="148" t="s">
        <v>108</v>
      </c>
    </row>
    <row r="87" spans="1:6" ht="15">
      <c r="A87" s="137" t="s">
        <v>778</v>
      </c>
      <c r="B87" s="138" t="s">
        <v>837</v>
      </c>
      <c r="C87" s="139">
        <v>700</v>
      </c>
      <c r="D87" s="140" t="s">
        <v>41</v>
      </c>
      <c r="E87" s="318">
        <v>0</v>
      </c>
      <c r="F87" s="153">
        <f aca="true" t="shared" si="6" ref="F87:F90">C87*E87</f>
        <v>0</v>
      </c>
    </row>
    <row r="88" spans="1:6" ht="15">
      <c r="A88" s="137" t="s">
        <v>780</v>
      </c>
      <c r="B88" s="138" t="s">
        <v>838</v>
      </c>
      <c r="C88" s="139">
        <v>80</v>
      </c>
      <c r="D88" s="140" t="s">
        <v>7</v>
      </c>
      <c r="E88" s="318">
        <v>0</v>
      </c>
      <c r="F88" s="153">
        <f t="shared" si="6"/>
        <v>0</v>
      </c>
    </row>
    <row r="89" spans="1:6" ht="15">
      <c r="A89" s="149" t="s">
        <v>839</v>
      </c>
      <c r="B89" s="150" t="s">
        <v>840</v>
      </c>
      <c r="C89" s="151">
        <v>80</v>
      </c>
      <c r="D89" s="152" t="s">
        <v>7</v>
      </c>
      <c r="E89" s="318">
        <v>0</v>
      </c>
      <c r="F89" s="153">
        <f t="shared" si="6"/>
        <v>0</v>
      </c>
    </row>
    <row r="90" spans="1:6" ht="15">
      <c r="A90" s="137" t="s">
        <v>782</v>
      </c>
      <c r="B90" s="138" t="s">
        <v>841</v>
      </c>
      <c r="C90" s="139">
        <v>1</v>
      </c>
      <c r="D90" s="140" t="s">
        <v>787</v>
      </c>
      <c r="E90" s="318">
        <v>0</v>
      </c>
      <c r="F90" s="153">
        <f t="shared" si="6"/>
        <v>0</v>
      </c>
    </row>
    <row r="91" spans="1:6" ht="15">
      <c r="A91" s="154"/>
      <c r="B91" s="155" t="s">
        <v>108</v>
      </c>
      <c r="C91" s="156"/>
      <c r="D91" s="156"/>
      <c r="E91" s="156"/>
      <c r="F91" s="157">
        <f>SUM(F87:F90)</f>
        <v>0</v>
      </c>
    </row>
    <row r="92" spans="1:6" ht="15">
      <c r="A92" s="173"/>
      <c r="B92" s="174"/>
      <c r="C92" s="175"/>
      <c r="D92" s="175"/>
      <c r="E92" s="176"/>
      <c r="F92" s="177"/>
    </row>
    <row r="93" spans="1:6" ht="15.6">
      <c r="A93" s="144"/>
      <c r="B93" s="145"/>
      <c r="C93" s="144"/>
      <c r="D93" s="144"/>
      <c r="E93" s="144"/>
      <c r="F93" s="144"/>
    </row>
    <row r="94" spans="1:6" ht="15.6">
      <c r="A94" s="144"/>
      <c r="B94" s="145" t="s">
        <v>842</v>
      </c>
      <c r="C94" s="144"/>
      <c r="D94" s="144"/>
      <c r="E94" s="144"/>
      <c r="F94" s="144"/>
    </row>
    <row r="95" spans="1:6" ht="15">
      <c r="A95" s="146"/>
      <c r="B95" s="146" t="s">
        <v>763</v>
      </c>
      <c r="C95" s="147" t="s">
        <v>764</v>
      </c>
      <c r="D95" s="147" t="s">
        <v>1</v>
      </c>
      <c r="E95" s="148" t="s">
        <v>2</v>
      </c>
      <c r="F95" s="148" t="s">
        <v>108</v>
      </c>
    </row>
    <row r="96" spans="1:6" ht="15">
      <c r="A96" s="149" t="s">
        <v>843</v>
      </c>
      <c r="B96" s="150" t="s">
        <v>844</v>
      </c>
      <c r="C96" s="151">
        <v>750</v>
      </c>
      <c r="D96" s="152" t="s">
        <v>7</v>
      </c>
      <c r="E96" s="318">
        <v>0</v>
      </c>
      <c r="F96" s="153">
        <f aca="true" t="shared" si="7" ref="F96:F97">C96*E96</f>
        <v>0</v>
      </c>
    </row>
    <row r="97" spans="1:6" ht="15">
      <c r="A97" s="149" t="s">
        <v>845</v>
      </c>
      <c r="B97" s="150" t="s">
        <v>846</v>
      </c>
      <c r="C97" s="151">
        <v>0</v>
      </c>
      <c r="D97" s="152" t="s">
        <v>7</v>
      </c>
      <c r="E97" s="318">
        <v>0</v>
      </c>
      <c r="F97" s="153">
        <f t="shared" si="7"/>
        <v>0</v>
      </c>
    </row>
    <row r="98" spans="1:6" ht="15">
      <c r="A98" s="154"/>
      <c r="B98" s="155" t="s">
        <v>108</v>
      </c>
      <c r="C98" s="156"/>
      <c r="D98" s="156"/>
      <c r="E98" s="156"/>
      <c r="F98" s="157">
        <f>SUM(F96:F97)</f>
        <v>0</v>
      </c>
    </row>
    <row r="99" spans="1:6" ht="15">
      <c r="A99" s="146"/>
      <c r="B99" s="146"/>
      <c r="C99" s="147"/>
      <c r="D99" s="147"/>
      <c r="E99" s="148"/>
      <c r="F99" s="148"/>
    </row>
    <row r="100" spans="1:6" ht="15.6">
      <c r="A100" s="144"/>
      <c r="B100" s="145" t="s">
        <v>788</v>
      </c>
      <c r="C100" s="144"/>
      <c r="D100" s="144"/>
      <c r="E100" s="144"/>
      <c r="F100" s="144"/>
    </row>
    <row r="101" spans="1:6" ht="15">
      <c r="A101" s="146"/>
      <c r="B101" s="146" t="s">
        <v>763</v>
      </c>
      <c r="C101" s="147" t="s">
        <v>764</v>
      </c>
      <c r="D101" s="147" t="s">
        <v>1</v>
      </c>
      <c r="E101" s="148" t="s">
        <v>2</v>
      </c>
      <c r="F101" s="148" t="s">
        <v>108</v>
      </c>
    </row>
    <row r="102" spans="1:6" ht="15">
      <c r="A102" s="149" t="s">
        <v>847</v>
      </c>
      <c r="B102" s="150" t="s">
        <v>848</v>
      </c>
      <c r="C102" s="151">
        <v>1</v>
      </c>
      <c r="D102" s="152" t="s">
        <v>787</v>
      </c>
      <c r="E102" s="318">
        <v>0</v>
      </c>
      <c r="F102" s="153">
        <f aca="true" t="shared" si="8" ref="F102:F107">C102*E102</f>
        <v>0</v>
      </c>
    </row>
    <row r="103" spans="1:6" ht="15">
      <c r="A103" s="137" t="s">
        <v>849</v>
      </c>
      <c r="B103" s="138" t="s">
        <v>850</v>
      </c>
      <c r="C103" s="139">
        <v>39</v>
      </c>
      <c r="D103" s="140" t="s">
        <v>41</v>
      </c>
      <c r="E103" s="318">
        <v>0</v>
      </c>
      <c r="F103" s="153">
        <f t="shared" si="8"/>
        <v>0</v>
      </c>
    </row>
    <row r="104" spans="1:6" ht="15">
      <c r="A104" s="137" t="s">
        <v>851</v>
      </c>
      <c r="B104" s="138" t="s">
        <v>852</v>
      </c>
      <c r="C104" s="139">
        <v>9</v>
      </c>
      <c r="D104" s="140" t="s">
        <v>41</v>
      </c>
      <c r="E104" s="318">
        <v>0</v>
      </c>
      <c r="F104" s="153">
        <f t="shared" si="8"/>
        <v>0</v>
      </c>
    </row>
    <row r="105" spans="1:6" ht="15">
      <c r="A105" s="137" t="s">
        <v>853</v>
      </c>
      <c r="B105" s="138" t="s">
        <v>854</v>
      </c>
      <c r="C105" s="139">
        <v>0</v>
      </c>
      <c r="D105" s="140" t="s">
        <v>41</v>
      </c>
      <c r="E105" s="318">
        <v>0</v>
      </c>
      <c r="F105" s="153">
        <f t="shared" si="8"/>
        <v>0</v>
      </c>
    </row>
    <row r="106" spans="1:6" ht="15">
      <c r="A106" s="137" t="s">
        <v>855</v>
      </c>
      <c r="B106" s="138" t="s">
        <v>856</v>
      </c>
      <c r="C106" s="139">
        <v>1</v>
      </c>
      <c r="D106" s="140" t="s">
        <v>787</v>
      </c>
      <c r="E106" s="318">
        <v>0</v>
      </c>
      <c r="F106" s="153">
        <f t="shared" si="8"/>
        <v>0</v>
      </c>
    </row>
    <row r="107" spans="1:6" ht="15">
      <c r="A107" s="137" t="s">
        <v>789</v>
      </c>
      <c r="B107" s="138" t="s">
        <v>857</v>
      </c>
      <c r="C107" s="139">
        <v>0</v>
      </c>
      <c r="D107" s="140" t="s">
        <v>41</v>
      </c>
      <c r="E107" s="318">
        <v>0</v>
      </c>
      <c r="F107" s="153">
        <f t="shared" si="8"/>
        <v>0</v>
      </c>
    </row>
    <row r="108" spans="1:6" ht="15">
      <c r="A108" s="154"/>
      <c r="B108" s="155" t="s">
        <v>108</v>
      </c>
      <c r="C108" s="156"/>
      <c r="D108" s="156"/>
      <c r="E108" s="156"/>
      <c r="F108" s="157">
        <f>SUM(F102:F107)</f>
        <v>0</v>
      </c>
    </row>
    <row r="109" spans="1:6" ht="15">
      <c r="A109" s="178"/>
      <c r="B109" s="178"/>
      <c r="C109" s="179"/>
      <c r="D109" s="179"/>
      <c r="E109" s="179"/>
      <c r="F109" s="179"/>
    </row>
    <row r="110" spans="1:6" ht="15.6">
      <c r="A110" s="144"/>
      <c r="B110" s="145" t="s">
        <v>801</v>
      </c>
      <c r="C110" s="144"/>
      <c r="D110" s="144"/>
      <c r="E110" s="144"/>
      <c r="F110" s="144"/>
    </row>
    <row r="111" spans="1:6" ht="15">
      <c r="A111" s="146"/>
      <c r="B111" s="146" t="s">
        <v>763</v>
      </c>
      <c r="C111" s="147" t="s">
        <v>764</v>
      </c>
      <c r="D111" s="147" t="s">
        <v>1</v>
      </c>
      <c r="E111" s="148" t="s">
        <v>2</v>
      </c>
      <c r="F111" s="148" t="s">
        <v>108</v>
      </c>
    </row>
    <row r="112" spans="1:6" ht="15">
      <c r="A112" s="137" t="s">
        <v>802</v>
      </c>
      <c r="B112" s="138" t="s">
        <v>803</v>
      </c>
      <c r="C112" s="139">
        <v>430</v>
      </c>
      <c r="D112" s="140" t="s">
        <v>7</v>
      </c>
      <c r="E112" s="318">
        <v>0</v>
      </c>
      <c r="F112" s="153">
        <f aca="true" t="shared" si="9" ref="F112:F116">C112*E112</f>
        <v>0</v>
      </c>
    </row>
    <row r="113" spans="1:6" ht="15">
      <c r="A113" s="137" t="s">
        <v>806</v>
      </c>
      <c r="B113" s="138" t="s">
        <v>858</v>
      </c>
      <c r="C113" s="139">
        <v>80</v>
      </c>
      <c r="D113" s="140" t="s">
        <v>7</v>
      </c>
      <c r="E113" s="318">
        <v>0</v>
      </c>
      <c r="F113" s="153">
        <f t="shared" si="9"/>
        <v>0</v>
      </c>
    </row>
    <row r="114" spans="1:6" ht="15">
      <c r="A114" s="137" t="s">
        <v>808</v>
      </c>
      <c r="B114" s="138" t="s">
        <v>859</v>
      </c>
      <c r="C114" s="139">
        <v>700</v>
      </c>
      <c r="D114" s="140" t="s">
        <v>41</v>
      </c>
      <c r="E114" s="318">
        <v>0</v>
      </c>
      <c r="F114" s="153">
        <f t="shared" si="9"/>
        <v>0</v>
      </c>
    </row>
    <row r="115" spans="1:6" ht="15">
      <c r="A115" s="137" t="s">
        <v>810</v>
      </c>
      <c r="B115" s="138" t="s">
        <v>860</v>
      </c>
      <c r="C115" s="139">
        <v>40</v>
      </c>
      <c r="D115" s="140" t="s">
        <v>41</v>
      </c>
      <c r="E115" s="318">
        <v>0</v>
      </c>
      <c r="F115" s="153">
        <f t="shared" si="9"/>
        <v>0</v>
      </c>
    </row>
    <row r="116" spans="1:6" ht="15">
      <c r="A116" s="137" t="s">
        <v>812</v>
      </c>
      <c r="B116" s="138" t="s">
        <v>862</v>
      </c>
      <c r="C116" s="139">
        <v>40</v>
      </c>
      <c r="D116" s="140" t="s">
        <v>41</v>
      </c>
      <c r="E116" s="318">
        <v>0</v>
      </c>
      <c r="F116" s="153">
        <f t="shared" si="9"/>
        <v>0</v>
      </c>
    </row>
    <row r="117" spans="1:6" ht="15">
      <c r="A117" s="154"/>
      <c r="B117" s="155" t="s">
        <v>108</v>
      </c>
      <c r="C117" s="156"/>
      <c r="D117" s="156"/>
      <c r="E117" s="156"/>
      <c r="F117" s="157">
        <f>SUM(F112:F116)</f>
        <v>0</v>
      </c>
    </row>
    <row r="118" spans="1:6" ht="15">
      <c r="A118" s="173"/>
      <c r="B118" s="174"/>
      <c r="C118" s="175"/>
      <c r="D118" s="175"/>
      <c r="E118" s="176"/>
      <c r="F118" s="177"/>
    </row>
    <row r="119" spans="1:6" ht="15.6">
      <c r="A119" s="144"/>
      <c r="B119" s="145" t="s">
        <v>863</v>
      </c>
      <c r="C119" s="144"/>
      <c r="D119" s="144"/>
      <c r="E119" s="144"/>
      <c r="F119" s="144"/>
    </row>
    <row r="120" spans="1:6" ht="15">
      <c r="A120" s="146"/>
      <c r="B120" s="146" t="s">
        <v>763</v>
      </c>
      <c r="C120" s="147" t="s">
        <v>764</v>
      </c>
      <c r="D120" s="147" t="s">
        <v>1</v>
      </c>
      <c r="E120" s="148" t="s">
        <v>2</v>
      </c>
      <c r="F120" s="148" t="s">
        <v>108</v>
      </c>
    </row>
    <row r="121" spans="1:6" ht="15">
      <c r="A121" s="149" t="s">
        <v>864</v>
      </c>
      <c r="B121" s="150" t="s">
        <v>865</v>
      </c>
      <c r="C121" s="151">
        <v>750</v>
      </c>
      <c r="D121" s="152" t="s">
        <v>7</v>
      </c>
      <c r="E121" s="318">
        <v>0</v>
      </c>
      <c r="F121" s="153">
        <f aca="true" t="shared" si="10" ref="F121:F122">C121*E121</f>
        <v>0</v>
      </c>
    </row>
    <row r="122" spans="1:6" ht="15">
      <c r="A122" s="149" t="s">
        <v>866</v>
      </c>
      <c r="B122" s="150" t="s">
        <v>867</v>
      </c>
      <c r="C122" s="151">
        <v>0</v>
      </c>
      <c r="D122" s="152" t="s">
        <v>7</v>
      </c>
      <c r="E122" s="318">
        <v>0</v>
      </c>
      <c r="F122" s="153">
        <f t="shared" si="10"/>
        <v>0</v>
      </c>
    </row>
    <row r="123" spans="1:6" ht="15">
      <c r="A123" s="154"/>
      <c r="B123" s="155" t="s">
        <v>108</v>
      </c>
      <c r="C123" s="156"/>
      <c r="D123" s="156"/>
      <c r="E123" s="156"/>
      <c r="F123" s="157">
        <f>SUM(F121:F122)</f>
        <v>0</v>
      </c>
    </row>
    <row r="124" spans="1:6" ht="15">
      <c r="A124" s="137"/>
      <c r="B124" s="138"/>
      <c r="C124" s="139"/>
      <c r="D124" s="140"/>
      <c r="E124" s="141"/>
      <c r="F124" s="141"/>
    </row>
    <row r="125" spans="1:6" ht="15.6">
      <c r="A125" s="144"/>
      <c r="B125" s="145" t="s">
        <v>814</v>
      </c>
      <c r="C125" s="144"/>
      <c r="D125" s="144"/>
      <c r="E125" s="144"/>
      <c r="F125" s="144"/>
    </row>
    <row r="126" spans="1:6" ht="15">
      <c r="A126" s="146"/>
      <c r="B126" s="146" t="s">
        <v>763</v>
      </c>
      <c r="C126" s="147" t="s">
        <v>764</v>
      </c>
      <c r="D126" s="147" t="s">
        <v>1</v>
      </c>
      <c r="E126" s="148" t="s">
        <v>2</v>
      </c>
      <c r="F126" s="148" t="s">
        <v>108</v>
      </c>
    </row>
    <row r="127" spans="1:6" ht="15">
      <c r="A127" s="149" t="s">
        <v>815</v>
      </c>
      <c r="B127" s="138" t="s">
        <v>816</v>
      </c>
      <c r="C127" s="139">
        <v>1</v>
      </c>
      <c r="D127" s="140" t="s">
        <v>41</v>
      </c>
      <c r="E127" s="318">
        <v>0</v>
      </c>
      <c r="F127" s="153">
        <f aca="true" t="shared" si="11" ref="F127:F133">C127*E127</f>
        <v>0</v>
      </c>
    </row>
    <row r="128" spans="1:6" ht="15">
      <c r="A128" s="149" t="s">
        <v>817</v>
      </c>
      <c r="B128" s="138" t="s">
        <v>868</v>
      </c>
      <c r="C128" s="139">
        <v>1</v>
      </c>
      <c r="D128" s="140" t="s">
        <v>787</v>
      </c>
      <c r="E128" s="318">
        <v>0</v>
      </c>
      <c r="F128" s="153">
        <f t="shared" si="11"/>
        <v>0</v>
      </c>
    </row>
    <row r="129" spans="1:6" ht="15">
      <c r="A129" s="149" t="s">
        <v>819</v>
      </c>
      <c r="B129" s="138" t="s">
        <v>820</v>
      </c>
      <c r="C129" s="139">
        <v>2</v>
      </c>
      <c r="D129" s="140" t="s">
        <v>109</v>
      </c>
      <c r="E129" s="318">
        <v>0</v>
      </c>
      <c r="F129" s="153">
        <f t="shared" si="11"/>
        <v>0</v>
      </c>
    </row>
    <row r="130" spans="1:6" ht="15">
      <c r="A130" s="137" t="s">
        <v>821</v>
      </c>
      <c r="B130" s="138" t="s">
        <v>822</v>
      </c>
      <c r="C130" s="139">
        <v>2</v>
      </c>
      <c r="D130" s="140" t="s">
        <v>109</v>
      </c>
      <c r="E130" s="318">
        <v>0</v>
      </c>
      <c r="F130" s="153">
        <f t="shared" si="11"/>
        <v>0</v>
      </c>
    </row>
    <row r="131" spans="1:6" ht="15">
      <c r="A131" s="137" t="s">
        <v>823</v>
      </c>
      <c r="B131" s="138" t="s">
        <v>869</v>
      </c>
      <c r="C131" s="139">
        <v>1</v>
      </c>
      <c r="D131" s="140" t="s">
        <v>41</v>
      </c>
      <c r="E131" s="318">
        <v>0</v>
      </c>
      <c r="F131" s="153">
        <f t="shared" si="11"/>
        <v>0</v>
      </c>
    </row>
    <row r="132" spans="1:6" ht="15">
      <c r="A132" s="149" t="s">
        <v>825</v>
      </c>
      <c r="B132" s="138" t="s">
        <v>824</v>
      </c>
      <c r="C132" s="139">
        <v>1</v>
      </c>
      <c r="D132" s="140" t="s">
        <v>41</v>
      </c>
      <c r="E132" s="318">
        <v>0</v>
      </c>
      <c r="F132" s="153">
        <f t="shared" si="11"/>
        <v>0</v>
      </c>
    </row>
    <row r="133" spans="1:6" ht="15">
      <c r="A133" s="149" t="s">
        <v>826</v>
      </c>
      <c r="B133" s="150" t="s">
        <v>827</v>
      </c>
      <c r="C133" s="151">
        <v>1</v>
      </c>
      <c r="D133" s="152" t="s">
        <v>870</v>
      </c>
      <c r="E133" s="318">
        <v>0</v>
      </c>
      <c r="F133" s="153">
        <f t="shared" si="11"/>
        <v>0</v>
      </c>
    </row>
    <row r="134" spans="1:6" ht="15">
      <c r="A134" s="154"/>
      <c r="B134" s="155" t="s">
        <v>108</v>
      </c>
      <c r="C134" s="156"/>
      <c r="D134" s="156"/>
      <c r="E134" s="156"/>
      <c r="F134" s="157">
        <f>SUM(F127:F133)</f>
        <v>0</v>
      </c>
    </row>
    <row r="135" spans="1:6" ht="15">
      <c r="A135" s="137"/>
      <c r="B135" s="138"/>
      <c r="C135" s="139"/>
      <c r="D135" s="140"/>
      <c r="E135" s="141"/>
      <c r="F135" s="141"/>
    </row>
    <row r="136" spans="1:6" ht="15.6">
      <c r="A136" s="531" t="s">
        <v>1179</v>
      </c>
      <c r="B136" s="531"/>
      <c r="C136" s="531"/>
      <c r="D136" s="531"/>
      <c r="E136" s="531"/>
      <c r="F136" s="531"/>
    </row>
    <row r="137" spans="1:6" ht="15.6">
      <c r="A137" s="532" t="s">
        <v>871</v>
      </c>
      <c r="B137" s="532"/>
      <c r="C137" s="532"/>
      <c r="D137" s="532"/>
      <c r="E137" s="532"/>
      <c r="F137" s="532"/>
    </row>
    <row r="138" spans="1:6" ht="15.6">
      <c r="A138" s="130"/>
      <c r="B138" s="131" t="s">
        <v>755</v>
      </c>
      <c r="C138" s="130"/>
      <c r="D138" s="130"/>
      <c r="E138" s="130"/>
      <c r="F138" s="130"/>
    </row>
    <row r="139" spans="1:6" ht="15">
      <c r="A139" s="132"/>
      <c r="B139" s="132" t="s">
        <v>756</v>
      </c>
      <c r="C139" s="132"/>
      <c r="D139" s="132"/>
      <c r="E139" s="132"/>
      <c r="F139" s="133">
        <f>F150+F178+F186+F199</f>
        <v>0</v>
      </c>
    </row>
    <row r="140" spans="1:6" ht="15">
      <c r="A140" s="132"/>
      <c r="B140" s="132" t="s">
        <v>757</v>
      </c>
      <c r="C140" s="132"/>
      <c r="D140" s="132"/>
      <c r="E140" s="132"/>
      <c r="F140" s="133">
        <f>F224+F233+F245+F254</f>
        <v>0</v>
      </c>
    </row>
    <row r="141" spans="1:6" ht="15">
      <c r="A141" s="132"/>
      <c r="B141" s="132" t="s">
        <v>758</v>
      </c>
      <c r="C141" s="132"/>
      <c r="D141" s="132"/>
      <c r="E141" s="132"/>
      <c r="F141" s="133">
        <f>F139*0.01</f>
        <v>0</v>
      </c>
    </row>
    <row r="142" spans="1:6" ht="15">
      <c r="A142" s="132"/>
      <c r="B142" s="132" t="s">
        <v>759</v>
      </c>
      <c r="C142" s="132"/>
      <c r="D142" s="132"/>
      <c r="E142" s="132"/>
      <c r="F142" s="133">
        <f>F140*0.06</f>
        <v>0</v>
      </c>
    </row>
    <row r="143" spans="1:6" ht="15" thickBot="1">
      <c r="A143" s="134"/>
      <c r="B143" s="135" t="s">
        <v>760</v>
      </c>
      <c r="C143" s="134"/>
      <c r="D143" s="134"/>
      <c r="E143" s="134"/>
      <c r="F143" s="136">
        <f>SUM(F139:F142)</f>
        <v>0</v>
      </c>
    </row>
    <row r="144" spans="1:6" ht="15">
      <c r="A144" s="171"/>
      <c r="B144" s="162"/>
      <c r="C144" s="171"/>
      <c r="D144" s="171"/>
      <c r="E144" s="171"/>
      <c r="F144" s="172"/>
    </row>
    <row r="145" spans="1:6" ht="15.6">
      <c r="A145" s="142"/>
      <c r="B145" s="143" t="s">
        <v>761</v>
      </c>
      <c r="C145" s="142"/>
      <c r="D145" s="142"/>
      <c r="E145" s="142"/>
      <c r="F145" s="142"/>
    </row>
    <row r="146" spans="1:6" ht="15.6">
      <c r="A146" s="144"/>
      <c r="B146" s="145" t="s">
        <v>872</v>
      </c>
      <c r="C146" s="144"/>
      <c r="D146" s="144"/>
      <c r="E146" s="144"/>
      <c r="F146" s="144"/>
    </row>
    <row r="147" spans="1:6" ht="15">
      <c r="A147" s="146"/>
      <c r="B147" s="146" t="s">
        <v>763</v>
      </c>
      <c r="C147" s="147" t="s">
        <v>764</v>
      </c>
      <c r="D147" s="147" t="s">
        <v>1</v>
      </c>
      <c r="E147" s="148" t="s">
        <v>2</v>
      </c>
      <c r="F147" s="148" t="s">
        <v>108</v>
      </c>
    </row>
    <row r="148" spans="1:6" ht="15">
      <c r="A148" s="137"/>
      <c r="B148" s="138" t="s">
        <v>873</v>
      </c>
      <c r="C148" s="139">
        <v>0</v>
      </c>
      <c r="D148" s="140" t="s">
        <v>41</v>
      </c>
      <c r="E148" s="318">
        <v>0</v>
      </c>
      <c r="F148" s="153">
        <f aca="true" t="shared" si="12" ref="F148:F149">C148*E148</f>
        <v>0</v>
      </c>
    </row>
    <row r="149" spans="1:6" ht="15">
      <c r="A149" s="137"/>
      <c r="B149" s="138" t="s">
        <v>874</v>
      </c>
      <c r="C149" s="139">
        <v>45</v>
      </c>
      <c r="D149" s="140" t="s">
        <v>41</v>
      </c>
      <c r="E149" s="318">
        <v>0</v>
      </c>
      <c r="F149" s="153">
        <f t="shared" si="12"/>
        <v>0</v>
      </c>
    </row>
    <row r="150" spans="1:6" ht="15">
      <c r="A150" s="154"/>
      <c r="B150" s="155" t="s">
        <v>108</v>
      </c>
      <c r="C150" s="156"/>
      <c r="D150" s="156"/>
      <c r="E150" s="156"/>
      <c r="F150" s="157">
        <f>SUM(F148:F149)</f>
        <v>0</v>
      </c>
    </row>
    <row r="151" spans="1:6" ht="15">
      <c r="A151" s="137"/>
      <c r="B151" s="138"/>
      <c r="C151" s="139"/>
      <c r="D151" s="140"/>
      <c r="E151" s="141"/>
      <c r="F151" s="141"/>
    </row>
    <row r="152" spans="1:6" ht="15.6">
      <c r="A152" s="144"/>
      <c r="B152" s="145" t="s">
        <v>762</v>
      </c>
      <c r="C152" s="144"/>
      <c r="D152" s="144"/>
      <c r="E152" s="144"/>
      <c r="F152" s="144"/>
    </row>
    <row r="153" spans="1:6" ht="15">
      <c r="A153" s="146"/>
      <c r="B153" s="146" t="s">
        <v>763</v>
      </c>
      <c r="C153" s="147" t="s">
        <v>764</v>
      </c>
      <c r="D153" s="147" t="s">
        <v>1</v>
      </c>
      <c r="E153" s="148" t="s">
        <v>2</v>
      </c>
      <c r="F153" s="148" t="s">
        <v>108</v>
      </c>
    </row>
    <row r="154" spans="1:6" ht="15">
      <c r="A154" s="183"/>
      <c r="B154" s="183" t="s">
        <v>1181</v>
      </c>
      <c r="C154" s="185"/>
      <c r="D154" s="185"/>
      <c r="E154" s="184"/>
      <c r="F154" s="184"/>
    </row>
    <row r="155" spans="1:6" ht="15">
      <c r="A155" s="181">
        <v>101</v>
      </c>
      <c r="B155" s="138" t="s">
        <v>1182</v>
      </c>
      <c r="C155" s="139">
        <v>1</v>
      </c>
      <c r="D155" s="140" t="s">
        <v>41</v>
      </c>
      <c r="E155" s="318">
        <v>0</v>
      </c>
      <c r="F155" s="153">
        <f aca="true" t="shared" si="13" ref="F155:F160">C155*E155</f>
        <v>0</v>
      </c>
    </row>
    <row r="156" spans="1:6" ht="15">
      <c r="A156" s="149" t="s">
        <v>963</v>
      </c>
      <c r="B156" s="150" t="s">
        <v>1183</v>
      </c>
      <c r="C156" s="151">
        <v>1</v>
      </c>
      <c r="D156" s="152" t="s">
        <v>41</v>
      </c>
      <c r="E156" s="318">
        <v>0</v>
      </c>
      <c r="F156" s="153">
        <f t="shared" si="13"/>
        <v>0</v>
      </c>
    </row>
    <row r="157" spans="1:6" ht="15">
      <c r="A157" s="149" t="s">
        <v>1184</v>
      </c>
      <c r="B157" s="150" t="s">
        <v>1185</v>
      </c>
      <c r="C157" s="151">
        <v>1</v>
      </c>
      <c r="D157" s="152" t="s">
        <v>41</v>
      </c>
      <c r="E157" s="318">
        <v>0</v>
      </c>
      <c r="F157" s="153">
        <f t="shared" si="13"/>
        <v>0</v>
      </c>
    </row>
    <row r="158" spans="1:6" ht="15">
      <c r="A158" s="149" t="s">
        <v>1186</v>
      </c>
      <c r="B158" s="150" t="s">
        <v>1187</v>
      </c>
      <c r="C158" s="151">
        <v>2</v>
      </c>
      <c r="D158" s="152" t="s">
        <v>41</v>
      </c>
      <c r="E158" s="318">
        <v>0</v>
      </c>
      <c r="F158" s="153">
        <f t="shared" si="13"/>
        <v>0</v>
      </c>
    </row>
    <row r="159" spans="1:6" ht="15">
      <c r="A159" s="149" t="s">
        <v>1188</v>
      </c>
      <c r="B159" s="150" t="s">
        <v>1189</v>
      </c>
      <c r="C159" s="151">
        <v>2</v>
      </c>
      <c r="D159" s="152" t="s">
        <v>41</v>
      </c>
      <c r="E159" s="318">
        <v>0</v>
      </c>
      <c r="F159" s="153">
        <f t="shared" si="13"/>
        <v>0</v>
      </c>
    </row>
    <row r="160" spans="1:6" ht="15">
      <c r="A160" s="149" t="s">
        <v>769</v>
      </c>
      <c r="B160" s="150" t="s">
        <v>1190</v>
      </c>
      <c r="C160" s="151">
        <v>10</v>
      </c>
      <c r="D160" s="152" t="s">
        <v>41</v>
      </c>
      <c r="E160" s="318">
        <v>0</v>
      </c>
      <c r="F160" s="153">
        <f t="shared" si="13"/>
        <v>0</v>
      </c>
    </row>
    <row r="161" spans="1:6" ht="15">
      <c r="A161" s="149"/>
      <c r="B161" s="150"/>
      <c r="C161" s="151"/>
      <c r="D161" s="152"/>
      <c r="E161" s="153"/>
      <c r="F161" s="153"/>
    </row>
    <row r="162" spans="1:6" ht="15">
      <c r="A162" s="306" t="s">
        <v>875</v>
      </c>
      <c r="B162" s="307" t="s">
        <v>876</v>
      </c>
      <c r="C162" s="308">
        <v>45</v>
      </c>
      <c r="D162" s="309" t="s">
        <v>41</v>
      </c>
      <c r="E162" s="318">
        <v>0</v>
      </c>
      <c r="F162" s="310">
        <f aca="true" t="shared" si="14" ref="F162:F163">C162*E162</f>
        <v>0</v>
      </c>
    </row>
    <row r="163" spans="1:6" ht="15">
      <c r="A163" s="306" t="s">
        <v>877</v>
      </c>
      <c r="B163" s="307" t="s">
        <v>878</v>
      </c>
      <c r="C163" s="308">
        <v>0</v>
      </c>
      <c r="D163" s="309" t="s">
        <v>41</v>
      </c>
      <c r="E163" s="318">
        <v>0</v>
      </c>
      <c r="F163" s="310">
        <f t="shared" si="14"/>
        <v>0</v>
      </c>
    </row>
    <row r="164" spans="1:6" ht="15">
      <c r="A164" s="149" t="s">
        <v>879</v>
      </c>
      <c r="B164" s="150" t="s">
        <v>880</v>
      </c>
      <c r="C164" s="151">
        <v>4</v>
      </c>
      <c r="D164" s="152" t="s">
        <v>41</v>
      </c>
      <c r="E164" s="318">
        <v>0</v>
      </c>
      <c r="F164" s="153">
        <f>C164*E164</f>
        <v>0</v>
      </c>
    </row>
    <row r="165" spans="1:6" ht="15">
      <c r="A165" s="306" t="s">
        <v>775</v>
      </c>
      <c r="B165" s="307" t="s">
        <v>1209</v>
      </c>
      <c r="C165" s="308">
        <v>34</v>
      </c>
      <c r="D165" s="309" t="s">
        <v>41</v>
      </c>
      <c r="E165" s="318">
        <v>0</v>
      </c>
      <c r="F165" s="310">
        <f aca="true" t="shared" si="15" ref="F165:F172">C165*E165</f>
        <v>0</v>
      </c>
    </row>
    <row r="166" spans="1:6" ht="15">
      <c r="A166" s="149" t="s">
        <v>831</v>
      </c>
      <c r="B166" s="150" t="s">
        <v>881</v>
      </c>
      <c r="C166" s="151">
        <v>132</v>
      </c>
      <c r="D166" s="152" t="s">
        <v>41</v>
      </c>
      <c r="E166" s="318">
        <v>0</v>
      </c>
      <c r="F166" s="153">
        <f t="shared" si="15"/>
        <v>0</v>
      </c>
    </row>
    <row r="167" spans="1:6" ht="15">
      <c r="A167" s="149" t="s">
        <v>833</v>
      </c>
      <c r="B167" s="150" t="s">
        <v>882</v>
      </c>
      <c r="C167" s="151">
        <v>132</v>
      </c>
      <c r="D167" s="152" t="s">
        <v>41</v>
      </c>
      <c r="E167" s="318">
        <v>0</v>
      </c>
      <c r="F167" s="153">
        <f t="shared" si="15"/>
        <v>0</v>
      </c>
    </row>
    <row r="168" spans="1:6" ht="15">
      <c r="A168" s="149" t="s">
        <v>883</v>
      </c>
      <c r="B168" s="150" t="s">
        <v>884</v>
      </c>
      <c r="C168" s="151">
        <v>40</v>
      </c>
      <c r="D168" s="152" t="s">
        <v>41</v>
      </c>
      <c r="E168" s="318">
        <v>0</v>
      </c>
      <c r="F168" s="153">
        <f t="shared" si="15"/>
        <v>0</v>
      </c>
    </row>
    <row r="169" spans="1:6" ht="15">
      <c r="A169" s="149" t="s">
        <v>885</v>
      </c>
      <c r="B169" s="150" t="s">
        <v>886</v>
      </c>
      <c r="C169" s="151">
        <v>40</v>
      </c>
      <c r="D169" s="152" t="s">
        <v>41</v>
      </c>
      <c r="E169" s="318">
        <v>0</v>
      </c>
      <c r="F169" s="153">
        <f t="shared" si="15"/>
        <v>0</v>
      </c>
    </row>
    <row r="170" spans="1:6" ht="15">
      <c r="A170" s="149" t="s">
        <v>887</v>
      </c>
      <c r="B170" s="150" t="s">
        <v>888</v>
      </c>
      <c r="C170" s="151">
        <v>270</v>
      </c>
      <c r="D170" s="152" t="s">
        <v>41</v>
      </c>
      <c r="E170" s="318">
        <v>0</v>
      </c>
      <c r="F170" s="153">
        <f t="shared" si="15"/>
        <v>0</v>
      </c>
    </row>
    <row r="171" spans="1:6" ht="15">
      <c r="A171" s="149" t="s">
        <v>889</v>
      </c>
      <c r="B171" s="150" t="s">
        <v>890</v>
      </c>
      <c r="C171" s="151">
        <v>25</v>
      </c>
      <c r="D171" s="152" t="s">
        <v>41</v>
      </c>
      <c r="E171" s="318">
        <v>0</v>
      </c>
      <c r="F171" s="153">
        <f t="shared" si="15"/>
        <v>0</v>
      </c>
    </row>
    <row r="172" spans="1:6" ht="15">
      <c r="A172" s="149" t="s">
        <v>891</v>
      </c>
      <c r="B172" s="150" t="s">
        <v>892</v>
      </c>
      <c r="C172" s="151">
        <v>1</v>
      </c>
      <c r="D172" s="152" t="s">
        <v>41</v>
      </c>
      <c r="E172" s="318">
        <v>0</v>
      </c>
      <c r="F172" s="153">
        <f t="shared" si="15"/>
        <v>0</v>
      </c>
    </row>
    <row r="173" spans="1:6" ht="15">
      <c r="A173" s="149"/>
      <c r="B173" s="150"/>
      <c r="C173" s="151"/>
      <c r="D173" s="152"/>
      <c r="E173" s="153"/>
      <c r="F173" s="153"/>
    </row>
    <row r="174" spans="1:6" ht="15">
      <c r="A174" s="137" t="s">
        <v>893</v>
      </c>
      <c r="B174" s="150" t="s">
        <v>894</v>
      </c>
      <c r="C174" s="151">
        <v>10</v>
      </c>
      <c r="D174" s="152" t="s">
        <v>41</v>
      </c>
      <c r="E174" s="318">
        <v>0</v>
      </c>
      <c r="F174" s="141">
        <f aca="true" t="shared" si="16" ref="F174:F177">C174*E174</f>
        <v>0</v>
      </c>
    </row>
    <row r="175" spans="1:6" ht="15">
      <c r="A175" s="149" t="s">
        <v>895</v>
      </c>
      <c r="B175" s="150" t="s">
        <v>896</v>
      </c>
      <c r="C175" s="151">
        <v>1</v>
      </c>
      <c r="D175" s="152" t="s">
        <v>787</v>
      </c>
      <c r="E175" s="318">
        <v>0</v>
      </c>
      <c r="F175" s="153">
        <f t="shared" si="16"/>
        <v>0</v>
      </c>
    </row>
    <row r="176" spans="1:6" ht="15">
      <c r="A176" s="149" t="s">
        <v>897</v>
      </c>
      <c r="B176" s="150" t="s">
        <v>898</v>
      </c>
      <c r="C176" s="151">
        <v>1</v>
      </c>
      <c r="D176" s="152" t="s">
        <v>41</v>
      </c>
      <c r="E176" s="318">
        <v>0</v>
      </c>
      <c r="F176" s="153">
        <f t="shared" si="16"/>
        <v>0</v>
      </c>
    </row>
    <row r="177" spans="1:6" ht="15">
      <c r="A177" s="137"/>
      <c r="B177" s="150" t="s">
        <v>899</v>
      </c>
      <c r="C177" s="151">
        <v>0</v>
      </c>
      <c r="D177" s="152" t="s">
        <v>41</v>
      </c>
      <c r="E177" s="318">
        <v>0</v>
      </c>
      <c r="F177" s="153">
        <f t="shared" si="16"/>
        <v>0</v>
      </c>
    </row>
    <row r="178" spans="1:6" ht="15">
      <c r="A178" s="154"/>
      <c r="B178" s="155" t="s">
        <v>108</v>
      </c>
      <c r="C178" s="156"/>
      <c r="D178" s="156"/>
      <c r="E178" s="156"/>
      <c r="F178" s="157">
        <f>SUM(F162:F177)</f>
        <v>0</v>
      </c>
    </row>
    <row r="179" spans="1:6" ht="15">
      <c r="A179" s="137"/>
      <c r="B179" s="138"/>
      <c r="C179" s="139"/>
      <c r="D179" s="140"/>
      <c r="E179" s="141"/>
      <c r="F179" s="141"/>
    </row>
    <row r="180" spans="1:6" ht="15.6">
      <c r="A180" s="144"/>
      <c r="B180" s="145" t="s">
        <v>842</v>
      </c>
      <c r="C180" s="144"/>
      <c r="D180" s="144"/>
      <c r="E180" s="144"/>
      <c r="F180" s="144"/>
    </row>
    <row r="181" spans="1:6" ht="15">
      <c r="A181" s="146"/>
      <c r="B181" s="146" t="s">
        <v>763</v>
      </c>
      <c r="C181" s="147" t="s">
        <v>764</v>
      </c>
      <c r="D181" s="147" t="s">
        <v>1</v>
      </c>
      <c r="E181" s="148" t="s">
        <v>2</v>
      </c>
      <c r="F181" s="148" t="s">
        <v>108</v>
      </c>
    </row>
    <row r="182" spans="1:6" ht="15">
      <c r="A182" s="149" t="s">
        <v>778</v>
      </c>
      <c r="B182" s="138" t="s">
        <v>900</v>
      </c>
      <c r="C182" s="151">
        <v>10000</v>
      </c>
      <c r="D182" s="152" t="s">
        <v>7</v>
      </c>
      <c r="E182" s="318">
        <v>0</v>
      </c>
      <c r="F182" s="153">
        <f aca="true" t="shared" si="17" ref="F182:F185">C182*E182</f>
        <v>0</v>
      </c>
    </row>
    <row r="183" spans="1:6" ht="15">
      <c r="A183" s="149" t="s">
        <v>780</v>
      </c>
      <c r="B183" s="150" t="s">
        <v>901</v>
      </c>
      <c r="C183" s="151">
        <v>20</v>
      </c>
      <c r="D183" s="152" t="s">
        <v>7</v>
      </c>
      <c r="E183" s="318">
        <v>0</v>
      </c>
      <c r="F183" s="153">
        <f t="shared" si="17"/>
        <v>0</v>
      </c>
    </row>
    <row r="184" spans="1:6" ht="15">
      <c r="A184" s="149" t="s">
        <v>839</v>
      </c>
      <c r="B184" s="150" t="s">
        <v>1191</v>
      </c>
      <c r="C184" s="151">
        <v>50</v>
      </c>
      <c r="D184" s="152" t="s">
        <v>7</v>
      </c>
      <c r="E184" s="318">
        <v>0</v>
      </c>
      <c r="F184" s="153">
        <f t="shared" si="17"/>
        <v>0</v>
      </c>
    </row>
    <row r="185" spans="1:6" ht="15">
      <c r="A185" s="149" t="s">
        <v>782</v>
      </c>
      <c r="B185" s="150" t="s">
        <v>1192</v>
      </c>
      <c r="C185" s="151">
        <v>50</v>
      </c>
      <c r="D185" s="152" t="s">
        <v>7</v>
      </c>
      <c r="E185" s="318">
        <v>0</v>
      </c>
      <c r="F185" s="153">
        <f t="shared" si="17"/>
        <v>0</v>
      </c>
    </row>
    <row r="186" spans="1:6" ht="15">
      <c r="A186" s="154"/>
      <c r="B186" s="155" t="s">
        <v>108</v>
      </c>
      <c r="C186" s="156"/>
      <c r="D186" s="156"/>
      <c r="E186" s="156"/>
      <c r="F186" s="157">
        <f>SUM(F182:F185)</f>
        <v>0</v>
      </c>
    </row>
    <row r="187" spans="1:6" ht="15">
      <c r="A187" s="146"/>
      <c r="B187" s="146"/>
      <c r="C187" s="147"/>
      <c r="D187" s="147"/>
      <c r="E187" s="148"/>
      <c r="F187" s="148"/>
    </row>
    <row r="188" spans="1:6" ht="15.6">
      <c r="A188" s="144"/>
      <c r="B188" s="145" t="s">
        <v>777</v>
      </c>
      <c r="C188" s="144"/>
      <c r="D188" s="144"/>
      <c r="E188" s="144"/>
      <c r="F188" s="144"/>
    </row>
    <row r="189" spans="1:6" ht="15">
      <c r="A189" s="146"/>
      <c r="B189" s="146" t="s">
        <v>763</v>
      </c>
      <c r="C189" s="147" t="s">
        <v>764</v>
      </c>
      <c r="D189" s="147" t="s">
        <v>1</v>
      </c>
      <c r="E189" s="148" t="s">
        <v>2</v>
      </c>
      <c r="F189" s="148" t="s">
        <v>108</v>
      </c>
    </row>
    <row r="190" spans="1:6" ht="15">
      <c r="A190" s="149" t="s">
        <v>843</v>
      </c>
      <c r="B190" s="150" t="s">
        <v>902</v>
      </c>
      <c r="C190" s="151">
        <v>100</v>
      </c>
      <c r="D190" s="152" t="s">
        <v>7</v>
      </c>
      <c r="E190" s="318">
        <v>0</v>
      </c>
      <c r="F190" s="153">
        <f aca="true" t="shared" si="18" ref="F190">C190*E190</f>
        <v>0</v>
      </c>
    </row>
    <row r="191" spans="1:6" ht="15">
      <c r="A191" s="149"/>
      <c r="B191" s="150" t="s">
        <v>903</v>
      </c>
      <c r="C191" s="151"/>
      <c r="D191" s="152"/>
      <c r="E191" s="153"/>
      <c r="F191" s="153"/>
    </row>
    <row r="192" spans="1:6" ht="15">
      <c r="A192" s="149" t="s">
        <v>845</v>
      </c>
      <c r="B192" s="150" t="s">
        <v>904</v>
      </c>
      <c r="C192" s="151">
        <v>50</v>
      </c>
      <c r="D192" s="152" t="s">
        <v>7</v>
      </c>
      <c r="E192" s="318">
        <v>0</v>
      </c>
      <c r="F192" s="153">
        <f aca="true" t="shared" si="19" ref="F192:F198">C192*E192</f>
        <v>0</v>
      </c>
    </row>
    <row r="193" spans="1:6" ht="15">
      <c r="A193" s="149" t="s">
        <v>905</v>
      </c>
      <c r="B193" s="150" t="s">
        <v>906</v>
      </c>
      <c r="C193" s="151">
        <v>800</v>
      </c>
      <c r="D193" s="152" t="s">
        <v>7</v>
      </c>
      <c r="E193" s="318">
        <v>0</v>
      </c>
      <c r="F193" s="153">
        <f t="shared" si="19"/>
        <v>0</v>
      </c>
    </row>
    <row r="194" spans="1:6" ht="15">
      <c r="A194" s="149" t="s">
        <v>907</v>
      </c>
      <c r="B194" s="150" t="s">
        <v>840</v>
      </c>
      <c r="C194" s="151">
        <v>800</v>
      </c>
      <c r="D194" s="152" t="s">
        <v>7</v>
      </c>
      <c r="E194" s="318">
        <v>0</v>
      </c>
      <c r="F194" s="153">
        <f t="shared" si="19"/>
        <v>0</v>
      </c>
    </row>
    <row r="195" spans="1:6" ht="15">
      <c r="A195" s="149" t="s">
        <v>908</v>
      </c>
      <c r="B195" s="150" t="s">
        <v>909</v>
      </c>
      <c r="C195" s="151">
        <v>83</v>
      </c>
      <c r="D195" s="152" t="s">
        <v>41</v>
      </c>
      <c r="E195" s="318">
        <v>0</v>
      </c>
      <c r="F195" s="153">
        <f t="shared" si="19"/>
        <v>0</v>
      </c>
    </row>
    <row r="196" spans="1:6" ht="15">
      <c r="A196" s="149" t="s">
        <v>910</v>
      </c>
      <c r="B196" s="150" t="s">
        <v>911</v>
      </c>
      <c r="C196" s="151">
        <v>14</v>
      </c>
      <c r="D196" s="152" t="s">
        <v>41</v>
      </c>
      <c r="E196" s="318">
        <v>0</v>
      </c>
      <c r="F196" s="153">
        <f t="shared" si="19"/>
        <v>0</v>
      </c>
    </row>
    <row r="197" spans="1:6" ht="15">
      <c r="A197" s="149" t="s">
        <v>912</v>
      </c>
      <c r="B197" s="150" t="s">
        <v>913</v>
      </c>
      <c r="C197" s="151">
        <v>80</v>
      </c>
      <c r="D197" s="152" t="s">
        <v>41</v>
      </c>
      <c r="E197" s="318">
        <v>0</v>
      </c>
      <c r="F197" s="153">
        <f t="shared" si="19"/>
        <v>0</v>
      </c>
    </row>
    <row r="198" spans="1:6" ht="15">
      <c r="A198" s="149" t="s">
        <v>914</v>
      </c>
      <c r="B198" s="150" t="s">
        <v>915</v>
      </c>
      <c r="C198" s="151">
        <v>1</v>
      </c>
      <c r="D198" s="152" t="s">
        <v>787</v>
      </c>
      <c r="E198" s="318">
        <v>0</v>
      </c>
      <c r="F198" s="153">
        <f t="shared" si="19"/>
        <v>0</v>
      </c>
    </row>
    <row r="199" spans="1:6" ht="15">
      <c r="A199" s="154"/>
      <c r="B199" s="155" t="s">
        <v>108</v>
      </c>
      <c r="C199" s="156"/>
      <c r="D199" s="156"/>
      <c r="E199" s="156"/>
      <c r="F199" s="157">
        <f>SUM(F190:F198)</f>
        <v>0</v>
      </c>
    </row>
    <row r="200" spans="1:6" ht="15">
      <c r="A200" s="137"/>
      <c r="B200" s="138"/>
      <c r="C200" s="139"/>
      <c r="D200" s="140"/>
      <c r="E200" s="141"/>
      <c r="F200" s="141"/>
    </row>
    <row r="201" spans="1:6" ht="15.6">
      <c r="A201" s="144"/>
      <c r="B201" s="145" t="s">
        <v>788</v>
      </c>
      <c r="C201" s="144"/>
      <c r="D201" s="144"/>
      <c r="E201" s="144"/>
      <c r="F201" s="144"/>
    </row>
    <row r="202" spans="1:6" ht="15">
      <c r="A202" s="146"/>
      <c r="B202" s="146" t="s">
        <v>763</v>
      </c>
      <c r="C202" s="147" t="s">
        <v>764</v>
      </c>
      <c r="D202" s="147" t="s">
        <v>1</v>
      </c>
      <c r="E202" s="148" t="s">
        <v>2</v>
      </c>
      <c r="F202" s="148" t="s">
        <v>108</v>
      </c>
    </row>
    <row r="203" spans="1:6" ht="15">
      <c r="A203" s="149" t="s">
        <v>849</v>
      </c>
      <c r="B203" s="150" t="s">
        <v>1193</v>
      </c>
      <c r="C203" s="151">
        <v>80</v>
      </c>
      <c r="D203" s="152" t="s">
        <v>1194</v>
      </c>
      <c r="E203" s="318">
        <v>0</v>
      </c>
      <c r="F203" s="153">
        <f aca="true" t="shared" si="20" ref="F203:F223">C203*E203</f>
        <v>0</v>
      </c>
    </row>
    <row r="204" spans="1:6" ht="15">
      <c r="A204" s="149" t="s">
        <v>851</v>
      </c>
      <c r="B204" s="150" t="s">
        <v>1195</v>
      </c>
      <c r="C204" s="151">
        <v>2</v>
      </c>
      <c r="D204" s="152" t="s">
        <v>41</v>
      </c>
      <c r="E204" s="318">
        <v>0</v>
      </c>
      <c r="F204" s="153">
        <f t="shared" si="20"/>
        <v>0</v>
      </c>
    </row>
    <row r="205" spans="1:6" ht="15">
      <c r="A205" s="149" t="s">
        <v>853</v>
      </c>
      <c r="B205" s="239" t="s">
        <v>916</v>
      </c>
      <c r="C205" s="151">
        <v>10</v>
      </c>
      <c r="D205" s="152" t="s">
        <v>41</v>
      </c>
      <c r="E205" s="318">
        <v>0</v>
      </c>
      <c r="F205" s="153">
        <f t="shared" si="20"/>
        <v>0</v>
      </c>
    </row>
    <row r="206" spans="1:6" ht="15">
      <c r="A206" s="149" t="s">
        <v>855</v>
      </c>
      <c r="B206" s="150" t="s">
        <v>917</v>
      </c>
      <c r="C206" s="151">
        <v>220</v>
      </c>
      <c r="D206" s="152" t="s">
        <v>41</v>
      </c>
      <c r="E206" s="318">
        <v>0</v>
      </c>
      <c r="F206" s="153">
        <f t="shared" si="20"/>
        <v>0</v>
      </c>
    </row>
    <row r="207" spans="1:6" ht="15">
      <c r="A207" s="149" t="s">
        <v>789</v>
      </c>
      <c r="B207" s="150" t="s">
        <v>1196</v>
      </c>
      <c r="C207" s="151">
        <v>100</v>
      </c>
      <c r="D207" s="152" t="s">
        <v>41</v>
      </c>
      <c r="E207" s="318">
        <v>0</v>
      </c>
      <c r="F207" s="153">
        <f t="shared" si="20"/>
        <v>0</v>
      </c>
    </row>
    <row r="208" spans="1:6" ht="15">
      <c r="A208" s="149" t="s">
        <v>855</v>
      </c>
      <c r="B208" s="150" t="s">
        <v>917</v>
      </c>
      <c r="C208" s="151">
        <v>132</v>
      </c>
      <c r="D208" s="152" t="s">
        <v>41</v>
      </c>
      <c r="E208" s="318">
        <v>0</v>
      </c>
      <c r="F208" s="153">
        <f t="shared" si="20"/>
        <v>0</v>
      </c>
    </row>
    <row r="209" spans="1:6" ht="15">
      <c r="A209" s="149" t="s">
        <v>918</v>
      </c>
      <c r="B209" s="150" t="s">
        <v>919</v>
      </c>
      <c r="C209" s="151">
        <v>83</v>
      </c>
      <c r="D209" s="152" t="s">
        <v>41</v>
      </c>
      <c r="E209" s="318">
        <v>0</v>
      </c>
      <c r="F209" s="153">
        <f t="shared" si="20"/>
        <v>0</v>
      </c>
    </row>
    <row r="210" spans="1:6" ht="15">
      <c r="A210" s="149" t="s">
        <v>920</v>
      </c>
      <c r="B210" s="150" t="s">
        <v>921</v>
      </c>
      <c r="C210" s="151">
        <v>132</v>
      </c>
      <c r="D210" s="152" t="s">
        <v>41</v>
      </c>
      <c r="E210" s="318">
        <v>0</v>
      </c>
      <c r="F210" s="153">
        <f t="shared" si="20"/>
        <v>0</v>
      </c>
    </row>
    <row r="211" spans="1:6" ht="15">
      <c r="A211" s="149" t="s">
        <v>922</v>
      </c>
      <c r="B211" s="150" t="s">
        <v>923</v>
      </c>
      <c r="C211" s="151">
        <v>344</v>
      </c>
      <c r="D211" s="152" t="s">
        <v>41</v>
      </c>
      <c r="E211" s="318">
        <v>0</v>
      </c>
      <c r="F211" s="153">
        <f t="shared" si="20"/>
        <v>0</v>
      </c>
    </row>
    <row r="212" spans="1:6" ht="15">
      <c r="A212" s="149" t="s">
        <v>924</v>
      </c>
      <c r="B212" s="150" t="s">
        <v>925</v>
      </c>
      <c r="C212" s="151">
        <v>1</v>
      </c>
      <c r="D212" s="152" t="s">
        <v>41</v>
      </c>
      <c r="E212" s="318">
        <v>0</v>
      </c>
      <c r="F212" s="153">
        <f t="shared" si="20"/>
        <v>0</v>
      </c>
    </row>
    <row r="213" spans="1:6" ht="15">
      <c r="A213" s="149" t="s">
        <v>926</v>
      </c>
      <c r="B213" s="150" t="s">
        <v>927</v>
      </c>
      <c r="C213" s="151">
        <v>132</v>
      </c>
      <c r="D213" s="152" t="s">
        <v>41</v>
      </c>
      <c r="E213" s="318">
        <v>0</v>
      </c>
      <c r="F213" s="153">
        <f t="shared" si="20"/>
        <v>0</v>
      </c>
    </row>
    <row r="214" spans="1:6" ht="15">
      <c r="A214" s="149" t="s">
        <v>928</v>
      </c>
      <c r="B214" s="150" t="s">
        <v>929</v>
      </c>
      <c r="C214" s="151">
        <v>0</v>
      </c>
      <c r="D214" s="152" t="s">
        <v>41</v>
      </c>
      <c r="E214" s="318">
        <v>0</v>
      </c>
      <c r="F214" s="153">
        <f t="shared" si="20"/>
        <v>0</v>
      </c>
    </row>
    <row r="215" spans="1:6" ht="15">
      <c r="A215" s="149" t="s">
        <v>793</v>
      </c>
      <c r="B215" s="150" t="s">
        <v>930</v>
      </c>
      <c r="C215" s="151">
        <v>0</v>
      </c>
      <c r="D215" s="152" t="s">
        <v>41</v>
      </c>
      <c r="E215" s="318">
        <v>0</v>
      </c>
      <c r="F215" s="153">
        <f t="shared" si="20"/>
        <v>0</v>
      </c>
    </row>
    <row r="216" spans="1:6" ht="15">
      <c r="A216" s="149" t="s">
        <v>795</v>
      </c>
      <c r="B216" s="150" t="s">
        <v>931</v>
      </c>
      <c r="C216" s="151">
        <v>0</v>
      </c>
      <c r="D216" s="152" t="s">
        <v>41</v>
      </c>
      <c r="E216" s="318">
        <v>0</v>
      </c>
      <c r="F216" s="153">
        <f t="shared" si="20"/>
        <v>0</v>
      </c>
    </row>
    <row r="217" spans="1:6" ht="15">
      <c r="A217" s="149" t="s">
        <v>797</v>
      </c>
      <c r="B217" s="150" t="s">
        <v>932</v>
      </c>
      <c r="C217" s="151">
        <v>0</v>
      </c>
      <c r="D217" s="152" t="s">
        <v>41</v>
      </c>
      <c r="E217" s="318">
        <v>0</v>
      </c>
      <c r="F217" s="153">
        <f t="shared" si="20"/>
        <v>0</v>
      </c>
    </row>
    <row r="218" spans="1:6" ht="15">
      <c r="A218" s="149" t="s">
        <v>799</v>
      </c>
      <c r="B218" s="150" t="s">
        <v>933</v>
      </c>
      <c r="C218" s="151">
        <v>0</v>
      </c>
      <c r="D218" s="152" t="s">
        <v>41</v>
      </c>
      <c r="E218" s="318">
        <v>0</v>
      </c>
      <c r="F218" s="153">
        <f t="shared" si="20"/>
        <v>0</v>
      </c>
    </row>
    <row r="219" spans="1:6" ht="15">
      <c r="A219" s="149" t="s">
        <v>934</v>
      </c>
      <c r="B219" s="150" t="s">
        <v>935</v>
      </c>
      <c r="C219" s="151">
        <v>1</v>
      </c>
      <c r="D219" s="152" t="s">
        <v>41</v>
      </c>
      <c r="E219" s="318">
        <v>0</v>
      </c>
      <c r="F219" s="153">
        <f t="shared" si="20"/>
        <v>0</v>
      </c>
    </row>
    <row r="220" spans="1:6" ht="15">
      <c r="A220" s="149" t="s">
        <v>936</v>
      </c>
      <c r="B220" s="150" t="s">
        <v>937</v>
      </c>
      <c r="C220" s="151">
        <v>0</v>
      </c>
      <c r="D220" s="152" t="s">
        <v>41</v>
      </c>
      <c r="E220" s="318">
        <v>0</v>
      </c>
      <c r="F220" s="153">
        <f t="shared" si="20"/>
        <v>0</v>
      </c>
    </row>
    <row r="221" spans="1:6" ht="15">
      <c r="A221" s="149"/>
      <c r="B221" s="150"/>
      <c r="C221" s="151"/>
      <c r="D221" s="152"/>
      <c r="E221" s="153"/>
      <c r="F221" s="153"/>
    </row>
    <row r="222" spans="1:6" ht="15">
      <c r="A222" s="149" t="s">
        <v>938</v>
      </c>
      <c r="B222" s="150" t="s">
        <v>939</v>
      </c>
      <c r="C222" s="151">
        <v>4</v>
      </c>
      <c r="D222" s="152" t="s">
        <v>41</v>
      </c>
      <c r="E222" s="318">
        <v>0</v>
      </c>
      <c r="F222" s="153">
        <f t="shared" si="20"/>
        <v>0</v>
      </c>
    </row>
    <row r="223" spans="1:6" ht="15">
      <c r="A223" s="149" t="s">
        <v>940</v>
      </c>
      <c r="B223" s="150" t="s">
        <v>941</v>
      </c>
      <c r="C223" s="151">
        <v>1</v>
      </c>
      <c r="D223" s="152" t="s">
        <v>41</v>
      </c>
      <c r="E223" s="318">
        <v>0</v>
      </c>
      <c r="F223" s="153">
        <f t="shared" si="20"/>
        <v>0</v>
      </c>
    </row>
    <row r="224" spans="1:6" ht="15">
      <c r="A224" s="149"/>
      <c r="B224" s="155" t="s">
        <v>108</v>
      </c>
      <c r="C224" s="156"/>
      <c r="D224" s="156"/>
      <c r="E224" s="156"/>
      <c r="F224" s="157">
        <f>SUM(F208:F223)</f>
        <v>0</v>
      </c>
    </row>
    <row r="225" spans="1:6" ht="15">
      <c r="A225" s="149"/>
      <c r="B225" s="150"/>
      <c r="C225" s="151"/>
      <c r="D225" s="152"/>
      <c r="E225" s="153"/>
      <c r="F225" s="153"/>
    </row>
    <row r="226" spans="1:6" ht="15.6">
      <c r="A226" s="144"/>
      <c r="B226" s="145" t="s">
        <v>942</v>
      </c>
      <c r="C226" s="144"/>
      <c r="D226" s="144"/>
      <c r="E226" s="144"/>
      <c r="F226" s="144"/>
    </row>
    <row r="227" spans="1:6" ht="15">
      <c r="A227" s="146"/>
      <c r="B227" s="146" t="s">
        <v>763</v>
      </c>
      <c r="C227" s="147" t="s">
        <v>764</v>
      </c>
      <c r="D227" s="147" t="s">
        <v>1</v>
      </c>
      <c r="E227" s="148" t="s">
        <v>2</v>
      </c>
      <c r="F227" s="148" t="s">
        <v>108</v>
      </c>
    </row>
    <row r="228" spans="1:6" ht="15">
      <c r="A228" s="149" t="s">
        <v>802</v>
      </c>
      <c r="B228" s="150" t="s">
        <v>943</v>
      </c>
      <c r="C228" s="151">
        <v>10000</v>
      </c>
      <c r="D228" s="152" t="s">
        <v>7</v>
      </c>
      <c r="E228" s="318">
        <v>0</v>
      </c>
      <c r="F228" s="153">
        <f aca="true" t="shared" si="21" ref="F228:F232">C228*E228</f>
        <v>0</v>
      </c>
    </row>
    <row r="229" spans="1:6" ht="15">
      <c r="A229" s="149" t="s">
        <v>806</v>
      </c>
      <c r="B229" s="150" t="s">
        <v>944</v>
      </c>
      <c r="C229" s="151">
        <v>50</v>
      </c>
      <c r="D229" s="152" t="s">
        <v>7</v>
      </c>
      <c r="E229" s="318">
        <v>0</v>
      </c>
      <c r="F229" s="153">
        <f t="shared" si="21"/>
        <v>0</v>
      </c>
    </row>
    <row r="230" spans="1:6" ht="15">
      <c r="A230" s="149" t="s">
        <v>806</v>
      </c>
      <c r="B230" s="150" t="s">
        <v>1197</v>
      </c>
      <c r="C230" s="151">
        <v>50</v>
      </c>
      <c r="D230" s="152" t="s">
        <v>7</v>
      </c>
      <c r="E230" s="318">
        <v>0</v>
      </c>
      <c r="F230" s="153">
        <f t="shared" si="21"/>
        <v>0</v>
      </c>
    </row>
    <row r="231" spans="1:6" ht="15">
      <c r="A231" s="149" t="s">
        <v>808</v>
      </c>
      <c r="B231" s="150" t="s">
        <v>945</v>
      </c>
      <c r="C231" s="151">
        <v>20</v>
      </c>
      <c r="D231" s="152" t="s">
        <v>7</v>
      </c>
      <c r="E231" s="318">
        <v>0</v>
      </c>
      <c r="F231" s="153">
        <f t="shared" si="21"/>
        <v>0</v>
      </c>
    </row>
    <row r="232" spans="1:6" ht="15">
      <c r="A232" s="149" t="s">
        <v>812</v>
      </c>
      <c r="B232" s="150" t="s">
        <v>901</v>
      </c>
      <c r="C232" s="151">
        <v>20</v>
      </c>
      <c r="D232" s="152" t="s">
        <v>7</v>
      </c>
      <c r="E232" s="318">
        <v>0</v>
      </c>
      <c r="F232" s="153">
        <f t="shared" si="21"/>
        <v>0</v>
      </c>
    </row>
    <row r="233" spans="1:6" ht="15">
      <c r="A233" s="154"/>
      <c r="B233" s="155" t="s">
        <v>108</v>
      </c>
      <c r="C233" s="156"/>
      <c r="D233" s="156"/>
      <c r="E233" s="156"/>
      <c r="F233" s="157">
        <f>SUM(F228:F232)</f>
        <v>0</v>
      </c>
    </row>
    <row r="234" spans="1:6" ht="15">
      <c r="A234" s="137"/>
      <c r="B234" s="138"/>
      <c r="C234" s="139"/>
      <c r="D234" s="140"/>
      <c r="E234" s="141"/>
      <c r="F234" s="141"/>
    </row>
    <row r="235" spans="1:6" ht="15.6">
      <c r="A235" s="144"/>
      <c r="B235" s="145" t="s">
        <v>801</v>
      </c>
      <c r="C235" s="144"/>
      <c r="D235" s="144"/>
      <c r="E235" s="144"/>
      <c r="F235" s="144"/>
    </row>
    <row r="236" spans="1:6" ht="15">
      <c r="A236" s="146"/>
      <c r="B236" s="146" t="s">
        <v>763</v>
      </c>
      <c r="C236" s="147" t="s">
        <v>764</v>
      </c>
      <c r="D236" s="147" t="s">
        <v>1</v>
      </c>
      <c r="E236" s="148" t="s">
        <v>2</v>
      </c>
      <c r="F236" s="148" t="s">
        <v>108</v>
      </c>
    </row>
    <row r="237" spans="1:6" ht="15">
      <c r="A237" s="149" t="s">
        <v>864</v>
      </c>
      <c r="B237" s="150" t="s">
        <v>803</v>
      </c>
      <c r="C237" s="151">
        <v>2200</v>
      </c>
      <c r="D237" s="152" t="s">
        <v>7</v>
      </c>
      <c r="E237" s="318">
        <v>0</v>
      </c>
      <c r="F237" s="153">
        <f aca="true" t="shared" si="22" ref="F237:F244">C237*E237</f>
        <v>0</v>
      </c>
    </row>
    <row r="238" spans="1:6" ht="15">
      <c r="A238" s="149" t="s">
        <v>866</v>
      </c>
      <c r="B238" s="150" t="s">
        <v>946</v>
      </c>
      <c r="C238" s="151">
        <v>100</v>
      </c>
      <c r="D238" s="152" t="s">
        <v>7</v>
      </c>
      <c r="E238" s="318">
        <v>0</v>
      </c>
      <c r="F238" s="153">
        <f t="shared" si="22"/>
        <v>0</v>
      </c>
    </row>
    <row r="239" spans="1:6" ht="15">
      <c r="A239" s="149" t="s">
        <v>804</v>
      </c>
      <c r="B239" s="150" t="s">
        <v>805</v>
      </c>
      <c r="C239" s="151">
        <v>850</v>
      </c>
      <c r="D239" s="152" t="s">
        <v>7</v>
      </c>
      <c r="E239" s="318">
        <v>0</v>
      </c>
      <c r="F239" s="153">
        <f t="shared" si="22"/>
        <v>0</v>
      </c>
    </row>
    <row r="240" spans="1:6" ht="15">
      <c r="A240" s="149" t="s">
        <v>947</v>
      </c>
      <c r="B240" s="150" t="s">
        <v>948</v>
      </c>
      <c r="C240" s="151">
        <v>850</v>
      </c>
      <c r="D240" s="152" t="s">
        <v>7</v>
      </c>
      <c r="E240" s="318">
        <v>0</v>
      </c>
      <c r="F240" s="153">
        <f t="shared" si="22"/>
        <v>0</v>
      </c>
    </row>
    <row r="241" spans="1:6" ht="15">
      <c r="A241" s="149" t="s">
        <v>949</v>
      </c>
      <c r="B241" s="150" t="s">
        <v>909</v>
      </c>
      <c r="C241" s="151">
        <v>83</v>
      </c>
      <c r="D241" s="152" t="s">
        <v>41</v>
      </c>
      <c r="E241" s="318">
        <v>0</v>
      </c>
      <c r="F241" s="153">
        <f t="shared" si="22"/>
        <v>0</v>
      </c>
    </row>
    <row r="242" spans="1:6" ht="15">
      <c r="A242" s="149" t="s">
        <v>950</v>
      </c>
      <c r="B242" s="150" t="s">
        <v>951</v>
      </c>
      <c r="C242" s="151">
        <v>14</v>
      </c>
      <c r="D242" s="152" t="s">
        <v>41</v>
      </c>
      <c r="E242" s="318">
        <v>0</v>
      </c>
      <c r="F242" s="153">
        <f t="shared" si="22"/>
        <v>0</v>
      </c>
    </row>
    <row r="243" spans="1:6" ht="15">
      <c r="A243" s="149" t="s">
        <v>952</v>
      </c>
      <c r="B243" s="150" t="s">
        <v>860</v>
      </c>
      <c r="C243" s="151">
        <v>90</v>
      </c>
      <c r="D243" s="152" t="s">
        <v>41</v>
      </c>
      <c r="E243" s="318">
        <v>0</v>
      </c>
      <c r="F243" s="153">
        <f t="shared" si="22"/>
        <v>0</v>
      </c>
    </row>
    <row r="244" spans="1:6" ht="15">
      <c r="A244" s="149" t="s">
        <v>953</v>
      </c>
      <c r="B244" s="150" t="s">
        <v>813</v>
      </c>
      <c r="C244" s="151">
        <v>90</v>
      </c>
      <c r="D244" s="152" t="s">
        <v>41</v>
      </c>
      <c r="E244" s="318">
        <v>0</v>
      </c>
      <c r="F244" s="153">
        <f t="shared" si="22"/>
        <v>0</v>
      </c>
    </row>
    <row r="245" spans="1:6" ht="15">
      <c r="A245" s="154"/>
      <c r="B245" s="155" t="s">
        <v>108</v>
      </c>
      <c r="C245" s="156"/>
      <c r="D245" s="156"/>
      <c r="E245" s="156"/>
      <c r="F245" s="157">
        <f>SUM(F237:F244)</f>
        <v>0</v>
      </c>
    </row>
    <row r="246" spans="1:6" ht="15">
      <c r="A246" s="137"/>
      <c r="B246" s="138"/>
      <c r="C246" s="139"/>
      <c r="D246" s="140"/>
      <c r="E246" s="141"/>
      <c r="F246" s="141"/>
    </row>
    <row r="247" spans="1:6" ht="15.6">
      <c r="A247" s="144"/>
      <c r="B247" s="145" t="s">
        <v>814</v>
      </c>
      <c r="C247" s="144"/>
      <c r="D247" s="144"/>
      <c r="E247" s="144"/>
      <c r="F247" s="144"/>
    </row>
    <row r="248" spans="1:6" ht="15">
      <c r="A248" s="146"/>
      <c r="B248" s="146" t="s">
        <v>763</v>
      </c>
      <c r="C248" s="147" t="s">
        <v>764</v>
      </c>
      <c r="D248" s="147" t="s">
        <v>1</v>
      </c>
      <c r="E248" s="148" t="s">
        <v>2</v>
      </c>
      <c r="F248" s="148" t="s">
        <v>108</v>
      </c>
    </row>
    <row r="249" spans="1:6" ht="15">
      <c r="A249" s="149" t="s">
        <v>815</v>
      </c>
      <c r="B249" s="150" t="s">
        <v>868</v>
      </c>
      <c r="C249" s="151">
        <v>1</v>
      </c>
      <c r="D249" s="152" t="s">
        <v>48</v>
      </c>
      <c r="E249" s="318">
        <v>0</v>
      </c>
      <c r="F249" s="153">
        <f aca="true" t="shared" si="23" ref="F249:F253">C249*E249</f>
        <v>0</v>
      </c>
    </row>
    <row r="250" spans="1:6" ht="15">
      <c r="A250" s="149" t="s">
        <v>817</v>
      </c>
      <c r="B250" s="150" t="s">
        <v>954</v>
      </c>
      <c r="C250" s="151">
        <v>3</v>
      </c>
      <c r="D250" s="152" t="s">
        <v>109</v>
      </c>
      <c r="E250" s="318">
        <v>0</v>
      </c>
      <c r="F250" s="153">
        <f t="shared" si="23"/>
        <v>0</v>
      </c>
    </row>
    <row r="251" spans="1:6" ht="15">
      <c r="A251" s="149" t="s">
        <v>819</v>
      </c>
      <c r="B251" s="150" t="s">
        <v>955</v>
      </c>
      <c r="C251" s="151">
        <v>1</v>
      </c>
      <c r="D251" s="152" t="s">
        <v>41</v>
      </c>
      <c r="E251" s="318">
        <v>0</v>
      </c>
      <c r="F251" s="153">
        <f t="shared" si="23"/>
        <v>0</v>
      </c>
    </row>
    <row r="252" spans="1:6" ht="15">
      <c r="A252" s="149" t="s">
        <v>821</v>
      </c>
      <c r="B252" s="138" t="s">
        <v>869</v>
      </c>
      <c r="C252" s="139">
        <v>8</v>
      </c>
      <c r="D252" s="140" t="s">
        <v>109</v>
      </c>
      <c r="E252" s="318">
        <v>0</v>
      </c>
      <c r="F252" s="153">
        <f t="shared" si="23"/>
        <v>0</v>
      </c>
    </row>
    <row r="253" spans="1:6" ht="15">
      <c r="A253" s="149" t="s">
        <v>823</v>
      </c>
      <c r="B253" s="150" t="s">
        <v>827</v>
      </c>
      <c r="C253" s="151">
        <v>1</v>
      </c>
      <c r="D253" s="152" t="s">
        <v>828</v>
      </c>
      <c r="E253" s="318">
        <v>0</v>
      </c>
      <c r="F253" s="153">
        <f t="shared" si="23"/>
        <v>0</v>
      </c>
    </row>
    <row r="254" spans="1:6" ht="15">
      <c r="A254" s="154"/>
      <c r="B254" s="155" t="s">
        <v>108</v>
      </c>
      <c r="C254" s="156"/>
      <c r="D254" s="156"/>
      <c r="E254" s="156"/>
      <c r="F254" s="157">
        <f>SUM(F249:F253)</f>
        <v>0</v>
      </c>
    </row>
    <row r="255" spans="1:6" ht="15">
      <c r="A255" s="137"/>
      <c r="B255" s="138"/>
      <c r="C255" s="139"/>
      <c r="D255" s="140"/>
      <c r="E255" s="141"/>
      <c r="F255" s="141"/>
    </row>
    <row r="256" spans="1:6" ht="15.6">
      <c r="A256" s="531" t="s">
        <v>1179</v>
      </c>
      <c r="B256" s="531"/>
      <c r="C256" s="531"/>
      <c r="D256" s="531"/>
      <c r="E256" s="531"/>
      <c r="F256" s="531"/>
    </row>
    <row r="257" spans="1:6" ht="15.6">
      <c r="A257" s="533" t="s">
        <v>956</v>
      </c>
      <c r="B257" s="533"/>
      <c r="C257" s="533"/>
      <c r="D257" s="533"/>
      <c r="E257" s="533"/>
      <c r="F257" s="533"/>
    </row>
    <row r="258" spans="1:6" ht="15.6">
      <c r="A258" s="130"/>
      <c r="B258" s="131" t="s">
        <v>755</v>
      </c>
      <c r="C258" s="130"/>
      <c r="D258" s="130"/>
      <c r="E258" s="130"/>
      <c r="F258" s="130"/>
    </row>
    <row r="259" spans="1:6" ht="15">
      <c r="A259" s="132"/>
      <c r="B259" s="132" t="s">
        <v>756</v>
      </c>
      <c r="C259" s="132"/>
      <c r="D259" s="132"/>
      <c r="E259" s="132"/>
      <c r="F259" s="133">
        <f>F296+F304+F310</f>
        <v>0</v>
      </c>
    </row>
    <row r="260" spans="1:6" ht="15">
      <c r="A260" s="132"/>
      <c r="B260" s="132" t="s">
        <v>757</v>
      </c>
      <c r="C260" s="132"/>
      <c r="D260" s="132"/>
      <c r="E260" s="132"/>
      <c r="F260" s="133">
        <f>F323+F334+F340+F350</f>
        <v>0</v>
      </c>
    </row>
    <row r="261" spans="1:6" ht="15">
      <c r="A261" s="132"/>
      <c r="B261" s="132" t="s">
        <v>758</v>
      </c>
      <c r="C261" s="132"/>
      <c r="D261" s="132"/>
      <c r="E261" s="132"/>
      <c r="F261" s="133">
        <f>F259*0.01</f>
        <v>0</v>
      </c>
    </row>
    <row r="262" spans="1:6" ht="15">
      <c r="A262" s="132"/>
      <c r="B262" s="132" t="s">
        <v>759</v>
      </c>
      <c r="C262" s="132"/>
      <c r="D262" s="132"/>
      <c r="E262" s="132"/>
      <c r="F262" s="133">
        <f>F260*0.06</f>
        <v>0</v>
      </c>
    </row>
    <row r="263" spans="1:6" ht="15" thickBot="1">
      <c r="A263" s="134"/>
      <c r="B263" s="135" t="s">
        <v>760</v>
      </c>
      <c r="C263" s="134"/>
      <c r="D263" s="134"/>
      <c r="E263" s="134"/>
      <c r="F263" s="136">
        <f>SUM(F259:F262)</f>
        <v>0</v>
      </c>
    </row>
    <row r="264" spans="1:6" ht="15">
      <c r="A264" s="171"/>
      <c r="B264" s="162"/>
      <c r="C264" s="171"/>
      <c r="D264" s="171"/>
      <c r="E264" s="171"/>
      <c r="F264" s="172"/>
    </row>
    <row r="265" spans="1:6" ht="15.6">
      <c r="A265" s="142"/>
      <c r="B265" s="143" t="s">
        <v>761</v>
      </c>
      <c r="C265" s="142"/>
      <c r="D265" s="142"/>
      <c r="E265" s="142"/>
      <c r="F265" s="142"/>
    </row>
    <row r="266" spans="1:6" ht="15.6">
      <c r="A266" s="144"/>
      <c r="B266" s="145" t="s">
        <v>957</v>
      </c>
      <c r="C266" s="144"/>
      <c r="D266" s="144"/>
      <c r="E266" s="144"/>
      <c r="F266" s="144"/>
    </row>
    <row r="267" spans="1:6" ht="15">
      <c r="A267" s="146"/>
      <c r="B267" s="146" t="s">
        <v>763</v>
      </c>
      <c r="C267" s="147" t="s">
        <v>764</v>
      </c>
      <c r="D267" s="147" t="s">
        <v>1</v>
      </c>
      <c r="E267" s="148" t="s">
        <v>2</v>
      </c>
      <c r="F267" s="148" t="s">
        <v>108</v>
      </c>
    </row>
    <row r="268" spans="1:6" ht="15">
      <c r="A268" s="146"/>
      <c r="B268" s="146" t="s">
        <v>763</v>
      </c>
      <c r="C268" s="147" t="s">
        <v>764</v>
      </c>
      <c r="D268" s="147" t="s">
        <v>1</v>
      </c>
      <c r="E268" s="148" t="s">
        <v>2</v>
      </c>
      <c r="F268" s="148" t="s">
        <v>108</v>
      </c>
    </row>
    <row r="269" spans="1:6" ht="15">
      <c r="A269" s="306" t="s">
        <v>958</v>
      </c>
      <c r="B269" s="311" t="s">
        <v>959</v>
      </c>
      <c r="C269" s="308">
        <v>1</v>
      </c>
      <c r="D269" s="309" t="s">
        <v>41</v>
      </c>
      <c r="E269" s="318">
        <v>0</v>
      </c>
      <c r="F269" s="310">
        <f aca="true" t="shared" si="24" ref="F269">C269*E269</f>
        <v>0</v>
      </c>
    </row>
    <row r="270" spans="1:6" ht="15">
      <c r="A270" s="306"/>
      <c r="B270" s="311" t="s">
        <v>960</v>
      </c>
      <c r="C270" s="308"/>
      <c r="D270" s="309"/>
      <c r="E270" s="318"/>
      <c r="F270" s="310"/>
    </row>
    <row r="271" spans="1:6" ht="15">
      <c r="A271" s="181" t="s">
        <v>961</v>
      </c>
      <c r="B271" s="138" t="s">
        <v>962</v>
      </c>
      <c r="C271" s="139">
        <v>3</v>
      </c>
      <c r="D271" s="140" t="s">
        <v>41</v>
      </c>
      <c r="E271" s="319">
        <v>0</v>
      </c>
      <c r="F271" s="153">
        <f aca="true" t="shared" si="25" ref="F271:F281">C271*E271</f>
        <v>0</v>
      </c>
    </row>
    <row r="272" spans="1:6" ht="15">
      <c r="A272" s="306" t="s">
        <v>963</v>
      </c>
      <c r="B272" s="311" t="s">
        <v>964</v>
      </c>
      <c r="C272" s="308">
        <v>0</v>
      </c>
      <c r="D272" s="309" t="s">
        <v>41</v>
      </c>
      <c r="E272" s="318">
        <v>0</v>
      </c>
      <c r="F272" s="310">
        <f t="shared" si="25"/>
        <v>0</v>
      </c>
    </row>
    <row r="273" spans="1:6" ht="15">
      <c r="A273" s="306"/>
      <c r="B273" s="311" t="s">
        <v>965</v>
      </c>
      <c r="C273" s="308"/>
      <c r="D273" s="309"/>
      <c r="E273" s="318"/>
      <c r="F273" s="310"/>
    </row>
    <row r="274" spans="1:6" ht="15">
      <c r="A274" s="306"/>
      <c r="B274" s="311" t="s">
        <v>966</v>
      </c>
      <c r="C274" s="308"/>
      <c r="D274" s="309"/>
      <c r="E274" s="318"/>
      <c r="F274" s="310"/>
    </row>
    <row r="275" spans="1:6" ht="15">
      <c r="A275" s="181" t="s">
        <v>967</v>
      </c>
      <c r="B275" s="138" t="s">
        <v>968</v>
      </c>
      <c r="C275" s="139">
        <v>0</v>
      </c>
      <c r="D275" s="140" t="s">
        <v>41</v>
      </c>
      <c r="E275" s="319">
        <v>0</v>
      </c>
      <c r="F275" s="153">
        <f t="shared" si="25"/>
        <v>0</v>
      </c>
    </row>
    <row r="276" spans="1:6" ht="15">
      <c r="A276" s="149" t="s">
        <v>767</v>
      </c>
      <c r="B276" s="150" t="s">
        <v>969</v>
      </c>
      <c r="C276" s="151">
        <v>0</v>
      </c>
      <c r="D276" s="152" t="s">
        <v>41</v>
      </c>
      <c r="E276" s="318">
        <v>0</v>
      </c>
      <c r="F276" s="153">
        <f t="shared" si="25"/>
        <v>0</v>
      </c>
    </row>
    <row r="277" spans="1:6" ht="15">
      <c r="A277" s="149" t="s">
        <v>769</v>
      </c>
      <c r="B277" s="150" t="s">
        <v>970</v>
      </c>
      <c r="C277" s="151">
        <v>0</v>
      </c>
      <c r="D277" s="152" t="s">
        <v>41</v>
      </c>
      <c r="E277" s="318">
        <v>0</v>
      </c>
      <c r="F277" s="153">
        <f t="shared" si="25"/>
        <v>0</v>
      </c>
    </row>
    <row r="278" spans="1:6" ht="15">
      <c r="A278" s="149"/>
      <c r="B278" s="150"/>
      <c r="C278" s="151"/>
      <c r="D278" s="152"/>
      <c r="E278" s="153"/>
      <c r="F278" s="153"/>
    </row>
    <row r="279" spans="1:6" ht="15">
      <c r="A279" s="149" t="s">
        <v>771</v>
      </c>
      <c r="B279" s="182" t="s">
        <v>971</v>
      </c>
      <c r="C279" s="151">
        <v>0</v>
      </c>
      <c r="D279" s="152" t="s">
        <v>41</v>
      </c>
      <c r="E279" s="318">
        <v>0</v>
      </c>
      <c r="F279" s="153">
        <f t="shared" si="25"/>
        <v>0</v>
      </c>
    </row>
    <row r="280" spans="1:6" ht="15">
      <c r="A280" s="149"/>
      <c r="B280" s="150"/>
      <c r="C280" s="151"/>
      <c r="D280" s="152"/>
      <c r="E280" s="153"/>
      <c r="F280" s="153"/>
    </row>
    <row r="281" spans="1:6" ht="15">
      <c r="A281" s="306" t="s">
        <v>773</v>
      </c>
      <c r="B281" s="307" t="s">
        <v>972</v>
      </c>
      <c r="C281" s="308">
        <v>4</v>
      </c>
      <c r="D281" s="309" t="s">
        <v>41</v>
      </c>
      <c r="E281" s="318">
        <v>0</v>
      </c>
      <c r="F281" s="310">
        <f t="shared" si="25"/>
        <v>0</v>
      </c>
    </row>
    <row r="282" spans="1:6" ht="15">
      <c r="A282" s="149"/>
      <c r="B282" s="153"/>
      <c r="C282" s="180"/>
      <c r="D282" s="180"/>
      <c r="E282" s="180"/>
      <c r="F282" s="180"/>
    </row>
    <row r="283" spans="1:6" ht="15">
      <c r="A283" s="181">
        <v>107</v>
      </c>
      <c r="B283" s="183" t="s">
        <v>973</v>
      </c>
      <c r="C283" s="184">
        <v>0</v>
      </c>
      <c r="D283" s="185" t="s">
        <v>41</v>
      </c>
      <c r="E283" s="318">
        <v>0</v>
      </c>
      <c r="F283" s="153">
        <f aca="true" t="shared" si="26" ref="F283:F286">C283*E283</f>
        <v>0</v>
      </c>
    </row>
    <row r="284" spans="1:6" ht="15">
      <c r="A284" s="181"/>
      <c r="B284" s="183"/>
      <c r="C284" s="184"/>
      <c r="D284" s="185"/>
      <c r="E284" s="184"/>
      <c r="F284" s="153"/>
    </row>
    <row r="285" spans="1:6" ht="15">
      <c r="A285" s="149" t="s">
        <v>831</v>
      </c>
      <c r="B285" s="150" t="s">
        <v>974</v>
      </c>
      <c r="C285" s="151">
        <v>0</v>
      </c>
      <c r="D285" s="152" t="s">
        <v>41</v>
      </c>
      <c r="E285" s="318">
        <v>0</v>
      </c>
      <c r="F285" s="153">
        <f t="shared" si="26"/>
        <v>0</v>
      </c>
    </row>
    <row r="286" spans="1:6" ht="15">
      <c r="A286" s="149" t="s">
        <v>833</v>
      </c>
      <c r="B286" s="150" t="s">
        <v>882</v>
      </c>
      <c r="C286" s="151">
        <v>4</v>
      </c>
      <c r="D286" s="152" t="s">
        <v>41</v>
      </c>
      <c r="E286" s="318">
        <v>0</v>
      </c>
      <c r="F286" s="153">
        <f t="shared" si="26"/>
        <v>0</v>
      </c>
    </row>
    <row r="287" spans="1:6" ht="15">
      <c r="A287" s="181"/>
      <c r="B287" s="150"/>
      <c r="C287" s="151"/>
      <c r="D287" s="152"/>
      <c r="E287" s="153"/>
      <c r="F287" s="153"/>
    </row>
    <row r="288" spans="1:6" ht="15">
      <c r="A288" s="149" t="s">
        <v>893</v>
      </c>
      <c r="B288" s="150" t="s">
        <v>975</v>
      </c>
      <c r="C288" s="151">
        <v>0</v>
      </c>
      <c r="D288" s="152" t="s">
        <v>41</v>
      </c>
      <c r="E288" s="318">
        <v>0</v>
      </c>
      <c r="F288" s="153">
        <f aca="true" t="shared" si="27" ref="F288:F294">C288*E288</f>
        <v>0</v>
      </c>
    </row>
    <row r="289" spans="1:6" ht="15">
      <c r="A289" s="149" t="s">
        <v>895</v>
      </c>
      <c r="B289" s="150" t="s">
        <v>976</v>
      </c>
      <c r="C289" s="151">
        <v>0</v>
      </c>
      <c r="D289" s="152" t="s">
        <v>977</v>
      </c>
      <c r="E289" s="318">
        <v>0</v>
      </c>
      <c r="F289" s="153">
        <f t="shared" si="27"/>
        <v>0</v>
      </c>
    </row>
    <row r="290" spans="1:6" ht="15">
      <c r="A290" s="149" t="s">
        <v>897</v>
      </c>
      <c r="B290" s="150" t="s">
        <v>978</v>
      </c>
      <c r="C290" s="151">
        <v>0</v>
      </c>
      <c r="D290" s="152" t="s">
        <v>41</v>
      </c>
      <c r="E290" s="318">
        <v>0</v>
      </c>
      <c r="F290" s="153">
        <f t="shared" si="27"/>
        <v>0</v>
      </c>
    </row>
    <row r="291" spans="1:6" ht="15">
      <c r="A291" s="149" t="s">
        <v>979</v>
      </c>
      <c r="B291" s="150" t="s">
        <v>980</v>
      </c>
      <c r="C291" s="151">
        <v>0</v>
      </c>
      <c r="D291" s="152" t="s">
        <v>41</v>
      </c>
      <c r="E291" s="318">
        <v>0</v>
      </c>
      <c r="F291" s="153">
        <f t="shared" si="27"/>
        <v>0</v>
      </c>
    </row>
    <row r="292" spans="1:6" ht="15">
      <c r="A292" s="149" t="s">
        <v>981</v>
      </c>
      <c r="B292" s="150" t="s">
        <v>982</v>
      </c>
      <c r="C292" s="151">
        <v>0</v>
      </c>
      <c r="D292" s="152" t="s">
        <v>41</v>
      </c>
      <c r="E292" s="318">
        <v>0</v>
      </c>
      <c r="F292" s="153">
        <f t="shared" si="27"/>
        <v>0</v>
      </c>
    </row>
    <row r="293" spans="1:6" ht="15">
      <c r="A293" s="149" t="s">
        <v>983</v>
      </c>
      <c r="B293" s="150" t="s">
        <v>984</v>
      </c>
      <c r="C293" s="151">
        <v>0</v>
      </c>
      <c r="D293" s="152" t="s">
        <v>41</v>
      </c>
      <c r="E293" s="318">
        <v>0</v>
      </c>
      <c r="F293" s="153">
        <f t="shared" si="27"/>
        <v>0</v>
      </c>
    </row>
    <row r="294" spans="1:6" ht="15">
      <c r="A294" s="149" t="s">
        <v>985</v>
      </c>
      <c r="B294" s="150" t="s">
        <v>986</v>
      </c>
      <c r="C294" s="151">
        <v>0</v>
      </c>
      <c r="D294" s="152" t="s">
        <v>41</v>
      </c>
      <c r="E294" s="318">
        <v>0</v>
      </c>
      <c r="F294" s="153">
        <f t="shared" si="27"/>
        <v>0</v>
      </c>
    </row>
    <row r="295" spans="1:6" ht="15">
      <c r="A295" s="149" t="s">
        <v>987</v>
      </c>
      <c r="B295" s="150" t="s">
        <v>988</v>
      </c>
      <c r="C295" s="151">
        <v>1</v>
      </c>
      <c r="D295" s="152" t="s">
        <v>787</v>
      </c>
      <c r="E295" s="318">
        <v>0</v>
      </c>
      <c r="F295" s="153">
        <f>C295*E295</f>
        <v>0</v>
      </c>
    </row>
    <row r="296" spans="1:6" ht="15">
      <c r="A296" s="154"/>
      <c r="B296" s="155" t="s">
        <v>108</v>
      </c>
      <c r="C296" s="156"/>
      <c r="D296" s="156"/>
      <c r="E296" s="156"/>
      <c r="F296" s="157">
        <f>SUM(F269:F295)</f>
        <v>0</v>
      </c>
    </row>
    <row r="297" spans="1:6" ht="15">
      <c r="A297" s="137"/>
      <c r="B297" s="138"/>
      <c r="C297" s="139"/>
      <c r="D297" s="140"/>
      <c r="E297" s="141"/>
      <c r="F297" s="141"/>
    </row>
    <row r="298" spans="1:6" ht="15.6">
      <c r="A298" s="144"/>
      <c r="B298" s="145" t="s">
        <v>989</v>
      </c>
      <c r="C298" s="144"/>
      <c r="D298" s="144"/>
      <c r="E298" s="144"/>
      <c r="F298" s="144"/>
    </row>
    <row r="299" spans="1:6" ht="15">
      <c r="A299" s="146"/>
      <c r="B299" s="146" t="s">
        <v>763</v>
      </c>
      <c r="C299" s="147" t="s">
        <v>764</v>
      </c>
      <c r="D299" s="147" t="s">
        <v>1</v>
      </c>
      <c r="E299" s="148" t="s">
        <v>2</v>
      </c>
      <c r="F299" s="148" t="s">
        <v>108</v>
      </c>
    </row>
    <row r="300" spans="1:6" ht="15">
      <c r="A300" s="149" t="s">
        <v>843</v>
      </c>
      <c r="B300" s="150" t="s">
        <v>990</v>
      </c>
      <c r="C300" s="151">
        <v>40</v>
      </c>
      <c r="D300" s="152" t="s">
        <v>7</v>
      </c>
      <c r="E300" s="318">
        <v>0</v>
      </c>
      <c r="F300" s="153">
        <f aca="true" t="shared" si="28" ref="F300:F303">C300*E300</f>
        <v>0</v>
      </c>
    </row>
    <row r="301" spans="1:6" ht="15">
      <c r="A301" s="149" t="s">
        <v>845</v>
      </c>
      <c r="B301" s="150" t="s">
        <v>991</v>
      </c>
      <c r="C301" s="151">
        <v>40</v>
      </c>
      <c r="D301" s="152" t="s">
        <v>7</v>
      </c>
      <c r="E301" s="318">
        <v>0</v>
      </c>
      <c r="F301" s="153">
        <f t="shared" si="28"/>
        <v>0</v>
      </c>
    </row>
    <row r="302" spans="1:6" ht="15">
      <c r="A302" s="149" t="s">
        <v>907</v>
      </c>
      <c r="B302" s="150" t="s">
        <v>840</v>
      </c>
      <c r="C302" s="151">
        <v>40</v>
      </c>
      <c r="D302" s="152" t="s">
        <v>7</v>
      </c>
      <c r="E302" s="318">
        <v>0</v>
      </c>
      <c r="F302" s="153">
        <f t="shared" si="28"/>
        <v>0</v>
      </c>
    </row>
    <row r="303" spans="1:6" ht="15">
      <c r="A303" s="149" t="s">
        <v>908</v>
      </c>
      <c r="B303" s="150" t="s">
        <v>992</v>
      </c>
      <c r="C303" s="151">
        <v>8</v>
      </c>
      <c r="D303" s="152" t="s">
        <v>41</v>
      </c>
      <c r="E303" s="318">
        <v>0</v>
      </c>
      <c r="F303" s="153">
        <f t="shared" si="28"/>
        <v>0</v>
      </c>
    </row>
    <row r="304" spans="1:6" ht="15">
      <c r="A304" s="154"/>
      <c r="B304" s="155" t="s">
        <v>108</v>
      </c>
      <c r="C304" s="156"/>
      <c r="D304" s="156"/>
      <c r="E304" s="156"/>
      <c r="F304" s="157">
        <f>SUM(F300:F303)</f>
        <v>0</v>
      </c>
    </row>
    <row r="305" spans="1:6" ht="15">
      <c r="A305" s="137"/>
      <c r="B305" s="138"/>
      <c r="C305" s="139"/>
      <c r="D305" s="140"/>
      <c r="E305" s="141"/>
      <c r="F305" s="141"/>
    </row>
    <row r="306" spans="1:6" ht="15.6">
      <c r="A306" s="144"/>
      <c r="B306" s="145" t="s">
        <v>993</v>
      </c>
      <c r="C306" s="144"/>
      <c r="D306" s="144"/>
      <c r="E306" s="144"/>
      <c r="F306" s="144"/>
    </row>
    <row r="307" spans="1:6" ht="15">
      <c r="A307" s="146"/>
      <c r="B307" s="146" t="s">
        <v>763</v>
      </c>
      <c r="C307" s="147" t="s">
        <v>764</v>
      </c>
      <c r="D307" s="147" t="s">
        <v>1</v>
      </c>
      <c r="E307" s="148" t="s">
        <v>2</v>
      </c>
      <c r="F307" s="148" t="s">
        <v>108</v>
      </c>
    </row>
    <row r="308" spans="1:6" ht="15">
      <c r="A308" s="137"/>
      <c r="B308" s="138" t="s">
        <v>900</v>
      </c>
      <c r="C308" s="139">
        <v>300</v>
      </c>
      <c r="D308" s="140" t="s">
        <v>7</v>
      </c>
      <c r="E308" s="318">
        <v>0</v>
      </c>
      <c r="F308" s="153">
        <f aca="true" t="shared" si="29" ref="F308:F309">C308*E308</f>
        <v>0</v>
      </c>
    </row>
    <row r="309" spans="1:6" ht="15">
      <c r="A309" s="137"/>
      <c r="B309" s="138" t="s">
        <v>994</v>
      </c>
      <c r="C309" s="139">
        <v>80</v>
      </c>
      <c r="D309" s="140" t="s">
        <v>7</v>
      </c>
      <c r="E309" s="318">
        <v>0</v>
      </c>
      <c r="F309" s="153">
        <f t="shared" si="29"/>
        <v>0</v>
      </c>
    </row>
    <row r="310" spans="1:6" ht="15">
      <c r="A310" s="154"/>
      <c r="B310" s="155" t="s">
        <v>108</v>
      </c>
      <c r="C310" s="156"/>
      <c r="D310" s="156"/>
      <c r="E310" s="156"/>
      <c r="F310" s="157">
        <f>SUM(F308:F309)</f>
        <v>0</v>
      </c>
    </row>
    <row r="311" spans="1:6" ht="15">
      <c r="A311" s="137"/>
      <c r="B311" s="138"/>
      <c r="C311" s="139"/>
      <c r="D311" s="140"/>
      <c r="E311" s="141"/>
      <c r="F311" s="141"/>
    </row>
    <row r="312" spans="1:6" ht="15.6">
      <c r="A312" s="144"/>
      <c r="B312" s="145" t="s">
        <v>995</v>
      </c>
      <c r="C312" s="144"/>
      <c r="D312" s="144"/>
      <c r="E312" s="144"/>
      <c r="F312" s="144"/>
    </row>
    <row r="313" spans="1:6" ht="15">
      <c r="A313" s="146"/>
      <c r="B313" s="146" t="s">
        <v>763</v>
      </c>
      <c r="C313" s="147" t="s">
        <v>764</v>
      </c>
      <c r="D313" s="147" t="s">
        <v>1</v>
      </c>
      <c r="E313" s="148" t="s">
        <v>2</v>
      </c>
      <c r="F313" s="148" t="s">
        <v>108</v>
      </c>
    </row>
    <row r="314" spans="1:6" ht="15">
      <c r="A314" s="137" t="s">
        <v>996</v>
      </c>
      <c r="B314" s="138" t="s">
        <v>997</v>
      </c>
      <c r="C314" s="139">
        <v>3</v>
      </c>
      <c r="D314" s="140" t="s">
        <v>41</v>
      </c>
      <c r="E314" s="318">
        <v>0</v>
      </c>
      <c r="F314" s="153">
        <f>C314*E314</f>
        <v>0</v>
      </c>
    </row>
    <row r="315" spans="1:6" ht="15">
      <c r="A315" s="149" t="s">
        <v>998</v>
      </c>
      <c r="B315" s="150" t="s">
        <v>999</v>
      </c>
      <c r="C315" s="151">
        <v>4</v>
      </c>
      <c r="D315" s="152" t="s">
        <v>41</v>
      </c>
      <c r="E315" s="318">
        <v>0</v>
      </c>
      <c r="F315" s="153">
        <f aca="true" t="shared" si="30" ref="F315:F320">C315*E315</f>
        <v>0</v>
      </c>
    </row>
    <row r="316" spans="1:6" ht="15">
      <c r="A316" s="149" t="s">
        <v>847</v>
      </c>
      <c r="B316" s="150" t="s">
        <v>1000</v>
      </c>
      <c r="C316" s="151">
        <v>0</v>
      </c>
      <c r="D316" s="152" t="s">
        <v>41</v>
      </c>
      <c r="E316" s="318">
        <v>0</v>
      </c>
      <c r="F316" s="153">
        <f t="shared" si="30"/>
        <v>0</v>
      </c>
    </row>
    <row r="317" spans="1:6" ht="15">
      <c r="A317" s="149" t="s">
        <v>851</v>
      </c>
      <c r="B317" s="150" t="s">
        <v>1001</v>
      </c>
      <c r="C317" s="151">
        <v>0</v>
      </c>
      <c r="D317" s="152" t="s">
        <v>41</v>
      </c>
      <c r="E317" s="318">
        <v>0</v>
      </c>
      <c r="F317" s="153">
        <f t="shared" si="30"/>
        <v>0</v>
      </c>
    </row>
    <row r="318" spans="1:6" ht="15">
      <c r="A318" s="149" t="s">
        <v>855</v>
      </c>
      <c r="B318" s="150" t="s">
        <v>1002</v>
      </c>
      <c r="C318" s="151">
        <v>1</v>
      </c>
      <c r="D318" s="152" t="s">
        <v>109</v>
      </c>
      <c r="E318" s="318">
        <v>0</v>
      </c>
      <c r="F318" s="153">
        <f t="shared" si="30"/>
        <v>0</v>
      </c>
    </row>
    <row r="319" spans="1:6" ht="15">
      <c r="A319" s="149" t="s">
        <v>1003</v>
      </c>
      <c r="B319" s="150" t="s">
        <v>1004</v>
      </c>
      <c r="C319" s="151">
        <v>1</v>
      </c>
      <c r="D319" s="152" t="s">
        <v>41</v>
      </c>
      <c r="E319" s="318">
        <v>0</v>
      </c>
      <c r="F319" s="153">
        <f t="shared" si="30"/>
        <v>0</v>
      </c>
    </row>
    <row r="320" spans="1:6" ht="15">
      <c r="A320" s="149"/>
      <c r="B320" s="150" t="s">
        <v>1005</v>
      </c>
      <c r="C320" s="151">
        <v>0</v>
      </c>
      <c r="D320" s="152" t="s">
        <v>41</v>
      </c>
      <c r="E320" s="318">
        <v>0</v>
      </c>
      <c r="F320" s="153">
        <f t="shared" si="30"/>
        <v>0</v>
      </c>
    </row>
    <row r="321" spans="1:6" ht="15">
      <c r="A321" s="149" t="s">
        <v>773</v>
      </c>
      <c r="B321" s="150" t="s">
        <v>1006</v>
      </c>
      <c r="C321" s="151">
        <v>0</v>
      </c>
      <c r="D321" s="152" t="s">
        <v>41</v>
      </c>
      <c r="E321" s="318">
        <v>0</v>
      </c>
      <c r="F321" s="153">
        <f>C321*E321</f>
        <v>0</v>
      </c>
    </row>
    <row r="322" spans="1:6" ht="15">
      <c r="A322" s="149"/>
      <c r="B322" s="150" t="s">
        <v>1007</v>
      </c>
      <c r="C322" s="151">
        <v>1</v>
      </c>
      <c r="D322" s="152" t="s">
        <v>870</v>
      </c>
      <c r="E322" s="318">
        <v>0</v>
      </c>
      <c r="F322" s="153">
        <f>C322*E322</f>
        <v>0</v>
      </c>
    </row>
    <row r="323" spans="1:6" ht="15">
      <c r="A323" s="154"/>
      <c r="B323" s="155" t="s">
        <v>108</v>
      </c>
      <c r="C323" s="156"/>
      <c r="D323" s="156"/>
      <c r="E323" s="156"/>
      <c r="F323" s="157">
        <f>SUM(F314:F322)</f>
        <v>0</v>
      </c>
    </row>
    <row r="324" spans="1:6" ht="15">
      <c r="A324" s="146"/>
      <c r="B324" s="146"/>
      <c r="C324" s="147"/>
      <c r="D324" s="147"/>
      <c r="E324" s="148"/>
      <c r="F324" s="148"/>
    </row>
    <row r="325" spans="1:6" ht="15.6">
      <c r="A325" s="144"/>
      <c r="B325" s="145" t="s">
        <v>1008</v>
      </c>
      <c r="C325" s="144"/>
      <c r="D325" s="144"/>
      <c r="E325" s="144"/>
      <c r="F325" s="144"/>
    </row>
    <row r="326" spans="1:6" ht="15">
      <c r="A326" s="146"/>
      <c r="B326" s="146" t="s">
        <v>763</v>
      </c>
      <c r="C326" s="147" t="s">
        <v>764</v>
      </c>
      <c r="D326" s="147" t="s">
        <v>1</v>
      </c>
      <c r="E326" s="148" t="s">
        <v>2</v>
      </c>
      <c r="F326" s="148" t="s">
        <v>108</v>
      </c>
    </row>
    <row r="327" spans="1:6" ht="15">
      <c r="A327" s="149" t="s">
        <v>864</v>
      </c>
      <c r="B327" s="150" t="s">
        <v>803</v>
      </c>
      <c r="C327" s="151">
        <v>80</v>
      </c>
      <c r="D327" s="152" t="s">
        <v>7</v>
      </c>
      <c r="E327" s="318">
        <v>0</v>
      </c>
      <c r="F327" s="153">
        <f aca="true" t="shared" si="31" ref="F327:F333">C327*E327</f>
        <v>0</v>
      </c>
    </row>
    <row r="328" spans="1:6" ht="15">
      <c r="A328" s="149" t="s">
        <v>866</v>
      </c>
      <c r="B328" s="150" t="s">
        <v>1009</v>
      </c>
      <c r="C328" s="151">
        <v>40</v>
      </c>
      <c r="D328" s="152" t="s">
        <v>7</v>
      </c>
      <c r="E328" s="318">
        <v>0</v>
      </c>
      <c r="F328" s="153">
        <f t="shared" si="31"/>
        <v>0</v>
      </c>
    </row>
    <row r="329" spans="1:6" ht="15">
      <c r="A329" s="149" t="s">
        <v>804</v>
      </c>
      <c r="B329" s="150" t="s">
        <v>805</v>
      </c>
      <c r="C329" s="151">
        <v>40</v>
      </c>
      <c r="D329" s="152" t="s">
        <v>7</v>
      </c>
      <c r="E329" s="318">
        <v>0</v>
      </c>
      <c r="F329" s="153">
        <f t="shared" si="31"/>
        <v>0</v>
      </c>
    </row>
    <row r="330" spans="1:6" ht="15">
      <c r="A330" s="149" t="s">
        <v>947</v>
      </c>
      <c r="B330" s="150" t="s">
        <v>948</v>
      </c>
      <c r="C330" s="151">
        <v>18</v>
      </c>
      <c r="D330" s="152" t="s">
        <v>7</v>
      </c>
      <c r="E330" s="318">
        <v>0</v>
      </c>
      <c r="F330" s="153">
        <f t="shared" si="31"/>
        <v>0</v>
      </c>
    </row>
    <row r="331" spans="1:6" ht="15">
      <c r="A331" s="149" t="s">
        <v>949</v>
      </c>
      <c r="B331" s="150" t="s">
        <v>909</v>
      </c>
      <c r="C331" s="151">
        <v>8</v>
      </c>
      <c r="D331" s="152" t="s">
        <v>41</v>
      </c>
      <c r="E331" s="318">
        <v>0</v>
      </c>
      <c r="F331" s="153">
        <f t="shared" si="31"/>
        <v>0</v>
      </c>
    </row>
    <row r="332" spans="1:6" ht="15">
      <c r="A332" s="149" t="s">
        <v>952</v>
      </c>
      <c r="B332" s="150" t="s">
        <v>860</v>
      </c>
      <c r="C332" s="151">
        <v>4</v>
      </c>
      <c r="D332" s="152" t="s">
        <v>41</v>
      </c>
      <c r="E332" s="318">
        <v>0</v>
      </c>
      <c r="F332" s="153">
        <f t="shared" si="31"/>
        <v>0</v>
      </c>
    </row>
    <row r="333" spans="1:6" ht="15">
      <c r="A333" s="149" t="s">
        <v>953</v>
      </c>
      <c r="B333" s="150" t="s">
        <v>813</v>
      </c>
      <c r="C333" s="151">
        <v>1</v>
      </c>
      <c r="D333" s="152" t="s">
        <v>1010</v>
      </c>
      <c r="E333" s="318">
        <v>0</v>
      </c>
      <c r="F333" s="153">
        <f t="shared" si="31"/>
        <v>0</v>
      </c>
    </row>
    <row r="334" spans="1:6" ht="15">
      <c r="A334" s="154"/>
      <c r="B334" s="155" t="s">
        <v>108</v>
      </c>
      <c r="C334" s="156"/>
      <c r="D334" s="156"/>
      <c r="E334" s="156"/>
      <c r="F334" s="157">
        <f>SUM(F327:F333)</f>
        <v>0</v>
      </c>
    </row>
    <row r="335" spans="1:6" ht="15">
      <c r="A335" s="154"/>
      <c r="B335" s="155"/>
      <c r="C335" s="156"/>
      <c r="D335" s="156"/>
      <c r="E335" s="156"/>
      <c r="F335" s="186"/>
    </row>
    <row r="336" spans="1:6" ht="15.6">
      <c r="A336" s="144"/>
      <c r="B336" s="145" t="s">
        <v>942</v>
      </c>
      <c r="C336" s="144"/>
      <c r="D336" s="144"/>
      <c r="E336" s="144"/>
      <c r="F336" s="144"/>
    </row>
    <row r="337" spans="1:6" ht="15">
      <c r="A337" s="146"/>
      <c r="B337" s="146" t="s">
        <v>763</v>
      </c>
      <c r="C337" s="147" t="s">
        <v>764</v>
      </c>
      <c r="D337" s="147" t="s">
        <v>1</v>
      </c>
      <c r="E337" s="148" t="s">
        <v>2</v>
      </c>
      <c r="F337" s="148" t="s">
        <v>108</v>
      </c>
    </row>
    <row r="338" spans="1:6" ht="15">
      <c r="A338" s="149" t="s">
        <v>802</v>
      </c>
      <c r="B338" s="150" t="s">
        <v>943</v>
      </c>
      <c r="C338" s="151">
        <v>300</v>
      </c>
      <c r="D338" s="152" t="s">
        <v>7</v>
      </c>
      <c r="E338" s="318">
        <v>0</v>
      </c>
      <c r="F338" s="153">
        <f aca="true" t="shared" si="32" ref="F338:F339">C338*E338</f>
        <v>0</v>
      </c>
    </row>
    <row r="339" spans="1:6" ht="15">
      <c r="A339" s="137" t="s">
        <v>806</v>
      </c>
      <c r="B339" s="138" t="s">
        <v>944</v>
      </c>
      <c r="C339" s="139">
        <v>80</v>
      </c>
      <c r="D339" s="140" t="s">
        <v>7</v>
      </c>
      <c r="E339" s="318">
        <v>0</v>
      </c>
      <c r="F339" s="153">
        <f t="shared" si="32"/>
        <v>0</v>
      </c>
    </row>
    <row r="340" spans="1:6" ht="15">
      <c r="A340" s="154"/>
      <c r="B340" s="155" t="s">
        <v>108</v>
      </c>
      <c r="C340" s="156"/>
      <c r="D340" s="156"/>
      <c r="E340" s="156"/>
      <c r="F340" s="157">
        <f>SUM(F338:F339)</f>
        <v>0</v>
      </c>
    </row>
    <row r="341" spans="1:6" ht="15">
      <c r="A341" s="137"/>
      <c r="B341" s="138"/>
      <c r="C341" s="139"/>
      <c r="D341" s="140"/>
      <c r="E341" s="141"/>
      <c r="F341" s="141"/>
    </row>
    <row r="342" spans="1:6" ht="15.6">
      <c r="A342" s="144"/>
      <c r="B342" s="145" t="s">
        <v>814</v>
      </c>
      <c r="C342" s="144"/>
      <c r="D342" s="144"/>
      <c r="E342" s="144"/>
      <c r="F342" s="144"/>
    </row>
    <row r="343" spans="1:6" ht="15">
      <c r="A343" s="146"/>
      <c r="B343" s="146" t="s">
        <v>763</v>
      </c>
      <c r="C343" s="147" t="s">
        <v>764</v>
      </c>
      <c r="D343" s="147" t="s">
        <v>1</v>
      </c>
      <c r="E343" s="148" t="s">
        <v>2</v>
      </c>
      <c r="F343" s="148" t="s">
        <v>108</v>
      </c>
    </row>
    <row r="344" spans="1:6" ht="15">
      <c r="A344" s="149" t="s">
        <v>815</v>
      </c>
      <c r="B344" s="138" t="s">
        <v>1011</v>
      </c>
      <c r="C344" s="139">
        <v>1</v>
      </c>
      <c r="D344" s="140" t="s">
        <v>41</v>
      </c>
      <c r="E344" s="318">
        <v>0</v>
      </c>
      <c r="F344" s="153">
        <f aca="true" t="shared" si="33" ref="F344:F349">C344*E344</f>
        <v>0</v>
      </c>
    </row>
    <row r="345" spans="1:6" ht="15">
      <c r="A345" s="137" t="s">
        <v>817</v>
      </c>
      <c r="B345" s="150" t="s">
        <v>868</v>
      </c>
      <c r="C345" s="151">
        <v>1</v>
      </c>
      <c r="D345" s="152" t="s">
        <v>48</v>
      </c>
      <c r="E345" s="318">
        <v>0</v>
      </c>
      <c r="F345" s="153">
        <f t="shared" si="33"/>
        <v>0</v>
      </c>
    </row>
    <row r="346" spans="1:6" ht="15">
      <c r="A346" s="149" t="s">
        <v>819</v>
      </c>
      <c r="B346" s="150" t="s">
        <v>954</v>
      </c>
      <c r="C346" s="151">
        <v>3</v>
      </c>
      <c r="D346" s="152" t="s">
        <v>109</v>
      </c>
      <c r="E346" s="318">
        <v>0</v>
      </c>
      <c r="F346" s="153">
        <f t="shared" si="33"/>
        <v>0</v>
      </c>
    </row>
    <row r="347" spans="1:6" ht="15">
      <c r="A347" s="137" t="s">
        <v>821</v>
      </c>
      <c r="B347" s="138" t="s">
        <v>820</v>
      </c>
      <c r="C347" s="139">
        <v>1</v>
      </c>
      <c r="D347" s="140" t="s">
        <v>41</v>
      </c>
      <c r="E347" s="318">
        <v>0</v>
      </c>
      <c r="F347" s="153">
        <f t="shared" si="33"/>
        <v>0</v>
      </c>
    </row>
    <row r="348" spans="1:6" ht="15">
      <c r="A348" s="137" t="s">
        <v>823</v>
      </c>
      <c r="B348" s="138" t="s">
        <v>822</v>
      </c>
      <c r="C348" s="139">
        <v>1</v>
      </c>
      <c r="D348" s="140" t="s">
        <v>109</v>
      </c>
      <c r="E348" s="318">
        <v>0</v>
      </c>
      <c r="F348" s="153">
        <f t="shared" si="33"/>
        <v>0</v>
      </c>
    </row>
    <row r="349" spans="1:6" ht="15">
      <c r="A349" s="149" t="s">
        <v>825</v>
      </c>
      <c r="B349" s="150" t="s">
        <v>827</v>
      </c>
      <c r="C349" s="151">
        <v>1</v>
      </c>
      <c r="D349" s="152" t="s">
        <v>828</v>
      </c>
      <c r="E349" s="318">
        <v>0</v>
      </c>
      <c r="F349" s="153">
        <f t="shared" si="33"/>
        <v>0</v>
      </c>
    </row>
    <row r="350" spans="1:6" ht="15">
      <c r="A350" s="154"/>
      <c r="B350" s="155" t="s">
        <v>108</v>
      </c>
      <c r="C350" s="156"/>
      <c r="D350" s="156"/>
      <c r="E350" s="156"/>
      <c r="F350" s="157">
        <f>SUM(F344:F349)</f>
        <v>0</v>
      </c>
    </row>
    <row r="351" spans="1:6" ht="15">
      <c r="A351" s="137"/>
      <c r="B351" s="138"/>
      <c r="C351" s="139"/>
      <c r="D351" s="140"/>
      <c r="E351" s="141"/>
      <c r="F351" s="141"/>
    </row>
    <row r="352" spans="1:6" ht="15.6">
      <c r="A352" s="531" t="s">
        <v>1179</v>
      </c>
      <c r="B352" s="531"/>
      <c r="C352" s="531"/>
      <c r="D352" s="531"/>
      <c r="E352" s="531"/>
      <c r="F352" s="531"/>
    </row>
    <row r="353" spans="1:6" ht="15.6">
      <c r="A353" s="532" t="s">
        <v>1012</v>
      </c>
      <c r="B353" s="532"/>
      <c r="C353" s="532"/>
      <c r="D353" s="532"/>
      <c r="E353" s="532"/>
      <c r="F353" s="532"/>
    </row>
    <row r="354" spans="1:6" ht="15.6">
      <c r="A354" s="130"/>
      <c r="B354" s="131" t="s">
        <v>755</v>
      </c>
      <c r="C354" s="130"/>
      <c r="D354" s="130"/>
      <c r="E354" s="130"/>
      <c r="F354" s="130"/>
    </row>
    <row r="355" spans="1:6" ht="15">
      <c r="A355" s="132"/>
      <c r="B355" s="132" t="s">
        <v>756</v>
      </c>
      <c r="C355" s="132"/>
      <c r="D355" s="132"/>
      <c r="E355" s="132"/>
      <c r="F355" s="133">
        <f>F371+F382+F388</f>
        <v>0</v>
      </c>
    </row>
    <row r="356" spans="1:6" ht="15">
      <c r="A356" s="132"/>
      <c r="B356" s="132" t="s">
        <v>757</v>
      </c>
      <c r="C356" s="132"/>
      <c r="D356" s="132"/>
      <c r="E356" s="132"/>
      <c r="F356" s="133">
        <f>F402+F414+F421+F431</f>
        <v>0</v>
      </c>
    </row>
    <row r="357" spans="1:6" ht="15">
      <c r="A357" s="132"/>
      <c r="B357" s="132" t="s">
        <v>758</v>
      </c>
      <c r="C357" s="132"/>
      <c r="D357" s="132"/>
      <c r="E357" s="132"/>
      <c r="F357" s="133">
        <f>F355*0.01</f>
        <v>0</v>
      </c>
    </row>
    <row r="358" spans="1:6" ht="15">
      <c r="A358" s="132"/>
      <c r="B358" s="132" t="s">
        <v>759</v>
      </c>
      <c r="C358" s="132"/>
      <c r="D358" s="132"/>
      <c r="E358" s="132"/>
      <c r="F358" s="133">
        <f>F356*0.06</f>
        <v>0</v>
      </c>
    </row>
    <row r="359" spans="1:6" ht="15" thickBot="1">
      <c r="A359" s="134"/>
      <c r="B359" s="135" t="s">
        <v>760</v>
      </c>
      <c r="C359" s="134"/>
      <c r="D359" s="134"/>
      <c r="E359" s="134"/>
      <c r="F359" s="136">
        <f>SUM(F355:F358)</f>
        <v>0</v>
      </c>
    </row>
    <row r="360" spans="1:6" ht="15">
      <c r="A360" s="178"/>
      <c r="B360" s="178"/>
      <c r="C360" s="179"/>
      <c r="D360" s="179"/>
      <c r="E360" s="179"/>
      <c r="F360" s="179"/>
    </row>
    <row r="361" spans="1:6" ht="15.6">
      <c r="A361" s="142"/>
      <c r="B361" s="143" t="s">
        <v>761</v>
      </c>
      <c r="C361" s="142"/>
      <c r="D361" s="142"/>
      <c r="E361" s="142"/>
      <c r="F361" s="142"/>
    </row>
    <row r="362" spans="1:6" ht="15.6">
      <c r="A362" s="144"/>
      <c r="B362" s="145" t="s">
        <v>762</v>
      </c>
      <c r="C362" s="144"/>
      <c r="D362" s="144"/>
      <c r="E362" s="144"/>
      <c r="F362" s="144"/>
    </row>
    <row r="363" spans="1:6" ht="15">
      <c r="A363" s="146"/>
      <c r="B363" s="146" t="s">
        <v>763</v>
      </c>
      <c r="C363" s="147" t="s">
        <v>764</v>
      </c>
      <c r="D363" s="147" t="s">
        <v>1</v>
      </c>
      <c r="E363" s="148" t="s">
        <v>2</v>
      </c>
      <c r="F363" s="148" t="s">
        <v>108</v>
      </c>
    </row>
    <row r="364" spans="1:6" ht="15">
      <c r="A364" s="312" t="s">
        <v>1013</v>
      </c>
      <c r="B364" s="313" t="s">
        <v>1210</v>
      </c>
      <c r="C364" s="314">
        <v>35</v>
      </c>
      <c r="D364" s="315" t="s">
        <v>41</v>
      </c>
      <c r="E364" s="318">
        <v>0</v>
      </c>
      <c r="F364" s="310">
        <f aca="true" t="shared" si="34" ref="F364:F370">C364*E364</f>
        <v>0</v>
      </c>
    </row>
    <row r="365" spans="1:6" ht="15">
      <c r="A365" s="312" t="s">
        <v>1014</v>
      </c>
      <c r="B365" s="313" t="s">
        <v>1211</v>
      </c>
      <c r="C365" s="314">
        <v>35</v>
      </c>
      <c r="D365" s="315" t="s">
        <v>41</v>
      </c>
      <c r="E365" s="318">
        <v>0</v>
      </c>
      <c r="F365" s="310">
        <f t="shared" si="34"/>
        <v>0</v>
      </c>
    </row>
    <row r="366" spans="1:6" ht="15">
      <c r="A366" s="137" t="s">
        <v>1015</v>
      </c>
      <c r="B366" s="138" t="s">
        <v>1016</v>
      </c>
      <c r="C366" s="139">
        <v>1</v>
      </c>
      <c r="D366" s="140" t="s">
        <v>787</v>
      </c>
      <c r="E366" s="318">
        <v>0</v>
      </c>
      <c r="F366" s="153">
        <f t="shared" si="34"/>
        <v>0</v>
      </c>
    </row>
    <row r="367" spans="1:6" ht="15">
      <c r="A367" s="312" t="s">
        <v>1017</v>
      </c>
      <c r="B367" s="313" t="s">
        <v>1018</v>
      </c>
      <c r="C367" s="314">
        <v>0</v>
      </c>
      <c r="D367" s="315" t="s">
        <v>41</v>
      </c>
      <c r="E367" s="318">
        <v>0</v>
      </c>
      <c r="F367" s="310">
        <f t="shared" si="34"/>
        <v>0</v>
      </c>
    </row>
    <row r="368" spans="1:6" ht="15">
      <c r="A368" s="137" t="s">
        <v>1019</v>
      </c>
      <c r="B368" s="138" t="s">
        <v>1020</v>
      </c>
      <c r="C368" s="139">
        <v>35</v>
      </c>
      <c r="D368" s="140" t="s">
        <v>41</v>
      </c>
      <c r="E368" s="318">
        <v>0</v>
      </c>
      <c r="F368" s="153">
        <f t="shared" si="34"/>
        <v>0</v>
      </c>
    </row>
    <row r="369" spans="1:6" ht="15">
      <c r="A369" s="137" t="s">
        <v>1021</v>
      </c>
      <c r="B369" s="138" t="s">
        <v>1022</v>
      </c>
      <c r="C369" s="139">
        <v>35</v>
      </c>
      <c r="D369" s="140" t="s">
        <v>41</v>
      </c>
      <c r="E369" s="318">
        <v>0</v>
      </c>
      <c r="F369" s="153">
        <f t="shared" si="34"/>
        <v>0</v>
      </c>
    </row>
    <row r="370" spans="1:6" ht="15">
      <c r="A370" s="137" t="s">
        <v>1023</v>
      </c>
      <c r="B370" s="138" t="s">
        <v>1024</v>
      </c>
      <c r="C370" s="139">
        <v>35</v>
      </c>
      <c r="D370" s="140" t="s">
        <v>41</v>
      </c>
      <c r="E370" s="318">
        <v>0</v>
      </c>
      <c r="F370" s="153">
        <f t="shared" si="34"/>
        <v>0</v>
      </c>
    </row>
    <row r="371" spans="1:6" ht="15">
      <c r="A371" s="154"/>
      <c r="B371" s="155" t="s">
        <v>108</v>
      </c>
      <c r="C371" s="156"/>
      <c r="D371" s="156"/>
      <c r="E371" s="156"/>
      <c r="F371" s="157">
        <f>SUM(F364:F370)</f>
        <v>0</v>
      </c>
    </row>
    <row r="372" spans="1:6" ht="15">
      <c r="A372" s="173"/>
      <c r="B372" s="174"/>
      <c r="C372" s="175"/>
      <c r="D372" s="175"/>
      <c r="E372" s="176"/>
      <c r="F372" s="177"/>
    </row>
    <row r="373" spans="1:6" ht="15.6">
      <c r="A373" s="144"/>
      <c r="B373" s="145" t="s">
        <v>777</v>
      </c>
      <c r="C373" s="144"/>
      <c r="D373" s="144"/>
      <c r="E373" s="144"/>
      <c r="F373" s="144"/>
    </row>
    <row r="374" spans="1:6" ht="15">
      <c r="A374" s="146"/>
      <c r="B374" s="146" t="s">
        <v>763</v>
      </c>
      <c r="C374" s="147" t="s">
        <v>764</v>
      </c>
      <c r="D374" s="147" t="s">
        <v>1</v>
      </c>
      <c r="E374" s="148" t="s">
        <v>2</v>
      </c>
      <c r="F374" s="148" t="s">
        <v>108</v>
      </c>
    </row>
    <row r="375" spans="1:6" ht="15">
      <c r="A375" s="149" t="s">
        <v>778</v>
      </c>
      <c r="B375" s="138" t="s">
        <v>1025</v>
      </c>
      <c r="C375" s="139">
        <v>100</v>
      </c>
      <c r="D375" s="140" t="s">
        <v>7</v>
      </c>
      <c r="E375" s="318">
        <v>0</v>
      </c>
      <c r="F375" s="153">
        <f aca="true" t="shared" si="35" ref="F375:F381">C375*E375</f>
        <v>0</v>
      </c>
    </row>
    <row r="376" spans="1:6" ht="15">
      <c r="A376" s="149" t="s">
        <v>780</v>
      </c>
      <c r="B376" s="150" t="s">
        <v>1026</v>
      </c>
      <c r="C376" s="151">
        <v>900</v>
      </c>
      <c r="D376" s="152" t="s">
        <v>7</v>
      </c>
      <c r="E376" s="318">
        <v>0</v>
      </c>
      <c r="F376" s="153">
        <f t="shared" si="35"/>
        <v>0</v>
      </c>
    </row>
    <row r="377" spans="1:6" ht="15">
      <c r="A377" s="149"/>
      <c r="B377" s="150" t="s">
        <v>1027</v>
      </c>
      <c r="C377" s="151">
        <v>900</v>
      </c>
      <c r="D377" s="152" t="s">
        <v>7</v>
      </c>
      <c r="E377" s="318">
        <v>0</v>
      </c>
      <c r="F377" s="153">
        <f t="shared" si="35"/>
        <v>0</v>
      </c>
    </row>
    <row r="378" spans="1:6" ht="15">
      <c r="A378" s="149" t="s">
        <v>839</v>
      </c>
      <c r="B378" s="138" t="s">
        <v>1028</v>
      </c>
      <c r="C378" s="139">
        <v>100</v>
      </c>
      <c r="D378" s="140" t="s">
        <v>41</v>
      </c>
      <c r="E378" s="318">
        <v>0</v>
      </c>
      <c r="F378" s="153">
        <f t="shared" si="35"/>
        <v>0</v>
      </c>
    </row>
    <row r="379" spans="1:6" ht="15">
      <c r="A379" s="149" t="s">
        <v>782</v>
      </c>
      <c r="B379" s="138" t="s">
        <v>1029</v>
      </c>
      <c r="C379" s="139">
        <v>2</v>
      </c>
      <c r="D379" s="140" t="s">
        <v>41</v>
      </c>
      <c r="E379" s="318">
        <v>0</v>
      </c>
      <c r="F379" s="153">
        <f t="shared" si="35"/>
        <v>0</v>
      </c>
    </row>
    <row r="380" spans="1:6" ht="15">
      <c r="A380" s="149" t="s">
        <v>1030</v>
      </c>
      <c r="B380" s="150" t="s">
        <v>913</v>
      </c>
      <c r="C380" s="151">
        <v>25</v>
      </c>
      <c r="D380" s="152" t="s">
        <v>41</v>
      </c>
      <c r="E380" s="318">
        <v>0</v>
      </c>
      <c r="F380" s="153">
        <f t="shared" si="35"/>
        <v>0</v>
      </c>
    </row>
    <row r="381" spans="1:6" ht="15">
      <c r="A381" s="137"/>
      <c r="B381" s="138" t="s">
        <v>1031</v>
      </c>
      <c r="C381" s="139">
        <v>1</v>
      </c>
      <c r="D381" s="140" t="s">
        <v>787</v>
      </c>
      <c r="E381" s="153">
        <v>0</v>
      </c>
      <c r="F381" s="153">
        <f t="shared" si="35"/>
        <v>0</v>
      </c>
    </row>
    <row r="382" spans="1:6" ht="15">
      <c r="A382" s="154"/>
      <c r="B382" s="155" t="s">
        <v>108</v>
      </c>
      <c r="C382" s="156"/>
      <c r="D382" s="156"/>
      <c r="E382" s="156"/>
      <c r="F382" s="157">
        <f>SUM(F375:F381)</f>
        <v>0</v>
      </c>
    </row>
    <row r="383" spans="1:6" ht="15">
      <c r="A383" s="137"/>
      <c r="B383" s="138"/>
      <c r="C383" s="139"/>
      <c r="D383" s="140"/>
      <c r="E383" s="141"/>
      <c r="F383" s="141"/>
    </row>
    <row r="384" spans="1:6" ht="15.6">
      <c r="A384" s="144"/>
      <c r="B384" s="145" t="s">
        <v>842</v>
      </c>
      <c r="C384" s="144"/>
      <c r="D384" s="144"/>
      <c r="E384" s="144"/>
      <c r="F384" s="144"/>
    </row>
    <row r="385" spans="1:6" ht="15">
      <c r="A385" s="146"/>
      <c r="B385" s="146" t="s">
        <v>763</v>
      </c>
      <c r="C385" s="147" t="s">
        <v>764</v>
      </c>
      <c r="D385" s="147" t="s">
        <v>1</v>
      </c>
      <c r="E385" s="148" t="s">
        <v>2</v>
      </c>
      <c r="F385" s="148" t="s">
        <v>108</v>
      </c>
    </row>
    <row r="386" spans="1:6" ht="15">
      <c r="A386" s="137" t="s">
        <v>843</v>
      </c>
      <c r="B386" s="138" t="s">
        <v>900</v>
      </c>
      <c r="C386" s="139">
        <v>2700</v>
      </c>
      <c r="D386" s="140" t="s">
        <v>7</v>
      </c>
      <c r="E386" s="318">
        <v>0</v>
      </c>
      <c r="F386" s="153">
        <f aca="true" t="shared" si="36" ref="F386:F387">C386*E386</f>
        <v>0</v>
      </c>
    </row>
    <row r="387" spans="1:6" ht="46.8">
      <c r="A387" s="137" t="s">
        <v>845</v>
      </c>
      <c r="B387" s="187" t="s">
        <v>1032</v>
      </c>
      <c r="C387" s="139">
        <v>2700</v>
      </c>
      <c r="D387" s="140" t="s">
        <v>7</v>
      </c>
      <c r="E387" s="318">
        <v>0</v>
      </c>
      <c r="F387" s="153">
        <f t="shared" si="36"/>
        <v>0</v>
      </c>
    </row>
    <row r="388" spans="1:6" ht="15">
      <c r="A388" s="154"/>
      <c r="B388" s="155" t="s">
        <v>108</v>
      </c>
      <c r="C388" s="156"/>
      <c r="D388" s="156"/>
      <c r="E388" s="156"/>
      <c r="F388" s="157">
        <f>SUM(F386:F387)</f>
        <v>0</v>
      </c>
    </row>
    <row r="389" spans="1:6" ht="15">
      <c r="A389" s="137"/>
      <c r="B389" s="138"/>
      <c r="C389" s="139"/>
      <c r="D389" s="140"/>
      <c r="E389" s="141"/>
      <c r="F389" s="141"/>
    </row>
    <row r="390" spans="1:6" ht="15.6">
      <c r="A390" s="144"/>
      <c r="B390" s="145" t="s">
        <v>788</v>
      </c>
      <c r="C390" s="144"/>
      <c r="D390" s="144"/>
      <c r="E390" s="144"/>
      <c r="F390" s="144"/>
    </row>
    <row r="391" spans="1:6" ht="15">
      <c r="A391" s="146"/>
      <c r="B391" s="146" t="s">
        <v>763</v>
      </c>
      <c r="C391" s="147" t="s">
        <v>764</v>
      </c>
      <c r="D391" s="147" t="s">
        <v>1</v>
      </c>
      <c r="E391" s="148" t="s">
        <v>2</v>
      </c>
      <c r="F391" s="148" t="s">
        <v>108</v>
      </c>
    </row>
    <row r="392" spans="1:6" ht="15">
      <c r="A392" s="149" t="s">
        <v>847</v>
      </c>
      <c r="B392" s="187" t="s">
        <v>1033</v>
      </c>
      <c r="C392" s="188">
        <v>1</v>
      </c>
      <c r="D392" s="189" t="s">
        <v>787</v>
      </c>
      <c r="E392" s="318">
        <v>0</v>
      </c>
      <c r="F392" s="191">
        <f aca="true" t="shared" si="37" ref="F392:F401">C392*E392</f>
        <v>0</v>
      </c>
    </row>
    <row r="393" spans="1:6" ht="15">
      <c r="A393" s="137" t="s">
        <v>849</v>
      </c>
      <c r="B393" s="187" t="s">
        <v>1034</v>
      </c>
      <c r="C393" s="188">
        <v>1</v>
      </c>
      <c r="D393" s="189" t="s">
        <v>787</v>
      </c>
      <c r="E393" s="318">
        <v>0</v>
      </c>
      <c r="F393" s="191">
        <f t="shared" si="37"/>
        <v>0</v>
      </c>
    </row>
    <row r="394" spans="2:6" ht="15">
      <c r="B394" s="187"/>
      <c r="C394" s="188"/>
      <c r="D394" s="189"/>
      <c r="E394" s="190"/>
      <c r="F394" s="191"/>
    </row>
    <row r="395" spans="1:6" ht="15">
      <c r="A395" s="137" t="s">
        <v>851</v>
      </c>
      <c r="B395" s="187" t="s">
        <v>1035</v>
      </c>
      <c r="C395" s="188">
        <v>35</v>
      </c>
      <c r="D395" s="189" t="s">
        <v>41</v>
      </c>
      <c r="E395" s="318">
        <v>0</v>
      </c>
      <c r="F395" s="191">
        <f t="shared" si="37"/>
        <v>0</v>
      </c>
    </row>
    <row r="396" spans="1:6" ht="15">
      <c r="A396" s="137" t="s">
        <v>853</v>
      </c>
      <c r="B396" s="187" t="s">
        <v>1036</v>
      </c>
      <c r="C396" s="188">
        <v>35</v>
      </c>
      <c r="D396" s="189" t="s">
        <v>41</v>
      </c>
      <c r="E396" s="318">
        <v>0</v>
      </c>
      <c r="F396" s="191">
        <f t="shared" si="37"/>
        <v>0</v>
      </c>
    </row>
    <row r="397" spans="1:6" ht="15">
      <c r="A397" s="137" t="s">
        <v>855</v>
      </c>
      <c r="B397" s="187" t="s">
        <v>1037</v>
      </c>
      <c r="C397" s="188">
        <v>35</v>
      </c>
      <c r="D397" s="189" t="s">
        <v>41</v>
      </c>
      <c r="E397" s="318">
        <v>0</v>
      </c>
      <c r="F397" s="191">
        <f t="shared" si="37"/>
        <v>0</v>
      </c>
    </row>
    <row r="398" spans="1:6" ht="15">
      <c r="A398" s="137" t="s">
        <v>789</v>
      </c>
      <c r="B398" s="187" t="s">
        <v>1038</v>
      </c>
      <c r="C398" s="188">
        <v>35</v>
      </c>
      <c r="D398" s="189" t="s">
        <v>41</v>
      </c>
      <c r="E398" s="318">
        <v>0</v>
      </c>
      <c r="F398" s="191">
        <f t="shared" si="37"/>
        <v>0</v>
      </c>
    </row>
    <row r="399" spans="1:6" ht="15">
      <c r="A399" s="137" t="s">
        <v>791</v>
      </c>
      <c r="B399" s="187" t="s">
        <v>1039</v>
      </c>
      <c r="C399" s="188">
        <v>35</v>
      </c>
      <c r="D399" s="189" t="s">
        <v>41</v>
      </c>
      <c r="E399" s="318">
        <v>0</v>
      </c>
      <c r="F399" s="191">
        <f t="shared" si="37"/>
        <v>0</v>
      </c>
    </row>
    <row r="400" spans="1:6" ht="15">
      <c r="A400" s="137" t="s">
        <v>1003</v>
      </c>
      <c r="B400" s="187" t="s">
        <v>1040</v>
      </c>
      <c r="C400" s="188">
        <v>35</v>
      </c>
      <c r="D400" s="189" t="s">
        <v>41</v>
      </c>
      <c r="E400" s="318">
        <v>0</v>
      </c>
      <c r="F400" s="191">
        <f t="shared" si="37"/>
        <v>0</v>
      </c>
    </row>
    <row r="401" spans="1:6" ht="15">
      <c r="A401" s="137" t="s">
        <v>918</v>
      </c>
      <c r="B401" s="187" t="s">
        <v>1041</v>
      </c>
      <c r="C401" s="188">
        <v>35</v>
      </c>
      <c r="D401" s="189" t="s">
        <v>41</v>
      </c>
      <c r="E401" s="318">
        <v>0</v>
      </c>
      <c r="F401" s="153">
        <f t="shared" si="37"/>
        <v>0</v>
      </c>
    </row>
    <row r="402" spans="1:6" ht="15">
      <c r="A402" s="154"/>
      <c r="B402" s="155" t="s">
        <v>108</v>
      </c>
      <c r="C402" s="156"/>
      <c r="D402" s="156"/>
      <c r="E402" s="156"/>
      <c r="F402" s="157">
        <f>SUM(F392:F401)</f>
        <v>0</v>
      </c>
    </row>
    <row r="403" spans="1:6" ht="15">
      <c r="A403" s="137"/>
      <c r="B403" s="138"/>
      <c r="C403" s="139"/>
      <c r="D403" s="140"/>
      <c r="E403" s="141"/>
      <c r="F403" s="141"/>
    </row>
    <row r="404" spans="1:6" ht="15.6">
      <c r="A404" s="144"/>
      <c r="B404" s="145" t="s">
        <v>801</v>
      </c>
      <c r="C404" s="144"/>
      <c r="D404" s="144"/>
      <c r="E404" s="144"/>
      <c r="F404" s="144"/>
    </row>
    <row r="405" spans="1:6" ht="15">
      <c r="A405" s="146"/>
      <c r="B405" s="146" t="s">
        <v>763</v>
      </c>
      <c r="C405" s="147" t="s">
        <v>764</v>
      </c>
      <c r="D405" s="147" t="s">
        <v>1</v>
      </c>
      <c r="E405" s="148" t="s">
        <v>2</v>
      </c>
      <c r="F405" s="148" t="s">
        <v>108</v>
      </c>
    </row>
    <row r="406" spans="1:6" ht="15">
      <c r="A406" s="149" t="s">
        <v>802</v>
      </c>
      <c r="B406" s="150" t="s">
        <v>803</v>
      </c>
      <c r="C406" s="151">
        <v>1000</v>
      </c>
      <c r="D406" s="152" t="s">
        <v>7</v>
      </c>
      <c r="E406" s="318">
        <v>0</v>
      </c>
      <c r="F406" s="153">
        <f aca="true" t="shared" si="38" ref="F406:F412">C406*E406</f>
        <v>0</v>
      </c>
    </row>
    <row r="407" spans="1:6" ht="15">
      <c r="A407" s="137" t="s">
        <v>806</v>
      </c>
      <c r="B407" s="138" t="s">
        <v>946</v>
      </c>
      <c r="C407" s="139">
        <v>100</v>
      </c>
      <c r="D407" s="140" t="s">
        <v>7</v>
      </c>
      <c r="E407" s="318">
        <v>0</v>
      </c>
      <c r="F407" s="153">
        <f t="shared" si="38"/>
        <v>0</v>
      </c>
    </row>
    <row r="408" spans="1:6" ht="15">
      <c r="A408" s="149" t="s">
        <v>808</v>
      </c>
      <c r="B408" s="150" t="s">
        <v>1042</v>
      </c>
      <c r="C408" s="151">
        <v>900</v>
      </c>
      <c r="D408" s="152" t="s">
        <v>7</v>
      </c>
      <c r="E408" s="318">
        <v>0</v>
      </c>
      <c r="F408" s="153">
        <f t="shared" si="38"/>
        <v>0</v>
      </c>
    </row>
    <row r="409" spans="1:6" ht="15">
      <c r="A409" s="137" t="s">
        <v>810</v>
      </c>
      <c r="B409" s="138" t="s">
        <v>1043</v>
      </c>
      <c r="C409" s="139">
        <v>100</v>
      </c>
      <c r="D409" s="140" t="s">
        <v>41</v>
      </c>
      <c r="E409" s="318">
        <v>0</v>
      </c>
      <c r="F409" s="153">
        <f t="shared" si="38"/>
        <v>0</v>
      </c>
    </row>
    <row r="410" spans="1:6" ht="15">
      <c r="A410" s="137" t="s">
        <v>812</v>
      </c>
      <c r="B410" s="138" t="s">
        <v>1044</v>
      </c>
      <c r="C410" s="139">
        <v>2</v>
      </c>
      <c r="D410" s="140" t="s">
        <v>41</v>
      </c>
      <c r="E410" s="318">
        <v>0</v>
      </c>
      <c r="F410" s="153">
        <f>C410*E410</f>
        <v>0</v>
      </c>
    </row>
    <row r="411" spans="1:6" ht="15">
      <c r="A411" s="149" t="s">
        <v>861</v>
      </c>
      <c r="B411" s="150" t="s">
        <v>1045</v>
      </c>
      <c r="C411" s="151">
        <v>20</v>
      </c>
      <c r="D411" s="152" t="s">
        <v>41</v>
      </c>
      <c r="E411" s="318">
        <v>0</v>
      </c>
      <c r="F411" s="153">
        <f>C411*E411</f>
        <v>0</v>
      </c>
    </row>
    <row r="412" spans="1:6" ht="15">
      <c r="A412" s="149" t="s">
        <v>1046</v>
      </c>
      <c r="B412" s="150" t="s">
        <v>813</v>
      </c>
      <c r="C412" s="151">
        <v>20</v>
      </c>
      <c r="D412" s="152" t="s">
        <v>787</v>
      </c>
      <c r="E412" s="318">
        <v>0</v>
      </c>
      <c r="F412" s="153">
        <f t="shared" si="38"/>
        <v>0</v>
      </c>
    </row>
    <row r="413" spans="1:6" ht="15">
      <c r="A413" s="137" t="s">
        <v>1047</v>
      </c>
      <c r="B413" s="138" t="s">
        <v>948</v>
      </c>
      <c r="C413" s="139">
        <v>900</v>
      </c>
      <c r="D413" s="140" t="s">
        <v>7</v>
      </c>
      <c r="E413" s="318">
        <v>0</v>
      </c>
      <c r="F413" s="153">
        <f>C413*E413</f>
        <v>0</v>
      </c>
    </row>
    <row r="414" spans="1:6" ht="15">
      <c r="A414" s="154"/>
      <c r="B414" s="155" t="s">
        <v>108</v>
      </c>
      <c r="C414" s="156"/>
      <c r="D414" s="156"/>
      <c r="E414" s="156"/>
      <c r="F414" s="157">
        <f>SUM(F406:F413)</f>
        <v>0</v>
      </c>
    </row>
    <row r="415" spans="1:6" ht="15">
      <c r="A415" s="173"/>
      <c r="B415" s="174"/>
      <c r="C415" s="175"/>
      <c r="D415" s="175"/>
      <c r="E415" s="176"/>
      <c r="F415" s="177"/>
    </row>
    <row r="416" spans="1:6" ht="15.6">
      <c r="A416" s="144"/>
      <c r="B416" s="145"/>
      <c r="C416" s="144"/>
      <c r="D416" s="144"/>
      <c r="E416" s="144"/>
      <c r="F416" s="144"/>
    </row>
    <row r="417" spans="1:6" ht="15.6">
      <c r="A417" s="144"/>
      <c r="B417" s="145" t="s">
        <v>863</v>
      </c>
      <c r="C417" s="144"/>
      <c r="D417" s="144"/>
      <c r="E417" s="144"/>
      <c r="F417" s="144"/>
    </row>
    <row r="418" spans="1:6" ht="15">
      <c r="A418" s="146"/>
      <c r="B418" s="146" t="s">
        <v>763</v>
      </c>
      <c r="C418" s="147" t="s">
        <v>764</v>
      </c>
      <c r="D418" s="147" t="s">
        <v>1</v>
      </c>
      <c r="E418" s="148" t="s">
        <v>2</v>
      </c>
      <c r="F418" s="148" t="s">
        <v>108</v>
      </c>
    </row>
    <row r="419" spans="1:6" ht="15">
      <c r="A419" s="183"/>
      <c r="B419" s="183" t="s">
        <v>1048</v>
      </c>
      <c r="C419" s="184">
        <v>2700</v>
      </c>
      <c r="D419" s="185" t="s">
        <v>7</v>
      </c>
      <c r="E419" s="318">
        <v>0</v>
      </c>
      <c r="F419" s="153">
        <f>C419*E419</f>
        <v>0</v>
      </c>
    </row>
    <row r="420" spans="1:6" ht="15">
      <c r="A420" s="137"/>
      <c r="B420" s="138" t="s">
        <v>1049</v>
      </c>
      <c r="C420" s="139">
        <v>2700</v>
      </c>
      <c r="D420" s="140" t="s">
        <v>7</v>
      </c>
      <c r="E420" s="318">
        <v>0</v>
      </c>
      <c r="F420" s="153">
        <f>C420*E420</f>
        <v>0</v>
      </c>
    </row>
    <row r="421" spans="1:6" ht="15">
      <c r="A421" s="154"/>
      <c r="B421" s="155" t="s">
        <v>108</v>
      </c>
      <c r="C421" s="156"/>
      <c r="D421" s="156"/>
      <c r="E421" s="156"/>
      <c r="F421" s="157">
        <f>SUM(F419:F420)</f>
        <v>0</v>
      </c>
    </row>
    <row r="422" spans="1:6" ht="15">
      <c r="A422" s="173"/>
      <c r="B422" s="174"/>
      <c r="C422" s="175"/>
      <c r="D422" s="175"/>
      <c r="E422" s="176"/>
      <c r="F422" s="177"/>
    </row>
    <row r="423" spans="1:6" ht="15.6">
      <c r="A423" s="144"/>
      <c r="B423" s="145" t="s">
        <v>814</v>
      </c>
      <c r="C423" s="144"/>
      <c r="D423" s="144"/>
      <c r="E423" s="144"/>
      <c r="F423" s="144"/>
    </row>
    <row r="424" spans="1:6" ht="15">
      <c r="A424" s="146"/>
      <c r="B424" s="146" t="s">
        <v>763</v>
      </c>
      <c r="C424" s="147" t="s">
        <v>764</v>
      </c>
      <c r="D424" s="147" t="s">
        <v>1</v>
      </c>
      <c r="E424" s="148" t="s">
        <v>2</v>
      </c>
      <c r="F424" s="148" t="s">
        <v>108</v>
      </c>
    </row>
    <row r="425" spans="1:6" ht="15">
      <c r="A425" s="149" t="s">
        <v>815</v>
      </c>
      <c r="B425" s="150" t="s">
        <v>1050</v>
      </c>
      <c r="C425" s="151">
        <v>1</v>
      </c>
      <c r="D425" s="152" t="s">
        <v>41</v>
      </c>
      <c r="E425" s="318">
        <v>0</v>
      </c>
      <c r="F425" s="153">
        <f>C425*E425</f>
        <v>0</v>
      </c>
    </row>
    <row r="426" spans="1:6" ht="15">
      <c r="A426" s="149" t="s">
        <v>817</v>
      </c>
      <c r="B426" s="150" t="s">
        <v>1051</v>
      </c>
      <c r="C426" s="151">
        <v>1</v>
      </c>
      <c r="D426" s="152" t="s">
        <v>41</v>
      </c>
      <c r="E426" s="318">
        <v>0</v>
      </c>
      <c r="F426" s="153">
        <f>C426*E426</f>
        <v>0</v>
      </c>
    </row>
    <row r="427" spans="1:6" ht="15">
      <c r="A427" s="149" t="s">
        <v>819</v>
      </c>
      <c r="B427" s="150" t="s">
        <v>954</v>
      </c>
      <c r="C427" s="151">
        <v>5</v>
      </c>
      <c r="D427" s="152" t="s">
        <v>109</v>
      </c>
      <c r="E427" s="318">
        <v>0</v>
      </c>
      <c r="F427" s="153">
        <f>C427*E427</f>
        <v>0</v>
      </c>
    </row>
    <row r="428" spans="1:6" ht="15">
      <c r="A428" s="137" t="s">
        <v>821</v>
      </c>
      <c r="B428" s="138" t="s">
        <v>820</v>
      </c>
      <c r="C428" s="139">
        <v>1</v>
      </c>
      <c r="D428" s="140" t="s">
        <v>109</v>
      </c>
      <c r="E428" s="318">
        <v>0</v>
      </c>
      <c r="F428" s="153">
        <f>C428*E428</f>
        <v>0</v>
      </c>
    </row>
    <row r="429" spans="1:6" ht="15">
      <c r="A429" s="137" t="s">
        <v>823</v>
      </c>
      <c r="B429" s="138" t="s">
        <v>822</v>
      </c>
      <c r="C429" s="139">
        <v>1</v>
      </c>
      <c r="D429" s="140" t="s">
        <v>109</v>
      </c>
      <c r="E429" s="318">
        <v>0</v>
      </c>
      <c r="F429" s="153">
        <f aca="true" t="shared" si="39" ref="F429:F430">C429*E429</f>
        <v>0</v>
      </c>
    </row>
    <row r="430" spans="1:6" ht="15">
      <c r="A430" s="149" t="s">
        <v>825</v>
      </c>
      <c r="B430" s="150" t="s">
        <v>827</v>
      </c>
      <c r="C430" s="151">
        <v>1</v>
      </c>
      <c r="D430" s="152" t="s">
        <v>828</v>
      </c>
      <c r="E430" s="318">
        <v>0</v>
      </c>
      <c r="F430" s="153">
        <f t="shared" si="39"/>
        <v>0</v>
      </c>
    </row>
    <row r="431" spans="1:6" ht="15">
      <c r="A431" s="154"/>
      <c r="B431" s="155" t="s">
        <v>108</v>
      </c>
      <c r="C431" s="156"/>
      <c r="D431" s="156"/>
      <c r="E431" s="156"/>
      <c r="F431" s="157">
        <f>SUM(F425:F430)</f>
        <v>0</v>
      </c>
    </row>
    <row r="432" spans="1:6" ht="15">
      <c r="A432" s="161"/>
      <c r="B432" s="162"/>
      <c r="C432" s="163"/>
      <c r="D432" s="163"/>
      <c r="E432" s="163"/>
      <c r="F432" s="164"/>
    </row>
    <row r="433" spans="1:6" ht="15.6">
      <c r="A433" s="531" t="s">
        <v>1179</v>
      </c>
      <c r="B433" s="531"/>
      <c r="C433" s="531"/>
      <c r="D433" s="531"/>
      <c r="E433" s="531"/>
      <c r="F433" s="531"/>
    </row>
    <row r="434" spans="1:6" ht="15.6">
      <c r="A434" s="532" t="s">
        <v>1052</v>
      </c>
      <c r="B434" s="532"/>
      <c r="C434" s="532"/>
      <c r="D434" s="532"/>
      <c r="E434" s="532"/>
      <c r="F434" s="532"/>
    </row>
    <row r="435" spans="1:6" ht="15">
      <c r="A435" s="128"/>
      <c r="B435" s="132" t="s">
        <v>756</v>
      </c>
      <c r="C435" s="132"/>
      <c r="D435" s="132"/>
      <c r="E435" s="132"/>
      <c r="F435" s="133">
        <f>F449+F454+F458</f>
        <v>0</v>
      </c>
    </row>
    <row r="436" spans="1:6" ht="15">
      <c r="A436" s="128"/>
      <c r="B436" s="132" t="s">
        <v>757</v>
      </c>
      <c r="C436" s="132"/>
      <c r="D436" s="132"/>
      <c r="E436" s="132"/>
      <c r="F436" s="133">
        <f>F465+F470+F474+F485</f>
        <v>0</v>
      </c>
    </row>
    <row r="437" spans="1:6" ht="15">
      <c r="A437" s="128"/>
      <c r="B437" s="132" t="s">
        <v>758</v>
      </c>
      <c r="C437" s="132"/>
      <c r="D437" s="132"/>
      <c r="E437" s="132"/>
      <c r="F437" s="133">
        <f>F435*0.01</f>
        <v>0</v>
      </c>
    </row>
    <row r="438" spans="1:6" ht="15">
      <c r="A438" s="128"/>
      <c r="B438" s="132" t="s">
        <v>759</v>
      </c>
      <c r="C438" s="132"/>
      <c r="D438" s="132"/>
      <c r="E438" s="132"/>
      <c r="F438" s="133">
        <f>F436*0.06</f>
        <v>0</v>
      </c>
    </row>
    <row r="439" spans="1:6" ht="15" thickBot="1">
      <c r="A439" s="128"/>
      <c r="B439" s="135" t="s">
        <v>760</v>
      </c>
      <c r="C439" s="134"/>
      <c r="D439" s="134"/>
      <c r="E439" s="134"/>
      <c r="F439" s="136">
        <f>SUM(F435:F438)</f>
        <v>0</v>
      </c>
    </row>
    <row r="440" spans="1:6" ht="15">
      <c r="A440" s="128"/>
      <c r="B440" s="162"/>
      <c r="C440" s="171"/>
      <c r="D440" s="171"/>
      <c r="E440" s="171"/>
      <c r="F440" s="172"/>
    </row>
    <row r="441" spans="1:6" ht="15.6">
      <c r="A441" s="128"/>
      <c r="B441" s="143" t="s">
        <v>761</v>
      </c>
      <c r="C441" s="142"/>
      <c r="D441" s="142"/>
      <c r="E441" s="142"/>
      <c r="F441" s="142"/>
    </row>
    <row r="442" spans="1:6" ht="15.6">
      <c r="A442" s="128"/>
      <c r="B442" s="145" t="s">
        <v>762</v>
      </c>
      <c r="C442" s="144"/>
      <c r="D442" s="144"/>
      <c r="E442" s="144"/>
      <c r="F442" s="144"/>
    </row>
    <row r="443" spans="1:6" ht="15">
      <c r="A443" s="128"/>
      <c r="B443" s="146" t="s">
        <v>763</v>
      </c>
      <c r="C443" s="147" t="s">
        <v>764</v>
      </c>
      <c r="D443" s="147" t="s">
        <v>1</v>
      </c>
      <c r="E443" s="148" t="s">
        <v>2</v>
      </c>
      <c r="F443" s="148" t="s">
        <v>108</v>
      </c>
    </row>
    <row r="444" spans="1:6" ht="15">
      <c r="A444" s="128"/>
      <c r="B444" s="192" t="s">
        <v>1053</v>
      </c>
      <c r="C444" s="139"/>
      <c r="D444" s="140"/>
      <c r="E444" s="141"/>
      <c r="F444" s="153"/>
    </row>
    <row r="445" spans="1:6" ht="57">
      <c r="A445" s="316">
        <v>101</v>
      </c>
      <c r="B445" s="317" t="s">
        <v>1054</v>
      </c>
      <c r="C445" s="315">
        <v>33</v>
      </c>
      <c r="D445" s="315" t="s">
        <v>41</v>
      </c>
      <c r="E445" s="318">
        <v>0</v>
      </c>
      <c r="F445" s="310">
        <f aca="true" t="shared" si="40" ref="F445:F447">C445*E445</f>
        <v>0</v>
      </c>
    </row>
    <row r="446" spans="1:6" ht="15">
      <c r="A446" s="316">
        <v>102</v>
      </c>
      <c r="B446" s="317" t="s">
        <v>1055</v>
      </c>
      <c r="C446" s="315">
        <v>33</v>
      </c>
      <c r="D446" s="315" t="s">
        <v>41</v>
      </c>
      <c r="E446" s="318">
        <v>0</v>
      </c>
      <c r="F446" s="310">
        <f t="shared" si="40"/>
        <v>0</v>
      </c>
    </row>
    <row r="447" spans="1:6" ht="15">
      <c r="A447" s="128">
        <v>103</v>
      </c>
      <c r="B447" s="138" t="s">
        <v>1056</v>
      </c>
      <c r="C447" s="140">
        <v>33</v>
      </c>
      <c r="D447" s="140" t="s">
        <v>41</v>
      </c>
      <c r="E447" s="318">
        <v>0</v>
      </c>
      <c r="F447" s="153">
        <f t="shared" si="40"/>
        <v>0</v>
      </c>
    </row>
    <row r="448" spans="1:6" ht="15">
      <c r="A448" s="128"/>
      <c r="B448" s="138"/>
      <c r="C448" s="139"/>
      <c r="D448" s="140"/>
      <c r="E448" s="141"/>
      <c r="F448" s="141"/>
    </row>
    <row r="449" spans="1:6" ht="15">
      <c r="A449" s="128"/>
      <c r="B449" s="155" t="s">
        <v>108</v>
      </c>
      <c r="C449" s="156"/>
      <c r="D449" s="156"/>
      <c r="E449" s="156"/>
      <c r="F449" s="157">
        <f>SUM(F444:F448)</f>
        <v>0</v>
      </c>
    </row>
    <row r="450" spans="1:6" ht="15">
      <c r="A450" s="128"/>
      <c r="B450" s="138"/>
      <c r="C450" s="139"/>
      <c r="D450" s="140"/>
      <c r="E450" s="141"/>
      <c r="F450" s="141"/>
    </row>
    <row r="451" spans="1:6" ht="15.6">
      <c r="A451" s="128"/>
      <c r="B451" s="145" t="s">
        <v>777</v>
      </c>
      <c r="C451" s="144"/>
      <c r="D451" s="144"/>
      <c r="E451" s="144"/>
      <c r="F451" s="144"/>
    </row>
    <row r="452" spans="1:6" ht="15">
      <c r="A452" s="128"/>
      <c r="B452" s="146" t="s">
        <v>763</v>
      </c>
      <c r="C452" s="147" t="s">
        <v>764</v>
      </c>
      <c r="D452" s="147" t="s">
        <v>1</v>
      </c>
      <c r="E452" s="148" t="s">
        <v>2</v>
      </c>
      <c r="F452" s="148" t="s">
        <v>108</v>
      </c>
    </row>
    <row r="453" spans="1:6" ht="15">
      <c r="A453" s="128">
        <v>301</v>
      </c>
      <c r="B453" s="138" t="s">
        <v>1031</v>
      </c>
      <c r="C453" s="139">
        <v>1</v>
      </c>
      <c r="D453" s="140" t="s">
        <v>787</v>
      </c>
      <c r="E453" s="319">
        <v>0</v>
      </c>
      <c r="F453" s="153">
        <f aca="true" t="shared" si="41" ref="F453">C453*E453</f>
        <v>0</v>
      </c>
    </row>
    <row r="454" spans="1:6" ht="15">
      <c r="A454" s="128"/>
      <c r="B454" s="155" t="s">
        <v>108</v>
      </c>
      <c r="C454" s="156"/>
      <c r="D454" s="156"/>
      <c r="E454" s="156"/>
      <c r="F454" s="157">
        <f>SUM(F453:F453)</f>
        <v>0</v>
      </c>
    </row>
    <row r="455" spans="1:6" ht="15.6">
      <c r="A455" s="128"/>
      <c r="B455" s="145" t="s">
        <v>842</v>
      </c>
      <c r="C455" s="144"/>
      <c r="D455" s="144"/>
      <c r="E455" s="144"/>
      <c r="F455" s="144"/>
    </row>
    <row r="456" spans="1:6" ht="15">
      <c r="A456" s="128"/>
      <c r="B456" s="146" t="s">
        <v>763</v>
      </c>
      <c r="C456" s="147" t="s">
        <v>764</v>
      </c>
      <c r="D456" s="147" t="s">
        <v>1</v>
      </c>
      <c r="E456" s="148" t="s">
        <v>2</v>
      </c>
      <c r="F456" s="148" t="s">
        <v>108</v>
      </c>
    </row>
    <row r="457" spans="1:6" ht="15">
      <c r="A457" s="128">
        <v>501</v>
      </c>
      <c r="B457" s="150" t="s">
        <v>1057</v>
      </c>
      <c r="C457" s="151">
        <v>0</v>
      </c>
      <c r="D457" s="152" t="s">
        <v>7</v>
      </c>
      <c r="E457" s="318">
        <v>0</v>
      </c>
      <c r="F457" s="153">
        <f>C457*E457</f>
        <v>0</v>
      </c>
    </row>
    <row r="458" spans="1:6" ht="15">
      <c r="A458" s="128"/>
      <c r="B458" s="155" t="s">
        <v>108</v>
      </c>
      <c r="C458" s="156"/>
      <c r="D458" s="156"/>
      <c r="E458" s="156"/>
      <c r="F458" s="157">
        <f>SUM(F457:F457)</f>
        <v>0</v>
      </c>
    </row>
    <row r="459" spans="1:6" ht="15.6">
      <c r="A459" s="128"/>
      <c r="B459" s="145" t="s">
        <v>788</v>
      </c>
      <c r="C459" s="144"/>
      <c r="D459" s="144"/>
      <c r="E459" s="144"/>
      <c r="F459" s="144"/>
    </row>
    <row r="460" spans="1:6" ht="15">
      <c r="A460" s="128"/>
      <c r="B460" s="146" t="s">
        <v>763</v>
      </c>
      <c r="C460" s="147" t="s">
        <v>764</v>
      </c>
      <c r="D460" s="147" t="s">
        <v>1</v>
      </c>
      <c r="E460" s="148" t="s">
        <v>2</v>
      </c>
      <c r="F460" s="148" t="s">
        <v>108</v>
      </c>
    </row>
    <row r="461" spans="1:6" ht="15">
      <c r="A461" s="128"/>
      <c r="B461" s="192" t="s">
        <v>1053</v>
      </c>
      <c r="C461" s="184"/>
      <c r="D461" s="185"/>
      <c r="E461" s="195"/>
      <c r="F461" s="153"/>
    </row>
    <row r="462" spans="1:6" ht="15">
      <c r="A462" s="128">
        <v>201</v>
      </c>
      <c r="B462" s="193" t="s">
        <v>1058</v>
      </c>
      <c r="C462" s="196">
        <v>33</v>
      </c>
      <c r="D462" s="185" t="s">
        <v>41</v>
      </c>
      <c r="E462" s="319">
        <v>0</v>
      </c>
      <c r="F462" s="153">
        <f aca="true" t="shared" si="42" ref="F462:F464">C462*E462</f>
        <v>0</v>
      </c>
    </row>
    <row r="463" spans="1:6" ht="15">
      <c r="A463" s="128">
        <v>202</v>
      </c>
      <c r="B463" s="193" t="s">
        <v>1059</v>
      </c>
      <c r="C463" s="196">
        <v>33</v>
      </c>
      <c r="D463" s="185" t="s">
        <v>41</v>
      </c>
      <c r="E463" s="319">
        <v>0</v>
      </c>
      <c r="F463" s="153">
        <f t="shared" si="42"/>
        <v>0</v>
      </c>
    </row>
    <row r="464" spans="1:6" ht="15">
      <c r="A464" s="128">
        <v>203</v>
      </c>
      <c r="B464" s="193" t="s">
        <v>1060</v>
      </c>
      <c r="C464" s="196">
        <v>1</v>
      </c>
      <c r="D464" s="185" t="s">
        <v>41</v>
      </c>
      <c r="E464" s="319">
        <v>0</v>
      </c>
      <c r="F464" s="153">
        <f t="shared" si="42"/>
        <v>0</v>
      </c>
    </row>
    <row r="465" spans="1:6" ht="15">
      <c r="A465" s="128"/>
      <c r="B465" s="155" t="s">
        <v>108</v>
      </c>
      <c r="C465" s="156"/>
      <c r="D465" s="156"/>
      <c r="E465" s="156"/>
      <c r="F465" s="157">
        <f>SUM(F461:F464)</f>
        <v>0</v>
      </c>
    </row>
    <row r="466" ht="15">
      <c r="A466" s="128"/>
    </row>
    <row r="467" spans="1:6" ht="15.6">
      <c r="A467" s="128"/>
      <c r="B467" s="145" t="s">
        <v>801</v>
      </c>
      <c r="C467" s="144"/>
      <c r="D467" s="144"/>
      <c r="E467" s="144"/>
      <c r="F467" s="144"/>
    </row>
    <row r="468" spans="1:6" ht="15">
      <c r="A468" s="128"/>
      <c r="B468" s="146" t="s">
        <v>763</v>
      </c>
      <c r="C468" s="147" t="s">
        <v>764</v>
      </c>
      <c r="D468" s="147" t="s">
        <v>1</v>
      </c>
      <c r="E468" s="148" t="s">
        <v>2</v>
      </c>
      <c r="F468" s="148" t="s">
        <v>108</v>
      </c>
    </row>
    <row r="469" spans="1:6" ht="15">
      <c r="A469" s="128">
        <v>401</v>
      </c>
      <c r="B469" s="138" t="s">
        <v>803</v>
      </c>
      <c r="C469" s="139">
        <v>0</v>
      </c>
      <c r="D469" s="140" t="s">
        <v>7</v>
      </c>
      <c r="E469" s="319">
        <v>0</v>
      </c>
      <c r="F469" s="153">
        <f aca="true" t="shared" si="43" ref="F469">C469*E469</f>
        <v>0</v>
      </c>
    </row>
    <row r="470" spans="1:6" ht="15">
      <c r="A470" s="128"/>
      <c r="B470" s="155" t="s">
        <v>108</v>
      </c>
      <c r="C470" s="156"/>
      <c r="D470" s="156"/>
      <c r="E470" s="156"/>
      <c r="F470" s="157">
        <f>SUM(F469:F469)</f>
        <v>0</v>
      </c>
    </row>
    <row r="471" spans="1:6" ht="15.6">
      <c r="A471" s="128"/>
      <c r="B471" s="145" t="s">
        <v>863</v>
      </c>
      <c r="C471" s="144"/>
      <c r="D471" s="144"/>
      <c r="E471" s="144"/>
      <c r="F471" s="144"/>
    </row>
    <row r="472" spans="1:6" ht="15">
      <c r="A472" s="128"/>
      <c r="B472" s="146" t="s">
        <v>763</v>
      </c>
      <c r="C472" s="147" t="s">
        <v>764</v>
      </c>
      <c r="D472" s="147" t="s">
        <v>1</v>
      </c>
      <c r="E472" s="148" t="s">
        <v>2</v>
      </c>
      <c r="F472" s="148" t="s">
        <v>108</v>
      </c>
    </row>
    <row r="473" spans="1:6" ht="15">
      <c r="A473" s="128">
        <v>601</v>
      </c>
      <c r="B473" s="138" t="s">
        <v>1061</v>
      </c>
      <c r="C473" s="139">
        <v>0</v>
      </c>
      <c r="D473" s="140" t="s">
        <v>7</v>
      </c>
      <c r="E473" s="319">
        <v>0</v>
      </c>
      <c r="F473" s="153">
        <f>C473*E473</f>
        <v>0</v>
      </c>
    </row>
    <row r="474" spans="1:6" ht="15">
      <c r="A474" s="128"/>
      <c r="B474" s="155" t="s">
        <v>108</v>
      </c>
      <c r="C474" s="156"/>
      <c r="D474" s="156"/>
      <c r="E474" s="156"/>
      <c r="F474" s="157">
        <f>SUM(F473)</f>
        <v>0</v>
      </c>
    </row>
    <row r="475" ht="15">
      <c r="A475" s="128"/>
    </row>
    <row r="476" spans="1:6" ht="15.6">
      <c r="A476" s="128"/>
      <c r="B476" s="145" t="s">
        <v>814</v>
      </c>
      <c r="C476" s="144"/>
      <c r="D476" s="144"/>
      <c r="E476" s="144"/>
      <c r="F476" s="144"/>
    </row>
    <row r="477" spans="1:6" ht="15">
      <c r="A477" s="128"/>
      <c r="B477" s="146" t="s">
        <v>763</v>
      </c>
      <c r="C477" s="147" t="s">
        <v>764</v>
      </c>
      <c r="D477" s="147" t="s">
        <v>1</v>
      </c>
      <c r="E477" s="148" t="s">
        <v>2</v>
      </c>
      <c r="F477" s="148" t="s">
        <v>108</v>
      </c>
    </row>
    <row r="478" spans="1:6" ht="15">
      <c r="A478" s="149" t="s">
        <v>815</v>
      </c>
      <c r="B478" s="138" t="s">
        <v>1062</v>
      </c>
      <c r="C478" s="139">
        <v>1</v>
      </c>
      <c r="D478" s="140" t="s">
        <v>41</v>
      </c>
      <c r="E478" s="319">
        <v>0</v>
      </c>
      <c r="F478" s="153">
        <f aca="true" t="shared" si="44" ref="F478:F484">C478*E478</f>
        <v>0</v>
      </c>
    </row>
    <row r="479" spans="1:6" ht="15">
      <c r="A479" s="149" t="s">
        <v>817</v>
      </c>
      <c r="B479" s="138" t="s">
        <v>1063</v>
      </c>
      <c r="C479" s="139">
        <v>1</v>
      </c>
      <c r="D479" s="140" t="s">
        <v>41</v>
      </c>
      <c r="E479" s="319">
        <v>0</v>
      </c>
      <c r="F479" s="153">
        <f t="shared" si="44"/>
        <v>0</v>
      </c>
    </row>
    <row r="480" spans="1:6" ht="15">
      <c r="A480" s="149" t="s">
        <v>819</v>
      </c>
      <c r="B480" s="150" t="s">
        <v>954</v>
      </c>
      <c r="C480" s="151">
        <v>3</v>
      </c>
      <c r="D480" s="152" t="s">
        <v>109</v>
      </c>
      <c r="E480" s="319">
        <v>0</v>
      </c>
      <c r="F480" s="153">
        <f t="shared" si="44"/>
        <v>0</v>
      </c>
    </row>
    <row r="481" spans="1:6" ht="15">
      <c r="A481" s="137" t="s">
        <v>821</v>
      </c>
      <c r="B481" s="138" t="s">
        <v>822</v>
      </c>
      <c r="C481" s="139">
        <v>1</v>
      </c>
      <c r="D481" s="140" t="s">
        <v>109</v>
      </c>
      <c r="E481" s="319">
        <v>0</v>
      </c>
      <c r="F481" s="153">
        <f t="shared" si="44"/>
        <v>0</v>
      </c>
    </row>
    <row r="482" spans="1:6" ht="15">
      <c r="A482" s="137" t="s">
        <v>823</v>
      </c>
      <c r="B482" s="197" t="s">
        <v>1064</v>
      </c>
      <c r="C482" s="196">
        <v>1</v>
      </c>
      <c r="D482" s="140" t="s">
        <v>41</v>
      </c>
      <c r="E482" s="319">
        <v>0</v>
      </c>
      <c r="F482" s="153">
        <f t="shared" si="44"/>
        <v>0</v>
      </c>
    </row>
    <row r="483" spans="1:6" ht="15">
      <c r="A483" s="149" t="s">
        <v>825</v>
      </c>
      <c r="B483" s="138" t="s">
        <v>1065</v>
      </c>
      <c r="C483" s="139">
        <v>3</v>
      </c>
      <c r="D483" s="140" t="s">
        <v>109</v>
      </c>
      <c r="E483" s="319">
        <v>0</v>
      </c>
      <c r="F483" s="153">
        <f t="shared" si="44"/>
        <v>0</v>
      </c>
    </row>
    <row r="484" spans="1:6" ht="15">
      <c r="A484" s="128">
        <v>707</v>
      </c>
      <c r="B484" s="150" t="s">
        <v>827</v>
      </c>
      <c r="C484" s="151">
        <v>100</v>
      </c>
      <c r="D484" s="152" t="s">
        <v>1066</v>
      </c>
      <c r="E484" s="319">
        <v>0</v>
      </c>
      <c r="F484" s="153">
        <f t="shared" si="44"/>
        <v>0</v>
      </c>
    </row>
    <row r="485" spans="1:6" ht="15">
      <c r="A485" s="128"/>
      <c r="B485" s="155" t="s">
        <v>108</v>
      </c>
      <c r="C485" s="156"/>
      <c r="D485" s="156"/>
      <c r="E485" s="156"/>
      <c r="F485" s="157">
        <f>SUM(F478:F484)</f>
        <v>0</v>
      </c>
    </row>
    <row r="486" spans="1:6" ht="15">
      <c r="A486" s="128"/>
      <c r="B486" s="129"/>
      <c r="C486" s="129"/>
      <c r="D486" s="129"/>
      <c r="E486" s="129"/>
      <c r="F486" s="129"/>
    </row>
    <row r="487" spans="2:6" ht="18">
      <c r="B487" s="194" t="s">
        <v>760</v>
      </c>
      <c r="F487" s="305">
        <f>F439+F359+F263++F143+F75+F66+F8</f>
        <v>0</v>
      </c>
    </row>
  </sheetData>
  <mergeCells count="14">
    <mergeCell ref="A69:F69"/>
    <mergeCell ref="A1:F1"/>
    <mergeCell ref="A2:F2"/>
    <mergeCell ref="A61:F61"/>
    <mergeCell ref="A62:F62"/>
    <mergeCell ref="A68:F68"/>
    <mergeCell ref="A433:F433"/>
    <mergeCell ref="A434:F434"/>
    <mergeCell ref="A136:F136"/>
    <mergeCell ref="A137:F137"/>
    <mergeCell ref="A256:F256"/>
    <mergeCell ref="A257:F257"/>
    <mergeCell ref="A352:F352"/>
    <mergeCell ref="A353:F35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39998000860214233"/>
  </sheetPr>
  <dimension ref="A1:J1025"/>
  <sheetViews>
    <sheetView showGridLines="0" showZeros="0" workbookViewId="0" topLeftCell="A1">
      <pane ySplit="12" topLeftCell="A13" activePane="bottomLeft" state="frozen"/>
      <selection pane="bottomLeft" activeCell="A65" sqref="A65:XFD65"/>
    </sheetView>
  </sheetViews>
  <sheetFormatPr defaultColWidth="9.140625" defaultRowHeight="15"/>
  <cols>
    <col min="1" max="1" width="5.421875" style="132" customWidth="1"/>
    <col min="2" max="2" width="5.7109375" style="160" customWidth="1"/>
    <col min="3" max="3" width="11.421875" style="160" customWidth="1"/>
    <col min="4" max="4" width="59.7109375" style="204" customWidth="1"/>
    <col min="5" max="5" width="17.00390625" style="204" customWidth="1"/>
    <col min="6" max="6" width="4.57421875" style="160" customWidth="1"/>
    <col min="7" max="7" width="8.7109375" style="132" customWidth="1"/>
    <col min="8" max="9" width="16.7109375" style="132" customWidth="1"/>
    <col min="10" max="256" width="9.140625" style="132" customWidth="1"/>
    <col min="257" max="257" width="5.421875" style="132" customWidth="1"/>
    <col min="258" max="258" width="5.7109375" style="132" customWidth="1"/>
    <col min="259" max="259" width="11.421875" style="132" customWidth="1"/>
    <col min="260" max="260" width="59.7109375" style="132" customWidth="1"/>
    <col min="261" max="261" width="17.00390625" style="132" customWidth="1"/>
    <col min="262" max="262" width="4.57421875" style="132" customWidth="1"/>
    <col min="263" max="263" width="8.7109375" style="132" customWidth="1"/>
    <col min="264" max="265" width="16.7109375" style="132" customWidth="1"/>
    <col min="266" max="512" width="9.140625" style="132" customWidth="1"/>
    <col min="513" max="513" width="5.421875" style="132" customWidth="1"/>
    <col min="514" max="514" width="5.7109375" style="132" customWidth="1"/>
    <col min="515" max="515" width="11.421875" style="132" customWidth="1"/>
    <col min="516" max="516" width="59.7109375" style="132" customWidth="1"/>
    <col min="517" max="517" width="17.00390625" style="132" customWidth="1"/>
    <col min="518" max="518" width="4.57421875" style="132" customWidth="1"/>
    <col min="519" max="519" width="8.7109375" style="132" customWidth="1"/>
    <col min="520" max="521" width="16.7109375" style="132" customWidth="1"/>
    <col min="522" max="768" width="9.140625" style="132" customWidth="1"/>
    <col min="769" max="769" width="5.421875" style="132" customWidth="1"/>
    <col min="770" max="770" width="5.7109375" style="132" customWidth="1"/>
    <col min="771" max="771" width="11.421875" style="132" customWidth="1"/>
    <col min="772" max="772" width="59.7109375" style="132" customWidth="1"/>
    <col min="773" max="773" width="17.00390625" style="132" customWidth="1"/>
    <col min="774" max="774" width="4.57421875" style="132" customWidth="1"/>
    <col min="775" max="775" width="8.7109375" style="132" customWidth="1"/>
    <col min="776" max="777" width="16.7109375" style="132" customWidth="1"/>
    <col min="778" max="1024" width="9.140625" style="132" customWidth="1"/>
    <col min="1025" max="1025" width="5.421875" style="132" customWidth="1"/>
    <col min="1026" max="1026" width="5.7109375" style="132" customWidth="1"/>
    <col min="1027" max="1027" width="11.421875" style="132" customWidth="1"/>
    <col min="1028" max="1028" width="59.7109375" style="132" customWidth="1"/>
    <col min="1029" max="1029" width="17.00390625" style="132" customWidth="1"/>
    <col min="1030" max="1030" width="4.57421875" style="132" customWidth="1"/>
    <col min="1031" max="1031" width="8.7109375" style="132" customWidth="1"/>
    <col min="1032" max="1033" width="16.7109375" style="132" customWidth="1"/>
    <col min="1034" max="1280" width="9.140625" style="132" customWidth="1"/>
    <col min="1281" max="1281" width="5.421875" style="132" customWidth="1"/>
    <col min="1282" max="1282" width="5.7109375" style="132" customWidth="1"/>
    <col min="1283" max="1283" width="11.421875" style="132" customWidth="1"/>
    <col min="1284" max="1284" width="59.7109375" style="132" customWidth="1"/>
    <col min="1285" max="1285" width="17.00390625" style="132" customWidth="1"/>
    <col min="1286" max="1286" width="4.57421875" style="132" customWidth="1"/>
    <col min="1287" max="1287" width="8.7109375" style="132" customWidth="1"/>
    <col min="1288" max="1289" width="16.7109375" style="132" customWidth="1"/>
    <col min="1290" max="1536" width="9.140625" style="132" customWidth="1"/>
    <col min="1537" max="1537" width="5.421875" style="132" customWidth="1"/>
    <col min="1538" max="1538" width="5.7109375" style="132" customWidth="1"/>
    <col min="1539" max="1539" width="11.421875" style="132" customWidth="1"/>
    <col min="1540" max="1540" width="59.7109375" style="132" customWidth="1"/>
    <col min="1541" max="1541" width="17.00390625" style="132" customWidth="1"/>
    <col min="1542" max="1542" width="4.57421875" style="132" customWidth="1"/>
    <col min="1543" max="1543" width="8.7109375" style="132" customWidth="1"/>
    <col min="1544" max="1545" width="16.7109375" style="132" customWidth="1"/>
    <col min="1546" max="1792" width="9.140625" style="132" customWidth="1"/>
    <col min="1793" max="1793" width="5.421875" style="132" customWidth="1"/>
    <col min="1794" max="1794" width="5.7109375" style="132" customWidth="1"/>
    <col min="1795" max="1795" width="11.421875" style="132" customWidth="1"/>
    <col min="1796" max="1796" width="59.7109375" style="132" customWidth="1"/>
    <col min="1797" max="1797" width="17.00390625" style="132" customWidth="1"/>
    <col min="1798" max="1798" width="4.57421875" style="132" customWidth="1"/>
    <col min="1799" max="1799" width="8.7109375" style="132" customWidth="1"/>
    <col min="1800" max="1801" width="16.7109375" style="132" customWidth="1"/>
    <col min="1802" max="2048" width="9.140625" style="132" customWidth="1"/>
    <col min="2049" max="2049" width="5.421875" style="132" customWidth="1"/>
    <col min="2050" max="2050" width="5.7109375" style="132" customWidth="1"/>
    <col min="2051" max="2051" width="11.421875" style="132" customWidth="1"/>
    <col min="2052" max="2052" width="59.7109375" style="132" customWidth="1"/>
    <col min="2053" max="2053" width="17.00390625" style="132" customWidth="1"/>
    <col min="2054" max="2054" width="4.57421875" style="132" customWidth="1"/>
    <col min="2055" max="2055" width="8.7109375" style="132" customWidth="1"/>
    <col min="2056" max="2057" width="16.7109375" style="132" customWidth="1"/>
    <col min="2058" max="2304" width="9.140625" style="132" customWidth="1"/>
    <col min="2305" max="2305" width="5.421875" style="132" customWidth="1"/>
    <col min="2306" max="2306" width="5.7109375" style="132" customWidth="1"/>
    <col min="2307" max="2307" width="11.421875" style="132" customWidth="1"/>
    <col min="2308" max="2308" width="59.7109375" style="132" customWidth="1"/>
    <col min="2309" max="2309" width="17.00390625" style="132" customWidth="1"/>
    <col min="2310" max="2310" width="4.57421875" style="132" customWidth="1"/>
    <col min="2311" max="2311" width="8.7109375" style="132" customWidth="1"/>
    <col min="2312" max="2313" width="16.7109375" style="132" customWidth="1"/>
    <col min="2314" max="2560" width="9.140625" style="132" customWidth="1"/>
    <col min="2561" max="2561" width="5.421875" style="132" customWidth="1"/>
    <col min="2562" max="2562" width="5.7109375" style="132" customWidth="1"/>
    <col min="2563" max="2563" width="11.421875" style="132" customWidth="1"/>
    <col min="2564" max="2564" width="59.7109375" style="132" customWidth="1"/>
    <col min="2565" max="2565" width="17.00390625" style="132" customWidth="1"/>
    <col min="2566" max="2566" width="4.57421875" style="132" customWidth="1"/>
    <col min="2567" max="2567" width="8.7109375" style="132" customWidth="1"/>
    <col min="2568" max="2569" width="16.7109375" style="132" customWidth="1"/>
    <col min="2570" max="2816" width="9.140625" style="132" customWidth="1"/>
    <col min="2817" max="2817" width="5.421875" style="132" customWidth="1"/>
    <col min="2818" max="2818" width="5.7109375" style="132" customWidth="1"/>
    <col min="2819" max="2819" width="11.421875" style="132" customWidth="1"/>
    <col min="2820" max="2820" width="59.7109375" style="132" customWidth="1"/>
    <col min="2821" max="2821" width="17.00390625" style="132" customWidth="1"/>
    <col min="2822" max="2822" width="4.57421875" style="132" customWidth="1"/>
    <col min="2823" max="2823" width="8.7109375" style="132" customWidth="1"/>
    <col min="2824" max="2825" width="16.7109375" style="132" customWidth="1"/>
    <col min="2826" max="3072" width="9.140625" style="132" customWidth="1"/>
    <col min="3073" max="3073" width="5.421875" style="132" customWidth="1"/>
    <col min="3074" max="3074" width="5.7109375" style="132" customWidth="1"/>
    <col min="3075" max="3075" width="11.421875" style="132" customWidth="1"/>
    <col min="3076" max="3076" width="59.7109375" style="132" customWidth="1"/>
    <col min="3077" max="3077" width="17.00390625" style="132" customWidth="1"/>
    <col min="3078" max="3078" width="4.57421875" style="132" customWidth="1"/>
    <col min="3079" max="3079" width="8.7109375" style="132" customWidth="1"/>
    <col min="3080" max="3081" width="16.7109375" style="132" customWidth="1"/>
    <col min="3082" max="3328" width="9.140625" style="132" customWidth="1"/>
    <col min="3329" max="3329" width="5.421875" style="132" customWidth="1"/>
    <col min="3330" max="3330" width="5.7109375" style="132" customWidth="1"/>
    <col min="3331" max="3331" width="11.421875" style="132" customWidth="1"/>
    <col min="3332" max="3332" width="59.7109375" style="132" customWidth="1"/>
    <col min="3333" max="3333" width="17.00390625" style="132" customWidth="1"/>
    <col min="3334" max="3334" width="4.57421875" style="132" customWidth="1"/>
    <col min="3335" max="3335" width="8.7109375" style="132" customWidth="1"/>
    <col min="3336" max="3337" width="16.7109375" style="132" customWidth="1"/>
    <col min="3338" max="3584" width="9.140625" style="132" customWidth="1"/>
    <col min="3585" max="3585" width="5.421875" style="132" customWidth="1"/>
    <col min="3586" max="3586" width="5.7109375" style="132" customWidth="1"/>
    <col min="3587" max="3587" width="11.421875" style="132" customWidth="1"/>
    <col min="3588" max="3588" width="59.7109375" style="132" customWidth="1"/>
    <col min="3589" max="3589" width="17.00390625" style="132" customWidth="1"/>
    <col min="3590" max="3590" width="4.57421875" style="132" customWidth="1"/>
    <col min="3591" max="3591" width="8.7109375" style="132" customWidth="1"/>
    <col min="3592" max="3593" width="16.7109375" style="132" customWidth="1"/>
    <col min="3594" max="3840" width="9.140625" style="132" customWidth="1"/>
    <col min="3841" max="3841" width="5.421875" style="132" customWidth="1"/>
    <col min="3842" max="3842" width="5.7109375" style="132" customWidth="1"/>
    <col min="3843" max="3843" width="11.421875" style="132" customWidth="1"/>
    <col min="3844" max="3844" width="59.7109375" style="132" customWidth="1"/>
    <col min="3845" max="3845" width="17.00390625" style="132" customWidth="1"/>
    <col min="3846" max="3846" width="4.57421875" style="132" customWidth="1"/>
    <col min="3847" max="3847" width="8.7109375" style="132" customWidth="1"/>
    <col min="3848" max="3849" width="16.7109375" style="132" customWidth="1"/>
    <col min="3850" max="4096" width="9.140625" style="132" customWidth="1"/>
    <col min="4097" max="4097" width="5.421875" style="132" customWidth="1"/>
    <col min="4098" max="4098" width="5.7109375" style="132" customWidth="1"/>
    <col min="4099" max="4099" width="11.421875" style="132" customWidth="1"/>
    <col min="4100" max="4100" width="59.7109375" style="132" customWidth="1"/>
    <col min="4101" max="4101" width="17.00390625" style="132" customWidth="1"/>
    <col min="4102" max="4102" width="4.57421875" style="132" customWidth="1"/>
    <col min="4103" max="4103" width="8.7109375" style="132" customWidth="1"/>
    <col min="4104" max="4105" width="16.7109375" style="132" customWidth="1"/>
    <col min="4106" max="4352" width="9.140625" style="132" customWidth="1"/>
    <col min="4353" max="4353" width="5.421875" style="132" customWidth="1"/>
    <col min="4354" max="4354" width="5.7109375" style="132" customWidth="1"/>
    <col min="4355" max="4355" width="11.421875" style="132" customWidth="1"/>
    <col min="4356" max="4356" width="59.7109375" style="132" customWidth="1"/>
    <col min="4357" max="4357" width="17.00390625" style="132" customWidth="1"/>
    <col min="4358" max="4358" width="4.57421875" style="132" customWidth="1"/>
    <col min="4359" max="4359" width="8.7109375" style="132" customWidth="1"/>
    <col min="4360" max="4361" width="16.7109375" style="132" customWidth="1"/>
    <col min="4362" max="4608" width="9.140625" style="132" customWidth="1"/>
    <col min="4609" max="4609" width="5.421875" style="132" customWidth="1"/>
    <col min="4610" max="4610" width="5.7109375" style="132" customWidth="1"/>
    <col min="4611" max="4611" width="11.421875" style="132" customWidth="1"/>
    <col min="4612" max="4612" width="59.7109375" style="132" customWidth="1"/>
    <col min="4613" max="4613" width="17.00390625" style="132" customWidth="1"/>
    <col min="4614" max="4614" width="4.57421875" style="132" customWidth="1"/>
    <col min="4615" max="4615" width="8.7109375" style="132" customWidth="1"/>
    <col min="4616" max="4617" width="16.7109375" style="132" customWidth="1"/>
    <col min="4618" max="4864" width="9.140625" style="132" customWidth="1"/>
    <col min="4865" max="4865" width="5.421875" style="132" customWidth="1"/>
    <col min="4866" max="4866" width="5.7109375" style="132" customWidth="1"/>
    <col min="4867" max="4867" width="11.421875" style="132" customWidth="1"/>
    <col min="4868" max="4868" width="59.7109375" style="132" customWidth="1"/>
    <col min="4869" max="4869" width="17.00390625" style="132" customWidth="1"/>
    <col min="4870" max="4870" width="4.57421875" style="132" customWidth="1"/>
    <col min="4871" max="4871" width="8.7109375" style="132" customWidth="1"/>
    <col min="4872" max="4873" width="16.7109375" style="132" customWidth="1"/>
    <col min="4874" max="5120" width="9.140625" style="132" customWidth="1"/>
    <col min="5121" max="5121" width="5.421875" style="132" customWidth="1"/>
    <col min="5122" max="5122" width="5.7109375" style="132" customWidth="1"/>
    <col min="5123" max="5123" width="11.421875" style="132" customWidth="1"/>
    <col min="5124" max="5124" width="59.7109375" style="132" customWidth="1"/>
    <col min="5125" max="5125" width="17.00390625" style="132" customWidth="1"/>
    <col min="5126" max="5126" width="4.57421875" style="132" customWidth="1"/>
    <col min="5127" max="5127" width="8.7109375" style="132" customWidth="1"/>
    <col min="5128" max="5129" width="16.7109375" style="132" customWidth="1"/>
    <col min="5130" max="5376" width="9.140625" style="132" customWidth="1"/>
    <col min="5377" max="5377" width="5.421875" style="132" customWidth="1"/>
    <col min="5378" max="5378" width="5.7109375" style="132" customWidth="1"/>
    <col min="5379" max="5379" width="11.421875" style="132" customWidth="1"/>
    <col min="5380" max="5380" width="59.7109375" style="132" customWidth="1"/>
    <col min="5381" max="5381" width="17.00390625" style="132" customWidth="1"/>
    <col min="5382" max="5382" width="4.57421875" style="132" customWidth="1"/>
    <col min="5383" max="5383" width="8.7109375" style="132" customWidth="1"/>
    <col min="5384" max="5385" width="16.7109375" style="132" customWidth="1"/>
    <col min="5386" max="5632" width="9.140625" style="132" customWidth="1"/>
    <col min="5633" max="5633" width="5.421875" style="132" customWidth="1"/>
    <col min="5634" max="5634" width="5.7109375" style="132" customWidth="1"/>
    <col min="5635" max="5635" width="11.421875" style="132" customWidth="1"/>
    <col min="5636" max="5636" width="59.7109375" style="132" customWidth="1"/>
    <col min="5637" max="5637" width="17.00390625" style="132" customWidth="1"/>
    <col min="5638" max="5638" width="4.57421875" style="132" customWidth="1"/>
    <col min="5639" max="5639" width="8.7109375" style="132" customWidth="1"/>
    <col min="5640" max="5641" width="16.7109375" style="132" customWidth="1"/>
    <col min="5642" max="5888" width="9.140625" style="132" customWidth="1"/>
    <col min="5889" max="5889" width="5.421875" style="132" customWidth="1"/>
    <col min="5890" max="5890" width="5.7109375" style="132" customWidth="1"/>
    <col min="5891" max="5891" width="11.421875" style="132" customWidth="1"/>
    <col min="5892" max="5892" width="59.7109375" style="132" customWidth="1"/>
    <col min="5893" max="5893" width="17.00390625" style="132" customWidth="1"/>
    <col min="5894" max="5894" width="4.57421875" style="132" customWidth="1"/>
    <col min="5895" max="5895" width="8.7109375" style="132" customWidth="1"/>
    <col min="5896" max="5897" width="16.7109375" style="132" customWidth="1"/>
    <col min="5898" max="6144" width="9.140625" style="132" customWidth="1"/>
    <col min="6145" max="6145" width="5.421875" style="132" customWidth="1"/>
    <col min="6146" max="6146" width="5.7109375" style="132" customWidth="1"/>
    <col min="6147" max="6147" width="11.421875" style="132" customWidth="1"/>
    <col min="6148" max="6148" width="59.7109375" style="132" customWidth="1"/>
    <col min="6149" max="6149" width="17.00390625" style="132" customWidth="1"/>
    <col min="6150" max="6150" width="4.57421875" style="132" customWidth="1"/>
    <col min="6151" max="6151" width="8.7109375" style="132" customWidth="1"/>
    <col min="6152" max="6153" width="16.7109375" style="132" customWidth="1"/>
    <col min="6154" max="6400" width="9.140625" style="132" customWidth="1"/>
    <col min="6401" max="6401" width="5.421875" style="132" customWidth="1"/>
    <col min="6402" max="6402" width="5.7109375" style="132" customWidth="1"/>
    <col min="6403" max="6403" width="11.421875" style="132" customWidth="1"/>
    <col min="6404" max="6404" width="59.7109375" style="132" customWidth="1"/>
    <col min="6405" max="6405" width="17.00390625" style="132" customWidth="1"/>
    <col min="6406" max="6406" width="4.57421875" style="132" customWidth="1"/>
    <col min="6407" max="6407" width="8.7109375" style="132" customWidth="1"/>
    <col min="6408" max="6409" width="16.7109375" style="132" customWidth="1"/>
    <col min="6410" max="6656" width="9.140625" style="132" customWidth="1"/>
    <col min="6657" max="6657" width="5.421875" style="132" customWidth="1"/>
    <col min="6658" max="6658" width="5.7109375" style="132" customWidth="1"/>
    <col min="6659" max="6659" width="11.421875" style="132" customWidth="1"/>
    <col min="6660" max="6660" width="59.7109375" style="132" customWidth="1"/>
    <col min="6661" max="6661" width="17.00390625" style="132" customWidth="1"/>
    <col min="6662" max="6662" width="4.57421875" style="132" customWidth="1"/>
    <col min="6663" max="6663" width="8.7109375" style="132" customWidth="1"/>
    <col min="6664" max="6665" width="16.7109375" style="132" customWidth="1"/>
    <col min="6666" max="6912" width="9.140625" style="132" customWidth="1"/>
    <col min="6913" max="6913" width="5.421875" style="132" customWidth="1"/>
    <col min="6914" max="6914" width="5.7109375" style="132" customWidth="1"/>
    <col min="6915" max="6915" width="11.421875" style="132" customWidth="1"/>
    <col min="6916" max="6916" width="59.7109375" style="132" customWidth="1"/>
    <col min="6917" max="6917" width="17.00390625" style="132" customWidth="1"/>
    <col min="6918" max="6918" width="4.57421875" style="132" customWidth="1"/>
    <col min="6919" max="6919" width="8.7109375" style="132" customWidth="1"/>
    <col min="6920" max="6921" width="16.7109375" style="132" customWidth="1"/>
    <col min="6922" max="7168" width="9.140625" style="132" customWidth="1"/>
    <col min="7169" max="7169" width="5.421875" style="132" customWidth="1"/>
    <col min="7170" max="7170" width="5.7109375" style="132" customWidth="1"/>
    <col min="7171" max="7171" width="11.421875" style="132" customWidth="1"/>
    <col min="7172" max="7172" width="59.7109375" style="132" customWidth="1"/>
    <col min="7173" max="7173" width="17.00390625" style="132" customWidth="1"/>
    <col min="7174" max="7174" width="4.57421875" style="132" customWidth="1"/>
    <col min="7175" max="7175" width="8.7109375" style="132" customWidth="1"/>
    <col min="7176" max="7177" width="16.7109375" style="132" customWidth="1"/>
    <col min="7178" max="7424" width="9.140625" style="132" customWidth="1"/>
    <col min="7425" max="7425" width="5.421875" style="132" customWidth="1"/>
    <col min="7426" max="7426" width="5.7109375" style="132" customWidth="1"/>
    <col min="7427" max="7427" width="11.421875" style="132" customWidth="1"/>
    <col min="7428" max="7428" width="59.7109375" style="132" customWidth="1"/>
    <col min="7429" max="7429" width="17.00390625" style="132" customWidth="1"/>
    <col min="7430" max="7430" width="4.57421875" style="132" customWidth="1"/>
    <col min="7431" max="7431" width="8.7109375" style="132" customWidth="1"/>
    <col min="7432" max="7433" width="16.7109375" style="132" customWidth="1"/>
    <col min="7434" max="7680" width="9.140625" style="132" customWidth="1"/>
    <col min="7681" max="7681" width="5.421875" style="132" customWidth="1"/>
    <col min="7682" max="7682" width="5.7109375" style="132" customWidth="1"/>
    <col min="7683" max="7683" width="11.421875" style="132" customWidth="1"/>
    <col min="7684" max="7684" width="59.7109375" style="132" customWidth="1"/>
    <col min="7685" max="7685" width="17.00390625" style="132" customWidth="1"/>
    <col min="7686" max="7686" width="4.57421875" style="132" customWidth="1"/>
    <col min="7687" max="7687" width="8.7109375" style="132" customWidth="1"/>
    <col min="7688" max="7689" width="16.7109375" style="132" customWidth="1"/>
    <col min="7690" max="7936" width="9.140625" style="132" customWidth="1"/>
    <col min="7937" max="7937" width="5.421875" style="132" customWidth="1"/>
    <col min="7938" max="7938" width="5.7109375" style="132" customWidth="1"/>
    <col min="7939" max="7939" width="11.421875" style="132" customWidth="1"/>
    <col min="7940" max="7940" width="59.7109375" style="132" customWidth="1"/>
    <col min="7941" max="7941" width="17.00390625" style="132" customWidth="1"/>
    <col min="7942" max="7942" width="4.57421875" style="132" customWidth="1"/>
    <col min="7943" max="7943" width="8.7109375" style="132" customWidth="1"/>
    <col min="7944" max="7945" width="16.7109375" style="132" customWidth="1"/>
    <col min="7946" max="8192" width="9.140625" style="132" customWidth="1"/>
    <col min="8193" max="8193" width="5.421875" style="132" customWidth="1"/>
    <col min="8194" max="8194" width="5.7109375" style="132" customWidth="1"/>
    <col min="8195" max="8195" width="11.421875" style="132" customWidth="1"/>
    <col min="8196" max="8196" width="59.7109375" style="132" customWidth="1"/>
    <col min="8197" max="8197" width="17.00390625" style="132" customWidth="1"/>
    <col min="8198" max="8198" width="4.57421875" style="132" customWidth="1"/>
    <col min="8199" max="8199" width="8.7109375" style="132" customWidth="1"/>
    <col min="8200" max="8201" width="16.7109375" style="132" customWidth="1"/>
    <col min="8202" max="8448" width="9.140625" style="132" customWidth="1"/>
    <col min="8449" max="8449" width="5.421875" style="132" customWidth="1"/>
    <col min="8450" max="8450" width="5.7109375" style="132" customWidth="1"/>
    <col min="8451" max="8451" width="11.421875" style="132" customWidth="1"/>
    <col min="8452" max="8452" width="59.7109375" style="132" customWidth="1"/>
    <col min="8453" max="8453" width="17.00390625" style="132" customWidth="1"/>
    <col min="8454" max="8454" width="4.57421875" style="132" customWidth="1"/>
    <col min="8455" max="8455" width="8.7109375" style="132" customWidth="1"/>
    <col min="8456" max="8457" width="16.7109375" style="132" customWidth="1"/>
    <col min="8458" max="8704" width="9.140625" style="132" customWidth="1"/>
    <col min="8705" max="8705" width="5.421875" style="132" customWidth="1"/>
    <col min="8706" max="8706" width="5.7109375" style="132" customWidth="1"/>
    <col min="8707" max="8707" width="11.421875" style="132" customWidth="1"/>
    <col min="8708" max="8708" width="59.7109375" style="132" customWidth="1"/>
    <col min="8709" max="8709" width="17.00390625" style="132" customWidth="1"/>
    <col min="8710" max="8710" width="4.57421875" style="132" customWidth="1"/>
    <col min="8711" max="8711" width="8.7109375" style="132" customWidth="1"/>
    <col min="8712" max="8713" width="16.7109375" style="132" customWidth="1"/>
    <col min="8714" max="8960" width="9.140625" style="132" customWidth="1"/>
    <col min="8961" max="8961" width="5.421875" style="132" customWidth="1"/>
    <col min="8962" max="8962" width="5.7109375" style="132" customWidth="1"/>
    <col min="8963" max="8963" width="11.421875" style="132" customWidth="1"/>
    <col min="8964" max="8964" width="59.7109375" style="132" customWidth="1"/>
    <col min="8965" max="8965" width="17.00390625" style="132" customWidth="1"/>
    <col min="8966" max="8966" width="4.57421875" style="132" customWidth="1"/>
    <col min="8967" max="8967" width="8.7109375" style="132" customWidth="1"/>
    <col min="8968" max="8969" width="16.7109375" style="132" customWidth="1"/>
    <col min="8970" max="9216" width="9.140625" style="132" customWidth="1"/>
    <col min="9217" max="9217" width="5.421875" style="132" customWidth="1"/>
    <col min="9218" max="9218" width="5.7109375" style="132" customWidth="1"/>
    <col min="9219" max="9219" width="11.421875" style="132" customWidth="1"/>
    <col min="9220" max="9220" width="59.7109375" style="132" customWidth="1"/>
    <col min="9221" max="9221" width="17.00390625" style="132" customWidth="1"/>
    <col min="9222" max="9222" width="4.57421875" style="132" customWidth="1"/>
    <col min="9223" max="9223" width="8.7109375" style="132" customWidth="1"/>
    <col min="9224" max="9225" width="16.7109375" style="132" customWidth="1"/>
    <col min="9226" max="9472" width="9.140625" style="132" customWidth="1"/>
    <col min="9473" max="9473" width="5.421875" style="132" customWidth="1"/>
    <col min="9474" max="9474" width="5.7109375" style="132" customWidth="1"/>
    <col min="9475" max="9475" width="11.421875" style="132" customWidth="1"/>
    <col min="9476" max="9476" width="59.7109375" style="132" customWidth="1"/>
    <col min="9477" max="9477" width="17.00390625" style="132" customWidth="1"/>
    <col min="9478" max="9478" width="4.57421875" style="132" customWidth="1"/>
    <col min="9479" max="9479" width="8.7109375" style="132" customWidth="1"/>
    <col min="9480" max="9481" width="16.7109375" style="132" customWidth="1"/>
    <col min="9482" max="9728" width="9.140625" style="132" customWidth="1"/>
    <col min="9729" max="9729" width="5.421875" style="132" customWidth="1"/>
    <col min="9730" max="9730" width="5.7109375" style="132" customWidth="1"/>
    <col min="9731" max="9731" width="11.421875" style="132" customWidth="1"/>
    <col min="9732" max="9732" width="59.7109375" style="132" customWidth="1"/>
    <col min="9733" max="9733" width="17.00390625" style="132" customWidth="1"/>
    <col min="9734" max="9734" width="4.57421875" style="132" customWidth="1"/>
    <col min="9735" max="9735" width="8.7109375" style="132" customWidth="1"/>
    <col min="9736" max="9737" width="16.7109375" style="132" customWidth="1"/>
    <col min="9738" max="9984" width="9.140625" style="132" customWidth="1"/>
    <col min="9985" max="9985" width="5.421875" style="132" customWidth="1"/>
    <col min="9986" max="9986" width="5.7109375" style="132" customWidth="1"/>
    <col min="9987" max="9987" width="11.421875" style="132" customWidth="1"/>
    <col min="9988" max="9988" width="59.7109375" style="132" customWidth="1"/>
    <col min="9989" max="9989" width="17.00390625" style="132" customWidth="1"/>
    <col min="9990" max="9990" width="4.57421875" style="132" customWidth="1"/>
    <col min="9991" max="9991" width="8.7109375" style="132" customWidth="1"/>
    <col min="9992" max="9993" width="16.7109375" style="132" customWidth="1"/>
    <col min="9994" max="10240" width="9.140625" style="132" customWidth="1"/>
    <col min="10241" max="10241" width="5.421875" style="132" customWidth="1"/>
    <col min="10242" max="10242" width="5.7109375" style="132" customWidth="1"/>
    <col min="10243" max="10243" width="11.421875" style="132" customWidth="1"/>
    <col min="10244" max="10244" width="59.7109375" style="132" customWidth="1"/>
    <col min="10245" max="10245" width="17.00390625" style="132" customWidth="1"/>
    <col min="10246" max="10246" width="4.57421875" style="132" customWidth="1"/>
    <col min="10247" max="10247" width="8.7109375" style="132" customWidth="1"/>
    <col min="10248" max="10249" width="16.7109375" style="132" customWidth="1"/>
    <col min="10250" max="10496" width="9.140625" style="132" customWidth="1"/>
    <col min="10497" max="10497" width="5.421875" style="132" customWidth="1"/>
    <col min="10498" max="10498" width="5.7109375" style="132" customWidth="1"/>
    <col min="10499" max="10499" width="11.421875" style="132" customWidth="1"/>
    <col min="10500" max="10500" width="59.7109375" style="132" customWidth="1"/>
    <col min="10501" max="10501" width="17.00390625" style="132" customWidth="1"/>
    <col min="10502" max="10502" width="4.57421875" style="132" customWidth="1"/>
    <col min="10503" max="10503" width="8.7109375" style="132" customWidth="1"/>
    <col min="10504" max="10505" width="16.7109375" style="132" customWidth="1"/>
    <col min="10506" max="10752" width="9.140625" style="132" customWidth="1"/>
    <col min="10753" max="10753" width="5.421875" style="132" customWidth="1"/>
    <col min="10754" max="10754" width="5.7109375" style="132" customWidth="1"/>
    <col min="10755" max="10755" width="11.421875" style="132" customWidth="1"/>
    <col min="10756" max="10756" width="59.7109375" style="132" customWidth="1"/>
    <col min="10757" max="10757" width="17.00390625" style="132" customWidth="1"/>
    <col min="10758" max="10758" width="4.57421875" style="132" customWidth="1"/>
    <col min="10759" max="10759" width="8.7109375" style="132" customWidth="1"/>
    <col min="10760" max="10761" width="16.7109375" style="132" customWidth="1"/>
    <col min="10762" max="11008" width="9.140625" style="132" customWidth="1"/>
    <col min="11009" max="11009" width="5.421875" style="132" customWidth="1"/>
    <col min="11010" max="11010" width="5.7109375" style="132" customWidth="1"/>
    <col min="11011" max="11011" width="11.421875" style="132" customWidth="1"/>
    <col min="11012" max="11012" width="59.7109375" style="132" customWidth="1"/>
    <col min="11013" max="11013" width="17.00390625" style="132" customWidth="1"/>
    <col min="11014" max="11014" width="4.57421875" style="132" customWidth="1"/>
    <col min="11015" max="11015" width="8.7109375" style="132" customWidth="1"/>
    <col min="11016" max="11017" width="16.7109375" style="132" customWidth="1"/>
    <col min="11018" max="11264" width="9.140625" style="132" customWidth="1"/>
    <col min="11265" max="11265" width="5.421875" style="132" customWidth="1"/>
    <col min="11266" max="11266" width="5.7109375" style="132" customWidth="1"/>
    <col min="11267" max="11267" width="11.421875" style="132" customWidth="1"/>
    <col min="11268" max="11268" width="59.7109375" style="132" customWidth="1"/>
    <col min="11269" max="11269" width="17.00390625" style="132" customWidth="1"/>
    <col min="11270" max="11270" width="4.57421875" style="132" customWidth="1"/>
    <col min="11271" max="11271" width="8.7109375" style="132" customWidth="1"/>
    <col min="11272" max="11273" width="16.7109375" style="132" customWidth="1"/>
    <col min="11274" max="11520" width="9.140625" style="132" customWidth="1"/>
    <col min="11521" max="11521" width="5.421875" style="132" customWidth="1"/>
    <col min="11522" max="11522" width="5.7109375" style="132" customWidth="1"/>
    <col min="11523" max="11523" width="11.421875" style="132" customWidth="1"/>
    <col min="11524" max="11524" width="59.7109375" style="132" customWidth="1"/>
    <col min="11525" max="11525" width="17.00390625" style="132" customWidth="1"/>
    <col min="11526" max="11526" width="4.57421875" style="132" customWidth="1"/>
    <col min="11527" max="11527" width="8.7109375" style="132" customWidth="1"/>
    <col min="11528" max="11529" width="16.7109375" style="132" customWidth="1"/>
    <col min="11530" max="11776" width="9.140625" style="132" customWidth="1"/>
    <col min="11777" max="11777" width="5.421875" style="132" customWidth="1"/>
    <col min="11778" max="11778" width="5.7109375" style="132" customWidth="1"/>
    <col min="11779" max="11779" width="11.421875" style="132" customWidth="1"/>
    <col min="11780" max="11780" width="59.7109375" style="132" customWidth="1"/>
    <col min="11781" max="11781" width="17.00390625" style="132" customWidth="1"/>
    <col min="11782" max="11782" width="4.57421875" style="132" customWidth="1"/>
    <col min="11783" max="11783" width="8.7109375" style="132" customWidth="1"/>
    <col min="11784" max="11785" width="16.7109375" style="132" customWidth="1"/>
    <col min="11786" max="12032" width="9.140625" style="132" customWidth="1"/>
    <col min="12033" max="12033" width="5.421875" style="132" customWidth="1"/>
    <col min="12034" max="12034" width="5.7109375" style="132" customWidth="1"/>
    <col min="12035" max="12035" width="11.421875" style="132" customWidth="1"/>
    <col min="12036" max="12036" width="59.7109375" style="132" customWidth="1"/>
    <col min="12037" max="12037" width="17.00390625" style="132" customWidth="1"/>
    <col min="12038" max="12038" width="4.57421875" style="132" customWidth="1"/>
    <col min="12039" max="12039" width="8.7109375" style="132" customWidth="1"/>
    <col min="12040" max="12041" width="16.7109375" style="132" customWidth="1"/>
    <col min="12042" max="12288" width="9.140625" style="132" customWidth="1"/>
    <col min="12289" max="12289" width="5.421875" style="132" customWidth="1"/>
    <col min="12290" max="12290" width="5.7109375" style="132" customWidth="1"/>
    <col min="12291" max="12291" width="11.421875" style="132" customWidth="1"/>
    <col min="12292" max="12292" width="59.7109375" style="132" customWidth="1"/>
    <col min="12293" max="12293" width="17.00390625" style="132" customWidth="1"/>
    <col min="12294" max="12294" width="4.57421875" style="132" customWidth="1"/>
    <col min="12295" max="12295" width="8.7109375" style="132" customWidth="1"/>
    <col min="12296" max="12297" width="16.7109375" style="132" customWidth="1"/>
    <col min="12298" max="12544" width="9.140625" style="132" customWidth="1"/>
    <col min="12545" max="12545" width="5.421875" style="132" customWidth="1"/>
    <col min="12546" max="12546" width="5.7109375" style="132" customWidth="1"/>
    <col min="12547" max="12547" width="11.421875" style="132" customWidth="1"/>
    <col min="12548" max="12548" width="59.7109375" style="132" customWidth="1"/>
    <col min="12549" max="12549" width="17.00390625" style="132" customWidth="1"/>
    <col min="12550" max="12550" width="4.57421875" style="132" customWidth="1"/>
    <col min="12551" max="12551" width="8.7109375" style="132" customWidth="1"/>
    <col min="12552" max="12553" width="16.7109375" style="132" customWidth="1"/>
    <col min="12554" max="12800" width="9.140625" style="132" customWidth="1"/>
    <col min="12801" max="12801" width="5.421875" style="132" customWidth="1"/>
    <col min="12802" max="12802" width="5.7109375" style="132" customWidth="1"/>
    <col min="12803" max="12803" width="11.421875" style="132" customWidth="1"/>
    <col min="12804" max="12804" width="59.7109375" style="132" customWidth="1"/>
    <col min="12805" max="12805" width="17.00390625" style="132" customWidth="1"/>
    <col min="12806" max="12806" width="4.57421875" style="132" customWidth="1"/>
    <col min="12807" max="12807" width="8.7109375" style="132" customWidth="1"/>
    <col min="12808" max="12809" width="16.7109375" style="132" customWidth="1"/>
    <col min="12810" max="13056" width="9.140625" style="132" customWidth="1"/>
    <col min="13057" max="13057" width="5.421875" style="132" customWidth="1"/>
    <col min="13058" max="13058" width="5.7109375" style="132" customWidth="1"/>
    <col min="13059" max="13059" width="11.421875" style="132" customWidth="1"/>
    <col min="13060" max="13060" width="59.7109375" style="132" customWidth="1"/>
    <col min="13061" max="13061" width="17.00390625" style="132" customWidth="1"/>
    <col min="13062" max="13062" width="4.57421875" style="132" customWidth="1"/>
    <col min="13063" max="13063" width="8.7109375" style="132" customWidth="1"/>
    <col min="13064" max="13065" width="16.7109375" style="132" customWidth="1"/>
    <col min="13066" max="13312" width="9.140625" style="132" customWidth="1"/>
    <col min="13313" max="13313" width="5.421875" style="132" customWidth="1"/>
    <col min="13314" max="13314" width="5.7109375" style="132" customWidth="1"/>
    <col min="13315" max="13315" width="11.421875" style="132" customWidth="1"/>
    <col min="13316" max="13316" width="59.7109375" style="132" customWidth="1"/>
    <col min="13317" max="13317" width="17.00390625" style="132" customWidth="1"/>
    <col min="13318" max="13318" width="4.57421875" style="132" customWidth="1"/>
    <col min="13319" max="13319" width="8.7109375" style="132" customWidth="1"/>
    <col min="13320" max="13321" width="16.7109375" style="132" customWidth="1"/>
    <col min="13322" max="13568" width="9.140625" style="132" customWidth="1"/>
    <col min="13569" max="13569" width="5.421875" style="132" customWidth="1"/>
    <col min="13570" max="13570" width="5.7109375" style="132" customWidth="1"/>
    <col min="13571" max="13571" width="11.421875" style="132" customWidth="1"/>
    <col min="13572" max="13572" width="59.7109375" style="132" customWidth="1"/>
    <col min="13573" max="13573" width="17.00390625" style="132" customWidth="1"/>
    <col min="13574" max="13574" width="4.57421875" style="132" customWidth="1"/>
    <col min="13575" max="13575" width="8.7109375" style="132" customWidth="1"/>
    <col min="13576" max="13577" width="16.7109375" style="132" customWidth="1"/>
    <col min="13578" max="13824" width="9.140625" style="132" customWidth="1"/>
    <col min="13825" max="13825" width="5.421875" style="132" customWidth="1"/>
    <col min="13826" max="13826" width="5.7109375" style="132" customWidth="1"/>
    <col min="13827" max="13827" width="11.421875" style="132" customWidth="1"/>
    <col min="13828" max="13828" width="59.7109375" style="132" customWidth="1"/>
    <col min="13829" max="13829" width="17.00390625" style="132" customWidth="1"/>
    <col min="13830" max="13830" width="4.57421875" style="132" customWidth="1"/>
    <col min="13831" max="13831" width="8.7109375" style="132" customWidth="1"/>
    <col min="13832" max="13833" width="16.7109375" style="132" customWidth="1"/>
    <col min="13834" max="14080" width="9.140625" style="132" customWidth="1"/>
    <col min="14081" max="14081" width="5.421875" style="132" customWidth="1"/>
    <col min="14082" max="14082" width="5.7109375" style="132" customWidth="1"/>
    <col min="14083" max="14083" width="11.421875" style="132" customWidth="1"/>
    <col min="14084" max="14084" width="59.7109375" style="132" customWidth="1"/>
    <col min="14085" max="14085" width="17.00390625" style="132" customWidth="1"/>
    <col min="14086" max="14086" width="4.57421875" style="132" customWidth="1"/>
    <col min="14087" max="14087" width="8.7109375" style="132" customWidth="1"/>
    <col min="14088" max="14089" width="16.7109375" style="132" customWidth="1"/>
    <col min="14090" max="14336" width="9.140625" style="132" customWidth="1"/>
    <col min="14337" max="14337" width="5.421875" style="132" customWidth="1"/>
    <col min="14338" max="14338" width="5.7109375" style="132" customWidth="1"/>
    <col min="14339" max="14339" width="11.421875" style="132" customWidth="1"/>
    <col min="14340" max="14340" width="59.7109375" style="132" customWidth="1"/>
    <col min="14341" max="14341" width="17.00390625" style="132" customWidth="1"/>
    <col min="14342" max="14342" width="4.57421875" style="132" customWidth="1"/>
    <col min="14343" max="14343" width="8.7109375" style="132" customWidth="1"/>
    <col min="14344" max="14345" width="16.7109375" style="132" customWidth="1"/>
    <col min="14346" max="14592" width="9.140625" style="132" customWidth="1"/>
    <col min="14593" max="14593" width="5.421875" style="132" customWidth="1"/>
    <col min="14594" max="14594" width="5.7109375" style="132" customWidth="1"/>
    <col min="14595" max="14595" width="11.421875" style="132" customWidth="1"/>
    <col min="14596" max="14596" width="59.7109375" style="132" customWidth="1"/>
    <col min="14597" max="14597" width="17.00390625" style="132" customWidth="1"/>
    <col min="14598" max="14598" width="4.57421875" style="132" customWidth="1"/>
    <col min="14599" max="14599" width="8.7109375" style="132" customWidth="1"/>
    <col min="14600" max="14601" width="16.7109375" style="132" customWidth="1"/>
    <col min="14602" max="14848" width="9.140625" style="132" customWidth="1"/>
    <col min="14849" max="14849" width="5.421875" style="132" customWidth="1"/>
    <col min="14850" max="14850" width="5.7109375" style="132" customWidth="1"/>
    <col min="14851" max="14851" width="11.421875" style="132" customWidth="1"/>
    <col min="14852" max="14852" width="59.7109375" style="132" customWidth="1"/>
    <col min="14853" max="14853" width="17.00390625" style="132" customWidth="1"/>
    <col min="14854" max="14854" width="4.57421875" style="132" customWidth="1"/>
    <col min="14855" max="14855" width="8.7109375" style="132" customWidth="1"/>
    <col min="14856" max="14857" width="16.7109375" style="132" customWidth="1"/>
    <col min="14858" max="15104" width="9.140625" style="132" customWidth="1"/>
    <col min="15105" max="15105" width="5.421875" style="132" customWidth="1"/>
    <col min="15106" max="15106" width="5.7109375" style="132" customWidth="1"/>
    <col min="15107" max="15107" width="11.421875" style="132" customWidth="1"/>
    <col min="15108" max="15108" width="59.7109375" style="132" customWidth="1"/>
    <col min="15109" max="15109" width="17.00390625" style="132" customWidth="1"/>
    <col min="15110" max="15110" width="4.57421875" style="132" customWidth="1"/>
    <col min="15111" max="15111" width="8.7109375" style="132" customWidth="1"/>
    <col min="15112" max="15113" width="16.7109375" style="132" customWidth="1"/>
    <col min="15114" max="15360" width="9.140625" style="132" customWidth="1"/>
    <col min="15361" max="15361" width="5.421875" style="132" customWidth="1"/>
    <col min="15362" max="15362" width="5.7109375" style="132" customWidth="1"/>
    <col min="15363" max="15363" width="11.421875" style="132" customWidth="1"/>
    <col min="15364" max="15364" width="59.7109375" style="132" customWidth="1"/>
    <col min="15365" max="15365" width="17.00390625" style="132" customWidth="1"/>
    <col min="15366" max="15366" width="4.57421875" style="132" customWidth="1"/>
    <col min="15367" max="15367" width="8.7109375" style="132" customWidth="1"/>
    <col min="15368" max="15369" width="16.7109375" style="132" customWidth="1"/>
    <col min="15370" max="15616" width="9.140625" style="132" customWidth="1"/>
    <col min="15617" max="15617" width="5.421875" style="132" customWidth="1"/>
    <col min="15618" max="15618" width="5.7109375" style="132" customWidth="1"/>
    <col min="15619" max="15619" width="11.421875" style="132" customWidth="1"/>
    <col min="15620" max="15620" width="59.7109375" style="132" customWidth="1"/>
    <col min="15621" max="15621" width="17.00390625" style="132" customWidth="1"/>
    <col min="15622" max="15622" width="4.57421875" style="132" customWidth="1"/>
    <col min="15623" max="15623" width="8.7109375" style="132" customWidth="1"/>
    <col min="15624" max="15625" width="16.7109375" style="132" customWidth="1"/>
    <col min="15626" max="15872" width="9.140625" style="132" customWidth="1"/>
    <col min="15873" max="15873" width="5.421875" style="132" customWidth="1"/>
    <col min="15874" max="15874" width="5.7109375" style="132" customWidth="1"/>
    <col min="15875" max="15875" width="11.421875" style="132" customWidth="1"/>
    <col min="15876" max="15876" width="59.7109375" style="132" customWidth="1"/>
    <col min="15877" max="15877" width="17.00390625" style="132" customWidth="1"/>
    <col min="15878" max="15878" width="4.57421875" style="132" customWidth="1"/>
    <col min="15879" max="15879" width="8.7109375" style="132" customWidth="1"/>
    <col min="15880" max="15881" width="16.7109375" style="132" customWidth="1"/>
    <col min="15882" max="16128" width="9.140625" style="132" customWidth="1"/>
    <col min="16129" max="16129" width="5.421875" style="132" customWidth="1"/>
    <col min="16130" max="16130" width="5.7109375" style="132" customWidth="1"/>
    <col min="16131" max="16131" width="11.421875" style="132" customWidth="1"/>
    <col min="16132" max="16132" width="59.7109375" style="132" customWidth="1"/>
    <col min="16133" max="16133" width="17.00390625" style="132" customWidth="1"/>
    <col min="16134" max="16134" width="4.57421875" style="132" customWidth="1"/>
    <col min="16135" max="16135" width="8.7109375" style="132" customWidth="1"/>
    <col min="16136" max="16137" width="16.7109375" style="132" customWidth="1"/>
    <col min="16138" max="16384" width="9.140625" style="132" customWidth="1"/>
  </cols>
  <sheetData>
    <row r="1" spans="2:8" ht="22.8">
      <c r="B1" s="198"/>
      <c r="D1" s="199" t="s">
        <v>1067</v>
      </c>
      <c r="E1" s="200"/>
      <c r="F1" s="201" t="s">
        <v>1068</v>
      </c>
      <c r="H1" s="202" t="s">
        <v>1069</v>
      </c>
    </row>
    <row r="2" spans="1:6" ht="15">
      <c r="A2" s="198"/>
      <c r="B2" s="203" t="s">
        <v>1070</v>
      </c>
      <c r="E2" s="205"/>
      <c r="F2" s="132"/>
    </row>
    <row r="3" spans="1:6" ht="15">
      <c r="A3" s="198"/>
      <c r="B3" s="203" t="s">
        <v>1071</v>
      </c>
      <c r="E3" s="205"/>
      <c r="F3" s="132"/>
    </row>
    <row r="4" spans="1:6" ht="15">
      <c r="A4" s="198"/>
      <c r="B4" s="198" t="s">
        <v>1072</v>
      </c>
      <c r="D4" s="206" t="s">
        <v>1199</v>
      </c>
      <c r="E4" s="205"/>
      <c r="F4" s="132"/>
    </row>
    <row r="5" spans="1:9" ht="15">
      <c r="A5" s="198"/>
      <c r="B5" s="198" t="s">
        <v>1073</v>
      </c>
      <c r="D5" s="204" t="s">
        <v>1074</v>
      </c>
      <c r="F5" s="207"/>
      <c r="H5" s="205" t="s">
        <v>78</v>
      </c>
      <c r="I5" s="208" t="s">
        <v>1075</v>
      </c>
    </row>
    <row r="6" spans="1:9" ht="15">
      <c r="A6" s="198"/>
      <c r="B6" s="198" t="s">
        <v>1076</v>
      </c>
      <c r="D6" s="206" t="s">
        <v>1077</v>
      </c>
      <c r="F6" s="207"/>
      <c r="H6" s="209" t="s">
        <v>1078</v>
      </c>
      <c r="I6" s="210">
        <f>I59</f>
        <v>0</v>
      </c>
    </row>
    <row r="7" spans="1:9" ht="15">
      <c r="A7" s="198"/>
      <c r="B7" s="198" t="s">
        <v>1079</v>
      </c>
      <c r="D7" s="206" t="s">
        <v>1080</v>
      </c>
      <c r="E7" s="205"/>
      <c r="F7" s="205"/>
      <c r="G7" s="211"/>
      <c r="H7" s="205" t="s">
        <v>1081</v>
      </c>
      <c r="I7" s="212">
        <f>I60</f>
        <v>0</v>
      </c>
    </row>
    <row r="8" spans="1:9" ht="15">
      <c r="A8" s="198"/>
      <c r="B8" s="198" t="s">
        <v>1082</v>
      </c>
      <c r="D8" s="206" t="s">
        <v>1083</v>
      </c>
      <c r="E8" s="205"/>
      <c r="F8" s="205"/>
      <c r="G8" s="211"/>
      <c r="H8" s="213">
        <v>0.21</v>
      </c>
      <c r="I8" s="212">
        <f>I6*H8</f>
        <v>0</v>
      </c>
    </row>
    <row r="9" spans="1:9" ht="15">
      <c r="A9" s="198"/>
      <c r="B9" s="198" t="s">
        <v>1084</v>
      </c>
      <c r="D9" s="206"/>
      <c r="E9" s="205"/>
      <c r="F9" s="205"/>
      <c r="G9" s="211"/>
      <c r="H9" s="214"/>
      <c r="I9" s="212"/>
    </row>
    <row r="10" spans="1:9" ht="15">
      <c r="A10" s="198"/>
      <c r="B10" s="198" t="s">
        <v>1085</v>
      </c>
      <c r="D10" s="215" t="s">
        <v>1086</v>
      </c>
      <c r="E10" s="205"/>
      <c r="F10" s="205"/>
      <c r="G10" s="211"/>
      <c r="H10" s="216" t="s">
        <v>1087</v>
      </c>
      <c r="I10" s="217">
        <f>SUM(I6+I8)</f>
        <v>0</v>
      </c>
    </row>
    <row r="11" spans="1:9" ht="13.8" thickBot="1">
      <c r="A11" s="198"/>
      <c r="B11" s="198" t="s">
        <v>1088</v>
      </c>
      <c r="D11" s="204" t="s">
        <v>1089</v>
      </c>
      <c r="E11" s="205"/>
      <c r="F11" s="205"/>
      <c r="G11" s="211"/>
      <c r="H11" s="216"/>
      <c r="I11" s="217"/>
    </row>
    <row r="12" spans="1:9" ht="13.8" thickBot="1">
      <c r="A12" s="218" t="s">
        <v>1090</v>
      </c>
      <c r="B12" s="218" t="s">
        <v>81</v>
      </c>
      <c r="C12" s="219" t="s">
        <v>82</v>
      </c>
      <c r="D12" s="220" t="s">
        <v>1091</v>
      </c>
      <c r="E12" s="219" t="s">
        <v>1092</v>
      </c>
      <c r="F12" s="219" t="s">
        <v>1</v>
      </c>
      <c r="G12" s="221" t="s">
        <v>1093</v>
      </c>
      <c r="H12" s="219" t="s">
        <v>1094</v>
      </c>
      <c r="I12" s="219" t="s">
        <v>1095</v>
      </c>
    </row>
    <row r="13" spans="1:10" s="179" customFormat="1" ht="15">
      <c r="A13" s="179">
        <f>IF(G13&gt;0,MAX(A$12:A12)+1,0)</f>
        <v>0</v>
      </c>
      <c r="B13" s="160"/>
      <c r="C13" s="222"/>
      <c r="D13" s="223"/>
      <c r="E13" s="223"/>
      <c r="F13" s="160"/>
      <c r="G13" s="132"/>
      <c r="H13" s="224"/>
      <c r="I13" s="225"/>
      <c r="J13" s="212"/>
    </row>
    <row r="14" spans="1:9" s="179" customFormat="1" ht="15">
      <c r="A14" s="179">
        <f>IF(G14&gt;0,MAX(A$12:A13)+1,0)</f>
        <v>0</v>
      </c>
      <c r="B14" s="226"/>
      <c r="C14" s="227"/>
      <c r="D14" s="228" t="s">
        <v>1096</v>
      </c>
      <c r="E14" s="228"/>
      <c r="F14" s="226"/>
      <c r="G14" s="229"/>
      <c r="H14" s="226"/>
      <c r="I14" s="226"/>
    </row>
    <row r="15" spans="1:9" s="179" customFormat="1" ht="15">
      <c r="A15" s="179">
        <f>IF(G15&gt;0,MAX(A$12:A14)+1,0)</f>
        <v>1</v>
      </c>
      <c r="B15" s="160">
        <v>731</v>
      </c>
      <c r="C15" s="222">
        <v>733110806</v>
      </c>
      <c r="D15" s="204" t="s">
        <v>1097</v>
      </c>
      <c r="E15" s="204"/>
      <c r="F15" s="160" t="s">
        <v>7</v>
      </c>
      <c r="G15" s="132">
        <v>6</v>
      </c>
      <c r="H15" s="320">
        <v>0</v>
      </c>
      <c r="I15" s="212">
        <f>G15*H15</f>
        <v>0</v>
      </c>
    </row>
    <row r="16" spans="1:9" ht="15">
      <c r="A16" s="179">
        <f>IF(G16&gt;0,MAX(A$12:A15)+1,0)</f>
        <v>2</v>
      </c>
      <c r="B16" s="160">
        <v>731</v>
      </c>
      <c r="C16" s="222">
        <v>733111103</v>
      </c>
      <c r="D16" s="204" t="s">
        <v>1098</v>
      </c>
      <c r="F16" s="160" t="s">
        <v>7</v>
      </c>
      <c r="G16" s="132">
        <v>6</v>
      </c>
      <c r="H16" s="320">
        <v>0</v>
      </c>
      <c r="I16" s="212">
        <f>G16*H16</f>
        <v>0</v>
      </c>
    </row>
    <row r="17" spans="1:9" ht="15">
      <c r="A17" s="179">
        <f>IF(G17&gt;0,MAX(A$12:A16)+1,0)</f>
        <v>3</v>
      </c>
      <c r="B17" s="160">
        <v>731</v>
      </c>
      <c r="C17" s="222">
        <v>733190107</v>
      </c>
      <c r="D17" s="204" t="s">
        <v>1099</v>
      </c>
      <c r="F17" s="160" t="s">
        <v>7</v>
      </c>
      <c r="G17" s="132">
        <v>6</v>
      </c>
      <c r="H17" s="320">
        <v>0</v>
      </c>
      <c r="I17" s="212">
        <f>G17*H17</f>
        <v>0</v>
      </c>
    </row>
    <row r="18" spans="1:9" ht="15">
      <c r="A18" s="179">
        <f>IF(G18&gt;0,MAX(A$12:A17)+1,0)</f>
        <v>4</v>
      </c>
      <c r="B18" s="160">
        <v>731</v>
      </c>
      <c r="C18" s="222">
        <v>998733201</v>
      </c>
      <c r="D18" s="230" t="s">
        <v>1100</v>
      </c>
      <c r="E18" s="230"/>
      <c r="F18" s="160" t="s">
        <v>38</v>
      </c>
      <c r="G18" s="225">
        <v>3.19</v>
      </c>
      <c r="H18" s="212">
        <f>SUM(I14:I17)/100</f>
        <v>0</v>
      </c>
      <c r="I18" s="212">
        <f>G18*H18</f>
        <v>0</v>
      </c>
    </row>
    <row r="19" spans="1:9" ht="15">
      <c r="A19" s="179">
        <f>IF(G19&gt;0,MAX(A$12:A18)+1,0)</f>
        <v>0</v>
      </c>
      <c r="C19" s="222"/>
      <c r="D19" s="223" t="s">
        <v>1101</v>
      </c>
      <c r="E19" s="223"/>
      <c r="H19" s="224">
        <f>SUM(I14:I18)</f>
        <v>0</v>
      </c>
      <c r="I19" s="212">
        <f>G19*H19</f>
        <v>0</v>
      </c>
    </row>
    <row r="20" spans="1:9" ht="15">
      <c r="A20" s="179">
        <f>IF(G20&gt;0,MAX(A$12:A19)+1,0)</f>
        <v>0</v>
      </c>
      <c r="C20" s="222"/>
      <c r="D20" s="230"/>
      <c r="E20" s="230"/>
      <c r="G20" s="225"/>
      <c r="H20" s="212"/>
      <c r="I20" s="212"/>
    </row>
    <row r="21" spans="1:9" s="179" customFormat="1" ht="15">
      <c r="A21" s="179">
        <f>IF(G21&gt;0,MAX(A$12:A20)+1,0)</f>
        <v>0</v>
      </c>
      <c r="B21" s="226"/>
      <c r="C21" s="227"/>
      <c r="D21" s="228" t="s">
        <v>1102</v>
      </c>
      <c r="E21" s="228"/>
      <c r="F21" s="226"/>
      <c r="G21" s="229"/>
      <c r="H21" s="226"/>
      <c r="I21" s="226"/>
    </row>
    <row r="22" spans="1:9" s="179" customFormat="1" ht="15">
      <c r="A22" s="179">
        <f>IF(G22&gt;0,MAX(A$12:A21)+1,0)</f>
        <v>5</v>
      </c>
      <c r="B22" s="160">
        <v>731</v>
      </c>
      <c r="C22" s="222">
        <v>734200821</v>
      </c>
      <c r="D22" s="204" t="s">
        <v>1103</v>
      </c>
      <c r="E22" s="204"/>
      <c r="F22" s="160" t="s">
        <v>41</v>
      </c>
      <c r="G22" s="132">
        <v>2</v>
      </c>
      <c r="H22" s="320">
        <v>0</v>
      </c>
      <c r="I22" s="212">
        <f aca="true" t="shared" si="0" ref="I22:I29">G22*H22</f>
        <v>0</v>
      </c>
    </row>
    <row r="23" spans="1:9" ht="15">
      <c r="A23" s="179">
        <f>IF(G23&gt;0,MAX(A$12:A22)+1,0)</f>
        <v>6</v>
      </c>
      <c r="B23" s="160">
        <v>731</v>
      </c>
      <c r="C23" s="222">
        <v>734209103</v>
      </c>
      <c r="D23" s="204" t="s">
        <v>1104</v>
      </c>
      <c r="F23" s="160" t="s">
        <v>41</v>
      </c>
      <c r="G23" s="132">
        <v>4</v>
      </c>
      <c r="H23" s="320">
        <v>0</v>
      </c>
      <c r="I23" s="212">
        <f t="shared" si="0"/>
        <v>0</v>
      </c>
    </row>
    <row r="24" spans="1:9" ht="15">
      <c r="A24" s="179">
        <f>IF(G24&gt;0,MAX(A$12:A23)+1,0)</f>
        <v>7</v>
      </c>
      <c r="B24" s="160">
        <v>731</v>
      </c>
      <c r="C24" s="222">
        <v>734209113</v>
      </c>
      <c r="D24" s="204" t="s">
        <v>1105</v>
      </c>
      <c r="F24" s="160" t="s">
        <v>41</v>
      </c>
      <c r="G24" s="132">
        <v>4</v>
      </c>
      <c r="H24" s="320">
        <v>0</v>
      </c>
      <c r="I24" s="212">
        <f t="shared" si="0"/>
        <v>0</v>
      </c>
    </row>
    <row r="25" spans="1:9" ht="69">
      <c r="A25" s="179">
        <f>IF(G25&gt;0,MAX(A$12:A24)+1,0)</f>
        <v>8</v>
      </c>
      <c r="B25" s="160" t="s">
        <v>100</v>
      </c>
      <c r="C25" s="222"/>
      <c r="D25" s="231" t="s">
        <v>1106</v>
      </c>
      <c r="F25" s="160" t="s">
        <v>41</v>
      </c>
      <c r="G25" s="132">
        <v>2</v>
      </c>
      <c r="H25" s="320">
        <v>0</v>
      </c>
      <c r="I25" s="212">
        <f t="shared" si="0"/>
        <v>0</v>
      </c>
    </row>
    <row r="26" spans="1:9" ht="26.4">
      <c r="A26" s="179">
        <f>IF(G26&gt;0,MAX(A$12:A25)+1,0)</f>
        <v>9</v>
      </c>
      <c r="B26" s="160" t="s">
        <v>100</v>
      </c>
      <c r="C26" s="222"/>
      <c r="D26" s="204" t="s">
        <v>1107</v>
      </c>
      <c r="E26" s="232"/>
      <c r="F26" s="160" t="s">
        <v>41</v>
      </c>
      <c r="G26" s="132">
        <v>2</v>
      </c>
      <c r="H26" s="320">
        <v>0</v>
      </c>
      <c r="I26" s="212">
        <f t="shared" si="0"/>
        <v>0</v>
      </c>
    </row>
    <row r="27" spans="1:9" ht="28.8">
      <c r="A27" s="179">
        <f>IF(G27&gt;0,MAX(A$12:A26)+1,0)</f>
        <v>10</v>
      </c>
      <c r="B27" s="160" t="s">
        <v>100</v>
      </c>
      <c r="C27" s="222"/>
      <c r="D27" s="204" t="s">
        <v>1108</v>
      </c>
      <c r="F27" s="160" t="s">
        <v>41</v>
      </c>
      <c r="G27" s="132">
        <v>2</v>
      </c>
      <c r="H27" s="320">
        <v>0</v>
      </c>
      <c r="I27" s="212">
        <f t="shared" si="0"/>
        <v>0</v>
      </c>
    </row>
    <row r="28" spans="1:9" ht="15">
      <c r="A28" s="179">
        <f>IF(G28&gt;0,MAX(A$12:A27)+1,0)</f>
        <v>11</v>
      </c>
      <c r="B28" s="160">
        <v>731</v>
      </c>
      <c r="C28" s="222">
        <v>998734201</v>
      </c>
      <c r="D28" s="230" t="s">
        <v>1109</v>
      </c>
      <c r="E28" s="230"/>
      <c r="F28" s="160" t="s">
        <v>38</v>
      </c>
      <c r="G28" s="225">
        <v>0.27</v>
      </c>
      <c r="H28" s="212">
        <f>SUM(I21:I27)/100</f>
        <v>0</v>
      </c>
      <c r="I28" s="212">
        <f t="shared" si="0"/>
        <v>0</v>
      </c>
    </row>
    <row r="29" spans="1:9" ht="15">
      <c r="A29" s="179">
        <f>IF(G29&gt;0,MAX(A$12:A28)+1,0)</f>
        <v>0</v>
      </c>
      <c r="C29" s="222"/>
      <c r="D29" s="223" t="s">
        <v>1110</v>
      </c>
      <c r="E29" s="223"/>
      <c r="H29" s="224">
        <f>SUM(I21:I28)</f>
        <v>0</v>
      </c>
      <c r="I29" s="212">
        <f t="shared" si="0"/>
        <v>0</v>
      </c>
    </row>
    <row r="30" spans="1:3" ht="15">
      <c r="A30" s="179">
        <f>IF(G30&gt;0,MAX(A$12:A29)+1,0)</f>
        <v>0</v>
      </c>
      <c r="C30" s="222"/>
    </row>
    <row r="31" spans="1:9" s="179" customFormat="1" ht="15">
      <c r="A31" s="179">
        <f>IF(G31&gt;0,MAX(A$12:A30)+1,0)</f>
        <v>0</v>
      </c>
      <c r="B31" s="226"/>
      <c r="C31" s="227"/>
      <c r="D31" s="228" t="s">
        <v>1111</v>
      </c>
      <c r="E31" s="228"/>
      <c r="F31" s="226"/>
      <c r="G31" s="229"/>
      <c r="H31" s="226"/>
      <c r="I31" s="226"/>
    </row>
    <row r="32" spans="1:9" ht="15">
      <c r="A32" s="179">
        <f>IF(G32&gt;0,MAX(A$12:A31)+1,0)</f>
        <v>12</v>
      </c>
      <c r="B32" s="160">
        <v>731</v>
      </c>
      <c r="C32" s="222">
        <v>735000912</v>
      </c>
      <c r="D32" s="204" t="s">
        <v>1112</v>
      </c>
      <c r="F32" s="160" t="s">
        <v>41</v>
      </c>
      <c r="G32" s="132">
        <v>2</v>
      </c>
      <c r="H32" s="320">
        <v>0</v>
      </c>
      <c r="I32" s="212">
        <f aca="true" t="shared" si="1" ref="I32:I37">G32*H32</f>
        <v>0</v>
      </c>
    </row>
    <row r="33" spans="1:9" ht="26.4">
      <c r="A33" s="179">
        <f>IF(G33&gt;0,MAX(A$12:A32)+1,0)</f>
        <v>13</v>
      </c>
      <c r="B33" s="160">
        <v>731</v>
      </c>
      <c r="C33" s="222">
        <v>735151821</v>
      </c>
      <c r="D33" s="204" t="s">
        <v>1200</v>
      </c>
      <c r="F33" s="160" t="s">
        <v>41</v>
      </c>
      <c r="G33" s="132">
        <v>1</v>
      </c>
      <c r="H33" s="320">
        <v>0</v>
      </c>
      <c r="I33" s="212">
        <f t="shared" si="1"/>
        <v>0</v>
      </c>
    </row>
    <row r="34" spans="1:9" ht="15">
      <c r="A34" s="179">
        <f>IF(G34&gt;0,MAX(A$12:A33)+1,0)</f>
        <v>14</v>
      </c>
      <c r="B34" s="160">
        <v>731</v>
      </c>
      <c r="C34" s="222">
        <v>735159310</v>
      </c>
      <c r="D34" s="204" t="s">
        <v>1201</v>
      </c>
      <c r="F34" s="160" t="s">
        <v>41</v>
      </c>
      <c r="G34" s="132">
        <v>2</v>
      </c>
      <c r="H34" s="320">
        <v>0</v>
      </c>
      <c r="I34" s="212">
        <f t="shared" si="1"/>
        <v>0</v>
      </c>
    </row>
    <row r="35" spans="1:9" ht="15">
      <c r="A35" s="179">
        <f>IF(G35&gt;0,MAX(A$12:A34)+1,0)</f>
        <v>15</v>
      </c>
      <c r="B35" s="160">
        <v>731</v>
      </c>
      <c r="C35" s="222">
        <v>735164521</v>
      </c>
      <c r="D35" s="233" t="s">
        <v>1113</v>
      </c>
      <c r="F35" s="160" t="s">
        <v>41</v>
      </c>
      <c r="G35" s="132">
        <v>33</v>
      </c>
      <c r="H35" s="320">
        <v>0</v>
      </c>
      <c r="I35" s="212">
        <f t="shared" si="1"/>
        <v>0</v>
      </c>
    </row>
    <row r="36" spans="1:9" ht="15">
      <c r="A36" s="179">
        <f>IF(G36&gt;0,MAX(A$12:A35)+1,0)</f>
        <v>16</v>
      </c>
      <c r="B36" s="160">
        <v>731</v>
      </c>
      <c r="C36" s="222">
        <v>735191905</v>
      </c>
      <c r="D36" s="204" t="s">
        <v>1114</v>
      </c>
      <c r="F36" s="159" t="s">
        <v>1115</v>
      </c>
      <c r="G36" s="132">
        <v>38</v>
      </c>
      <c r="H36" s="320">
        <v>0</v>
      </c>
      <c r="I36" s="212">
        <f t="shared" si="1"/>
        <v>0</v>
      </c>
    </row>
    <row r="37" spans="1:9" ht="26.4">
      <c r="A37" s="179">
        <f>IF(G37&gt;0,MAX(A$12:A36)+1,0)</f>
        <v>17</v>
      </c>
      <c r="B37" s="160" t="s">
        <v>100</v>
      </c>
      <c r="C37" s="222"/>
      <c r="D37" s="204" t="s">
        <v>1202</v>
      </c>
      <c r="F37" s="160" t="s">
        <v>41</v>
      </c>
      <c r="G37" s="132">
        <v>2</v>
      </c>
      <c r="H37" s="320">
        <v>0</v>
      </c>
      <c r="I37" s="212">
        <f t="shared" si="1"/>
        <v>0</v>
      </c>
    </row>
    <row r="38" spans="1:9" ht="79.2">
      <c r="A38" s="179">
        <f>IF(G38&gt;0,MAX(A$12:A37)+1,0)</f>
        <v>18</v>
      </c>
      <c r="B38" s="160" t="s">
        <v>100</v>
      </c>
      <c r="C38" s="222"/>
      <c r="D38" s="204" t="s">
        <v>1203</v>
      </c>
      <c r="F38" s="160" t="s">
        <v>41</v>
      </c>
      <c r="G38" s="132">
        <v>33</v>
      </c>
      <c r="H38" s="320">
        <v>0</v>
      </c>
      <c r="I38" s="212">
        <f>G38*H38</f>
        <v>0</v>
      </c>
    </row>
    <row r="39" spans="1:9" ht="15">
      <c r="A39" s="179">
        <f>IF(G39&gt;0,MAX(A$12:A38)+1,0)</f>
        <v>19</v>
      </c>
      <c r="B39" s="160">
        <v>731</v>
      </c>
      <c r="C39" s="222">
        <v>998735201</v>
      </c>
      <c r="D39" s="230" t="s">
        <v>1116</v>
      </c>
      <c r="E39" s="230"/>
      <c r="F39" s="160" t="s">
        <v>38</v>
      </c>
      <c r="G39" s="225">
        <v>2.26</v>
      </c>
      <c r="H39" s="212">
        <f>SUM(I31:I38)/100</f>
        <v>0</v>
      </c>
      <c r="I39" s="212">
        <f>G39*H39</f>
        <v>0</v>
      </c>
    </row>
    <row r="40" spans="1:9" ht="15">
      <c r="A40" s="179">
        <f>IF(G40&gt;0,MAX(A$12:A39)+1,0)</f>
        <v>0</v>
      </c>
      <c r="C40" s="222"/>
      <c r="D40" s="223" t="s">
        <v>1117</v>
      </c>
      <c r="E40" s="223"/>
      <c r="H40" s="224">
        <f>SUM(I31:I39)</f>
        <v>0</v>
      </c>
      <c r="I40" s="212">
        <f>G40*H40</f>
        <v>0</v>
      </c>
    </row>
    <row r="41" spans="1:9" ht="15">
      <c r="A41" s="179">
        <f>IF(G41&gt;0,MAX(A$12:A40)+1,0)</f>
        <v>0</v>
      </c>
      <c r="C41" s="222"/>
      <c r="D41" s="223"/>
      <c r="E41" s="223"/>
      <c r="H41" s="224"/>
      <c r="I41" s="212"/>
    </row>
    <row r="42" spans="1:9" s="179" customFormat="1" ht="15">
      <c r="A42" s="179">
        <f>IF(G42&gt;0,MAX(A$12:A41)+1,0)</f>
        <v>0</v>
      </c>
      <c r="B42" s="226"/>
      <c r="C42" s="227"/>
      <c r="D42" s="228" t="s">
        <v>1118</v>
      </c>
      <c r="E42" s="228"/>
      <c r="F42" s="226"/>
      <c r="G42" s="229"/>
      <c r="H42" s="226"/>
      <c r="I42" s="226"/>
    </row>
    <row r="43" spans="1:9" ht="15">
      <c r="A43" s="179">
        <f>IF(G43&gt;0,MAX(A$12:A42)+1,0)</f>
        <v>20</v>
      </c>
      <c r="B43" s="160">
        <v>783</v>
      </c>
      <c r="C43" s="222">
        <v>783614551</v>
      </c>
      <c r="D43" s="204" t="s">
        <v>1119</v>
      </c>
      <c r="F43" s="160" t="s">
        <v>7</v>
      </c>
      <c r="G43" s="132">
        <v>8</v>
      </c>
      <c r="H43" s="320">
        <v>0</v>
      </c>
      <c r="I43" s="212">
        <f>G43*H43</f>
        <v>0</v>
      </c>
    </row>
    <row r="44" spans="1:9" ht="15">
      <c r="A44" s="179">
        <f>IF(G44&gt;0,MAX(A$12:A43)+1,0)</f>
        <v>21</v>
      </c>
      <c r="B44" s="160">
        <v>783</v>
      </c>
      <c r="C44" s="222">
        <v>783617611</v>
      </c>
      <c r="D44" s="204" t="s">
        <v>1120</v>
      </c>
      <c r="F44" s="160" t="s">
        <v>7</v>
      </c>
      <c r="G44" s="132">
        <v>8</v>
      </c>
      <c r="H44" s="320">
        <v>0</v>
      </c>
      <c r="I44" s="212">
        <f>G44*H44</f>
        <v>0</v>
      </c>
    </row>
    <row r="45" spans="1:9" ht="15">
      <c r="A45" s="179">
        <f>IF(G45&gt;0,MAX(A$12:A44)+1,0)</f>
        <v>0</v>
      </c>
      <c r="C45" s="222"/>
      <c r="D45" s="223" t="s">
        <v>1121</v>
      </c>
      <c r="E45" s="223"/>
      <c r="H45" s="224">
        <f>SUM(I42:I44)</f>
        <v>0</v>
      </c>
      <c r="I45" s="212">
        <f>G45*H45</f>
        <v>0</v>
      </c>
    </row>
    <row r="46" spans="1:9" ht="15">
      <c r="A46" s="179">
        <f>IF(G46&gt;0,MAX(A$12:A45)+1,0)</f>
        <v>0</v>
      </c>
      <c r="C46" s="222"/>
      <c r="D46" s="223"/>
      <c r="E46" s="223"/>
      <c r="H46" s="224"/>
      <c r="I46" s="212"/>
    </row>
    <row r="47" spans="1:9" ht="15">
      <c r="A47" s="179">
        <f>IF(G47&gt;0,MAX(A$12:A46)+1,0)</f>
        <v>0</v>
      </c>
      <c r="B47" s="226"/>
      <c r="C47" s="227"/>
      <c r="D47" s="228" t="s">
        <v>1122</v>
      </c>
      <c r="E47" s="228"/>
      <c r="F47" s="226"/>
      <c r="G47" s="229"/>
      <c r="H47" s="226"/>
      <c r="I47" s="226"/>
    </row>
    <row r="48" spans="1:9" ht="26.4">
      <c r="A48" s="179">
        <f>IF(G48&gt;0,MAX(A$12:A47)+1,0)</f>
        <v>22</v>
      </c>
      <c r="B48" s="159" t="s">
        <v>1123</v>
      </c>
      <c r="C48" s="234" t="s">
        <v>1124</v>
      </c>
      <c r="D48" s="235" t="s">
        <v>1204</v>
      </c>
      <c r="F48" s="159" t="s">
        <v>109</v>
      </c>
      <c r="G48" s="132">
        <v>16</v>
      </c>
      <c r="H48" s="320">
        <v>0</v>
      </c>
      <c r="I48" s="212">
        <f>G48*H48</f>
        <v>0</v>
      </c>
    </row>
    <row r="49" spans="1:9" ht="26.4">
      <c r="A49" s="179">
        <f>IF(G49&gt;0,MAX(A$12:A48)+1,0)</f>
        <v>23</v>
      </c>
      <c r="B49" s="159" t="s">
        <v>1123</v>
      </c>
      <c r="C49" s="234" t="s">
        <v>1125</v>
      </c>
      <c r="D49" s="235" t="s">
        <v>1126</v>
      </c>
      <c r="F49" s="159" t="s">
        <v>109</v>
      </c>
      <c r="G49" s="132">
        <v>24</v>
      </c>
      <c r="H49" s="320">
        <v>0</v>
      </c>
      <c r="I49" s="212">
        <f>G49*H49</f>
        <v>0</v>
      </c>
    </row>
    <row r="50" spans="1:9" ht="15">
      <c r="A50" s="179">
        <f>IF(G50&gt;0,MAX(A$12:A49)+1,0)</f>
        <v>0</v>
      </c>
      <c r="C50" s="222"/>
      <c r="D50" s="223" t="s">
        <v>1127</v>
      </c>
      <c r="E50" s="223"/>
      <c r="H50" s="224">
        <f>SUM(I47:I49)</f>
        <v>0</v>
      </c>
      <c r="I50" s="212">
        <f>G50*H50</f>
        <v>0</v>
      </c>
    </row>
    <row r="51" spans="1:9" ht="15">
      <c r="A51" s="179">
        <f>IF(G51&gt;0,MAX(A$12:A50)+1,0)</f>
        <v>0</v>
      </c>
      <c r="C51" s="222"/>
      <c r="D51" s="223"/>
      <c r="E51" s="223"/>
      <c r="H51" s="224"/>
      <c r="I51" s="212"/>
    </row>
    <row r="52" spans="1:9" ht="15">
      <c r="A52" s="179">
        <f>IF(G52&gt;0,MAX(A$12:A51)+1,0)</f>
        <v>0</v>
      </c>
      <c r="C52" s="222"/>
      <c r="D52" s="228" t="s">
        <v>1128</v>
      </c>
      <c r="E52" s="228"/>
      <c r="H52" s="224"/>
      <c r="I52" s="212"/>
    </row>
    <row r="53" spans="1:9" ht="15">
      <c r="A53" s="179">
        <f>IF(G53&gt;0,MAX(A$12:A52)+1,0)</f>
        <v>24</v>
      </c>
      <c r="B53" s="159" t="s">
        <v>1129</v>
      </c>
      <c r="C53" s="236" t="s">
        <v>56</v>
      </c>
      <c r="D53" s="204" t="s">
        <v>57</v>
      </c>
      <c r="F53" s="160" t="s">
        <v>38</v>
      </c>
      <c r="G53" s="225">
        <v>1.3</v>
      </c>
      <c r="H53" s="212">
        <f>SUM(I12:I51)/100</f>
        <v>0</v>
      </c>
      <c r="I53" s="212">
        <f>G53*H53</f>
        <v>0</v>
      </c>
    </row>
    <row r="54" spans="1:9" ht="15">
      <c r="A54" s="179">
        <f>IF(G54&gt;0,MAX(A$12:A53)+1,0)</f>
        <v>25</v>
      </c>
      <c r="B54" s="159" t="s">
        <v>1129</v>
      </c>
      <c r="C54" s="236" t="s">
        <v>58</v>
      </c>
      <c r="D54" s="204" t="s">
        <v>1130</v>
      </c>
      <c r="F54" s="160" t="s">
        <v>38</v>
      </c>
      <c r="G54" s="225">
        <v>0.6</v>
      </c>
      <c r="H54" s="212">
        <f>SUM(I12:I51)/100</f>
        <v>0</v>
      </c>
      <c r="I54" s="212">
        <f>G54*H54</f>
        <v>0</v>
      </c>
    </row>
    <row r="55" spans="1:9" ht="15">
      <c r="A55" s="179">
        <f>IF(G55&gt;0,MAX(A$12:A54)+1,0)</f>
        <v>26</v>
      </c>
      <c r="B55" s="159" t="s">
        <v>1129</v>
      </c>
      <c r="C55" s="236" t="s">
        <v>1131</v>
      </c>
      <c r="D55" s="204" t="s">
        <v>1132</v>
      </c>
      <c r="F55" s="160" t="s">
        <v>38</v>
      </c>
      <c r="G55" s="225">
        <v>2.5</v>
      </c>
      <c r="H55" s="212">
        <f>SUM(I12:I52)/100</f>
        <v>0</v>
      </c>
      <c r="I55" s="212">
        <f>G55*H55</f>
        <v>0</v>
      </c>
    </row>
    <row r="56" spans="1:9" ht="15">
      <c r="A56" s="179">
        <f>IF(G56&gt;0,MAX(A$12:A55)+1,0)</f>
        <v>27</v>
      </c>
      <c r="B56" s="159" t="s">
        <v>1129</v>
      </c>
      <c r="C56" s="236" t="s">
        <v>54</v>
      </c>
      <c r="D56" s="235" t="s">
        <v>55</v>
      </c>
      <c r="F56" s="159" t="s">
        <v>41</v>
      </c>
      <c r="G56" s="225">
        <v>1</v>
      </c>
      <c r="H56" s="320">
        <v>0</v>
      </c>
      <c r="I56" s="212">
        <f>G56*H56</f>
        <v>0</v>
      </c>
    </row>
    <row r="57" spans="1:9" ht="15">
      <c r="A57" s="179">
        <f>IF(G57&gt;0,MAX(A$12:A56)+1,0)</f>
        <v>0</v>
      </c>
      <c r="C57" s="222"/>
      <c r="D57" s="223" t="s">
        <v>1133</v>
      </c>
      <c r="E57" s="223"/>
      <c r="H57" s="224">
        <f>SUM(I53:I56)</f>
        <v>0</v>
      </c>
      <c r="I57" s="212"/>
    </row>
    <row r="58" spans="1:3" ht="15">
      <c r="A58" s="179">
        <f>IF(G58&gt;0,MAX(A$12:A57)+1,0)</f>
        <v>0</v>
      </c>
      <c r="C58" s="222"/>
    </row>
    <row r="59" spans="1:9" ht="15">
      <c r="A59" s="179">
        <f>IF(G59&gt;0,MAX(A$12:A58)+1,0)</f>
        <v>0</v>
      </c>
      <c r="H59" s="209" t="s">
        <v>1078</v>
      </c>
      <c r="I59" s="210">
        <f>SUM(I12:I58)</f>
        <v>0</v>
      </c>
    </row>
    <row r="60" spans="1:9" ht="15">
      <c r="A60" s="179">
        <f>IF(G60&gt;0,MAX(A$12:A59)+1,0)</f>
        <v>0</v>
      </c>
      <c r="H60" s="205" t="s">
        <v>1134</v>
      </c>
      <c r="I60" s="212"/>
    </row>
    <row r="61" spans="1:9" ht="15">
      <c r="A61" s="179">
        <f>IF(G61&gt;0,MAX(A$12:A60)+1,0)</f>
        <v>0</v>
      </c>
      <c r="H61" s="237">
        <f>H8</f>
        <v>0.21</v>
      </c>
      <c r="I61" s="212">
        <f>I59*H61</f>
        <v>0</v>
      </c>
    </row>
    <row r="62" ht="15">
      <c r="A62" s="179">
        <f>IF(G62&gt;0,MAX(A$12:A61)+1,0)</f>
        <v>0</v>
      </c>
    </row>
    <row r="63" spans="1:9" ht="15">
      <c r="A63" s="179">
        <f>IF(G63&gt;0,MAX(A$12:A62)+1,0)</f>
        <v>0</v>
      </c>
      <c r="H63" s="216" t="s">
        <v>1087</v>
      </c>
      <c r="I63" s="217">
        <f>SUM(I59:I61)</f>
        <v>0</v>
      </c>
    </row>
    <row r="64" spans="1:3" ht="15">
      <c r="A64" s="179">
        <f>IF(G64&gt;0,MAX(A$12:A63)+1,0)</f>
        <v>0</v>
      </c>
      <c r="C64" s="222"/>
    </row>
    <row r="65" spans="1:8" ht="15">
      <c r="A65" s="179">
        <f>IF(G65&gt;0,MAX(A$12:A64)+1,0)</f>
        <v>0</v>
      </c>
      <c r="C65" s="534"/>
      <c r="D65" s="534"/>
      <c r="E65" s="534"/>
      <c r="F65" s="534"/>
      <c r="G65" s="534"/>
      <c r="H65" s="534"/>
    </row>
    <row r="66" spans="1:3" ht="15">
      <c r="A66" s="179">
        <f>IF(G66&gt;0,MAX(A$12:A65)+1,0)</f>
        <v>0</v>
      </c>
      <c r="C66" s="222"/>
    </row>
    <row r="67" spans="1:3" ht="15">
      <c r="A67" s="179">
        <f>IF(G67&gt;0,MAX(A$12:A66)+1,0)</f>
        <v>0</v>
      </c>
      <c r="C67" s="222"/>
    </row>
    <row r="68" spans="1:3" ht="15">
      <c r="A68" s="179">
        <f>IF(G68&gt;0,MAX(A$12:A67)+1,0)</f>
        <v>0</v>
      </c>
      <c r="C68" s="222"/>
    </row>
    <row r="69" spans="1:3" ht="15">
      <c r="A69" s="179">
        <f>IF(G69&gt;0,MAX(A$12:A68)+1,0)</f>
        <v>0</v>
      </c>
      <c r="C69" s="222"/>
    </row>
    <row r="70" spans="1:3" ht="15">
      <c r="A70" s="179">
        <f>IF(G70&gt;0,MAX(A$12:A69)+1,0)</f>
        <v>0</v>
      </c>
      <c r="C70" s="222"/>
    </row>
    <row r="71" spans="1:3" ht="15">
      <c r="A71" s="179">
        <f>IF(G71&gt;0,MAX(A$12:A70)+1,0)</f>
        <v>0</v>
      </c>
      <c r="C71" s="222"/>
    </row>
    <row r="72" spans="1:3" ht="15">
      <c r="A72" s="179">
        <f>IF(G72&gt;0,MAX(A$12:A71)+1,0)</f>
        <v>0</v>
      </c>
      <c r="C72" s="222"/>
    </row>
    <row r="73" spans="1:3" ht="15">
      <c r="A73" s="179">
        <f>IF(G73&gt;0,MAX(A$12:A72)+1,0)</f>
        <v>0</v>
      </c>
      <c r="C73" s="222"/>
    </row>
    <row r="74" spans="1:3" ht="15">
      <c r="A74" s="179">
        <f>IF(G74&gt;0,MAX(A$12:A73)+1,0)</f>
        <v>0</v>
      </c>
      <c r="C74" s="222"/>
    </row>
    <row r="75" spans="1:3" ht="15">
      <c r="A75" s="179">
        <f>IF(G75&gt;0,MAX(A$12:A74)+1,0)</f>
        <v>0</v>
      </c>
      <c r="C75" s="222"/>
    </row>
    <row r="76" spans="1:3" ht="15">
      <c r="A76" s="179">
        <f>IF(G76&gt;0,MAX(A$12:A75)+1,0)</f>
        <v>0</v>
      </c>
      <c r="C76" s="222"/>
    </row>
    <row r="77" spans="1:3" ht="15">
      <c r="A77" s="179">
        <f>IF(G77&gt;0,MAX(A$12:A76)+1,0)</f>
        <v>0</v>
      </c>
      <c r="C77" s="222"/>
    </row>
    <row r="78" spans="1:3" ht="15">
      <c r="A78" s="179">
        <f>IF(G78&gt;0,MAX(A$12:A77)+1,0)</f>
        <v>0</v>
      </c>
      <c r="C78" s="222"/>
    </row>
    <row r="79" spans="1:3" ht="15">
      <c r="A79" s="179">
        <f>IF(G79&gt;0,MAX(A$12:A78)+1,0)</f>
        <v>0</v>
      </c>
      <c r="C79" s="222"/>
    </row>
    <row r="80" spans="1:3" ht="15">
      <c r="A80" s="179">
        <f>IF(G80&gt;0,MAX(A$12:A79)+1,0)</f>
        <v>0</v>
      </c>
      <c r="C80" s="222"/>
    </row>
    <row r="81" spans="1:3" ht="15">
      <c r="A81" s="179">
        <f>IF(G81&gt;0,MAX(A$12:A80)+1,0)</f>
        <v>0</v>
      </c>
      <c r="C81" s="222"/>
    </row>
    <row r="82" spans="1:3" ht="15">
      <c r="A82" s="179">
        <f>IF(G82&gt;0,MAX(A$12:A81)+1,0)</f>
        <v>0</v>
      </c>
      <c r="C82" s="222"/>
    </row>
    <row r="83" ht="15">
      <c r="C83" s="222"/>
    </row>
    <row r="84" ht="15">
      <c r="C84" s="222"/>
    </row>
    <row r="85" ht="15">
      <c r="C85" s="222"/>
    </row>
    <row r="86" ht="15">
      <c r="C86" s="222"/>
    </row>
    <row r="87" ht="15">
      <c r="C87" s="222"/>
    </row>
    <row r="88" ht="15">
      <c r="C88" s="222"/>
    </row>
    <row r="89" ht="15">
      <c r="C89" s="222"/>
    </row>
    <row r="90" ht="15">
      <c r="C90" s="222"/>
    </row>
    <row r="91" ht="15">
      <c r="C91" s="222"/>
    </row>
    <row r="92" ht="15">
      <c r="C92" s="222"/>
    </row>
    <row r="93" ht="15">
      <c r="C93" s="222"/>
    </row>
    <row r="94" ht="15">
      <c r="C94" s="222"/>
    </row>
    <row r="95" ht="15">
      <c r="C95" s="222"/>
    </row>
    <row r="96" ht="15">
      <c r="C96" s="222"/>
    </row>
    <row r="97" ht="15">
      <c r="C97" s="222"/>
    </row>
    <row r="98" ht="15">
      <c r="C98" s="222"/>
    </row>
    <row r="99" ht="15">
      <c r="C99" s="222"/>
    </row>
    <row r="100" ht="15">
      <c r="C100" s="222"/>
    </row>
    <row r="101" ht="15">
      <c r="C101" s="222"/>
    </row>
    <row r="102" ht="15">
      <c r="C102" s="222"/>
    </row>
    <row r="103" ht="15">
      <c r="C103" s="222"/>
    </row>
    <row r="104" ht="15">
      <c r="C104" s="222"/>
    </row>
    <row r="105" ht="15">
      <c r="C105" s="222"/>
    </row>
    <row r="106" ht="15">
      <c r="C106" s="222"/>
    </row>
    <row r="107" ht="15">
      <c r="C107" s="222"/>
    </row>
    <row r="108" ht="15">
      <c r="C108" s="222"/>
    </row>
    <row r="109" ht="15">
      <c r="C109" s="222"/>
    </row>
    <row r="110" ht="15">
      <c r="C110" s="222"/>
    </row>
    <row r="111" ht="15">
      <c r="C111" s="222"/>
    </row>
    <row r="112" ht="15">
      <c r="C112" s="222"/>
    </row>
    <row r="113" ht="15">
      <c r="C113" s="222"/>
    </row>
    <row r="114" ht="15">
      <c r="C114" s="222"/>
    </row>
    <row r="115" ht="15">
      <c r="C115" s="222"/>
    </row>
    <row r="116" ht="15">
      <c r="C116" s="222"/>
    </row>
    <row r="117" ht="15">
      <c r="C117" s="222"/>
    </row>
    <row r="118" ht="15">
      <c r="C118" s="222"/>
    </row>
    <row r="119" ht="15">
      <c r="C119" s="222"/>
    </row>
    <row r="120" ht="15">
      <c r="C120" s="222"/>
    </row>
    <row r="121" ht="15">
      <c r="C121" s="222"/>
    </row>
    <row r="122" ht="15">
      <c r="C122" s="222"/>
    </row>
    <row r="123" ht="15">
      <c r="C123" s="222"/>
    </row>
    <row r="124" ht="15">
      <c r="C124" s="222"/>
    </row>
    <row r="125" ht="15">
      <c r="C125" s="222"/>
    </row>
    <row r="126" ht="15">
      <c r="C126" s="222"/>
    </row>
    <row r="127" ht="15">
      <c r="C127" s="222"/>
    </row>
    <row r="128" ht="15">
      <c r="C128" s="222"/>
    </row>
    <row r="129" ht="15">
      <c r="C129" s="222"/>
    </row>
    <row r="130" ht="15">
      <c r="C130" s="222"/>
    </row>
    <row r="131" ht="15">
      <c r="C131" s="222"/>
    </row>
    <row r="132" ht="15">
      <c r="C132" s="222"/>
    </row>
    <row r="133" ht="15">
      <c r="C133" s="222"/>
    </row>
    <row r="134" ht="15">
      <c r="C134" s="222"/>
    </row>
    <row r="135" ht="15">
      <c r="C135" s="222"/>
    </row>
    <row r="136" ht="15">
      <c r="C136" s="222"/>
    </row>
    <row r="137" ht="15">
      <c r="C137" s="222"/>
    </row>
    <row r="138" ht="15">
      <c r="C138" s="222"/>
    </row>
    <row r="139" ht="15">
      <c r="C139" s="222"/>
    </row>
    <row r="140" ht="15">
      <c r="C140" s="222"/>
    </row>
    <row r="141" ht="15">
      <c r="C141" s="222"/>
    </row>
    <row r="142" ht="15">
      <c r="C142" s="222"/>
    </row>
    <row r="143" ht="15">
      <c r="C143" s="222"/>
    </row>
    <row r="144" ht="15">
      <c r="C144" s="222"/>
    </row>
    <row r="145" ht="15">
      <c r="C145" s="222"/>
    </row>
    <row r="146" ht="15">
      <c r="C146" s="222"/>
    </row>
    <row r="147" ht="15">
      <c r="C147" s="222"/>
    </row>
    <row r="148" ht="15">
      <c r="C148" s="222"/>
    </row>
    <row r="149" ht="15">
      <c r="C149" s="222"/>
    </row>
    <row r="150" ht="15">
      <c r="C150" s="222"/>
    </row>
    <row r="151" ht="15">
      <c r="C151" s="222"/>
    </row>
    <row r="152" ht="15">
      <c r="C152" s="222"/>
    </row>
    <row r="153" ht="15">
      <c r="C153" s="222"/>
    </row>
    <row r="154" ht="15">
      <c r="C154" s="222"/>
    </row>
    <row r="155" ht="15">
      <c r="C155" s="222"/>
    </row>
    <row r="156" ht="15">
      <c r="C156" s="222"/>
    </row>
    <row r="157" ht="15">
      <c r="C157" s="222"/>
    </row>
    <row r="158" ht="15">
      <c r="C158" s="222"/>
    </row>
    <row r="159" ht="15">
      <c r="C159" s="222"/>
    </row>
    <row r="160" ht="15">
      <c r="C160" s="222"/>
    </row>
    <row r="161" ht="15">
      <c r="C161" s="222"/>
    </row>
    <row r="162" ht="15">
      <c r="C162" s="222"/>
    </row>
    <row r="163" ht="15">
      <c r="C163" s="222"/>
    </row>
    <row r="164" ht="15">
      <c r="C164" s="222"/>
    </row>
    <row r="165" ht="15">
      <c r="C165" s="222"/>
    </row>
    <row r="166" ht="15">
      <c r="C166" s="222"/>
    </row>
    <row r="167" ht="15">
      <c r="C167" s="222"/>
    </row>
    <row r="168" ht="15">
      <c r="C168" s="222"/>
    </row>
    <row r="169" ht="15">
      <c r="C169" s="222"/>
    </row>
    <row r="170" ht="15">
      <c r="C170" s="222"/>
    </row>
    <row r="171" ht="15">
      <c r="C171" s="222"/>
    </row>
    <row r="172" ht="15">
      <c r="C172" s="222"/>
    </row>
    <row r="173" ht="15">
      <c r="C173" s="222"/>
    </row>
    <row r="174" ht="15">
      <c r="C174" s="222"/>
    </row>
    <row r="175" ht="15">
      <c r="C175" s="222"/>
    </row>
    <row r="176" ht="15">
      <c r="C176" s="222"/>
    </row>
    <row r="177" ht="15">
      <c r="C177" s="222"/>
    </row>
    <row r="178" ht="15">
      <c r="C178" s="222"/>
    </row>
    <row r="179" ht="15">
      <c r="C179" s="222"/>
    </row>
    <row r="180" ht="15">
      <c r="C180" s="222"/>
    </row>
    <row r="181" ht="15">
      <c r="C181" s="222"/>
    </row>
    <row r="182" ht="15">
      <c r="C182" s="222"/>
    </row>
    <row r="183" ht="15">
      <c r="C183" s="222"/>
    </row>
    <row r="184" ht="15">
      <c r="C184" s="222"/>
    </row>
    <row r="185" ht="15">
      <c r="C185" s="222"/>
    </row>
    <row r="186" ht="15">
      <c r="C186" s="222"/>
    </row>
    <row r="187" ht="15">
      <c r="C187" s="222"/>
    </row>
    <row r="188" ht="15">
      <c r="C188" s="222"/>
    </row>
    <row r="189" ht="15">
      <c r="C189" s="222"/>
    </row>
    <row r="190" ht="15">
      <c r="C190" s="222"/>
    </row>
    <row r="191" ht="15">
      <c r="C191" s="222"/>
    </row>
    <row r="192" ht="15">
      <c r="C192" s="222"/>
    </row>
    <row r="193" ht="15">
      <c r="C193" s="222"/>
    </row>
    <row r="194" ht="15">
      <c r="C194" s="222"/>
    </row>
    <row r="195" ht="15">
      <c r="C195" s="222"/>
    </row>
    <row r="196" ht="15">
      <c r="C196" s="222"/>
    </row>
    <row r="197" ht="15">
      <c r="C197" s="222"/>
    </row>
    <row r="198" ht="15">
      <c r="C198" s="222"/>
    </row>
    <row r="199" ht="15">
      <c r="C199" s="222"/>
    </row>
    <row r="200" ht="15">
      <c r="C200" s="222"/>
    </row>
    <row r="201" ht="15">
      <c r="C201" s="222"/>
    </row>
    <row r="202" ht="15">
      <c r="C202" s="222"/>
    </row>
    <row r="203" ht="15">
      <c r="C203" s="222"/>
    </row>
    <row r="204" ht="15">
      <c r="C204" s="222"/>
    </row>
    <row r="205" ht="15">
      <c r="C205" s="222"/>
    </row>
    <row r="206" ht="15">
      <c r="C206" s="222"/>
    </row>
    <row r="207" ht="15">
      <c r="C207" s="222"/>
    </row>
    <row r="208" ht="15">
      <c r="C208" s="222"/>
    </row>
    <row r="209" ht="15">
      <c r="C209" s="222"/>
    </row>
    <row r="210" ht="15">
      <c r="C210" s="222"/>
    </row>
    <row r="211" ht="15">
      <c r="C211" s="222"/>
    </row>
    <row r="212" ht="15">
      <c r="C212" s="222"/>
    </row>
    <row r="213" ht="15">
      <c r="C213" s="222"/>
    </row>
    <row r="214" ht="15">
      <c r="C214" s="222"/>
    </row>
    <row r="215" ht="15">
      <c r="C215" s="222"/>
    </row>
    <row r="216" ht="15">
      <c r="C216" s="222"/>
    </row>
    <row r="217" ht="15">
      <c r="C217" s="222"/>
    </row>
    <row r="218" ht="15">
      <c r="C218" s="222"/>
    </row>
    <row r="219" ht="15">
      <c r="C219" s="222"/>
    </row>
    <row r="220" ht="15">
      <c r="C220" s="222"/>
    </row>
    <row r="221" ht="15">
      <c r="C221" s="222"/>
    </row>
    <row r="222" ht="15">
      <c r="C222" s="222"/>
    </row>
    <row r="223" ht="15">
      <c r="C223" s="222"/>
    </row>
    <row r="224" ht="15">
      <c r="C224" s="222"/>
    </row>
    <row r="225" ht="15">
      <c r="C225" s="222"/>
    </row>
    <row r="226" ht="15">
      <c r="C226" s="222"/>
    </row>
    <row r="227" ht="15">
      <c r="C227" s="222"/>
    </row>
    <row r="228" ht="15">
      <c r="C228" s="222"/>
    </row>
    <row r="229" ht="15">
      <c r="C229" s="222"/>
    </row>
    <row r="230" ht="15">
      <c r="C230" s="222"/>
    </row>
    <row r="231" ht="15">
      <c r="C231" s="222"/>
    </row>
    <row r="232" ht="15">
      <c r="C232" s="222"/>
    </row>
    <row r="233" ht="15">
      <c r="C233" s="222"/>
    </row>
    <row r="234" ht="15">
      <c r="C234" s="222"/>
    </row>
    <row r="235" ht="15">
      <c r="C235" s="222"/>
    </row>
    <row r="236" ht="15">
      <c r="C236" s="222"/>
    </row>
    <row r="237" ht="15">
      <c r="C237" s="222"/>
    </row>
    <row r="238" ht="15">
      <c r="C238" s="222"/>
    </row>
    <row r="239" ht="15">
      <c r="C239" s="222"/>
    </row>
    <row r="240" ht="15">
      <c r="C240" s="222"/>
    </row>
    <row r="241" ht="15">
      <c r="C241" s="222"/>
    </row>
    <row r="242" ht="15">
      <c r="C242" s="222"/>
    </row>
    <row r="243" ht="15">
      <c r="C243" s="222"/>
    </row>
    <row r="244" ht="15">
      <c r="C244" s="222"/>
    </row>
    <row r="245" ht="15">
      <c r="C245" s="222"/>
    </row>
    <row r="246" ht="15">
      <c r="C246" s="222"/>
    </row>
    <row r="247" ht="15">
      <c r="C247" s="222"/>
    </row>
    <row r="248" ht="15">
      <c r="C248" s="222"/>
    </row>
    <row r="249" ht="15">
      <c r="C249" s="222"/>
    </row>
    <row r="250" ht="15">
      <c r="C250" s="222"/>
    </row>
    <row r="251" ht="15">
      <c r="C251" s="222"/>
    </row>
    <row r="252" ht="15">
      <c r="C252" s="222"/>
    </row>
    <row r="253" ht="15">
      <c r="C253" s="222"/>
    </row>
    <row r="254" ht="15">
      <c r="C254" s="222"/>
    </row>
    <row r="255" ht="15">
      <c r="C255" s="222"/>
    </row>
    <row r="256" ht="15">
      <c r="C256" s="222"/>
    </row>
    <row r="257" ht="15">
      <c r="C257" s="222"/>
    </row>
    <row r="258" ht="15">
      <c r="C258" s="222"/>
    </row>
    <row r="259" ht="15">
      <c r="C259" s="222"/>
    </row>
    <row r="260" ht="15">
      <c r="C260" s="222"/>
    </row>
    <row r="261" ht="15">
      <c r="C261" s="222"/>
    </row>
    <row r="262" ht="15">
      <c r="C262" s="222"/>
    </row>
    <row r="263" ht="15">
      <c r="C263" s="222"/>
    </row>
    <row r="264" ht="15">
      <c r="C264" s="222"/>
    </row>
    <row r="265" ht="15">
      <c r="C265" s="222"/>
    </row>
    <row r="266" ht="15">
      <c r="C266" s="222"/>
    </row>
    <row r="267" ht="15">
      <c r="C267" s="222"/>
    </row>
    <row r="268" ht="15">
      <c r="C268" s="222"/>
    </row>
    <row r="269" ht="15">
      <c r="C269" s="222"/>
    </row>
    <row r="270" ht="15">
      <c r="C270" s="222"/>
    </row>
    <row r="271" ht="15">
      <c r="C271" s="222"/>
    </row>
    <row r="272" ht="15">
      <c r="C272" s="222"/>
    </row>
    <row r="273" ht="15">
      <c r="C273" s="222"/>
    </row>
    <row r="274" ht="15">
      <c r="C274" s="222"/>
    </row>
    <row r="275" ht="15">
      <c r="C275" s="222"/>
    </row>
    <row r="276" ht="15">
      <c r="C276" s="222"/>
    </row>
    <row r="277" ht="15">
      <c r="C277" s="222"/>
    </row>
    <row r="278" ht="15">
      <c r="C278" s="222"/>
    </row>
    <row r="279" ht="15">
      <c r="C279" s="222"/>
    </row>
    <row r="280" ht="15">
      <c r="C280" s="222"/>
    </row>
    <row r="281" ht="15">
      <c r="C281" s="222"/>
    </row>
    <row r="282" ht="15">
      <c r="C282" s="222"/>
    </row>
    <row r="283" ht="15">
      <c r="C283" s="222"/>
    </row>
    <row r="284" ht="15">
      <c r="C284" s="222"/>
    </row>
    <row r="285" ht="15">
      <c r="C285" s="222"/>
    </row>
    <row r="286" ht="15">
      <c r="C286" s="222"/>
    </row>
    <row r="287" ht="15">
      <c r="C287" s="222"/>
    </row>
    <row r="288" ht="15">
      <c r="C288" s="222"/>
    </row>
    <row r="289" ht="15">
      <c r="C289" s="222"/>
    </row>
    <row r="290" ht="15">
      <c r="C290" s="222"/>
    </row>
    <row r="291" ht="15">
      <c r="C291" s="222"/>
    </row>
    <row r="292" ht="15">
      <c r="C292" s="222"/>
    </row>
    <row r="293" ht="15">
      <c r="C293" s="222"/>
    </row>
    <row r="294" ht="15">
      <c r="C294" s="222"/>
    </row>
    <row r="295" ht="15">
      <c r="C295" s="222"/>
    </row>
    <row r="296" ht="15">
      <c r="C296" s="222"/>
    </row>
    <row r="297" ht="15">
      <c r="C297" s="222"/>
    </row>
    <row r="298" ht="15">
      <c r="C298" s="222"/>
    </row>
    <row r="299" ht="15">
      <c r="C299" s="222"/>
    </row>
    <row r="300" ht="15">
      <c r="C300" s="222"/>
    </row>
    <row r="301" ht="15">
      <c r="C301" s="222"/>
    </row>
    <row r="302" ht="15">
      <c r="C302" s="222"/>
    </row>
    <row r="303" ht="15">
      <c r="C303" s="222"/>
    </row>
    <row r="304" ht="15">
      <c r="C304" s="222"/>
    </row>
    <row r="305" ht="15">
      <c r="C305" s="222"/>
    </row>
    <row r="306" ht="15">
      <c r="C306" s="222"/>
    </row>
    <row r="307" ht="15">
      <c r="C307" s="222"/>
    </row>
    <row r="308" ht="15">
      <c r="C308" s="222"/>
    </row>
    <row r="309" ht="15">
      <c r="C309" s="222"/>
    </row>
    <row r="310" ht="15">
      <c r="C310" s="222"/>
    </row>
    <row r="311" ht="15">
      <c r="C311" s="222"/>
    </row>
    <row r="312" ht="15">
      <c r="C312" s="222"/>
    </row>
    <row r="313" ht="15">
      <c r="C313" s="222"/>
    </row>
    <row r="314" ht="15">
      <c r="C314" s="222"/>
    </row>
    <row r="315" ht="15">
      <c r="C315" s="222"/>
    </row>
    <row r="316" ht="15">
      <c r="C316" s="222"/>
    </row>
    <row r="317" ht="15">
      <c r="C317" s="222"/>
    </row>
    <row r="318" ht="15">
      <c r="C318" s="222"/>
    </row>
    <row r="319" ht="15">
      <c r="C319" s="222"/>
    </row>
    <row r="320" ht="15">
      <c r="C320" s="222"/>
    </row>
    <row r="321" ht="15">
      <c r="C321" s="222"/>
    </row>
    <row r="322" ht="15">
      <c r="C322" s="222"/>
    </row>
    <row r="323" ht="15">
      <c r="C323" s="222"/>
    </row>
    <row r="324" ht="15">
      <c r="C324" s="222"/>
    </row>
    <row r="325" ht="15">
      <c r="C325" s="222"/>
    </row>
    <row r="326" ht="15">
      <c r="C326" s="222"/>
    </row>
    <row r="327" ht="15">
      <c r="C327" s="222"/>
    </row>
    <row r="328" ht="15">
      <c r="C328" s="222"/>
    </row>
    <row r="329" ht="15">
      <c r="C329" s="222"/>
    </row>
    <row r="330" ht="15">
      <c r="C330" s="222"/>
    </row>
    <row r="331" ht="15">
      <c r="C331" s="222"/>
    </row>
    <row r="332" ht="15">
      <c r="C332" s="222"/>
    </row>
    <row r="333" ht="15">
      <c r="C333" s="222"/>
    </row>
    <row r="334" ht="15">
      <c r="C334" s="222"/>
    </row>
    <row r="335" ht="15">
      <c r="C335" s="222"/>
    </row>
    <row r="336" ht="15">
      <c r="C336" s="222"/>
    </row>
    <row r="337" ht="15">
      <c r="C337" s="222"/>
    </row>
    <row r="338" ht="15">
      <c r="C338" s="222"/>
    </row>
    <row r="339" ht="15">
      <c r="C339" s="222"/>
    </row>
    <row r="340" ht="15">
      <c r="C340" s="222"/>
    </row>
    <row r="341" ht="15">
      <c r="C341" s="222"/>
    </row>
    <row r="342" ht="15">
      <c r="C342" s="222"/>
    </row>
    <row r="343" ht="15">
      <c r="C343" s="222"/>
    </row>
    <row r="344" ht="15">
      <c r="C344" s="222"/>
    </row>
    <row r="345" ht="15">
      <c r="C345" s="222"/>
    </row>
    <row r="346" ht="15">
      <c r="C346" s="222"/>
    </row>
    <row r="347" ht="15">
      <c r="C347" s="222"/>
    </row>
    <row r="348" ht="15">
      <c r="C348" s="222"/>
    </row>
    <row r="349" ht="15">
      <c r="C349" s="222"/>
    </row>
    <row r="350" ht="15">
      <c r="C350" s="222"/>
    </row>
    <row r="351" ht="15">
      <c r="C351" s="222"/>
    </row>
    <row r="352" ht="15">
      <c r="C352" s="222"/>
    </row>
    <row r="353" ht="15">
      <c r="C353" s="222"/>
    </row>
    <row r="354" ht="15">
      <c r="C354" s="222"/>
    </row>
    <row r="355" ht="15">
      <c r="C355" s="222"/>
    </row>
    <row r="356" ht="15">
      <c r="C356" s="222"/>
    </row>
    <row r="357" ht="15">
      <c r="C357" s="222"/>
    </row>
    <row r="358" ht="15">
      <c r="C358" s="222"/>
    </row>
    <row r="359" ht="15">
      <c r="C359" s="222"/>
    </row>
    <row r="360" ht="15">
      <c r="C360" s="222"/>
    </row>
    <row r="361" ht="15">
      <c r="C361" s="222"/>
    </row>
    <row r="362" ht="15">
      <c r="C362" s="222"/>
    </row>
    <row r="363" ht="15">
      <c r="C363" s="222"/>
    </row>
    <row r="364" ht="15">
      <c r="C364" s="222"/>
    </row>
    <row r="365" ht="15">
      <c r="C365" s="222"/>
    </row>
    <row r="366" ht="15">
      <c r="C366" s="222"/>
    </row>
    <row r="367" ht="15">
      <c r="C367" s="222"/>
    </row>
    <row r="368" ht="15">
      <c r="C368" s="222"/>
    </row>
    <row r="369" ht="15">
      <c r="C369" s="222"/>
    </row>
    <row r="370" ht="15">
      <c r="C370" s="222"/>
    </row>
    <row r="371" ht="15">
      <c r="C371" s="222"/>
    </row>
    <row r="372" ht="15">
      <c r="C372" s="222"/>
    </row>
    <row r="373" ht="15">
      <c r="C373" s="222"/>
    </row>
    <row r="374" ht="15">
      <c r="C374" s="222"/>
    </row>
    <row r="375" ht="15">
      <c r="C375" s="222"/>
    </row>
    <row r="376" ht="15">
      <c r="C376" s="222"/>
    </row>
    <row r="377" ht="15">
      <c r="C377" s="222"/>
    </row>
    <row r="378" ht="15">
      <c r="C378" s="222"/>
    </row>
    <row r="379" ht="15">
      <c r="C379" s="222"/>
    </row>
    <row r="380" ht="15">
      <c r="C380" s="222"/>
    </row>
    <row r="381" ht="15">
      <c r="C381" s="222"/>
    </row>
    <row r="382" ht="15">
      <c r="C382" s="222"/>
    </row>
    <row r="383" ht="15">
      <c r="C383" s="222"/>
    </row>
    <row r="384" ht="15">
      <c r="C384" s="222"/>
    </row>
    <row r="385" ht="15">
      <c r="C385" s="222"/>
    </row>
    <row r="386" ht="15">
      <c r="C386" s="222"/>
    </row>
    <row r="387" ht="15">
      <c r="C387" s="222"/>
    </row>
    <row r="388" ht="15">
      <c r="C388" s="222"/>
    </row>
    <row r="389" ht="15">
      <c r="C389" s="222"/>
    </row>
    <row r="390" ht="15">
      <c r="C390" s="222"/>
    </row>
    <row r="391" ht="15">
      <c r="C391" s="222"/>
    </row>
    <row r="392" ht="15">
      <c r="C392" s="222"/>
    </row>
    <row r="393" ht="15">
      <c r="C393" s="222"/>
    </row>
    <row r="394" ht="15">
      <c r="C394" s="222"/>
    </row>
    <row r="395" ht="15">
      <c r="C395" s="222"/>
    </row>
    <row r="396" ht="15">
      <c r="C396" s="222"/>
    </row>
    <row r="397" ht="15">
      <c r="C397" s="222"/>
    </row>
    <row r="398" ht="15">
      <c r="C398" s="222"/>
    </row>
    <row r="399" ht="15">
      <c r="C399" s="222"/>
    </row>
    <row r="400" ht="15">
      <c r="C400" s="222"/>
    </row>
    <row r="401" ht="15">
      <c r="C401" s="222"/>
    </row>
    <row r="402" ht="15">
      <c r="C402" s="222"/>
    </row>
    <row r="403" ht="15">
      <c r="C403" s="222"/>
    </row>
    <row r="404" ht="15">
      <c r="C404" s="222"/>
    </row>
    <row r="405" ht="15">
      <c r="C405" s="222"/>
    </row>
    <row r="406" ht="15">
      <c r="C406" s="222"/>
    </row>
    <row r="407" ht="15">
      <c r="C407" s="222"/>
    </row>
    <row r="408" ht="15">
      <c r="C408" s="222"/>
    </row>
    <row r="409" ht="15">
      <c r="C409" s="222"/>
    </row>
    <row r="410" ht="15">
      <c r="C410" s="222"/>
    </row>
    <row r="411" ht="15">
      <c r="C411" s="222"/>
    </row>
    <row r="412" ht="15">
      <c r="C412" s="222"/>
    </row>
    <row r="413" ht="15">
      <c r="C413" s="222"/>
    </row>
    <row r="414" ht="15">
      <c r="C414" s="222"/>
    </row>
    <row r="415" ht="15">
      <c r="C415" s="222"/>
    </row>
    <row r="416" ht="15">
      <c r="C416" s="222"/>
    </row>
    <row r="417" ht="15">
      <c r="C417" s="222"/>
    </row>
    <row r="418" ht="15">
      <c r="C418" s="222"/>
    </row>
    <row r="419" ht="15">
      <c r="C419" s="222"/>
    </row>
    <row r="420" ht="15">
      <c r="C420" s="222"/>
    </row>
    <row r="421" ht="15">
      <c r="C421" s="222"/>
    </row>
    <row r="422" ht="15">
      <c r="C422" s="222"/>
    </row>
    <row r="423" ht="15">
      <c r="C423" s="222"/>
    </row>
    <row r="424" ht="15">
      <c r="C424" s="222"/>
    </row>
    <row r="425" ht="15">
      <c r="C425" s="222"/>
    </row>
    <row r="426" ht="15">
      <c r="C426" s="222"/>
    </row>
    <row r="427" ht="15">
      <c r="C427" s="222"/>
    </row>
    <row r="428" ht="15">
      <c r="C428" s="222"/>
    </row>
    <row r="429" ht="15">
      <c r="C429" s="222"/>
    </row>
    <row r="430" ht="15">
      <c r="C430" s="222"/>
    </row>
    <row r="431" ht="15">
      <c r="C431" s="222"/>
    </row>
    <row r="432" ht="15">
      <c r="C432" s="222"/>
    </row>
    <row r="433" ht="15">
      <c r="C433" s="222"/>
    </row>
    <row r="434" ht="15">
      <c r="C434" s="222"/>
    </row>
    <row r="435" ht="15">
      <c r="C435" s="222"/>
    </row>
    <row r="436" ht="15">
      <c r="C436" s="222"/>
    </row>
    <row r="437" ht="15">
      <c r="C437" s="222"/>
    </row>
    <row r="438" ht="15">
      <c r="C438" s="222"/>
    </row>
    <row r="439" ht="15">
      <c r="C439" s="222"/>
    </row>
    <row r="440" ht="15">
      <c r="C440" s="222"/>
    </row>
    <row r="441" ht="15">
      <c r="C441" s="222"/>
    </row>
    <row r="442" ht="15">
      <c r="C442" s="222"/>
    </row>
    <row r="443" ht="15">
      <c r="C443" s="222"/>
    </row>
    <row r="444" ht="15">
      <c r="C444" s="222"/>
    </row>
    <row r="445" ht="15">
      <c r="C445" s="222"/>
    </row>
    <row r="446" ht="15">
      <c r="C446" s="222"/>
    </row>
    <row r="447" ht="15">
      <c r="C447" s="222"/>
    </row>
    <row r="448" ht="15">
      <c r="C448" s="222"/>
    </row>
    <row r="449" ht="15">
      <c r="C449" s="222"/>
    </row>
    <row r="450" ht="15">
      <c r="C450" s="222"/>
    </row>
    <row r="451" ht="15">
      <c r="C451" s="222"/>
    </row>
    <row r="452" ht="15">
      <c r="C452" s="222"/>
    </row>
    <row r="453" ht="15">
      <c r="C453" s="222"/>
    </row>
    <row r="454" ht="15">
      <c r="C454" s="222"/>
    </row>
    <row r="455" ht="15">
      <c r="C455" s="222"/>
    </row>
    <row r="456" ht="15">
      <c r="C456" s="222"/>
    </row>
    <row r="457" ht="15">
      <c r="C457" s="222"/>
    </row>
    <row r="458" ht="15">
      <c r="C458" s="222"/>
    </row>
    <row r="459" ht="15">
      <c r="C459" s="222"/>
    </row>
    <row r="460" ht="15">
      <c r="C460" s="222"/>
    </row>
    <row r="461" ht="15">
      <c r="C461" s="222"/>
    </row>
    <row r="462" ht="15">
      <c r="C462" s="222"/>
    </row>
    <row r="463" ht="15">
      <c r="C463" s="222"/>
    </row>
    <row r="464" ht="15">
      <c r="C464" s="222"/>
    </row>
    <row r="465" ht="15">
      <c r="C465" s="222"/>
    </row>
    <row r="466" ht="15">
      <c r="C466" s="222"/>
    </row>
    <row r="467" ht="15">
      <c r="C467" s="222"/>
    </row>
    <row r="468" ht="15">
      <c r="C468" s="222"/>
    </row>
    <row r="469" ht="15">
      <c r="C469" s="222"/>
    </row>
    <row r="470" ht="15">
      <c r="C470" s="222"/>
    </row>
    <row r="471" ht="15">
      <c r="C471" s="222"/>
    </row>
    <row r="472" ht="15">
      <c r="C472" s="222"/>
    </row>
    <row r="473" ht="15">
      <c r="C473" s="222"/>
    </row>
    <row r="474" ht="15">
      <c r="C474" s="222"/>
    </row>
    <row r="475" ht="15">
      <c r="C475" s="222"/>
    </row>
    <row r="476" ht="15">
      <c r="C476" s="222"/>
    </row>
    <row r="477" ht="15">
      <c r="C477" s="222"/>
    </row>
    <row r="478" ht="15">
      <c r="C478" s="222"/>
    </row>
    <row r="479" ht="15">
      <c r="C479" s="222"/>
    </row>
    <row r="480" ht="15">
      <c r="C480" s="222"/>
    </row>
    <row r="481" ht="15">
      <c r="C481" s="222"/>
    </row>
    <row r="482" ht="15">
      <c r="C482" s="222"/>
    </row>
    <row r="483" ht="15">
      <c r="C483" s="222"/>
    </row>
    <row r="484" ht="15">
      <c r="C484" s="222"/>
    </row>
    <row r="485" ht="15">
      <c r="C485" s="222"/>
    </row>
    <row r="486" ht="15">
      <c r="C486" s="222"/>
    </row>
    <row r="487" ht="15">
      <c r="C487" s="222"/>
    </row>
    <row r="488" ht="15">
      <c r="C488" s="222"/>
    </row>
    <row r="489" ht="15">
      <c r="C489" s="222"/>
    </row>
    <row r="490" ht="15">
      <c r="C490" s="222"/>
    </row>
    <row r="491" ht="15">
      <c r="C491" s="222"/>
    </row>
    <row r="492" ht="15">
      <c r="C492" s="222"/>
    </row>
    <row r="493" ht="15">
      <c r="C493" s="222"/>
    </row>
    <row r="494" ht="15">
      <c r="C494" s="222"/>
    </row>
    <row r="495" ht="15">
      <c r="C495" s="222"/>
    </row>
    <row r="496" ht="15">
      <c r="C496" s="222"/>
    </row>
    <row r="497" ht="15">
      <c r="C497" s="222"/>
    </row>
    <row r="498" ht="15">
      <c r="C498" s="222"/>
    </row>
    <row r="499" ht="15">
      <c r="C499" s="222"/>
    </row>
    <row r="500" ht="15">
      <c r="C500" s="222"/>
    </row>
    <row r="501" ht="15">
      <c r="C501" s="222"/>
    </row>
    <row r="502" ht="15">
      <c r="C502" s="222"/>
    </row>
    <row r="503" ht="15">
      <c r="C503" s="222"/>
    </row>
    <row r="504" ht="15">
      <c r="C504" s="222"/>
    </row>
    <row r="505" ht="15">
      <c r="C505" s="222"/>
    </row>
    <row r="506" ht="15">
      <c r="C506" s="222"/>
    </row>
    <row r="507" ht="15">
      <c r="C507" s="222"/>
    </row>
    <row r="508" ht="15">
      <c r="C508" s="222"/>
    </row>
    <row r="509" ht="15">
      <c r="C509" s="222"/>
    </row>
    <row r="510" ht="15">
      <c r="C510" s="222"/>
    </row>
    <row r="511" ht="15">
      <c r="C511" s="222"/>
    </row>
    <row r="512" ht="15">
      <c r="C512" s="222"/>
    </row>
    <row r="513" ht="15">
      <c r="C513" s="222"/>
    </row>
    <row r="514" ht="15">
      <c r="C514" s="222"/>
    </row>
    <row r="515" ht="15">
      <c r="C515" s="222"/>
    </row>
    <row r="516" ht="15">
      <c r="C516" s="222"/>
    </row>
    <row r="517" ht="15">
      <c r="C517" s="222"/>
    </row>
    <row r="518" ht="15">
      <c r="C518" s="222"/>
    </row>
    <row r="519" ht="15">
      <c r="C519" s="222"/>
    </row>
    <row r="520" ht="15">
      <c r="C520" s="222"/>
    </row>
    <row r="521" ht="15">
      <c r="C521" s="222"/>
    </row>
    <row r="522" ht="15">
      <c r="C522" s="222"/>
    </row>
    <row r="523" ht="15">
      <c r="C523" s="222"/>
    </row>
    <row r="524" ht="15">
      <c r="C524" s="222"/>
    </row>
    <row r="525" ht="15">
      <c r="C525" s="222"/>
    </row>
    <row r="526" ht="15">
      <c r="C526" s="222"/>
    </row>
    <row r="527" ht="15">
      <c r="C527" s="222"/>
    </row>
    <row r="528" ht="15">
      <c r="C528" s="222"/>
    </row>
    <row r="529" ht="15">
      <c r="C529" s="222"/>
    </row>
    <row r="530" ht="15">
      <c r="C530" s="222"/>
    </row>
    <row r="531" ht="15">
      <c r="C531" s="222"/>
    </row>
    <row r="532" ht="15">
      <c r="C532" s="222"/>
    </row>
    <row r="533" ht="15">
      <c r="C533" s="222"/>
    </row>
    <row r="534" ht="15">
      <c r="C534" s="222"/>
    </row>
    <row r="535" ht="15">
      <c r="C535" s="222"/>
    </row>
    <row r="536" ht="15">
      <c r="C536" s="222"/>
    </row>
    <row r="537" ht="15">
      <c r="C537" s="222"/>
    </row>
    <row r="538" ht="15">
      <c r="C538" s="222"/>
    </row>
    <row r="539" ht="15">
      <c r="C539" s="222"/>
    </row>
    <row r="540" ht="15">
      <c r="C540" s="222"/>
    </row>
    <row r="541" ht="15">
      <c r="C541" s="222"/>
    </row>
    <row r="542" ht="15">
      <c r="C542" s="222"/>
    </row>
    <row r="543" ht="15">
      <c r="C543" s="222"/>
    </row>
    <row r="544" ht="15">
      <c r="C544" s="222"/>
    </row>
    <row r="545" ht="15">
      <c r="C545" s="222"/>
    </row>
    <row r="546" ht="15">
      <c r="C546" s="222"/>
    </row>
    <row r="547" ht="15">
      <c r="C547" s="222"/>
    </row>
    <row r="548" ht="15">
      <c r="C548" s="222"/>
    </row>
    <row r="549" ht="15">
      <c r="C549" s="222"/>
    </row>
    <row r="550" ht="15">
      <c r="C550" s="222"/>
    </row>
    <row r="551" ht="15">
      <c r="C551" s="222"/>
    </row>
    <row r="552" ht="15">
      <c r="C552" s="222"/>
    </row>
    <row r="553" ht="15">
      <c r="C553" s="222"/>
    </row>
    <row r="554" ht="15">
      <c r="C554" s="222"/>
    </row>
    <row r="555" ht="15">
      <c r="C555" s="222"/>
    </row>
    <row r="556" ht="15">
      <c r="C556" s="222"/>
    </row>
    <row r="557" ht="15">
      <c r="C557" s="222"/>
    </row>
    <row r="558" ht="15">
      <c r="C558" s="222"/>
    </row>
    <row r="559" ht="15">
      <c r="C559" s="222"/>
    </row>
    <row r="560" ht="15">
      <c r="C560" s="222"/>
    </row>
    <row r="561" ht="15">
      <c r="C561" s="222"/>
    </row>
    <row r="562" ht="15">
      <c r="C562" s="222"/>
    </row>
    <row r="563" ht="15">
      <c r="C563" s="222"/>
    </row>
    <row r="564" ht="15">
      <c r="C564" s="222"/>
    </row>
    <row r="565" ht="15">
      <c r="C565" s="222"/>
    </row>
    <row r="566" ht="15">
      <c r="C566" s="222"/>
    </row>
    <row r="567" ht="15">
      <c r="C567" s="222"/>
    </row>
    <row r="568" ht="15">
      <c r="C568" s="222"/>
    </row>
    <row r="569" ht="15">
      <c r="C569" s="222"/>
    </row>
    <row r="570" ht="15">
      <c r="C570" s="222"/>
    </row>
    <row r="571" ht="15">
      <c r="C571" s="222"/>
    </row>
    <row r="572" ht="15">
      <c r="C572" s="222"/>
    </row>
    <row r="573" ht="15">
      <c r="C573" s="222"/>
    </row>
    <row r="574" ht="15">
      <c r="C574" s="222"/>
    </row>
    <row r="575" ht="15">
      <c r="C575" s="222"/>
    </row>
    <row r="576" ht="15">
      <c r="C576" s="222"/>
    </row>
    <row r="577" ht="15">
      <c r="C577" s="222"/>
    </row>
    <row r="578" ht="15">
      <c r="C578" s="222"/>
    </row>
    <row r="579" ht="15">
      <c r="C579" s="222"/>
    </row>
    <row r="580" ht="15">
      <c r="C580" s="222"/>
    </row>
    <row r="581" ht="15">
      <c r="C581" s="222"/>
    </row>
    <row r="582" ht="15">
      <c r="C582" s="222"/>
    </row>
    <row r="583" ht="15">
      <c r="C583" s="222"/>
    </row>
    <row r="584" ht="15">
      <c r="C584" s="222"/>
    </row>
    <row r="585" ht="15">
      <c r="C585" s="222"/>
    </row>
    <row r="586" ht="15">
      <c r="C586" s="222"/>
    </row>
    <row r="587" ht="15">
      <c r="C587" s="222"/>
    </row>
    <row r="588" ht="15">
      <c r="C588" s="222"/>
    </row>
    <row r="589" ht="15">
      <c r="C589" s="222"/>
    </row>
    <row r="590" ht="15">
      <c r="C590" s="222"/>
    </row>
    <row r="591" ht="15">
      <c r="C591" s="222"/>
    </row>
    <row r="592" ht="15">
      <c r="C592" s="222"/>
    </row>
    <row r="593" ht="15">
      <c r="C593" s="222"/>
    </row>
    <row r="594" ht="15">
      <c r="C594" s="222"/>
    </row>
    <row r="595" ht="15">
      <c r="C595" s="222"/>
    </row>
    <row r="596" ht="15">
      <c r="C596" s="222"/>
    </row>
    <row r="597" ht="15">
      <c r="C597" s="222"/>
    </row>
    <row r="598" ht="15">
      <c r="C598" s="222"/>
    </row>
    <row r="599" ht="15">
      <c r="C599" s="222"/>
    </row>
    <row r="600" ht="15">
      <c r="C600" s="222"/>
    </row>
    <row r="601" ht="15">
      <c r="C601" s="222"/>
    </row>
    <row r="602" ht="15">
      <c r="C602" s="222"/>
    </row>
    <row r="603" ht="15">
      <c r="C603" s="222"/>
    </row>
    <row r="604" ht="15">
      <c r="C604" s="222"/>
    </row>
    <row r="605" ht="15">
      <c r="C605" s="222"/>
    </row>
    <row r="606" ht="15">
      <c r="C606" s="222"/>
    </row>
    <row r="607" ht="15">
      <c r="C607" s="222"/>
    </row>
    <row r="608" ht="15">
      <c r="C608" s="222"/>
    </row>
    <row r="609" ht="15">
      <c r="C609" s="222"/>
    </row>
    <row r="610" ht="15">
      <c r="C610" s="222"/>
    </row>
    <row r="611" ht="15">
      <c r="C611" s="222"/>
    </row>
    <row r="612" ht="15">
      <c r="C612" s="222"/>
    </row>
    <row r="613" ht="15">
      <c r="C613" s="222"/>
    </row>
    <row r="614" ht="15">
      <c r="C614" s="222"/>
    </row>
    <row r="615" ht="15">
      <c r="C615" s="222"/>
    </row>
    <row r="616" ht="15">
      <c r="C616" s="222"/>
    </row>
    <row r="617" ht="15">
      <c r="C617" s="222"/>
    </row>
    <row r="618" ht="15">
      <c r="C618" s="222"/>
    </row>
    <row r="619" ht="15">
      <c r="C619" s="222"/>
    </row>
    <row r="620" ht="15">
      <c r="C620" s="222"/>
    </row>
    <row r="621" ht="15">
      <c r="C621" s="222"/>
    </row>
    <row r="622" ht="15">
      <c r="C622" s="222"/>
    </row>
    <row r="623" ht="15">
      <c r="C623" s="222"/>
    </row>
    <row r="624" ht="15">
      <c r="C624" s="222"/>
    </row>
    <row r="625" ht="15">
      <c r="C625" s="222"/>
    </row>
    <row r="626" ht="15">
      <c r="C626" s="222"/>
    </row>
    <row r="627" ht="15">
      <c r="C627" s="222"/>
    </row>
    <row r="628" ht="15">
      <c r="C628" s="222"/>
    </row>
    <row r="629" ht="15">
      <c r="C629" s="222"/>
    </row>
    <row r="630" ht="15">
      <c r="C630" s="222"/>
    </row>
    <row r="631" ht="15">
      <c r="C631" s="222"/>
    </row>
    <row r="632" ht="15">
      <c r="C632" s="222"/>
    </row>
    <row r="633" ht="15">
      <c r="C633" s="222"/>
    </row>
    <row r="634" ht="15">
      <c r="C634" s="222"/>
    </row>
    <row r="635" ht="15">
      <c r="C635" s="222"/>
    </row>
    <row r="636" ht="15">
      <c r="C636" s="222"/>
    </row>
    <row r="637" ht="15">
      <c r="C637" s="222"/>
    </row>
    <row r="638" ht="15">
      <c r="C638" s="222"/>
    </row>
    <row r="639" ht="15">
      <c r="C639" s="222"/>
    </row>
    <row r="640" ht="15">
      <c r="C640" s="222"/>
    </row>
    <row r="641" ht="15">
      <c r="C641" s="222"/>
    </row>
    <row r="642" ht="15">
      <c r="C642" s="222"/>
    </row>
    <row r="643" ht="15">
      <c r="C643" s="222"/>
    </row>
    <row r="644" ht="15">
      <c r="C644" s="222"/>
    </row>
    <row r="645" ht="15">
      <c r="C645" s="222"/>
    </row>
    <row r="646" ht="15">
      <c r="C646" s="222"/>
    </row>
    <row r="647" ht="15">
      <c r="C647" s="222"/>
    </row>
    <row r="648" ht="15">
      <c r="C648" s="222"/>
    </row>
    <row r="649" ht="15">
      <c r="C649" s="222"/>
    </row>
    <row r="650" ht="15">
      <c r="C650" s="222"/>
    </row>
    <row r="651" ht="15">
      <c r="C651" s="222"/>
    </row>
    <row r="652" ht="15">
      <c r="C652" s="222"/>
    </row>
    <row r="653" ht="15">
      <c r="C653" s="222"/>
    </row>
    <row r="654" ht="15">
      <c r="C654" s="222"/>
    </row>
    <row r="655" ht="15">
      <c r="C655" s="222"/>
    </row>
    <row r="656" ht="15">
      <c r="C656" s="222"/>
    </row>
    <row r="657" ht="15">
      <c r="C657" s="222"/>
    </row>
    <row r="658" ht="15">
      <c r="C658" s="222"/>
    </row>
    <row r="659" ht="15">
      <c r="C659" s="222"/>
    </row>
    <row r="660" ht="15">
      <c r="C660" s="222"/>
    </row>
    <row r="661" ht="15">
      <c r="C661" s="222"/>
    </row>
    <row r="662" ht="15">
      <c r="C662" s="222"/>
    </row>
    <row r="663" ht="15">
      <c r="C663" s="222"/>
    </row>
    <row r="664" ht="15">
      <c r="C664" s="222"/>
    </row>
    <row r="665" ht="15">
      <c r="C665" s="222"/>
    </row>
    <row r="666" ht="15">
      <c r="C666" s="222"/>
    </row>
    <row r="667" ht="15">
      <c r="C667" s="222"/>
    </row>
    <row r="668" ht="15">
      <c r="C668" s="222"/>
    </row>
    <row r="669" ht="15">
      <c r="C669" s="222"/>
    </row>
    <row r="670" ht="15">
      <c r="C670" s="222"/>
    </row>
    <row r="671" ht="15">
      <c r="C671" s="222"/>
    </row>
    <row r="672" ht="15">
      <c r="C672" s="222"/>
    </row>
    <row r="673" ht="15">
      <c r="C673" s="222"/>
    </row>
    <row r="674" ht="15">
      <c r="C674" s="222"/>
    </row>
    <row r="675" ht="15">
      <c r="C675" s="222"/>
    </row>
    <row r="676" ht="15">
      <c r="C676" s="222"/>
    </row>
    <row r="677" ht="15">
      <c r="C677" s="222"/>
    </row>
    <row r="678" ht="15">
      <c r="C678" s="222"/>
    </row>
    <row r="679" ht="15">
      <c r="C679" s="222"/>
    </row>
    <row r="680" ht="15">
      <c r="C680" s="222"/>
    </row>
    <row r="681" ht="15">
      <c r="C681" s="222"/>
    </row>
    <row r="682" ht="15">
      <c r="C682" s="222"/>
    </row>
    <row r="683" ht="15">
      <c r="C683" s="222"/>
    </row>
    <row r="684" ht="15">
      <c r="C684" s="222"/>
    </row>
    <row r="685" ht="15">
      <c r="C685" s="222"/>
    </row>
    <row r="686" ht="15">
      <c r="C686" s="222"/>
    </row>
    <row r="687" ht="15">
      <c r="C687" s="222"/>
    </row>
    <row r="688" ht="15">
      <c r="C688" s="222"/>
    </row>
    <row r="689" ht="15">
      <c r="C689" s="222"/>
    </row>
    <row r="690" ht="15">
      <c r="C690" s="222"/>
    </row>
    <row r="691" ht="15">
      <c r="C691" s="222"/>
    </row>
    <row r="692" ht="15">
      <c r="C692" s="222"/>
    </row>
    <row r="693" ht="15">
      <c r="C693" s="222"/>
    </row>
    <row r="694" ht="15">
      <c r="C694" s="222"/>
    </row>
    <row r="695" ht="15">
      <c r="C695" s="222"/>
    </row>
    <row r="696" ht="15">
      <c r="C696" s="222"/>
    </row>
    <row r="697" ht="15">
      <c r="C697" s="222"/>
    </row>
    <row r="698" ht="15">
      <c r="C698" s="222"/>
    </row>
    <row r="699" ht="15">
      <c r="C699" s="222"/>
    </row>
    <row r="700" ht="15">
      <c r="C700" s="222"/>
    </row>
    <row r="701" ht="15">
      <c r="C701" s="222"/>
    </row>
    <row r="702" ht="15">
      <c r="C702" s="222"/>
    </row>
    <row r="703" ht="15">
      <c r="C703" s="222"/>
    </row>
    <row r="704" ht="15">
      <c r="C704" s="222"/>
    </row>
    <row r="705" ht="15">
      <c r="C705" s="222"/>
    </row>
    <row r="706" ht="15">
      <c r="C706" s="222"/>
    </row>
    <row r="707" ht="15">
      <c r="C707" s="222"/>
    </row>
    <row r="708" ht="15">
      <c r="C708" s="222"/>
    </row>
    <row r="709" ht="15">
      <c r="C709" s="222"/>
    </row>
    <row r="710" ht="15">
      <c r="C710" s="222"/>
    </row>
    <row r="711" ht="15">
      <c r="C711" s="222"/>
    </row>
    <row r="712" ht="15">
      <c r="C712" s="222"/>
    </row>
    <row r="713" ht="15">
      <c r="C713" s="222"/>
    </row>
    <row r="714" ht="15">
      <c r="C714" s="222"/>
    </row>
    <row r="715" ht="15">
      <c r="C715" s="222"/>
    </row>
    <row r="716" ht="15">
      <c r="C716" s="222"/>
    </row>
    <row r="717" ht="15">
      <c r="C717" s="222"/>
    </row>
    <row r="718" ht="15">
      <c r="C718" s="222"/>
    </row>
    <row r="719" ht="15">
      <c r="C719" s="222"/>
    </row>
    <row r="720" ht="15">
      <c r="C720" s="222"/>
    </row>
    <row r="721" ht="15">
      <c r="C721" s="222"/>
    </row>
    <row r="722" ht="15">
      <c r="C722" s="222"/>
    </row>
    <row r="723" ht="15">
      <c r="C723" s="222"/>
    </row>
    <row r="724" ht="15">
      <c r="C724" s="222"/>
    </row>
    <row r="725" ht="15">
      <c r="C725" s="222"/>
    </row>
    <row r="726" ht="15">
      <c r="C726" s="222"/>
    </row>
    <row r="727" ht="15">
      <c r="C727" s="222"/>
    </row>
    <row r="728" ht="15">
      <c r="C728" s="222"/>
    </row>
    <row r="729" ht="15">
      <c r="C729" s="222"/>
    </row>
    <row r="730" ht="15">
      <c r="C730" s="222"/>
    </row>
    <row r="731" ht="15">
      <c r="C731" s="222"/>
    </row>
    <row r="732" ht="15">
      <c r="C732" s="222"/>
    </row>
    <row r="733" ht="15">
      <c r="C733" s="222"/>
    </row>
    <row r="734" ht="15">
      <c r="C734" s="222"/>
    </row>
    <row r="735" ht="15">
      <c r="C735" s="222"/>
    </row>
    <row r="736" ht="15">
      <c r="C736" s="222"/>
    </row>
    <row r="737" ht="15">
      <c r="C737" s="222"/>
    </row>
    <row r="738" ht="15">
      <c r="C738" s="222"/>
    </row>
    <row r="739" ht="15">
      <c r="C739" s="222"/>
    </row>
    <row r="740" ht="15">
      <c r="C740" s="222"/>
    </row>
    <row r="741" ht="15">
      <c r="C741" s="222"/>
    </row>
    <row r="742" ht="15">
      <c r="C742" s="222"/>
    </row>
    <row r="743" ht="15">
      <c r="C743" s="222"/>
    </row>
    <row r="744" ht="15">
      <c r="C744" s="222"/>
    </row>
    <row r="745" ht="15">
      <c r="C745" s="222"/>
    </row>
    <row r="746" ht="15">
      <c r="C746" s="222"/>
    </row>
    <row r="747" ht="15">
      <c r="C747" s="222"/>
    </row>
    <row r="748" ht="15">
      <c r="C748" s="222"/>
    </row>
    <row r="749" ht="15">
      <c r="C749" s="222"/>
    </row>
    <row r="750" ht="15">
      <c r="C750" s="222"/>
    </row>
    <row r="751" ht="15">
      <c r="C751" s="222"/>
    </row>
    <row r="752" ht="15">
      <c r="C752" s="222"/>
    </row>
    <row r="753" ht="15">
      <c r="C753" s="222"/>
    </row>
    <row r="754" ht="15">
      <c r="C754" s="222"/>
    </row>
    <row r="755" ht="15">
      <c r="C755" s="222"/>
    </row>
    <row r="756" ht="15">
      <c r="C756" s="222"/>
    </row>
    <row r="757" ht="15">
      <c r="C757" s="222"/>
    </row>
    <row r="758" ht="15">
      <c r="C758" s="222"/>
    </row>
    <row r="759" ht="15">
      <c r="C759" s="222"/>
    </row>
    <row r="760" ht="15">
      <c r="C760" s="222"/>
    </row>
    <row r="761" ht="15">
      <c r="C761" s="222"/>
    </row>
    <row r="762" ht="15">
      <c r="C762" s="222"/>
    </row>
    <row r="763" ht="15">
      <c r="C763" s="222"/>
    </row>
    <row r="764" ht="15">
      <c r="C764" s="222"/>
    </row>
    <row r="765" ht="15">
      <c r="C765" s="222"/>
    </row>
    <row r="766" ht="15">
      <c r="C766" s="222"/>
    </row>
    <row r="767" ht="15">
      <c r="C767" s="222"/>
    </row>
    <row r="768" ht="15">
      <c r="C768" s="222"/>
    </row>
    <row r="769" ht="15">
      <c r="C769" s="222"/>
    </row>
    <row r="770" ht="15">
      <c r="C770" s="222"/>
    </row>
    <row r="771" ht="15">
      <c r="C771" s="222"/>
    </row>
    <row r="772" ht="15">
      <c r="C772" s="222"/>
    </row>
    <row r="773" ht="15">
      <c r="C773" s="222"/>
    </row>
    <row r="774" ht="15">
      <c r="C774" s="222"/>
    </row>
    <row r="775" ht="15">
      <c r="C775" s="222"/>
    </row>
    <row r="776" ht="15">
      <c r="C776" s="222"/>
    </row>
    <row r="777" ht="15">
      <c r="C777" s="222"/>
    </row>
    <row r="778" ht="15">
      <c r="C778" s="222"/>
    </row>
    <row r="779" ht="15">
      <c r="C779" s="222"/>
    </row>
    <row r="780" ht="15">
      <c r="C780" s="222"/>
    </row>
    <row r="781" ht="15">
      <c r="C781" s="222"/>
    </row>
    <row r="782" ht="15">
      <c r="C782" s="222"/>
    </row>
    <row r="783" ht="15">
      <c r="C783" s="222"/>
    </row>
    <row r="784" ht="15">
      <c r="C784" s="222"/>
    </row>
    <row r="785" ht="15">
      <c r="C785" s="222"/>
    </row>
    <row r="786" ht="15">
      <c r="C786" s="222"/>
    </row>
    <row r="787" ht="15">
      <c r="C787" s="222"/>
    </row>
    <row r="788" ht="15">
      <c r="C788" s="222"/>
    </row>
    <row r="789" ht="15">
      <c r="C789" s="222"/>
    </row>
    <row r="790" ht="15">
      <c r="C790" s="222"/>
    </row>
    <row r="791" ht="15">
      <c r="C791" s="222"/>
    </row>
    <row r="792" ht="15">
      <c r="C792" s="222"/>
    </row>
    <row r="793" ht="15">
      <c r="C793" s="222"/>
    </row>
    <row r="794" ht="15">
      <c r="C794" s="222"/>
    </row>
    <row r="795" ht="15">
      <c r="C795" s="222"/>
    </row>
    <row r="796" ht="15">
      <c r="C796" s="222"/>
    </row>
    <row r="797" ht="15">
      <c r="C797" s="222"/>
    </row>
    <row r="798" ht="15">
      <c r="C798" s="222"/>
    </row>
    <row r="799" ht="15">
      <c r="C799" s="222"/>
    </row>
    <row r="800" ht="15">
      <c r="C800" s="222"/>
    </row>
    <row r="801" ht="15">
      <c r="C801" s="222"/>
    </row>
    <row r="802" ht="15">
      <c r="C802" s="222"/>
    </row>
    <row r="803" ht="15">
      <c r="C803" s="222"/>
    </row>
    <row r="804" ht="15">
      <c r="C804" s="222"/>
    </row>
    <row r="805" ht="15">
      <c r="C805" s="222"/>
    </row>
    <row r="806" ht="15">
      <c r="C806" s="222"/>
    </row>
    <row r="807" ht="15">
      <c r="C807" s="222"/>
    </row>
    <row r="808" ht="15">
      <c r="C808" s="222"/>
    </row>
    <row r="809" ht="15">
      <c r="C809" s="222"/>
    </row>
    <row r="810" ht="15">
      <c r="C810" s="222"/>
    </row>
    <row r="811" ht="15">
      <c r="C811" s="222"/>
    </row>
    <row r="812" ht="15">
      <c r="C812" s="222"/>
    </row>
    <row r="813" ht="15">
      <c r="C813" s="222"/>
    </row>
    <row r="814" ht="15">
      <c r="C814" s="222"/>
    </row>
    <row r="815" ht="15">
      <c r="C815" s="222"/>
    </row>
    <row r="816" ht="15">
      <c r="C816" s="222"/>
    </row>
    <row r="817" ht="15">
      <c r="C817" s="222"/>
    </row>
    <row r="818" ht="15">
      <c r="C818" s="222"/>
    </row>
    <row r="819" ht="15">
      <c r="C819" s="222"/>
    </row>
    <row r="820" ht="15">
      <c r="C820" s="222"/>
    </row>
    <row r="821" ht="15">
      <c r="C821" s="222"/>
    </row>
    <row r="822" ht="15">
      <c r="C822" s="222"/>
    </row>
    <row r="823" ht="15">
      <c r="C823" s="222"/>
    </row>
    <row r="824" ht="15">
      <c r="C824" s="222"/>
    </row>
    <row r="825" ht="15">
      <c r="C825" s="222"/>
    </row>
    <row r="826" ht="15">
      <c r="C826" s="222"/>
    </row>
    <row r="827" ht="15">
      <c r="C827" s="222"/>
    </row>
    <row r="828" ht="15">
      <c r="C828" s="222"/>
    </row>
    <row r="829" ht="15">
      <c r="C829" s="222"/>
    </row>
    <row r="830" ht="15">
      <c r="C830" s="222"/>
    </row>
    <row r="831" ht="15">
      <c r="C831" s="222"/>
    </row>
    <row r="832" ht="15">
      <c r="C832" s="222"/>
    </row>
    <row r="833" ht="15">
      <c r="C833" s="222"/>
    </row>
    <row r="834" ht="15">
      <c r="C834" s="222"/>
    </row>
    <row r="835" ht="15">
      <c r="C835" s="222"/>
    </row>
    <row r="836" ht="15">
      <c r="C836" s="222"/>
    </row>
    <row r="837" ht="15">
      <c r="C837" s="222"/>
    </row>
    <row r="838" ht="15">
      <c r="C838" s="222"/>
    </row>
    <row r="839" ht="15">
      <c r="C839" s="222"/>
    </row>
    <row r="840" ht="15">
      <c r="C840" s="222"/>
    </row>
    <row r="841" ht="15">
      <c r="C841" s="222"/>
    </row>
    <row r="842" ht="15">
      <c r="C842" s="222"/>
    </row>
    <row r="843" ht="15">
      <c r="C843" s="222"/>
    </row>
    <row r="844" ht="15">
      <c r="C844" s="222"/>
    </row>
    <row r="845" ht="15">
      <c r="C845" s="222"/>
    </row>
    <row r="846" ht="15">
      <c r="C846" s="222"/>
    </row>
    <row r="847" ht="15">
      <c r="C847" s="222"/>
    </row>
    <row r="848" ht="15">
      <c r="C848" s="222"/>
    </row>
    <row r="849" ht="15">
      <c r="C849" s="222"/>
    </row>
    <row r="850" ht="15">
      <c r="C850" s="222"/>
    </row>
    <row r="851" ht="15">
      <c r="C851" s="222"/>
    </row>
    <row r="852" ht="15">
      <c r="C852" s="222"/>
    </row>
    <row r="853" ht="15">
      <c r="C853" s="222"/>
    </row>
    <row r="854" ht="15">
      <c r="C854" s="222"/>
    </row>
    <row r="855" ht="15">
      <c r="C855" s="222"/>
    </row>
    <row r="856" ht="15">
      <c r="C856" s="222"/>
    </row>
    <row r="857" ht="15">
      <c r="C857" s="222"/>
    </row>
    <row r="858" ht="15">
      <c r="C858" s="222"/>
    </row>
    <row r="859" ht="15">
      <c r="C859" s="222"/>
    </row>
    <row r="860" ht="15">
      <c r="C860" s="222"/>
    </row>
    <row r="861" ht="15">
      <c r="C861" s="222"/>
    </row>
    <row r="862" ht="15">
      <c r="C862" s="222"/>
    </row>
    <row r="863" ht="15">
      <c r="C863" s="222"/>
    </row>
    <row r="864" ht="15">
      <c r="C864" s="222"/>
    </row>
    <row r="865" ht="15">
      <c r="C865" s="222"/>
    </row>
    <row r="866" ht="15">
      <c r="C866" s="222"/>
    </row>
    <row r="867" ht="15">
      <c r="C867" s="222"/>
    </row>
    <row r="868" ht="15">
      <c r="C868" s="222"/>
    </row>
    <row r="869" ht="15">
      <c r="C869" s="222"/>
    </row>
    <row r="870" ht="15">
      <c r="C870" s="222"/>
    </row>
    <row r="871" ht="15">
      <c r="C871" s="222"/>
    </row>
    <row r="872" ht="15">
      <c r="C872" s="222"/>
    </row>
    <row r="873" ht="15">
      <c r="C873" s="222"/>
    </row>
    <row r="874" ht="15">
      <c r="C874" s="222"/>
    </row>
    <row r="875" ht="15">
      <c r="C875" s="222"/>
    </row>
    <row r="876" ht="15">
      <c r="C876" s="222"/>
    </row>
    <row r="877" ht="15">
      <c r="C877" s="222"/>
    </row>
    <row r="878" ht="15">
      <c r="C878" s="222"/>
    </row>
    <row r="879" ht="15">
      <c r="C879" s="222"/>
    </row>
    <row r="880" ht="15">
      <c r="C880" s="222"/>
    </row>
    <row r="881" ht="15">
      <c r="C881" s="222"/>
    </row>
    <row r="882" ht="15">
      <c r="C882" s="222"/>
    </row>
    <row r="883" ht="15">
      <c r="C883" s="222"/>
    </row>
    <row r="884" ht="15">
      <c r="C884" s="222"/>
    </row>
    <row r="885" ht="15">
      <c r="C885" s="222"/>
    </row>
    <row r="886" ht="15">
      <c r="C886" s="222"/>
    </row>
    <row r="887" ht="15">
      <c r="C887" s="222"/>
    </row>
    <row r="888" ht="15">
      <c r="C888" s="222"/>
    </row>
    <row r="889" ht="15">
      <c r="C889" s="222"/>
    </row>
    <row r="890" ht="15">
      <c r="C890" s="222"/>
    </row>
    <row r="891" ht="15">
      <c r="C891" s="222"/>
    </row>
    <row r="892" ht="15">
      <c r="C892" s="222"/>
    </row>
    <row r="893" ht="15">
      <c r="C893" s="222"/>
    </row>
    <row r="894" ht="15">
      <c r="C894" s="222"/>
    </row>
    <row r="895" ht="15">
      <c r="C895" s="222"/>
    </row>
    <row r="896" ht="15">
      <c r="C896" s="222"/>
    </row>
    <row r="897" ht="15">
      <c r="C897" s="222"/>
    </row>
    <row r="898" ht="15">
      <c r="C898" s="222"/>
    </row>
    <row r="899" ht="15">
      <c r="C899" s="222"/>
    </row>
    <row r="900" ht="15">
      <c r="C900" s="222"/>
    </row>
    <row r="901" ht="15">
      <c r="C901" s="222"/>
    </row>
    <row r="902" ht="15">
      <c r="C902" s="222"/>
    </row>
    <row r="903" ht="15">
      <c r="C903" s="222"/>
    </row>
    <row r="904" ht="15">
      <c r="C904" s="222"/>
    </row>
    <row r="905" ht="15">
      <c r="C905" s="222"/>
    </row>
    <row r="906" ht="15">
      <c r="C906" s="222"/>
    </row>
    <row r="907" ht="15">
      <c r="C907" s="222"/>
    </row>
    <row r="908" ht="15">
      <c r="C908" s="222"/>
    </row>
    <row r="909" ht="15">
      <c r="C909" s="222"/>
    </row>
    <row r="910" ht="15">
      <c r="C910" s="222"/>
    </row>
    <row r="911" ht="15">
      <c r="C911" s="222"/>
    </row>
    <row r="912" ht="15">
      <c r="C912" s="222"/>
    </row>
    <row r="913" ht="15">
      <c r="C913" s="222"/>
    </row>
    <row r="914" ht="15">
      <c r="C914" s="222"/>
    </row>
    <row r="915" ht="15">
      <c r="C915" s="222"/>
    </row>
    <row r="916" ht="15">
      <c r="C916" s="222"/>
    </row>
    <row r="917" ht="15">
      <c r="C917" s="222"/>
    </row>
    <row r="918" ht="15">
      <c r="C918" s="222"/>
    </row>
    <row r="919" ht="15">
      <c r="C919" s="222"/>
    </row>
    <row r="920" ht="15">
      <c r="C920" s="222"/>
    </row>
    <row r="921" ht="15">
      <c r="C921" s="222"/>
    </row>
    <row r="922" ht="15">
      <c r="C922" s="222"/>
    </row>
    <row r="923" ht="15">
      <c r="C923" s="222"/>
    </row>
    <row r="924" ht="15">
      <c r="C924" s="222"/>
    </row>
    <row r="925" ht="15">
      <c r="C925" s="222"/>
    </row>
    <row r="926" ht="15">
      <c r="C926" s="222"/>
    </row>
    <row r="927" ht="15">
      <c r="C927" s="222"/>
    </row>
    <row r="928" ht="15">
      <c r="C928" s="222"/>
    </row>
    <row r="929" ht="15">
      <c r="C929" s="222"/>
    </row>
    <row r="930" ht="15">
      <c r="C930" s="222"/>
    </row>
    <row r="931" ht="15">
      <c r="C931" s="222"/>
    </row>
    <row r="932" ht="15">
      <c r="C932" s="222"/>
    </row>
    <row r="933" ht="15">
      <c r="C933" s="222"/>
    </row>
    <row r="934" ht="15">
      <c r="C934" s="222"/>
    </row>
    <row r="935" ht="15">
      <c r="C935" s="222"/>
    </row>
    <row r="936" ht="15">
      <c r="C936" s="222"/>
    </row>
    <row r="937" ht="15">
      <c r="C937" s="222"/>
    </row>
    <row r="938" ht="15">
      <c r="C938" s="222"/>
    </row>
    <row r="939" ht="15">
      <c r="C939" s="222"/>
    </row>
    <row r="940" ht="15">
      <c r="C940" s="222"/>
    </row>
    <row r="941" ht="15">
      <c r="C941" s="222"/>
    </row>
    <row r="942" ht="15">
      <c r="C942" s="222"/>
    </row>
    <row r="943" ht="15">
      <c r="C943" s="222"/>
    </row>
    <row r="944" ht="15">
      <c r="C944" s="222"/>
    </row>
    <row r="945" ht="15">
      <c r="C945" s="222"/>
    </row>
    <row r="946" ht="15">
      <c r="C946" s="222"/>
    </row>
    <row r="947" ht="15">
      <c r="C947" s="222"/>
    </row>
    <row r="948" ht="15">
      <c r="C948" s="222"/>
    </row>
    <row r="949" ht="15">
      <c r="C949" s="222"/>
    </row>
    <row r="950" ht="15">
      <c r="C950" s="222"/>
    </row>
    <row r="951" ht="15">
      <c r="C951" s="222"/>
    </row>
    <row r="952" ht="15">
      <c r="C952" s="222"/>
    </row>
    <row r="953" ht="15">
      <c r="C953" s="222"/>
    </row>
    <row r="954" ht="15">
      <c r="C954" s="222"/>
    </row>
    <row r="955" ht="15">
      <c r="C955" s="222"/>
    </row>
    <row r="956" ht="15">
      <c r="C956" s="222"/>
    </row>
    <row r="957" ht="15">
      <c r="C957" s="222"/>
    </row>
    <row r="958" ht="15">
      <c r="C958" s="222"/>
    </row>
    <row r="959" ht="15">
      <c r="C959" s="222"/>
    </row>
    <row r="960" ht="15">
      <c r="C960" s="222"/>
    </row>
    <row r="961" ht="15">
      <c r="C961" s="222"/>
    </row>
    <row r="962" ht="15">
      <c r="C962" s="222"/>
    </row>
    <row r="963" ht="15">
      <c r="C963" s="222"/>
    </row>
    <row r="964" ht="15">
      <c r="C964" s="222"/>
    </row>
    <row r="965" ht="15">
      <c r="C965" s="222"/>
    </row>
    <row r="966" ht="15">
      <c r="C966" s="222"/>
    </row>
    <row r="967" ht="15">
      <c r="C967" s="222"/>
    </row>
    <row r="968" ht="15">
      <c r="C968" s="222"/>
    </row>
    <row r="969" ht="15">
      <c r="C969" s="222"/>
    </row>
    <row r="970" ht="15">
      <c r="C970" s="222"/>
    </row>
    <row r="971" ht="15">
      <c r="C971" s="222"/>
    </row>
    <row r="972" ht="15">
      <c r="C972" s="222"/>
    </row>
    <row r="973" ht="15">
      <c r="C973" s="222"/>
    </row>
    <row r="974" ht="15">
      <c r="C974" s="222"/>
    </row>
    <row r="975" ht="15">
      <c r="C975" s="222"/>
    </row>
    <row r="976" ht="15">
      <c r="C976" s="222"/>
    </row>
    <row r="977" ht="15">
      <c r="C977" s="222"/>
    </row>
    <row r="978" ht="15">
      <c r="C978" s="222"/>
    </row>
    <row r="979" ht="15">
      <c r="C979" s="222"/>
    </row>
    <row r="980" ht="15">
      <c r="C980" s="222"/>
    </row>
    <row r="981" ht="15">
      <c r="C981" s="222"/>
    </row>
    <row r="982" ht="15">
      <c r="C982" s="222"/>
    </row>
    <row r="983" ht="15">
      <c r="C983" s="222"/>
    </row>
    <row r="984" ht="15">
      <c r="C984" s="222"/>
    </row>
    <row r="985" ht="15">
      <c r="C985" s="222"/>
    </row>
    <row r="986" ht="15">
      <c r="C986" s="222"/>
    </row>
    <row r="987" ht="15">
      <c r="C987" s="222"/>
    </row>
    <row r="988" ht="15">
      <c r="C988" s="222"/>
    </row>
    <row r="989" ht="15">
      <c r="C989" s="222"/>
    </row>
    <row r="990" ht="15">
      <c r="C990" s="222"/>
    </row>
    <row r="991" ht="15">
      <c r="C991" s="222"/>
    </row>
    <row r="992" ht="15">
      <c r="C992" s="222"/>
    </row>
    <row r="993" ht="15">
      <c r="C993" s="222"/>
    </row>
    <row r="994" ht="15">
      <c r="C994" s="222"/>
    </row>
    <row r="995" ht="15">
      <c r="C995" s="222"/>
    </row>
    <row r="996" ht="15">
      <c r="C996" s="222"/>
    </row>
    <row r="997" ht="15">
      <c r="C997" s="222"/>
    </row>
    <row r="998" ht="15">
      <c r="C998" s="222"/>
    </row>
    <row r="999" ht="15">
      <c r="C999" s="222"/>
    </row>
    <row r="1000" ht="15">
      <c r="C1000" s="222"/>
    </row>
    <row r="1001" ht="15">
      <c r="C1001" s="222"/>
    </row>
    <row r="1002" ht="15">
      <c r="C1002" s="222"/>
    </row>
    <row r="1003" ht="15">
      <c r="C1003" s="222"/>
    </row>
    <row r="1004" ht="15">
      <c r="C1004" s="222"/>
    </row>
    <row r="1005" ht="15">
      <c r="C1005" s="222"/>
    </row>
    <row r="1006" ht="15">
      <c r="C1006" s="222"/>
    </row>
    <row r="1007" ht="15">
      <c r="C1007" s="222"/>
    </row>
    <row r="1008" ht="15">
      <c r="C1008" s="222"/>
    </row>
    <row r="1009" ht="15">
      <c r="C1009" s="222"/>
    </row>
    <row r="1010" ht="15">
      <c r="C1010" s="222"/>
    </row>
    <row r="1011" ht="15">
      <c r="C1011" s="222"/>
    </row>
    <row r="1012" ht="15">
      <c r="C1012" s="222"/>
    </row>
    <row r="1013" ht="15">
      <c r="C1013" s="222"/>
    </row>
    <row r="1014" ht="15">
      <c r="C1014" s="222"/>
    </row>
    <row r="1015" ht="15">
      <c r="C1015" s="222"/>
    </row>
    <row r="1016" ht="15">
      <c r="C1016" s="222"/>
    </row>
    <row r="1017" ht="15">
      <c r="C1017" s="222"/>
    </row>
    <row r="1018" ht="15">
      <c r="C1018" s="222"/>
    </row>
    <row r="1019" ht="15">
      <c r="C1019" s="222"/>
    </row>
    <row r="1020" ht="15">
      <c r="C1020" s="222"/>
    </row>
    <row r="1021" ht="15">
      <c r="C1021" s="222"/>
    </row>
    <row r="1022" ht="15">
      <c r="C1022" s="222"/>
    </row>
    <row r="1023" ht="15">
      <c r="C1023" s="222"/>
    </row>
    <row r="1024" ht="15">
      <c r="C1024" s="222"/>
    </row>
    <row r="1025" ht="15">
      <c r="C1025" s="222"/>
    </row>
  </sheetData>
  <mergeCells count="1">
    <mergeCell ref="C65:H65"/>
  </mergeCells>
  <printOptions horizontalCentered="1"/>
  <pageMargins left="0.1968503937007874" right="0.1968503937007874" top="0.7874015748031497" bottom="0.7874015748031497" header="0.5118110236220472" footer="0.5118110236220472"/>
  <pageSetup horizontalDpi="144" verticalDpi="144" orientation="landscape" paperSize="9" scale="92" r:id="rId1"/>
  <headerFooter alignWithMargins="0">
    <oddFooter>&amp;CStránka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39998000860214233"/>
  </sheetPr>
  <dimension ref="A1:A1"/>
  <sheetViews>
    <sheetView workbookViewId="0" topLeftCell="A1">
      <selection activeCell="M24" sqref="L24:M24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2019-04-11T06:59:47Z</dcterms:modified>
  <cp:category/>
  <cp:version/>
  <cp:contentType/>
  <cp:contentStatus/>
</cp:coreProperties>
</file>