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1680" yWindow="65431" windowWidth="21465" windowHeight="13170" tabRatio="887" activeTab="0"/>
  </bookViews>
  <sheets>
    <sheet name="Celk rekapitulace" sheetId="59" r:id="rId1"/>
    <sheet name="OVM Rek" sheetId="5" r:id="rId2"/>
    <sheet name="OVMARC" sheetId="56" r:id="rId3"/>
    <sheet name="OVMEI" sheetId="57" r:id="rId4"/>
    <sheet name="OVMSLP" sheetId="49" r:id="rId5"/>
    <sheet name="OVMVYT" sheetId="58" r:id="rId6"/>
    <sheet name="OVMVZT" sheetId="52" r:id="rId7"/>
  </sheets>
  <externalReferences>
    <externalReference r:id="rId10"/>
    <externalReference r:id="rId11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xlnm._FilterDatabase" localSheetId="2" hidden="1">'OVMARC'!$C$97:$K$1036</definedName>
    <definedName name="Excel_BuiltIn__FilterDatabase_1" localSheetId="3">#REF!</definedName>
    <definedName name="Excel_BuiltIn__FilterDatabase_1">#REF!</definedName>
    <definedName name="Excel_BuiltIn__FilterDatabase_2" localSheetId="3">#REF!</definedName>
    <definedName name="Excel_BuiltIn__FilterDatabase_2">#REF!</definedName>
    <definedName name="Excel_BuiltIn_Print_Area" localSheetId="3">'OVMEI'!$A$1:$I$73</definedName>
    <definedName name="Excel_BuiltIn_Print_Area_1_1" localSheetId="3">#REF!</definedName>
    <definedName name="Excel_BuiltIn_Print_Area_1_1">#REF!</definedName>
    <definedName name="Excel_BuiltIn_Print_Area_2" localSheetId="3">#REF!</definedName>
    <definedName name="Excel_BuiltIn_Print_Area_2">#REF!</definedName>
    <definedName name="Excel_BuiltIn_Print_Titles" localSheetId="3">'OVMEI'!$9:$10</definedName>
    <definedName name="Excel_BuiltIn_Print_Titles_1_1" localSheetId="3">#REF!</definedName>
    <definedName name="Excel_BuiltIn_Print_Titles_1_1">#REF!</definedName>
    <definedName name="Excel_BuiltIn_Print_Titles_2" localSheetId="3">#REF!</definedName>
    <definedName name="Excel_BuiltIn_Print_Titles_2">#REF!</definedName>
    <definedName name="_xlnm.Print_Area" localSheetId="2">'OVMARC'!$C$4:$J$37,'OVMARC'!$C$43:$J$81,'OVMARC'!$C$87:$K$1036</definedName>
    <definedName name="_xlnm.Print_Area" localSheetId="3">'OVMEI'!$A$1:$H$77</definedName>
    <definedName name="_xlnm.Print_Area" localSheetId="5">'OVMVYT'!$A$1:$J$84</definedName>
    <definedName name="OSPEI">#REF!</definedName>
    <definedName name="_xlnm.Print_Titles" localSheetId="2">'OVMARC'!$97:$97</definedName>
    <definedName name="_xlnm.Print_Titles" localSheetId="5">'OVMVYT'!$12:$12</definedName>
  </definedNames>
  <calcPr calcId="152511"/>
  <extLst/>
</workbook>
</file>

<file path=xl/comments4.xml><?xml version="1.0" encoding="utf-8"?>
<comments xmlns="http://schemas.openxmlformats.org/spreadsheetml/2006/main">
  <authors>
    <author>Autor</author>
  </authors>
  <commentList>
    <comment ref="D33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59" authorId="0">
      <text>
        <r>
          <rPr>
            <sz val="10"/>
            <color indexed="8"/>
            <rFont val="Times New Roman"/>
            <family val="1"/>
          </rPr>
          <t>skryté</t>
        </r>
      </text>
    </comment>
    <comment ref="D72" authorId="0">
      <text>
        <r>
          <rPr>
            <sz val="10"/>
            <color indexed="8"/>
            <rFont val="Times New Roman"/>
            <family val="1"/>
          </rPr>
          <t>skryté</t>
        </r>
      </text>
    </comment>
  </commentList>
</comments>
</file>

<file path=xl/sharedStrings.xml><?xml version="1.0" encoding="utf-8"?>
<sst xmlns="http://schemas.openxmlformats.org/spreadsheetml/2006/main" count="11306" uniqueCount="1638">
  <si>
    <t>MJ</t>
  </si>
  <si>
    <t>Jedn. cena</t>
  </si>
  <si>
    <t>Sazba DPH</t>
  </si>
  <si>
    <t>m</t>
  </si>
  <si>
    <t>ks</t>
  </si>
  <si>
    <t>kpl</t>
  </si>
  <si>
    <t>projektová část</t>
  </si>
  <si>
    <t>Označení listu</t>
  </si>
  <si>
    <t>cena</t>
  </si>
  <si>
    <t>Architektonicko stavební řešení</t>
  </si>
  <si>
    <t>CENA CELKEM bez DPH</t>
  </si>
  <si>
    <t>CENA CELKEM včetně DPH</t>
  </si>
  <si>
    <t>Slaboproudé instalace</t>
  </si>
  <si>
    <t xml:space="preserve">REKAPITULACE CELKOVÝCH NÁKLADŮ STAVBY </t>
  </si>
  <si>
    <t>Celkem</t>
  </si>
  <si>
    <t>hod</t>
  </si>
  <si>
    <r>
      <rPr>
        <b/>
        <u val="single"/>
        <sz val="10"/>
        <rFont val="Arial CE"/>
        <family val="2"/>
      </rPr>
      <t>Poznámka:</t>
    </r>
    <r>
      <rPr>
        <sz val="10"/>
        <rFont val="Arial CE"/>
        <family val="2"/>
      </rPr>
      <t xml:space="preserve">  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</si>
  <si>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takto označené buňky obsahují referenční materiály</t>
  </si>
  <si>
    <t>EPS - Elektrická požární signalizace</t>
  </si>
  <si>
    <t>Rekapitulace rozpočtu</t>
  </si>
  <si>
    <t>Materiál a dodávky celkem</t>
  </si>
  <si>
    <t>Montážní práce a služby celkem</t>
  </si>
  <si>
    <t>PPV 1% obor 001-025</t>
  </si>
  <si>
    <t>PPV 6% mimo oboru 001-025</t>
  </si>
  <si>
    <t>Celkem bez DPH</t>
  </si>
  <si>
    <t>Rozpočet</t>
  </si>
  <si>
    <t>Dodávka elektronického systému</t>
  </si>
  <si>
    <t>Popis položky</t>
  </si>
  <si>
    <t>Počet</t>
  </si>
  <si>
    <t>101b</t>
  </si>
  <si>
    <t>Optický kouřový hlásič  SOTERIA</t>
  </si>
  <si>
    <t>103</t>
  </si>
  <si>
    <t>Patice s X-PERT kartou</t>
  </si>
  <si>
    <t>104</t>
  </si>
  <si>
    <t>Tlačítkového hlásiče v krytu</t>
  </si>
  <si>
    <t>105</t>
  </si>
  <si>
    <t>Siréna s majákem dialogová na linku</t>
  </si>
  <si>
    <t>106</t>
  </si>
  <si>
    <t>Dodávka instalačního materiálu</t>
  </si>
  <si>
    <t>301</t>
  </si>
  <si>
    <t>302</t>
  </si>
  <si>
    <t>Elektroinstalační úložní materiál s funkčností při požáru (trubka, příchytka)</t>
  </si>
  <si>
    <t>304</t>
  </si>
  <si>
    <t>Kabel s funkčností při požáru bezhalogenní</t>
  </si>
  <si>
    <t>306</t>
  </si>
  <si>
    <t>Tmel pro utěsnění prostupů</t>
  </si>
  <si>
    <t>Pomocný materiál  (krabičky, svorky, příchytky, hmoždinky...)</t>
  </si>
  <si>
    <t>spr</t>
  </si>
  <si>
    <t>Montáž elektronického systému</t>
  </si>
  <si>
    <t>207</t>
  </si>
  <si>
    <t>Montáž  OK hlásiče</t>
  </si>
  <si>
    <t>208</t>
  </si>
  <si>
    <t>Montáž tlačítkového hlásiče</t>
  </si>
  <si>
    <t>222</t>
  </si>
  <si>
    <t>Měření izolačního odporu úseku smyčky</t>
  </si>
  <si>
    <t>224</t>
  </si>
  <si>
    <t>Montáž sirény</t>
  </si>
  <si>
    <t>Montáž instalačního materiálu</t>
  </si>
  <si>
    <t>401</t>
  </si>
  <si>
    <t>Značení trasy vedení</t>
  </si>
  <si>
    <t>603</t>
  </si>
  <si>
    <t>Uložení trubek rozvodů (řezání,sádrování, ..)</t>
  </si>
  <si>
    <t>402</t>
  </si>
  <si>
    <t>Instalace elektroinstalačního úložného materiálu</t>
  </si>
  <si>
    <t>403</t>
  </si>
  <si>
    <t>Instalace kabelů</t>
  </si>
  <si>
    <t>404</t>
  </si>
  <si>
    <t>Průrazy, pomocné stavební práce</t>
  </si>
  <si>
    <t>405</t>
  </si>
  <si>
    <t>Protipožární utěsnění prostupů</t>
  </si>
  <si>
    <t>Ostatní práce</t>
  </si>
  <si>
    <t>701</t>
  </si>
  <si>
    <t>Revize systému</t>
  </si>
  <si>
    <t>702</t>
  </si>
  <si>
    <t>Projekt  provedení, návody, tech. dokumentace</t>
  </si>
  <si>
    <t>703</t>
  </si>
  <si>
    <t>Zaškolení obsluhy a správce</t>
  </si>
  <si>
    <t>704</t>
  </si>
  <si>
    <t>Zkušební provoz</t>
  </si>
  <si>
    <t>705</t>
  </si>
  <si>
    <t>Koordinace s ostatními systémy</t>
  </si>
  <si>
    <t>706</t>
  </si>
  <si>
    <t>707</t>
  </si>
  <si>
    <t>Dopravné</t>
  </si>
  <si>
    <t>sk</t>
  </si>
  <si>
    <t>EZS - Elektrická zabezpečovací signalizace</t>
  </si>
  <si>
    <t>ER   -  Evakuační rozhlas</t>
  </si>
  <si>
    <t>108</t>
  </si>
  <si>
    <t>109</t>
  </si>
  <si>
    <t>Stropní reproduktor podhledový EVAC</t>
  </si>
  <si>
    <t>Kabelová objímka ohnivzdorná vč.ohniodolné kotvy</t>
  </si>
  <si>
    <t>Trubka pod omítku 23mm</t>
  </si>
  <si>
    <t>303</t>
  </si>
  <si>
    <t>Vodič černý protahovací CY 1</t>
  </si>
  <si>
    <t>Pomocný podružný materiál (příchytky, sádra...)</t>
  </si>
  <si>
    <t>Dodávka kabelových rozvodů</t>
  </si>
  <si>
    <t>501</t>
  </si>
  <si>
    <t>Kabel pro ER dle EN54 a vyhášky č23/2008</t>
  </si>
  <si>
    <t>502</t>
  </si>
  <si>
    <t>Kabel CYKY 3Cx1,5 pro napájení</t>
  </si>
  <si>
    <t>202</t>
  </si>
  <si>
    <t>Programové nastavení systému</t>
  </si>
  <si>
    <t>203</t>
  </si>
  <si>
    <t>204</t>
  </si>
  <si>
    <t>Montáž stropního reproduktoru včetně krytu</t>
  </si>
  <si>
    <t>205</t>
  </si>
  <si>
    <t>206</t>
  </si>
  <si>
    <t>Pomocné práce</t>
  </si>
  <si>
    <t>Instalace trubky 23mm</t>
  </si>
  <si>
    <t>Montáž ohniodolné objímky vč.kotvy</t>
  </si>
  <si>
    <t>Průchod zdivem do 30cm</t>
  </si>
  <si>
    <t>406</t>
  </si>
  <si>
    <t>Protipožární utěsnění prostupů s popisem a dokumentací</t>
  </si>
  <si>
    <t>Montáž kabelových rozvodů</t>
  </si>
  <si>
    <t>601</t>
  </si>
  <si>
    <t>Montáž kabelu pro reproduktory</t>
  </si>
  <si>
    <t>602</t>
  </si>
  <si>
    <t>Montáž kabelu pro napájení</t>
  </si>
  <si>
    <t>Projekt skutečného provedení, návody, tech. dokumentace</t>
  </si>
  <si>
    <t>Stavební přípomoce</t>
  </si>
  <si>
    <t>cel</t>
  </si>
  <si>
    <t>SK -   Strukturovaná kabeláž a domácí telefon</t>
  </si>
  <si>
    <t>Dodávka pobočkové ústředny</t>
  </si>
  <si>
    <t>Telefonní ústředna, stávající ústředna</t>
  </si>
  <si>
    <t>Pokojový telefonní přístroj</t>
  </si>
  <si>
    <t>106a</t>
  </si>
  <si>
    <t>Zásuvka dvojitá cat.5e s rámečkem, stejné jako EI,  hygien. prostory</t>
  </si>
  <si>
    <t>106b</t>
  </si>
  <si>
    <t>Zásuvka dvojitá cat.5e s rámečkem, do podlah. Kr.,hygien. prostory</t>
  </si>
  <si>
    <t>106c</t>
  </si>
  <si>
    <t>Zásuvka osazená cat 5e 2xRJ45, (WIFI)</t>
  </si>
  <si>
    <t>Patch cord  cat.5e UTP 1m</t>
  </si>
  <si>
    <t>Patch cord cat.5e UTP 3m</t>
  </si>
  <si>
    <t>111</t>
  </si>
  <si>
    <t>Patch cord telefonní 1m</t>
  </si>
  <si>
    <t>112</t>
  </si>
  <si>
    <t>Patch cord telefonní 3m</t>
  </si>
  <si>
    <t>114</t>
  </si>
  <si>
    <t>Popisné štítky</t>
  </si>
  <si>
    <t>115</t>
  </si>
  <si>
    <t>Montážní sada  komplet</t>
  </si>
  <si>
    <t>117</t>
  </si>
  <si>
    <t>Spojovací materiál</t>
  </si>
  <si>
    <t xml:space="preserve"> WiFI AP UniFi AC longRange</t>
  </si>
  <si>
    <t>Podružný pomocný materiál (konektory, svorkovnice...)</t>
  </si>
  <si>
    <t>Kabel datový FTP LSOH cat 5e</t>
  </si>
  <si>
    <t>Úložný systém  do stěn - trubky 36mm</t>
  </si>
  <si>
    <t>503</t>
  </si>
  <si>
    <t>Úložný systém  do stěn - trubky 23mm</t>
  </si>
  <si>
    <t>504</t>
  </si>
  <si>
    <t>505</t>
  </si>
  <si>
    <t>Krabice univerzální  pod zásuvku 68mm</t>
  </si>
  <si>
    <t>506</t>
  </si>
  <si>
    <t>Krabice univerzální protahovací 125mm</t>
  </si>
  <si>
    <t>507</t>
  </si>
  <si>
    <t>Protipožární tmel typ dle prostupu</t>
  </si>
  <si>
    <t>508</t>
  </si>
  <si>
    <t>Drobný pomocný materiál (hmoždinky, sádra...)</t>
  </si>
  <si>
    <t>Montáž path panelu kat 5E, UTP</t>
  </si>
  <si>
    <t>Ukončení kabelů na patch panelu kat.5E, UTP</t>
  </si>
  <si>
    <t>210</t>
  </si>
  <si>
    <t>Montáž zásuvek kat.5e FTP</t>
  </si>
  <si>
    <t>211</t>
  </si>
  <si>
    <t>Ukončení kabelů na zásuvkách</t>
  </si>
  <si>
    <t>212</t>
  </si>
  <si>
    <t>Montáž patch kabelů</t>
  </si>
  <si>
    <t>214</t>
  </si>
  <si>
    <t>Měření SK vč. tisku protokolu</t>
  </si>
  <si>
    <t>Montáž WIFI</t>
  </si>
  <si>
    <t>Montáž kabelových rozvodů T21MK</t>
  </si>
  <si>
    <t>Instalace kabelu cat.5e</t>
  </si>
  <si>
    <t>Montáž úložného systému</t>
  </si>
  <si>
    <t>604</t>
  </si>
  <si>
    <t>Zatažení vodiče  CY do trubek</t>
  </si>
  <si>
    <t>605</t>
  </si>
  <si>
    <t>606</t>
  </si>
  <si>
    <t>Montáž krabice  125mm</t>
  </si>
  <si>
    <t>607</t>
  </si>
  <si>
    <t>609</t>
  </si>
  <si>
    <t>Koordinace činností při realizaci</t>
  </si>
  <si>
    <t>Likvidace odpadu</t>
  </si>
  <si>
    <t>CCTV - kamerový systém</t>
  </si>
  <si>
    <t>Dodávka elektronického systému analog</t>
  </si>
  <si>
    <t>101</t>
  </si>
  <si>
    <t xml:space="preserve">AVTECH AVM532, 2 megapixel ETS kamera Dome </t>
  </si>
  <si>
    <t>IR WDR (stejný typ jako stávající kamery)</t>
  </si>
  <si>
    <t>102</t>
  </si>
  <si>
    <t>DS-2CD2622FWD-IS(2.8-12mm) Venkovní bullet IP</t>
  </si>
  <si>
    <t xml:space="preserve"> kamera, D/N, HD 1080p, 2MP, f=2.8-12mm, </t>
  </si>
  <si>
    <t>WDR 120dB, IR 30m, včetně instalační krabice</t>
  </si>
  <si>
    <t>Licence NUUO N Profesional Crystal</t>
  </si>
  <si>
    <t>128</t>
  </si>
  <si>
    <t>Podružný materiál (konektory, svorky..)</t>
  </si>
  <si>
    <t>Dodávka instalačního materiálu T21DI</t>
  </si>
  <si>
    <t>Úložný systém (např.úchyty,žlaby..) (společný s SK)</t>
  </si>
  <si>
    <t>Úložný systém  do stěn - trubky (např. FXP 25)</t>
  </si>
  <si>
    <t>Krabice univerzální   68mm</t>
  </si>
  <si>
    <t>Dodávka kabelových rozvodů T21DK</t>
  </si>
  <si>
    <t>Montáž elektronického systému T21MS</t>
  </si>
  <si>
    <t>201</t>
  </si>
  <si>
    <t>Montáž kamery na stěnu či strop</t>
  </si>
  <si>
    <t>Montáž venkovní kamery na stěnu</t>
  </si>
  <si>
    <t>Připojení na silnoproudé rozvody</t>
  </si>
  <si>
    <t>Nastavení místní sítě a adresování systémových kamer</t>
  </si>
  <si>
    <t>209</t>
  </si>
  <si>
    <t>Programové nastavení dle požadavků uživatele</t>
  </si>
  <si>
    <t>Instalace nových licencí</t>
  </si>
  <si>
    <t>Montáž instalačního materiálu T21MI</t>
  </si>
  <si>
    <t>Montáž úložného systému (v systému SK)</t>
  </si>
  <si>
    <t>Revize systému CCTV</t>
  </si>
  <si>
    <t>STA - Společná televizní anténa</t>
  </si>
  <si>
    <t>161</t>
  </si>
  <si>
    <t>Zásuvka účastnická TV/R, včetně krytu a rámečku</t>
  </si>
  <si>
    <t>162</t>
  </si>
  <si>
    <t>Zásuvka účastnická datová 1xRJ45, včetně krytu a rámečku</t>
  </si>
  <si>
    <t>163</t>
  </si>
  <si>
    <t>Drobný materiál (F konektory, příchytky, spojovací materiál..)</t>
  </si>
  <si>
    <t>165</t>
  </si>
  <si>
    <t>Účastnická šňůra koaxiální, 2 m</t>
  </si>
  <si>
    <t>166</t>
  </si>
  <si>
    <t>Držák na stěnu, polohovatelný, tříramenný Stell SHO 2050</t>
  </si>
  <si>
    <t>167</t>
  </si>
  <si>
    <t>Sada spojovacího materiálu pro držáky TV</t>
  </si>
  <si>
    <t>Úložný systém (žlaby, rošty. držáky)</t>
  </si>
  <si>
    <t>Elektroinstalační trubka ohebná průměr 20mm</t>
  </si>
  <si>
    <t>Protahovací vodič CY</t>
  </si>
  <si>
    <t>Odbočná krabice KU 68-1902</t>
  </si>
  <si>
    <t>305</t>
  </si>
  <si>
    <t>Pomocný podružný materiál (sádra, svorky, hmoždinky...)</t>
  </si>
  <si>
    <t>Kabel koaxiální 75 ohm, LSFH 6,9mm, PVC, vnitř. vodič 1,2mm Cu, opletení Cu, odpor vnitřního vodiče  16 ohm/km, odpor opletení 12 ohm/km, útlum při 800 MHz 15 dB/100m, útlum stíněním 30-1000 MHz &gt;85 dB</t>
  </si>
  <si>
    <t>Montáž zásuvka účastnická anténní</t>
  </si>
  <si>
    <t>Montáž zásuvka účastnická datová</t>
  </si>
  <si>
    <t>Zakončení a měření TV signálu na zásuvkách</t>
  </si>
  <si>
    <t>Zakončení kabelů a měření datových zásuvek</t>
  </si>
  <si>
    <t>Instalace držáků pro televize na stěnu</t>
  </si>
  <si>
    <t>Instalace televizních přístrojů na držáky, oživení, nastavení</t>
  </si>
  <si>
    <t>Ladění televize</t>
  </si>
  <si>
    <t>Montáž trubky ohebné pod omítku (frézování, sádrování..)</t>
  </si>
  <si>
    <t>Instalace odbočná krabice KU 68-1902</t>
  </si>
  <si>
    <t>Průchod zdivem do 30mm</t>
  </si>
  <si>
    <t>407</t>
  </si>
  <si>
    <t>408</t>
  </si>
  <si>
    <t>Instalace datového kabelu do žlabu či trubky</t>
  </si>
  <si>
    <t>Instalace kabelu koaxiálního do žlabu či trubky</t>
  </si>
  <si>
    <t>Revize systému STA</t>
  </si>
  <si>
    <t>Projekt skutečného provedení, návody</t>
  </si>
  <si>
    <t>HS - hotelový systém</t>
  </si>
  <si>
    <t>Hotelový systém</t>
  </si>
  <si>
    <t>Kartový zámek zahrnující: 
Dveřní kování provedení "Matný chrom A1", 
Elektroniku se čtečkou RFID,
Zadlabací zámek AUTOMATIC DEADBOLT
Cylindrickou vložku kódovanou na gen klíč</t>
  </si>
  <si>
    <t>PowerSaver vč. transformátoru int.</t>
  </si>
  <si>
    <t xml:space="preserve">Stykač </t>
  </si>
  <si>
    <t>KabelUTP cat5.e</t>
  </si>
  <si>
    <t>instalace zámků</t>
  </si>
  <si>
    <t xml:space="preserve">instalace PowerSaver </t>
  </si>
  <si>
    <t>uvedení do provozu, zaškolení</t>
  </si>
  <si>
    <t>Instalace kabelu</t>
  </si>
  <si>
    <t>Projekt skutečného provedení, manuály, návody</t>
  </si>
  <si>
    <t>Stavební práce, koordinace činnosti - dveře, silnoproud</t>
  </si>
  <si>
    <t>km</t>
  </si>
  <si>
    <t>Bertiny lázně Třeboň - vybrané místnosti</t>
  </si>
  <si>
    <t xml:space="preserve">Stavební přípomoce </t>
  </si>
  <si>
    <t>(2np kanceláře řešit sami, není v rozpočtu stavby)</t>
  </si>
  <si>
    <t>Číslo položky</t>
  </si>
  <si>
    <t>Sběrnicový rozšiřující modul 8 zón</t>
  </si>
  <si>
    <t>Kovový kryt s ochranným kontaktem</t>
  </si>
  <si>
    <t>Ovládací a programovací klávesnice LCD.</t>
  </si>
  <si>
    <t>105a</t>
  </si>
  <si>
    <t>Zobrazovací tablo</t>
  </si>
  <si>
    <t>105b</t>
  </si>
  <si>
    <t>Kovový kryt pro klávasnici s ochranným kontaktem</t>
  </si>
  <si>
    <t>Digitální PIR detektor</t>
  </si>
  <si>
    <t>Montáž koncentrátoru se zapojením</t>
  </si>
  <si>
    <t>Montáž klávesnice</t>
  </si>
  <si>
    <t>Montáž detektoru na zeď či strop</t>
  </si>
  <si>
    <t>Programové nastavení EZS</t>
  </si>
  <si>
    <t>Elektroinstalační úložní materiál ( trubka 16, 23mm ..)</t>
  </si>
  <si>
    <t>Krabice univerzální s víčkem  - protahovací</t>
  </si>
  <si>
    <t>Krabice odbočná 125mm</t>
  </si>
  <si>
    <t>Instalace trubek vč. sekání</t>
  </si>
  <si>
    <t>Instalace krabice univerzální pod omítku</t>
  </si>
  <si>
    <t xml:space="preserve">Instalace krabice odbočná </t>
  </si>
  <si>
    <t>Kabel pro připojení čidel</t>
  </si>
  <si>
    <t>Datový kabel s krouceným párem stíněný</t>
  </si>
  <si>
    <t>Protažení kabelu k EZS</t>
  </si>
  <si>
    <t>Revize systému EZS</t>
  </si>
  <si>
    <t>Datový rozvaděč 42U 800x600 s příslušenstvím</t>
  </si>
  <si>
    <t>součást celého systému</t>
  </si>
  <si>
    <t xml:space="preserve">Rozhlasová ústředna 6 zóny,Dle EN54 </t>
  </si>
  <si>
    <t>Instalace datového rozvaděče</t>
  </si>
  <si>
    <t>Instalace systému ozvučení do datové skříně</t>
  </si>
  <si>
    <t>Ostatní práce (část celého systému)</t>
  </si>
  <si>
    <t>Revize systému (část celého systému)</t>
  </si>
  <si>
    <t>708</t>
  </si>
  <si>
    <t>Bertiny lázně Třeboň pokoje část E</t>
  </si>
  <si>
    <t>stávající</t>
  </si>
  <si>
    <t>Patch panel UTP, 24 port, cat.5e s vyvaz.lištou</t>
  </si>
  <si>
    <t>141</t>
  </si>
  <si>
    <t>142</t>
  </si>
  <si>
    <t>Úložný systém do podhledu(např.žlaby kompet s víkem nebo uchycení.v držácícch..)</t>
  </si>
  <si>
    <t>240</t>
  </si>
  <si>
    <t>261</t>
  </si>
  <si>
    <t>262</t>
  </si>
  <si>
    <t>263</t>
  </si>
  <si>
    <t>264</t>
  </si>
  <si>
    <t>265</t>
  </si>
  <si>
    <t>266</t>
  </si>
  <si>
    <t>267</t>
  </si>
  <si>
    <t>ID čipy a karty</t>
  </si>
  <si>
    <t>přívěsek na klíče kapka - černá</t>
  </si>
  <si>
    <t>Mifare ISO CARD bílá  &lt; 1000 ks</t>
  </si>
  <si>
    <t>SW instalace</t>
  </si>
  <si>
    <t>ARC</t>
  </si>
  <si>
    <t>SLP</t>
  </si>
  <si>
    <t>2</t>
  </si>
  <si>
    <t>KRYCÍ LIST SOUPISU PRACÍ</t>
  </si>
  <si>
    <t>v ---  níže se nacházejí doplnkové a pomocné údaje k sestavám  --- v</t>
  </si>
  <si>
    <t>False</t>
  </si>
  <si>
    <t>Stavba: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</si>
  <si>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</si>
  <si>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</si>
  <si>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</si>
  <si>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</si>
  <si>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</si>
  <si>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</si>
  <si>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</si>
  <si>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</si>
  <si>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</si>
  <si>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</si>
  <si>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</si>
  <si>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</si>
  <si>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</si>
  <si>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</si>
  <si>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</si>
  <si>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</si>
  <si>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</si>
  <si>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</si>
  <si>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</si>
  <si>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</si>
  <si>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</si>
  <si>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</si>
  <si>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</si>
  <si>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</si>
  <si>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</si>
  <si>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</si>
  <si>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</si>
  <si>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</si>
  <si>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</si>
  <si>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</si>
  <si>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</si>
  <si>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</si>
  <si>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</si>
  <si>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</si>
  <si>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63 - Podlahy a podlahové konstrukce</t>
  </si>
  <si>
    <t xml:space="preserve">    61 - Úprava povrchů vnitřní</t>
  </si>
  <si>
    <t xml:space="preserve">    64 - Osazování výplní otvorů</t>
  </si>
  <si>
    <t xml:space="preserve">    94 - Lešení a stavební výtahy</t>
  </si>
  <si>
    <t xml:space="preserve">    96 - Bourání konstrukcí</t>
  </si>
  <si>
    <t xml:space="preserve">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</si>
  <si>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</si>
  <si>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</si>
  <si>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</si>
  <si>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</si>
  <si>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</si>
  <si>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</si>
  <si>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</si>
  <si>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</si>
  <si>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</si>
  <si>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</si>
  <si>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</si>
  <si>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</si>
  <si>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</si>
  <si>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</si>
  <si>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</si>
  <si>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>SOUPIS PRACÍ</t>
  </si>
  <si>
    <t>PČ</t>
  </si>
  <si>
    <t>Typ</t>
  </si>
  <si>
    <t>Kód</t>
  </si>
  <si>
    <t>Popis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</si>
  <si>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</si>
  <si>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</si>
  <si>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</si>
  <si>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</si>
  <si>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</si>
  <si>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</si>
  <si>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</si>
  <si>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</si>
  <si>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</si>
  <si>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</si>
  <si>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</si>
  <si>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</si>
  <si>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</si>
  <si>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</si>
  <si>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</si>
  <si>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</si>
  <si>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3</t>
  </si>
  <si>
    <t>Svislé a kompletní konstrukce</t>
  </si>
  <si>
    <t>138</t>
  </si>
  <si>
    <t>K</t>
  </si>
  <si>
    <t>340239211</t>
  </si>
  <si>
    <t>Zazdívka otvorů pl do 4 m2 v příčkách nebo stěnách z cihel tl do 100 mm</t>
  </si>
  <si>
    <t>m2</t>
  </si>
  <si>
    <t>CS ÚRS 2017 01</t>
  </si>
  <si>
    <t>4</t>
  </si>
  <si>
    <t>-1423714637</t>
  </si>
  <si>
    <t>VV</t>
  </si>
  <si>
    <t>8,0</t>
  </si>
  <si>
    <t>True</t>
  </si>
  <si>
    <t>Součet</t>
  </si>
  <si>
    <t>139</t>
  </si>
  <si>
    <t>340239212</t>
  </si>
  <si>
    <t>Zazdívka otvorů pl do 4 m2 v příčkách nebo stěnách z cihel tl přes 100 mm</t>
  </si>
  <si>
    <t>1968872943</t>
  </si>
  <si>
    <t>2,0</t>
  </si>
  <si>
    <t>342248312</t>
  </si>
  <si>
    <t>Příčky tl 115 mm pevnosti P 10 na MVC</t>
  </si>
  <si>
    <t>-1899935405</t>
  </si>
  <si>
    <t>1,85*3,0-0,8*1,97</t>
  </si>
  <si>
    <t>188</t>
  </si>
  <si>
    <t>342272323</t>
  </si>
  <si>
    <t>Příčky tl 100 mm z pórobetonových přesných hladkých příčkovek objemové hmotnosti 500 kg/m3</t>
  </si>
  <si>
    <t>529517752</t>
  </si>
  <si>
    <t>3.np</t>
  </si>
  <si>
    <t>(1,865+1,92)*3,0-(0,8*1,97)</t>
  </si>
  <si>
    <t>39</t>
  </si>
  <si>
    <t>310239411</t>
  </si>
  <si>
    <t>Zazdívka otvorů pl do 4 m2 ve zdivu nadzákladovém cihlami pálenými na MC</t>
  </si>
  <si>
    <t>m3</t>
  </si>
  <si>
    <t>-1800443284</t>
  </si>
  <si>
    <t>1,8*3,0*0,3</t>
  </si>
  <si>
    <t>/</t>
  </si>
  <si>
    <t>36</t>
  </si>
  <si>
    <t>317234410</t>
  </si>
  <si>
    <t>Vyzdívka mezi nosníky z cihel pálených na MC</t>
  </si>
  <si>
    <t>-422597381</t>
  </si>
  <si>
    <t>0,9</t>
  </si>
  <si>
    <t>38</t>
  </si>
  <si>
    <t>317944321</t>
  </si>
  <si>
    <t>Válcované nosníky do č.12 dodatečně osazované do připravených otvorů</t>
  </si>
  <si>
    <t>t</t>
  </si>
  <si>
    <t>-1632368611</t>
  </si>
  <si>
    <t>1np</t>
  </si>
  <si>
    <t>(48,5*3+17,04*4)*1,1/1000</t>
  </si>
  <si>
    <t>3np</t>
  </si>
  <si>
    <t>10,37*2*1,1/1000</t>
  </si>
  <si>
    <t>74</t>
  </si>
  <si>
    <t>342291121</t>
  </si>
  <si>
    <t>Ukotvení příček k cihelným konstrukcím plochými kotvami</t>
  </si>
  <si>
    <t>-1907778219</t>
  </si>
  <si>
    <t>30,0</t>
  </si>
  <si>
    <t>40</t>
  </si>
  <si>
    <t>346244381</t>
  </si>
  <si>
    <t>Plentování jednostranné v do 200 mm válcovaných nosníků cihlami</t>
  </si>
  <si>
    <t>-2095906265</t>
  </si>
  <si>
    <t>6,0</t>
  </si>
  <si>
    <t>349231821</t>
  </si>
  <si>
    <t>Přizdívka ostění  z cihel tl do 300 mm</t>
  </si>
  <si>
    <t>1471248402</t>
  </si>
  <si>
    <t>0,5*0,6*2</t>
  </si>
  <si>
    <t>(2,0*0,6)*2</t>
  </si>
  <si>
    <t>(2,0*0,15)*5</t>
  </si>
  <si>
    <t>(2,0*0,5)*2</t>
  </si>
  <si>
    <t>Vodorovné konstrukce</t>
  </si>
  <si>
    <t>41</t>
  </si>
  <si>
    <t>413232211</t>
  </si>
  <si>
    <t>Zazdívka zhlaví válcovaných nosníků v do 150 mm</t>
  </si>
  <si>
    <t>kus</t>
  </si>
  <si>
    <t>93627391</t>
  </si>
  <si>
    <t>34</t>
  </si>
  <si>
    <t>63</t>
  </si>
  <si>
    <t>Podlahy a podlahové konstrukce</t>
  </si>
  <si>
    <t>632451441</t>
  </si>
  <si>
    <t>Doplnění cementového potěru hlazeného pl do 1 m2 tl do 40 mm/vyrovnání po bourání zděných kcí</t>
  </si>
  <si>
    <t>-2010564240</t>
  </si>
  <si>
    <t>14,0</t>
  </si>
  <si>
    <t>216</t>
  </si>
  <si>
    <t>632451431</t>
  </si>
  <si>
    <t>Doplnění cementového potěru hlazeného pl do 1 m2 tl do 30 mm/vyrovnání po vybourání podlah kcí</t>
  </si>
  <si>
    <t>128026524</t>
  </si>
  <si>
    <t>217</t>
  </si>
  <si>
    <t>632451024</t>
  </si>
  <si>
    <t>Vyrovnávací potěr tl do 50 mm z MC 15 provedený v pásu</t>
  </si>
  <si>
    <t>2073354016</t>
  </si>
  <si>
    <t>61</t>
  </si>
  <si>
    <t>Úprava povrchů vnitřní</t>
  </si>
  <si>
    <t>612142001</t>
  </si>
  <si>
    <t>Potažení vnitřních stěn sklovláknitým pletivem vtlačeným do tenkovrstvé hmoty</t>
  </si>
  <si>
    <t>2055255677</t>
  </si>
  <si>
    <t>překlady,plentování..</t>
  </si>
  <si>
    <t>53,0</t>
  </si>
  <si>
    <t>2*(1,865+1,92)*3,0</t>
  </si>
  <si>
    <t>76</t>
  </si>
  <si>
    <t>612321121</t>
  </si>
  <si>
    <t>Vápenocementová omítka hladká jednovrstvá vnitřních stěn nanášená ručně /vyrovnání pod obklady</t>
  </si>
  <si>
    <t>-400803612</t>
  </si>
  <si>
    <t>1,0*1,5*2+2,2*1,5*3+1,5*1,5+1,8*1,5</t>
  </si>
  <si>
    <t xml:space="preserve">2np - doplnění </t>
  </si>
  <si>
    <t>10,0</t>
  </si>
  <si>
    <t>2*(1,765+1,92)*2,9-(0,8*1,97)</t>
  </si>
  <si>
    <t>619995001</t>
  </si>
  <si>
    <t>Začištění omítek kolem  dveří</t>
  </si>
  <si>
    <t>-787792049</t>
  </si>
  <si>
    <t>420,0</t>
  </si>
  <si>
    <t>622143004</t>
  </si>
  <si>
    <t>Montáž omítkových samolepících začišťovacích profilů např. (APU lišt)</t>
  </si>
  <si>
    <t>CS ÚRS 2013 01</t>
  </si>
  <si>
    <t>1840081818</t>
  </si>
  <si>
    <t>vnitřní, vnější ,nové okno</t>
  </si>
  <si>
    <t>M</t>
  </si>
  <si>
    <t>590514760</t>
  </si>
  <si>
    <t>profil okenní s tkaninou např. APU lišta 9 mm</t>
  </si>
  <si>
    <t>8</t>
  </si>
  <si>
    <t>1024784626</t>
  </si>
  <si>
    <t>6,0*1,1</t>
  </si>
  <si>
    <t>221</t>
  </si>
  <si>
    <t>611325412</t>
  </si>
  <si>
    <t>Oprava vnitřní vápenocementové hladké omítky stropů v rozsahu plochy do 30%</t>
  </si>
  <si>
    <t>-1158590009</t>
  </si>
  <si>
    <t>mč.106.1-106.2</t>
  </si>
  <si>
    <t>41,62+5,89</t>
  </si>
  <si>
    <t>mč.104.1-104.2</t>
  </si>
  <si>
    <t>3,37+21,27</t>
  </si>
  <si>
    <t>mč.174,175.1,175.2</t>
  </si>
  <si>
    <t>6,26+6,47+8,26</t>
  </si>
  <si>
    <t>mč.173.1-173.6</t>
  </si>
  <si>
    <t>12,81+11,3+12,36+10,78+12,6+22,32</t>
  </si>
  <si>
    <t>Mezisoučet</t>
  </si>
  <si>
    <t>2np</t>
  </si>
  <si>
    <t>mč.2.02.01-2.09</t>
  </si>
  <si>
    <t>4,74+14,35+21,97+23,0+22,64+44,89+8,61+6,82+20,65</t>
  </si>
  <si>
    <t>mč.2.10-2.13</t>
  </si>
  <si>
    <t>9,3+2,91+9,57+3,46</t>
  </si>
  <si>
    <t>mč.2.14.01-2.17</t>
  </si>
  <si>
    <t>24,33+3,4+16,8+15,88+16,28</t>
  </si>
  <si>
    <t>mč.2.18-2.19</t>
  </si>
  <si>
    <t>26,18+54,51</t>
  </si>
  <si>
    <t>mč.2.33-2.34</t>
  </si>
  <si>
    <t>2,85+8,71</t>
  </si>
  <si>
    <t>mč.2.35.01-2.35.03</t>
  </si>
  <si>
    <t>1,22+1,68+7,12</t>
  </si>
  <si>
    <t>70</t>
  </si>
  <si>
    <t>611311131</t>
  </si>
  <si>
    <t>Potažení vnitřních rovných stropů vápenným štukem tloušťky do 3 mm</t>
  </si>
  <si>
    <t>669160807</t>
  </si>
  <si>
    <t>612325413</t>
  </si>
  <si>
    <t>Oprava vnitřní vápenocementové hladké omítky stěn v rozsahu plochy do 50%</t>
  </si>
  <si>
    <t>-1814710904</t>
  </si>
  <si>
    <t>stěny</t>
  </si>
  <si>
    <t>mč..113.1-113.3</t>
  </si>
  <si>
    <t>(18,15+20,4+19,79)*3,0</t>
  </si>
  <si>
    <t>(61,74+9,71)*3,0</t>
  </si>
  <si>
    <t>(7,72+21,45)*3,0</t>
  </si>
  <si>
    <t>mč.154,155.1,155.2,156</t>
  </si>
  <si>
    <t>(34,41+17,79+19,09+10,94)*3,0</t>
  </si>
  <si>
    <t>(12,18+13,79+11,73)*3,0</t>
  </si>
  <si>
    <t>(15,05+14,37+14,85+14,15+15,0+35,55)*3,0</t>
  </si>
  <si>
    <t>mč.171.1-171.3</t>
  </si>
  <si>
    <t>(51,99+45,5)*3,0</t>
  </si>
  <si>
    <t>(9,18+15,55+19,7+20,0+21,17+30,85+13,15+11,18+18,17)*3,4</t>
  </si>
  <si>
    <t>(20,83+7,86+20,97+8,55)*3,4</t>
  </si>
  <si>
    <t>(22,37+7,72+17,53+16,7+16,86)*3,4</t>
  </si>
  <si>
    <t>mč.2.18-2.18</t>
  </si>
  <si>
    <t>(40,88+54,9)*3,4</t>
  </si>
  <si>
    <t>(7,69+11,82)*3,4</t>
  </si>
  <si>
    <t>(4,52+5,36+10,7)*3,4</t>
  </si>
  <si>
    <t>obkl.,otvory</t>
  </si>
  <si>
    <t>-(17,85+168,0)</t>
  </si>
  <si>
    <t>69</t>
  </si>
  <si>
    <t>612311131</t>
  </si>
  <si>
    <t xml:space="preserve">Potažení vnitřních stěn vápenným štukem tloušťky do 3 mm  </t>
  </si>
  <si>
    <t>169386208</t>
  </si>
  <si>
    <t>(1,865+1,92)*3,0</t>
  </si>
  <si>
    <t>obkl.,otvory,SDK,tapeta</t>
  </si>
  <si>
    <t>-(17,85+168,0+34,68+10,54)</t>
  </si>
  <si>
    <t>64</t>
  </si>
  <si>
    <t>Osazování výplní otvorů</t>
  </si>
  <si>
    <t>176</t>
  </si>
  <si>
    <t>642942111</t>
  </si>
  <si>
    <t>Osazování zárubní nebo rámů dveřních kovových do 2,5 m2 na MC</t>
  </si>
  <si>
    <t>-455067019</t>
  </si>
  <si>
    <t>181</t>
  </si>
  <si>
    <t>553R1</t>
  </si>
  <si>
    <t>zárubně 600/1970 L pro přímé zazdění z kvalitního žárově pozink. plechu tl.1,5mm drážka pro systémové těsnění vč.nátěru ,těsnění  / tl.zdiva 100 MM</t>
  </si>
  <si>
    <t>1732038800</t>
  </si>
  <si>
    <t>189</t>
  </si>
  <si>
    <t>553R2</t>
  </si>
  <si>
    <t>zárubně 600/1970 P pro přímé zazdění z kvalitního žárově pozink. plechu tl.1,5mm drážka pro systémové těsnění vč.nátěru ,těsnění  / tl.zdiva 100 MM</t>
  </si>
  <si>
    <t>141557705</t>
  </si>
  <si>
    <t>184</t>
  </si>
  <si>
    <t>553R3</t>
  </si>
  <si>
    <t>zárubně 800/1970 L pro přímé zazdění z kvalitního žárově pozink. plechu tl.1,5mm drážka pro systémové těsnění vč.nátěru ,těsnění  / tl.zdiva 100 MM</t>
  </si>
  <si>
    <t>463989463</t>
  </si>
  <si>
    <t>190</t>
  </si>
  <si>
    <t>553R13</t>
  </si>
  <si>
    <t>zárubně 800/1970 P pro přímé zazdění z kvalitního žárově pozink. plechu tl.1,5mm drážka pro systémové těsnění vč.nátěru ,těsnění  / tl.zdiva 100 MM</t>
  </si>
  <si>
    <t>-985546658</t>
  </si>
  <si>
    <t>182</t>
  </si>
  <si>
    <t>553R5</t>
  </si>
  <si>
    <t>zárubně 800/1970 L pro přímé zazdění z kvalitního žárově pozink. plechu tl.1,5mm drážka pro systémové těsnění vč.nátěru ,těsnění  / tl.zdiva 150 MM</t>
  </si>
  <si>
    <t>317995829</t>
  </si>
  <si>
    <t>191</t>
  </si>
  <si>
    <t>553R12</t>
  </si>
  <si>
    <t>zárubně 800/1970 P pro přímé zazdění z kvalitního žárově pozink. plechu tl.1,5mm drážka pro systémové těsnění vč.nátěru ,těsnění  / tl.zdiva 150 MM</t>
  </si>
  <si>
    <t>1605980814</t>
  </si>
  <si>
    <t>2+2</t>
  </si>
  <si>
    <t>187</t>
  </si>
  <si>
    <t>553R121</t>
  </si>
  <si>
    <t>zárubně 800/1970 P pro přímé zazdění z kvalitního žárově pozink. plechu tl.1,5mm drážka pro systémové těsnění vč.nátěru ,těsnění  / tl.zdiva 300 MM</t>
  </si>
  <si>
    <t>895625908</t>
  </si>
  <si>
    <t>183</t>
  </si>
  <si>
    <t>553R14</t>
  </si>
  <si>
    <t>zárubně 1150/1970 P pro přímé zazdění z kvalitního žárově pozink. plechu tl.1,5mm drážka pro systémové těsnění vč.nátěru ,těsnění  / tl.zdiva 150 MM</t>
  </si>
  <si>
    <t>1166070594</t>
  </si>
  <si>
    <t>763181311</t>
  </si>
  <si>
    <t>Montáž jednokřídlové kovové zárubně 1 SDK příčka</t>
  </si>
  <si>
    <t>16</t>
  </si>
  <si>
    <t>999947380</t>
  </si>
  <si>
    <t>180</t>
  </si>
  <si>
    <t>553315220</t>
  </si>
  <si>
    <t>32</t>
  </si>
  <si>
    <t>41681772</t>
  </si>
  <si>
    <t>242</t>
  </si>
  <si>
    <t>962031133</t>
  </si>
  <si>
    <t>Bourání příček z cihel pálených na MVC tl do 150 mm</t>
  </si>
  <si>
    <t>-1567532024</t>
  </si>
  <si>
    <t>1,85*3,0</t>
  </si>
  <si>
    <t>241</t>
  </si>
  <si>
    <t>96R1</t>
  </si>
  <si>
    <t>Zajištění prostoru stavebních prací  proti prašnosti  -prachotěsná dočasná příčka  montáž a demontáž</t>
  </si>
  <si>
    <t>1672899995</t>
  </si>
  <si>
    <t>40,0</t>
  </si>
  <si>
    <t>94</t>
  </si>
  <si>
    <t>Lešení a stavební výtahy</t>
  </si>
  <si>
    <t>118</t>
  </si>
  <si>
    <t>949101111</t>
  </si>
  <si>
    <t>Lešení pomocné pro objekty pozemních staveb s lešeňovou podlahou v do 1,9 m zatížení do 150 kg/m2</t>
  </si>
  <si>
    <t>1027389520</t>
  </si>
  <si>
    <t>96</t>
  </si>
  <si>
    <t>Bourání konstrukcí</t>
  </si>
  <si>
    <t>159</t>
  </si>
  <si>
    <t>971033631</t>
  </si>
  <si>
    <t>Vybourání otvorů ve zdivu cihelném pl do 4 m2 na MVC nebo MV tl do 150 mm</t>
  </si>
  <si>
    <t>-1120519663</t>
  </si>
  <si>
    <t>965081213</t>
  </si>
  <si>
    <t>Bourání podlah z dlaždic keramických  tl do 10 mm plochy přes 1 m2 vč.soklů</t>
  </si>
  <si>
    <t>-1269441448</t>
  </si>
  <si>
    <t>15</t>
  </si>
  <si>
    <t>978059541</t>
  </si>
  <si>
    <t>Odsekání a odebrání obkladů stěn z vnitřních obkládaček plochy přes 1 m2 vč.otlučení podkladní omítky</t>
  </si>
  <si>
    <t>-1058084370</t>
  </si>
  <si>
    <t>19,0</t>
  </si>
  <si>
    <t xml:space="preserve">2np </t>
  </si>
  <si>
    <t>766691914</t>
  </si>
  <si>
    <t>Vyvěšení nebo zavěšení dřevěných křídel dveří pl do 2 m2</t>
  </si>
  <si>
    <t>-2091957652</t>
  </si>
  <si>
    <t>5</t>
  </si>
  <si>
    <t>968072455</t>
  </si>
  <si>
    <t>Vybourání kovových dveřních zárubní pl do 2 m2</t>
  </si>
  <si>
    <t>659196396</t>
  </si>
  <si>
    <t>164</t>
  </si>
  <si>
    <t>968082015</t>
  </si>
  <si>
    <t>Vybourání plastových rámů oken zdvojených včetně křídel plochy do 1 m2 vč.venkovního a vnitřního parapetu</t>
  </si>
  <si>
    <t>-860278548</t>
  </si>
  <si>
    <t>19</t>
  </si>
  <si>
    <t>613747057</t>
  </si>
  <si>
    <t>1np/</t>
  </si>
  <si>
    <t>chodby č.154,171.1,171.3</t>
  </si>
  <si>
    <t>28,52+46,57+27,77</t>
  </si>
  <si>
    <t>3np podesta pro další použití</t>
  </si>
  <si>
    <t>3,0*2,5</t>
  </si>
  <si>
    <t>160</t>
  </si>
  <si>
    <t>962032240</t>
  </si>
  <si>
    <t>Bourání zdiva z cihel pálených nebo vápenopískových na MC do 1m3</t>
  </si>
  <si>
    <t>-1973979413</t>
  </si>
  <si>
    <t>2,48</t>
  </si>
  <si>
    <t>nika</t>
  </si>
  <si>
    <t>24</t>
  </si>
  <si>
    <t>974031666</t>
  </si>
  <si>
    <t>Vysekání rýh ve zdivu cihelném pro vtahování nosníků hl do 150 mm v do 250 mm</t>
  </si>
  <si>
    <t>1354030753</t>
  </si>
  <si>
    <t>22,0</t>
  </si>
  <si>
    <t>26</t>
  </si>
  <si>
    <t>967031142</t>
  </si>
  <si>
    <t>Přisekání po hrubém odbourání v cihelném zdivu na MC</t>
  </si>
  <si>
    <t>-141045752</t>
  </si>
  <si>
    <t>27</t>
  </si>
  <si>
    <t>978R0351</t>
  </si>
  <si>
    <t>Odstranění malby a štuku obroušení frézováním v rozsahu do 100%</t>
  </si>
  <si>
    <t>588831413</t>
  </si>
  <si>
    <t>strop</t>
  </si>
  <si>
    <t>28</t>
  </si>
  <si>
    <t>978013191</t>
  </si>
  <si>
    <t>Otlučení vnitřní vápenné nebo vápenocementové omítky stěn v rozsahu do 100 %</t>
  </si>
  <si>
    <t>-718953181</t>
  </si>
  <si>
    <t>pod nový obklad</t>
  </si>
  <si>
    <t>158</t>
  </si>
  <si>
    <t>763135812</t>
  </si>
  <si>
    <t>Demontáž podhledu sádrokartonového kazetového na roštu polozapuštěném</t>
  </si>
  <si>
    <t>-138524031</t>
  </si>
  <si>
    <t>208,65</t>
  </si>
  <si>
    <t>124</t>
  </si>
  <si>
    <t>962032241</t>
  </si>
  <si>
    <t>Bourání zdiva z cihel pálených  na MC přes 1 m3</t>
  </si>
  <si>
    <t>1603592230</t>
  </si>
  <si>
    <t>243</t>
  </si>
  <si>
    <t>-1145134306</t>
  </si>
  <si>
    <t>17</t>
  </si>
  <si>
    <t>R3</t>
  </si>
  <si>
    <t>Zednické výpomoce při bourání pro EI,ÚT, VZT,SLP</t>
  </si>
  <si>
    <t>1179645009</t>
  </si>
  <si>
    <t>pozn</t>
  </si>
  <si>
    <t>95</t>
  </si>
  <si>
    <t>Různé dokončovací konstrukce a práce pozemních staveb</t>
  </si>
  <si>
    <t>98</t>
  </si>
  <si>
    <t>952901111</t>
  </si>
  <si>
    <t>Vyčištění budov bytové a občanské výstavby při výšce podlaží do 4 m</t>
  </si>
  <si>
    <t>-819739759</t>
  </si>
  <si>
    <t>46,57+27,77+12,81+11,3+12,36+10,78+12,6+22,32+6,26+6,47+8,26+28,52+17,81+18,97+7,31+3,37+21,27+41,62+5,89+14,65+22,47+20,97</t>
  </si>
  <si>
    <t>4,74+14,35+21,97+23,0+22,64+44,89+8,61+6,07+20,65+9,3+2,91+9,57+3,46+24,33+3,4+16,8+15,88+16,28</t>
  </si>
  <si>
    <t>3,61</t>
  </si>
  <si>
    <t>997</t>
  </si>
  <si>
    <t>Přesun sutě</t>
  </si>
  <si>
    <t>997013153</t>
  </si>
  <si>
    <t>Vnitrostaveništní doprava suti a vybouraných hmot pro budovy v do 12 m s omezením mechanizace</t>
  </si>
  <si>
    <t>116</t>
  </si>
  <si>
    <t>997013311</t>
  </si>
  <si>
    <t>Montáž a demontáž shozu suti v do 10 m</t>
  </si>
  <si>
    <t>-254899703</t>
  </si>
  <si>
    <t>997013321</t>
  </si>
  <si>
    <t>Příplatek k shozu suti v do 10 m za první a ZKD den použití</t>
  </si>
  <si>
    <t>-1472810245</t>
  </si>
  <si>
    <t>10*15</t>
  </si>
  <si>
    <t>91</t>
  </si>
  <si>
    <t>997013501</t>
  </si>
  <si>
    <t>Odvoz suti a vybouraných hmot na skládku nebo meziskládku do 1 km se složením</t>
  </si>
  <si>
    <t>932575198</t>
  </si>
  <si>
    <t>92</t>
  </si>
  <si>
    <t>997013509</t>
  </si>
  <si>
    <t>Příplatek k odvozu suti a vybouraných hmot na skládku ZKD 1 km přes 1 km</t>
  </si>
  <si>
    <t>-237483734</t>
  </si>
  <si>
    <t>93</t>
  </si>
  <si>
    <t>997013831</t>
  </si>
  <si>
    <t>Poplatek za uložení stavebního směsného odpadu na skládce (skládkovné)</t>
  </si>
  <si>
    <t>-521612609</t>
  </si>
  <si>
    <t>998</t>
  </si>
  <si>
    <t>Přesun hmot</t>
  </si>
  <si>
    <t>83</t>
  </si>
  <si>
    <t>998018002</t>
  </si>
  <si>
    <t>Přesun hmot ruční pro budovy v do 12 m</t>
  </si>
  <si>
    <t>1851628898</t>
  </si>
  <si>
    <t>PSV</t>
  </si>
  <si>
    <t>Práce a dodávky PSV</t>
  </si>
  <si>
    <t>711</t>
  </si>
  <si>
    <t>Izolace proti vodě, vlhkosti a plynům</t>
  </si>
  <si>
    <t>R7111</t>
  </si>
  <si>
    <t xml:space="preserve">Tekutá hydroizolace-systémové koupelnocé řešení vč.koutových bandáží   /dodávka , montáž, doprava </t>
  </si>
  <si>
    <t>-86396811</t>
  </si>
  <si>
    <t>3,6</t>
  </si>
  <si>
    <t>sokl 20cm</t>
  </si>
  <si>
    <t>7,77*0,2</t>
  </si>
  <si>
    <t>998711102</t>
  </si>
  <si>
    <t>Přesun hmot tonážní pro izolace proti vodě, vlhkosti a plynům v objektech výšky do 12 m</t>
  </si>
  <si>
    <t>-1273276479</t>
  </si>
  <si>
    <t>R7112</t>
  </si>
  <si>
    <t>Provedení infuzní clony v obvodových zdech proti vzlínání a zavlhání zdí  kompletní dodávka a provedení, přesun hmot,doprava</t>
  </si>
  <si>
    <t>-1653895913</t>
  </si>
  <si>
    <t>vodorov.průřezová plocha zdiva</t>
  </si>
  <si>
    <t>713</t>
  </si>
  <si>
    <t>Izolace tepelné</t>
  </si>
  <si>
    <t>145</t>
  </si>
  <si>
    <t>713131141</t>
  </si>
  <si>
    <t>Montáž izolace tepelné stěn  lepením celoplošně rohoží, pásů, dílců, desek</t>
  </si>
  <si>
    <t>-2095740633</t>
  </si>
  <si>
    <t>5,10*3,4*2</t>
  </si>
  <si>
    <t>146</t>
  </si>
  <si>
    <t>631R5128</t>
  </si>
  <si>
    <t>deska zvukově izolační  tl.80 mm</t>
  </si>
  <si>
    <t>-950961332</t>
  </si>
  <si>
    <t>34,68*1,02</t>
  </si>
  <si>
    <t>147</t>
  </si>
  <si>
    <t>998713102</t>
  </si>
  <si>
    <t>Přesun hmot tonážní pro izolace tepelné v objektech v do 12 m</t>
  </si>
  <si>
    <t>-1693409332</t>
  </si>
  <si>
    <t>148</t>
  </si>
  <si>
    <t>998713181</t>
  </si>
  <si>
    <t>Příplatek k přesunu hmot tonážní 713 prováděný bez použití mechanizace</t>
  </si>
  <si>
    <t>-892556269</t>
  </si>
  <si>
    <t>725</t>
  </si>
  <si>
    <t>248</t>
  </si>
  <si>
    <t>72R1</t>
  </si>
  <si>
    <t>Umyvadlo keramické  se skříkou dodávka a montáž</t>
  </si>
  <si>
    <t>-1275096421</t>
  </si>
  <si>
    <t>7</t>
  </si>
  <si>
    <t>249</t>
  </si>
  <si>
    <t>72R2</t>
  </si>
  <si>
    <t>Stojánková baterie dodávka a montáž</t>
  </si>
  <si>
    <t>788343004</t>
  </si>
  <si>
    <t>250</t>
  </si>
  <si>
    <t>72R3</t>
  </si>
  <si>
    <t>Výlevka dodávka a montáž</t>
  </si>
  <si>
    <t>1155121076</t>
  </si>
  <si>
    <t>251</t>
  </si>
  <si>
    <t>72R4</t>
  </si>
  <si>
    <t>Baterie k výlevce dodávka a montáž</t>
  </si>
  <si>
    <t>1033643068</t>
  </si>
  <si>
    <t>257</t>
  </si>
  <si>
    <t>72R5</t>
  </si>
  <si>
    <t>soubor</t>
  </si>
  <si>
    <t>-1984568169</t>
  </si>
  <si>
    <t>258</t>
  </si>
  <si>
    <t>72R6</t>
  </si>
  <si>
    <t>Rozvody s napojením a odpady dodávka a montáž</t>
  </si>
  <si>
    <t>-1682672379</t>
  </si>
  <si>
    <t>259</t>
  </si>
  <si>
    <t>72R7</t>
  </si>
  <si>
    <t>Stavební výpomoce</t>
  </si>
  <si>
    <t>1593524586</t>
  </si>
  <si>
    <t>%</t>
  </si>
  <si>
    <t>761</t>
  </si>
  <si>
    <t>Konstrukce prosvětlovací</t>
  </si>
  <si>
    <t>761R1</t>
  </si>
  <si>
    <t>Okno plastové 1550/600 / vč.vnitřního a venkovního parapetu / další popis  dle tabulky výrobků /  kompletní dodávka,montáž ,doprava,přesun hmot/</t>
  </si>
  <si>
    <t>-1342281688</t>
  </si>
  <si>
    <t>vč.venkovních a vnitř.utěsňovacích pásků</t>
  </si>
  <si>
    <t>763</t>
  </si>
  <si>
    <t>Konstrukce suché výstavby</t>
  </si>
  <si>
    <t>132</t>
  </si>
  <si>
    <t>763R11</t>
  </si>
  <si>
    <t xml:space="preserve">SDK příčka tl 75 mm profil CW+UW 50 desky 1xA 12,5 </t>
  </si>
  <si>
    <t>880855354</t>
  </si>
  <si>
    <t>133</t>
  </si>
  <si>
    <t>763R111</t>
  </si>
  <si>
    <t xml:space="preserve">SDK příčka tl 100 mm profil CW+UW 75 desky 1xA 12,5 TI 50 mm </t>
  </si>
  <si>
    <t>-854811394</t>
  </si>
  <si>
    <t>149</t>
  </si>
  <si>
    <t>763R1214</t>
  </si>
  <si>
    <t xml:space="preserve">SDK stěna předsazená  profil CW+UW 100 deska 1xA 12,5 </t>
  </si>
  <si>
    <t>1238440261</t>
  </si>
  <si>
    <t>bez prořezu</t>
  </si>
  <si>
    <t>33</t>
  </si>
  <si>
    <t>-1073045875</t>
  </si>
  <si>
    <t>134</t>
  </si>
  <si>
    <t>763R1351</t>
  </si>
  <si>
    <t>SDK kazetový podhled z kazet 600x600 mm na zavěšenou polozapuštěnou nosnou konstrukci</t>
  </si>
  <si>
    <t>176791872</t>
  </si>
  <si>
    <t>17,81+18,97+7,31+14,65+22,47+20,97</t>
  </si>
  <si>
    <t xml:space="preserve">chodby </t>
  </si>
  <si>
    <t>46,57+27,77+28,52</t>
  </si>
  <si>
    <t>85</t>
  </si>
  <si>
    <t>998763101</t>
  </si>
  <si>
    <t>Přesun hmot tonážní pro dřevostavby v objektech v do 12 m</t>
  </si>
  <si>
    <t>1022439491</t>
  </si>
  <si>
    <t>86</t>
  </si>
  <si>
    <t>998763181</t>
  </si>
  <si>
    <t>Příplatek k přesunu hmot tonážní pro 763 dřevostavby prováděný bez použití mechanizace</t>
  </si>
  <si>
    <t>-754865513</t>
  </si>
  <si>
    <t>766</t>
  </si>
  <si>
    <t>Konstrukce truhlářské</t>
  </si>
  <si>
    <t>239</t>
  </si>
  <si>
    <t>Popis výrobků ve výpisech  proj.dokumentace  -ocenit kompletně vč.povrchových úprav,dopravy,dodávka a montáže  a přesunu hmot - tuto položku neoceňovat pouze poznámka</t>
  </si>
  <si>
    <t>471277796</t>
  </si>
  <si>
    <t>80</t>
  </si>
  <si>
    <t>766R62</t>
  </si>
  <si>
    <t>-853134368</t>
  </si>
  <si>
    <t>766R64</t>
  </si>
  <si>
    <t>-1538498658</t>
  </si>
  <si>
    <t>766R11</t>
  </si>
  <si>
    <t>299543943</t>
  </si>
  <si>
    <t>168</t>
  </si>
  <si>
    <t>766R12</t>
  </si>
  <si>
    <t>-1639405286</t>
  </si>
  <si>
    <t>169</t>
  </si>
  <si>
    <t>766R13</t>
  </si>
  <si>
    <t>-1016809245</t>
  </si>
  <si>
    <t>170</t>
  </si>
  <si>
    <t>766R14</t>
  </si>
  <si>
    <t>238022786</t>
  </si>
  <si>
    <t>171</t>
  </si>
  <si>
    <t>766R15</t>
  </si>
  <si>
    <t>-1700098221</t>
  </si>
  <si>
    <t>172</t>
  </si>
  <si>
    <t>766R16</t>
  </si>
  <si>
    <t>-1908273279</t>
  </si>
  <si>
    <t>173</t>
  </si>
  <si>
    <t>766R17</t>
  </si>
  <si>
    <t>420440231</t>
  </si>
  <si>
    <t>174</t>
  </si>
  <si>
    <t>766R18</t>
  </si>
  <si>
    <t>E4-Dveře CPL  jednokřídlové otočné plné  600/1970  vč.kování  / další popis  dle tabulky výrobků /  kompletní dodávka,montáž ,doprava/  PO EI30 DP3-C</t>
  </si>
  <si>
    <t>-465167339</t>
  </si>
  <si>
    <t>1+2</t>
  </si>
  <si>
    <t>175</t>
  </si>
  <si>
    <t>766R19</t>
  </si>
  <si>
    <t>E5-Dveře CPL  jednokřídlové otočné plné  800/1970  vč.kování  / další popis  dle tabulky výrobků /  kompletní dodávka,montáž ,doprava/   PO EI30 DP3-C, 37dB</t>
  </si>
  <si>
    <t>1532568929</t>
  </si>
  <si>
    <t>192</t>
  </si>
  <si>
    <t>766R24</t>
  </si>
  <si>
    <t>-1028130223</t>
  </si>
  <si>
    <t>193</t>
  </si>
  <si>
    <t>766R25</t>
  </si>
  <si>
    <t>274017564</t>
  </si>
  <si>
    <t>186</t>
  </si>
  <si>
    <t>766R21</t>
  </si>
  <si>
    <t>-396009838</t>
  </si>
  <si>
    <t>247</t>
  </si>
  <si>
    <t>766R211</t>
  </si>
  <si>
    <t>17-Skříň  na prostěradla otevíravá nad lůžkem/zděná nika /  kompletní dodávka,montáž ,doprava/</t>
  </si>
  <si>
    <t>-442954559</t>
  </si>
  <si>
    <t>771</t>
  </si>
  <si>
    <t>Podlahy z dlaždic</t>
  </si>
  <si>
    <t>771573113</t>
  </si>
  <si>
    <t>Montáž podlah keramických režných hladkých lepených do 12 ks/m2</t>
  </si>
  <si>
    <t>-634454753</t>
  </si>
  <si>
    <t>597611370</t>
  </si>
  <si>
    <t>dlaždice keramické   30 x 30 x 1 cm I. j.</t>
  </si>
  <si>
    <t>269429909</t>
  </si>
  <si>
    <t>196</t>
  </si>
  <si>
    <t>771579191</t>
  </si>
  <si>
    <t>Příplatek k montáž podlah keramických za plochu do 5 m2</t>
  </si>
  <si>
    <t>1926492392</t>
  </si>
  <si>
    <t>198</t>
  </si>
  <si>
    <t>771990112</t>
  </si>
  <si>
    <t>Vyrovnání podkladu samonivelační stěrkou tl 3 mm pevnosti 30 Mpa</t>
  </si>
  <si>
    <t>-81315182</t>
  </si>
  <si>
    <t>197</t>
  </si>
  <si>
    <t>-1851835876</t>
  </si>
  <si>
    <t>998771103</t>
  </si>
  <si>
    <t>Přesun hmot tonážní pro podlahy z dlaždic v objektech v do 24 m</t>
  </si>
  <si>
    <t>CS ÚRS 2019 01</t>
  </si>
  <si>
    <t>-1985703769</t>
  </si>
  <si>
    <t>776</t>
  </si>
  <si>
    <t>Podlahy povlakové</t>
  </si>
  <si>
    <t>130</t>
  </si>
  <si>
    <t>776R2321</t>
  </si>
  <si>
    <t>294485215</t>
  </si>
  <si>
    <t>776111311</t>
  </si>
  <si>
    <t>Vysátí podkladu povlakových podlah</t>
  </si>
  <si>
    <t>-1030406702</t>
  </si>
  <si>
    <t>54</t>
  </si>
  <si>
    <t>776141111</t>
  </si>
  <si>
    <t>Vyrovnání podkladu povlakových podlah stěrkou pevnosti 20 MPa tl 3 mm</t>
  </si>
  <si>
    <t>2099106672</t>
  </si>
  <si>
    <t>56</t>
  </si>
  <si>
    <t>776111116</t>
  </si>
  <si>
    <t>Odstranění zbytků lepidla z podkladu povlakových podlah broušením</t>
  </si>
  <si>
    <t>93688308</t>
  </si>
  <si>
    <t>2,5</t>
  </si>
  <si>
    <t>131</t>
  </si>
  <si>
    <t>krytina podlahová vinilová  vč.soklu</t>
  </si>
  <si>
    <t>-29492155</t>
  </si>
  <si>
    <t>52</t>
  </si>
  <si>
    <t>776421311</t>
  </si>
  <si>
    <t>Montáž přechodových  lišt</t>
  </si>
  <si>
    <t>-1078094471</t>
  </si>
  <si>
    <t>53</t>
  </si>
  <si>
    <t>přechodový profil    dále dle interiér</t>
  </si>
  <si>
    <t>CS ÚRS 2015 01</t>
  </si>
  <si>
    <t>-1035597879</t>
  </si>
  <si>
    <t>223</t>
  </si>
  <si>
    <t>776211111</t>
  </si>
  <si>
    <t>Lepení textilních pásů</t>
  </si>
  <si>
    <t>2133987265</t>
  </si>
  <si>
    <t>po staveb.úpravách /stáv.koberec</t>
  </si>
  <si>
    <t>55</t>
  </si>
  <si>
    <t>998776102</t>
  </si>
  <si>
    <t>Přesun hmot tonážní pro podlahy povlakové v objektech v do 12 m</t>
  </si>
  <si>
    <t>-1423566030</t>
  </si>
  <si>
    <t>57</t>
  </si>
  <si>
    <t>998776181</t>
  </si>
  <si>
    <t>Příplatek k přesunu hmot tonážní 776 prováděný bez použití mechanizace</t>
  </si>
  <si>
    <t>-2001780758</t>
  </si>
  <si>
    <t>781</t>
  </si>
  <si>
    <t>Dokončovací práce - obklady</t>
  </si>
  <si>
    <t>42</t>
  </si>
  <si>
    <t>781R4731</t>
  </si>
  <si>
    <t>Montáž obkladů vnitřních keramických hladkých do 45 ks/m2 lepených standardním lepidlem /  vč.hrana, ukončovacích lišt,  viz výkres spárořezu</t>
  </si>
  <si>
    <t>-412738822</t>
  </si>
  <si>
    <t>43</t>
  </si>
  <si>
    <t>781479191</t>
  </si>
  <si>
    <t>Příplatek k montáži obkladů vnitřních keramických hladkých za plochu do 10 m2</t>
  </si>
  <si>
    <t>848585154</t>
  </si>
  <si>
    <t>44</t>
  </si>
  <si>
    <t>781479197</t>
  </si>
  <si>
    <t>Příplatek k montáži obkladů vnitřních keramických hladkých za lepením lepidlem dvousložkovým</t>
  </si>
  <si>
    <t>1094636366</t>
  </si>
  <si>
    <t>45</t>
  </si>
  <si>
    <t>597R61</t>
  </si>
  <si>
    <t>obkládačky keramické   / vč.hrana, ukončovacích lišt, / viz výkres spárořezu    dále dle interiér</t>
  </si>
  <si>
    <t>-1412655775</t>
  </si>
  <si>
    <t>68</t>
  </si>
  <si>
    <t>998781102</t>
  </si>
  <si>
    <t>Přesun hmot tonážní pro obklady keramické v objektech v do 12 m</t>
  </si>
  <si>
    <t>-1496714263</t>
  </si>
  <si>
    <t>194</t>
  </si>
  <si>
    <t>998781181</t>
  </si>
  <si>
    <t>Příplatek k přesunu hmot tonážní 781 prováděný bez použití mechanizace</t>
  </si>
  <si>
    <t>-1406775159</t>
  </si>
  <si>
    <t>783</t>
  </si>
  <si>
    <t>Dokončovací práce - nátěry</t>
  </si>
  <si>
    <t>244</t>
  </si>
  <si>
    <t>783601325</t>
  </si>
  <si>
    <t>Odmaštění otopných těles vodou ředitelným odmašťovačem před provedením nátěru vč.potrubí</t>
  </si>
  <si>
    <t>-578828051</t>
  </si>
  <si>
    <t>245</t>
  </si>
  <si>
    <t>783614111</t>
  </si>
  <si>
    <t>Základní jednonásobný syntetický nátěr otopných těles vč.potrubí</t>
  </si>
  <si>
    <t>575032941</t>
  </si>
  <si>
    <t>246</t>
  </si>
  <si>
    <t>783617111</t>
  </si>
  <si>
    <t>Krycí jednonásobný syntetický nátěr  otopných těles  vč.potrubí</t>
  </si>
  <si>
    <t>-1256976661</t>
  </si>
  <si>
    <t>784</t>
  </si>
  <si>
    <t>Dokončovací práce - malby a tapety</t>
  </si>
  <si>
    <t>238</t>
  </si>
  <si>
    <t>-729678807</t>
  </si>
  <si>
    <t>547,18</t>
  </si>
  <si>
    <t>237</t>
  </si>
  <si>
    <t>784181121</t>
  </si>
  <si>
    <t>Hloubková jednonásobná penetrace podkladu v místnostech výšky do 3,80 m</t>
  </si>
  <si>
    <t>-108449215</t>
  </si>
  <si>
    <t>235</t>
  </si>
  <si>
    <t>784171101</t>
  </si>
  <si>
    <t>Zakrytí vnitřních podlah včetně pozdějšího odkrytí</t>
  </si>
  <si>
    <t>-399131188</t>
  </si>
  <si>
    <t>234</t>
  </si>
  <si>
    <t>784171111</t>
  </si>
  <si>
    <t>Zakrytí vnitřních ploch stěn v místnostech výšky do 3,80 m</t>
  </si>
  <si>
    <t>-1778333282</t>
  </si>
  <si>
    <t>236</t>
  </si>
  <si>
    <t>58124842</t>
  </si>
  <si>
    <t>fólie pro malířské potřeby zakrývací tl 7µ 4x5m</t>
  </si>
  <si>
    <t>-39120673</t>
  </si>
  <si>
    <t>155</t>
  </si>
  <si>
    <t>784R5110</t>
  </si>
  <si>
    <t>Lepení vinylových hladkých tapet na stěny výšky do 3,00 m vč.úpravy podkladu</t>
  </si>
  <si>
    <t>-1578777536</t>
  </si>
  <si>
    <t>3,1*3,4</t>
  </si>
  <si>
    <t>157</t>
  </si>
  <si>
    <t>624R6801</t>
  </si>
  <si>
    <t>1707651266</t>
  </si>
  <si>
    <t>3,0</t>
  </si>
  <si>
    <t>787</t>
  </si>
  <si>
    <t>Dokončovací práce - zasklívání</t>
  </si>
  <si>
    <t>254</t>
  </si>
  <si>
    <t>781491011</t>
  </si>
  <si>
    <t>Montáž zrcadel plochy do 1 m2 lepených silikonovým tmelem na podkladní omítku</t>
  </si>
  <si>
    <t>-343373534</t>
  </si>
  <si>
    <t>253</t>
  </si>
  <si>
    <t>634651240</t>
  </si>
  <si>
    <t xml:space="preserve">zrcadlo nemontované čiré tl. 4 mm,  zabroušené hrany </t>
  </si>
  <si>
    <t>-2133355531</t>
  </si>
  <si>
    <t>7,0*1,1</t>
  </si>
  <si>
    <t>255</t>
  </si>
  <si>
    <t>998787102</t>
  </si>
  <si>
    <t>Přesun hmot tonážní pro zasklívání v objektech v do 12 m</t>
  </si>
  <si>
    <t>2066393922</t>
  </si>
  <si>
    <t>256</t>
  </si>
  <si>
    <t>998787181</t>
  </si>
  <si>
    <t>Příplatek k přesunu hmot tonážní 787 prováděný bez použití mechanizace</t>
  </si>
  <si>
    <t>1289308770</t>
  </si>
  <si>
    <t>VRN</t>
  </si>
  <si>
    <t>Vedlejší rozpočtové náklady</t>
  </si>
  <si>
    <t>013254000</t>
  </si>
  <si>
    <t>Dokumentace skutečného provedení stavby</t>
  </si>
  <si>
    <t>163325965</t>
  </si>
  <si>
    <t>225</t>
  </si>
  <si>
    <t>020001000</t>
  </si>
  <si>
    <t>Příprava staveniště</t>
  </si>
  <si>
    <t>97232768</t>
  </si>
  <si>
    <t>226</t>
  </si>
  <si>
    <t>030001000</t>
  </si>
  <si>
    <t>Zařízení staveniště</t>
  </si>
  <si>
    <t>-770065911</t>
  </si>
  <si>
    <t>227</t>
  </si>
  <si>
    <t>034002000</t>
  </si>
  <si>
    <t>Oplocení staveniště</t>
  </si>
  <si>
    <t>1441647474</t>
  </si>
  <si>
    <t>228</t>
  </si>
  <si>
    <t>034203000</t>
  </si>
  <si>
    <t>Zabezpečení staveniště</t>
  </si>
  <si>
    <t>-161180161</t>
  </si>
  <si>
    <t>229</t>
  </si>
  <si>
    <t>034703000</t>
  </si>
  <si>
    <t>Osvětlení staveniště</t>
  </si>
  <si>
    <t>932987513</t>
  </si>
  <si>
    <t>230</t>
  </si>
  <si>
    <t>039002000</t>
  </si>
  <si>
    <t>Zrušení staveniště</t>
  </si>
  <si>
    <t>-802655607</t>
  </si>
  <si>
    <t>231</t>
  </si>
  <si>
    <t>045002000</t>
  </si>
  <si>
    <t>Kompletační a koordinační činnost</t>
  </si>
  <si>
    <t>-1182995509</t>
  </si>
  <si>
    <t>232</t>
  </si>
  <si>
    <t>073002000</t>
  </si>
  <si>
    <t>Ztížený pohyb vozidel v centrech</t>
  </si>
  <si>
    <t>50701116</t>
  </si>
  <si>
    <t>Vytápění</t>
  </si>
  <si>
    <t>VYT</t>
  </si>
  <si>
    <t>Elektroinstalační úložní materiál (trubka, žlab)</t>
  </si>
  <si>
    <t>celk</t>
  </si>
  <si>
    <t>Montáž ústředny EZS se zapojením stávající</t>
  </si>
  <si>
    <t>107</t>
  </si>
  <si>
    <t>Zásuvka jednoduchá cat.5e s rámečkem, stejné jako EI,  hygien. prostory</t>
  </si>
  <si>
    <t>Pomocný podružný materiál</t>
  </si>
  <si>
    <r>
      <rPr>
        <u val="single"/>
        <sz val="9"/>
        <rFont val="Arial CE"/>
        <family val="2"/>
      </rPr>
      <t xml:space="preserve">Poznámka: </t>
    </r>
    <r>
      <rPr>
        <sz val="9"/>
        <rFont val="Arial CE"/>
        <family val="2"/>
      </rPr>
      <t>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díla.
Povinností účastníka výběrového řízení je seznámit se všemi částmi projektové dokumentace, tj. technickou zprávou, výkresy, výkazy výměr atd. Upozornit na případné nedostatky a chyby, v případě nejasností vznést dotazy k dokumentaci. Nebude-li tak učiněno, předpokládá se, že cena účastníka zahrnuje veškeré součásti k zajištění kompletnosti.
Součástí cenové nabídky musí být veškeré náklady, aby cena byla kompletní, konečná a zahrnovala celou dodávku a montáž. Cenová nabídka musí být včetně veškerého souvisejícího doplňkového, podružného a montážního materiálu.
Označení výrobků konkrétním výrobcem v realizační dokumentaci stavby vyjadřuje standard požadované kvality. Pokud účastník nabídne jiný produkt je povinen dodržet standard a zároveň, přejímá odpovědnost za správnost náhrady, tj. splnění všech parametrů a koordinaci se všemi navazujícími profesemi. Případná úprava projektu pro provádění stavby bude na náklady účastníka (vybraného dodavatele).
Při realizaci je dodavatel povinen koordinovat postup prací se stavbou a ostatními profesemi, postupovat v souladu příslušnými předpisy a návody pro montáž jednotlivých zařízení, dodržovat bezpečnostní a protipožární předpisy.</t>
    </r>
  </si>
  <si>
    <t>Celkem s DPH:</t>
  </si>
  <si>
    <r>
      <t>S</t>
    </r>
    <r>
      <rPr>
        <b/>
        <u val="single"/>
        <sz val="10"/>
        <rFont val="Arial CE"/>
        <family val="2"/>
      </rPr>
      <t xml:space="preserve"> bez DPH:</t>
    </r>
  </si>
  <si>
    <t>Vedlejší rozpočové náklady - celkem</t>
  </si>
  <si>
    <t>Mimostaveništní doprava</t>
  </si>
  <si>
    <t>065002000</t>
  </si>
  <si>
    <t>Kompletační činnost (IČD)</t>
  </si>
  <si>
    <t>HZS - Hodinové zúčtovací sazby - celkem</t>
  </si>
  <si>
    <t>Hodinová zúčtovací sazba dělník zednických výpomocí - zednické výpomoci (prostupy a drážky pro nové rozvody)</t>
  </si>
  <si>
    <t>HZS2491</t>
  </si>
  <si>
    <t>HZS</t>
  </si>
  <si>
    <t xml:space="preserve">Hodinová zúčtovací sazba intalatér odborný - Topná, tlaková a dilatační zkouška </t>
  </si>
  <si>
    <t>HZS2212</t>
  </si>
  <si>
    <t>Hodinová zúčtovací sazba intalatér - Vypuštění, napustění a proplach topného systému</t>
  </si>
  <si>
    <t>HZS2211</t>
  </si>
  <si>
    <t>HZS - Hodinové zúčtovací sazby</t>
  </si>
  <si>
    <t>783 - NÁTĚRY - celkem</t>
  </si>
  <si>
    <t xml:space="preserve">Krycí dvojnásobný syntetický nátěr potrubí do DN 50 mm   </t>
  </si>
  <si>
    <t xml:space="preserve">Základní jednonásobný syntetický nátěr potrubí do DN 50 mm   </t>
  </si>
  <si>
    <t>Řemeslný obor 783 - NÁTĚRY</t>
  </si>
  <si>
    <t>735 - OTOPNÁ TĚLESA - celkem</t>
  </si>
  <si>
    <t>Přesun hmot pro otopná tělesa v objektech výšky do 6m</t>
  </si>
  <si>
    <t>Stojánková konzole pro konvektorový topný výměník</t>
  </si>
  <si>
    <t>MAT</t>
  </si>
  <si>
    <t xml:space="preserve">Konvektorový topný výměník L=2800xH=100xŠ=150 teplotní exponent n=1,3176 výkon při 75/65/20°C dle EN 442-2 = 2674W </t>
  </si>
  <si>
    <t xml:space="preserve">Konvektorový topný výměník L=2600xH=100xŠ=150 teplotní exponent n=1,3176 výkon při 75/65/20°C dle EN 442-2 = 2473W </t>
  </si>
  <si>
    <t xml:space="preserve">Konvektorový topný výměník L=1400xH=100xŠ=150 teplotní exponent n=1,3176 výkon při 75/65/20°C dle EN 442-2 = 1805W </t>
  </si>
  <si>
    <t>Nástěnný konvektor H=600xŠ=1200xHL.=60mm výkon při 75/65/20°C dle EN 442-2 = 873W s úpravou pro spodní připojení</t>
  </si>
  <si>
    <t>Koupelnové trubkové těleso H=1220xŠ=600 teplotní exponent n=1,2695 výkon při 75/65/20°C dle EN 442-2 = 736W s úpravou pro spodní středové připojení s připojovací roztečí 50 mm</t>
  </si>
  <si>
    <t>Deskové otopné těleso 22VKplan/7080 teplotní exponent n=1,3353 výkon při 75/65/20°C dle EN 442-2 = 1679W/m</t>
  </si>
  <si>
    <t xml:space="preserve">Montáž konvektoru s osazením na konzoly délka do 2040 mm   </t>
  </si>
  <si>
    <t xml:space="preserve">Montáž konvektoru s osazením na hmoždinky délka do 1600 mm   </t>
  </si>
  <si>
    <t>soub</t>
  </si>
  <si>
    <t xml:space="preserve">Odvzdušnění otopných těles   </t>
  </si>
  <si>
    <t>Montáž otopného tělesa trubkového na stěny výšky tělesa do 1340 mm</t>
  </si>
  <si>
    <t xml:space="preserve">Montáž otopných těles panelových dvouřadých délky do 1140 mm   </t>
  </si>
  <si>
    <t xml:space="preserve">Demontáž otopných těles panelových třířadých stavební délky do 1500 mm   </t>
  </si>
  <si>
    <t>vyregulování armatur otopného tělesa</t>
  </si>
  <si>
    <t>Řemeslný obor 735 - OTOPNÁ TĚLESA</t>
  </si>
  <si>
    <t>734 - ARMATURY ÚT - celkem</t>
  </si>
  <si>
    <t>Přesun hmot pro amatury v objektech výšky do 6m</t>
  </si>
  <si>
    <r>
      <t xml:space="preserve">Připojovací šroubení pro otopná tělesa typu VK pro dvoutrubkové soustavy - rohové provedení 1/2" </t>
    </r>
    <r>
      <rPr>
        <u val="single"/>
        <sz val="10"/>
        <rFont val="Arial CE"/>
        <family val="2"/>
      </rPr>
      <t>s uzavíráním a vypouštěním</t>
    </r>
  </si>
  <si>
    <r>
      <t xml:space="preserve">Radiátorové šroubení přednastavitelné </t>
    </r>
    <r>
      <rPr>
        <u val="single"/>
        <sz val="10"/>
        <rFont val="Arial CE"/>
        <family val="2"/>
      </rPr>
      <t>s uzavíráním a vypouštěním</t>
    </r>
    <r>
      <rPr>
        <sz val="11"/>
        <color theme="1"/>
        <rFont val="Calibri"/>
        <family val="2"/>
        <scheme val="minor"/>
      </rPr>
      <t xml:space="preserve"> - poniklované přímé</t>
    </r>
  </si>
  <si>
    <t>Radiátorová připojovací garnitura pro připojení otopných žebříků se sodním připojením s roztečí 50mm, pro dvoutrubkové soustavy - rohové provedení 1/2", CHROMOVANÉ DESIGNOVÉ včetně termostatické hlavice a svorných šroubení peo Cu potrubí D15</t>
  </si>
  <si>
    <t>Radiátorový ventil - termostatický přímý poniklovaný ventil s plynulým přednastavením DN15 - závit pro termostatickou hlavici M30x1,5</t>
  </si>
  <si>
    <t>Termostatická hlavice s dálkovým nastavením 0~27°C, délka kapiláry 5m</t>
  </si>
  <si>
    <t>Termostatická hlavice 6~28°C - zabezpečený model pro veřejné prostory provedení pro veřejné prostory s ochranou proti zcizení pomocí zabezpečovacího kroužku  - Uživatelské označení, omezení nebo blokování minimální a maximální teploty dvěma zarážkami. + skryté blokování maximální a minimální teploty pomocí skrytých zarážek. S ochranou proti nadměrnému zdvihu.  Hystereze 0,15K.</t>
  </si>
  <si>
    <t>Opěrné pouzdro 15</t>
  </si>
  <si>
    <t>Svorné šroubení poniklované G3/4"-15</t>
  </si>
  <si>
    <t xml:space="preserve">Montáž armatur s 2 závity do G1/2" </t>
  </si>
  <si>
    <t xml:space="preserve">Montáž armatur s 1 závitem do G1/2" </t>
  </si>
  <si>
    <t xml:space="preserve">Demontáž armatur závitových se dvěma závity do G 1/2   </t>
  </si>
  <si>
    <t>Řemeslný obor 734 - ARMATURY ÚT</t>
  </si>
  <si>
    <t>733 - ROZVOD POTRUBÍ ÚT - celkem</t>
  </si>
  <si>
    <t>Přesun hmot pro rozvody potrubí v objektech výšky do 6m</t>
  </si>
  <si>
    <t>Tlaková zkouška měděného potrubí do D 35</t>
  </si>
  <si>
    <t>Potrubí z trubek měděných D 15x1</t>
  </si>
  <si>
    <t>Demontáž potrubí z trubek ocelových závitových DN do 15</t>
  </si>
  <si>
    <t>Řemeslný obor 733 - ROZVOD POTRUBÍ ÚT</t>
  </si>
  <si>
    <t>713 - IZOLACE TEPELNÉ - celkem</t>
  </si>
  <si>
    <t>Přesun hmot pro izolace v objektech výšky do 6m</t>
  </si>
  <si>
    <r>
      <t xml:space="preserve">Tepelná izolace návleky z pěnového polyethylenu </t>
    </r>
    <r>
      <rPr>
        <sz val="10"/>
        <rFont val="Symbol"/>
        <family val="1"/>
      </rPr>
      <t>l</t>
    </r>
    <r>
      <rPr>
        <sz val="11"/>
        <color theme="1"/>
        <rFont val="Calibri"/>
        <family val="2"/>
        <scheme val="minor"/>
      </rPr>
      <t xml:space="preserve">=0,040 W/mK d15xtl.15mm CU15;ocel1/4" </t>
    </r>
  </si>
  <si>
    <t>Izolace tepelná ohybů pouzdry uchycenými sponami</t>
  </si>
  <si>
    <t>Izolace tepelná potrubí pouzdry uchycenými sponami</t>
  </si>
  <si>
    <t>Řemeslný obor 713 - IZOLACE TEPELNÉ</t>
  </si>
  <si>
    <t>Cen. soustava</t>
  </si>
  <si>
    <t>Kč/množství</t>
  </si>
  <si>
    <t>označení-výrobce</t>
  </si>
  <si>
    <t>Název</t>
  </si>
  <si>
    <t>Kód položky</t>
  </si>
  <si>
    <t>KCN</t>
  </si>
  <si>
    <t>poř.č.</t>
  </si>
  <si>
    <t>ÚRS</t>
  </si>
  <si>
    <t>Cenová soustava:</t>
  </si>
  <si>
    <t>41/19</t>
  </si>
  <si>
    <t>Číslo zakázky:</t>
  </si>
  <si>
    <t>Zpracovatel nabídky:</t>
  </si>
  <si>
    <t>Jan Plucar, provozovna: Karlov 30/IV., 377 01 Jindřichův Hradec</t>
  </si>
  <si>
    <t>Zpracovatel PD:</t>
  </si>
  <si>
    <t>DPH:</t>
  </si>
  <si>
    <t>Tylova č. p. 171, Třeboň I, 37901 Třeboň</t>
  </si>
  <si>
    <t>Slatinné lázně Třeboň s.r.o.</t>
  </si>
  <si>
    <t>Investor:</t>
  </si>
  <si>
    <t>6/2019</t>
  </si>
  <si>
    <t>SEKCE A - apartmán č.250 a č.251  -  VYTÁPĚNÍ</t>
  </si>
  <si>
    <t>Název objektu:</t>
  </si>
  <si>
    <t xml:space="preserve">Opravy vybraných místností Bertiných lázní Třeboň </t>
  </si>
  <si>
    <t>Název stavby:</t>
  </si>
  <si>
    <t>VŠECHNY POLOŽKY ODKAZUJÍ NA DANÝM PROJEKTEM ŘEŠENOU ČÁST OBJEKTU</t>
  </si>
  <si>
    <t>VÝROBCI JSOU UVEDENI POUZE ORIENTAČNĚ, PODSTATNÉ JE POUZE ZACHOVÁNÍ TECHNICKÝCH PARAMATRŮ VÝROBKŮ</t>
  </si>
  <si>
    <t>ROZPOČET NÁKLADŮ</t>
  </si>
  <si>
    <t>~</t>
  </si>
  <si>
    <t>VÝKAZ VÝMĚR</t>
  </si>
  <si>
    <t>{f2984b1e-2546-476d-913a-c8479b4d79e4}</t>
  </si>
  <si>
    <t xml:space="preserve">    725 - Zdravotechnika - zařizovací předměty viz katalog.listy</t>
  </si>
  <si>
    <t>283</t>
  </si>
  <si>
    <t>312272123</t>
  </si>
  <si>
    <t>Zdivo výplňové tl 200 mm z pórobetonových přesných hladkých tvárnic  hmotnosti 500 kg/m3</t>
  </si>
  <si>
    <t>618771814</t>
  </si>
  <si>
    <t>1,245*0,215*1,8</t>
  </si>
  <si>
    <t>1,41*0,1*2,4</t>
  </si>
  <si>
    <t>300</t>
  </si>
  <si>
    <t>R34</t>
  </si>
  <si>
    <t>Zednické výpomoce stavební pro EI,ÚT, VZT,SLP</t>
  </si>
  <si>
    <t>1417686206</t>
  </si>
  <si>
    <t>287</t>
  </si>
  <si>
    <t>632453341</t>
  </si>
  <si>
    <t>Potěr betonový samonivelační tl do 40 mm tř. C 25/30</t>
  </si>
  <si>
    <t>819673506</t>
  </si>
  <si>
    <t>č231</t>
  </si>
  <si>
    <t>č250</t>
  </si>
  <si>
    <t>5,79+5,76</t>
  </si>
  <si>
    <t>č251</t>
  </si>
  <si>
    <t>5,82+4,06</t>
  </si>
  <si>
    <t>297</t>
  </si>
  <si>
    <t>631311131</t>
  </si>
  <si>
    <t>Doplnění dosavadních mazanin betonem prostým plochy do 1 m2 tloušťky přes 80 mm</t>
  </si>
  <si>
    <t>-1013130256</t>
  </si>
  <si>
    <t>"kach.kamna"2,0*2*0,1</t>
  </si>
  <si>
    <t>obklady</t>
  </si>
  <si>
    <t>2*(2,2+3,0)*2,37</t>
  </si>
  <si>
    <t>2*(2,2+2,7)*2,65</t>
  </si>
  <si>
    <t>3,5*1,5+1,2*1,5</t>
  </si>
  <si>
    <t>(1,765+1,92)*2,9</t>
  </si>
  <si>
    <t>3,0*2,37</t>
  </si>
  <si>
    <t>(0,2+1,43+0,345+1,1)*2,65</t>
  </si>
  <si>
    <t>1-2np - doplnění -vyborání  zárubní</t>
  </si>
  <si>
    <t>10</t>
  </si>
  <si>
    <t>80,0</t>
  </si>
  <si>
    <t>č250 vč.SDK stěn</t>
  </si>
  <si>
    <t>2*(4,71+4,51)*2,6</t>
  </si>
  <si>
    <t>2*(5,455+4,62)*2,6</t>
  </si>
  <si>
    <t>2*(1,8+3,28)*2,45</t>
  </si>
  <si>
    <t>č251vč.SDK stěn</t>
  </si>
  <si>
    <t>(1,0+4,18+1,9+1,7+0,4+0,6+2,5)*2,9</t>
  </si>
  <si>
    <t>2*(2,8+4,185)*2,86</t>
  </si>
  <si>
    <t>2*(6,465+4,82)*3,0</t>
  </si>
  <si>
    <t>299</t>
  </si>
  <si>
    <t>612325213</t>
  </si>
  <si>
    <t>Vápenocementová hladká omítka malých ploch do 1,0 m2 na stěnách</t>
  </si>
  <si>
    <t>-640843813</t>
  </si>
  <si>
    <t>4+2</t>
  </si>
  <si>
    <t>9+9+1</t>
  </si>
  <si>
    <t>10+5+1</t>
  </si>
  <si>
    <t>3+1+1</t>
  </si>
  <si>
    <t>zárubeň ocelová pro sádrokarton tl.příčky 100mm   800 L</t>
  </si>
  <si>
    <t>281</t>
  </si>
  <si>
    <t>5533152201</t>
  </si>
  <si>
    <t>zárubeň ocelová pro sádrokarton tl.příčky 100mm   800 P</t>
  </si>
  <si>
    <t>-148923193</t>
  </si>
  <si>
    <t>355,0+372,0+8,0</t>
  </si>
  <si>
    <t>57,83+52,53</t>
  </si>
  <si>
    <t>295</t>
  </si>
  <si>
    <t>96R20</t>
  </si>
  <si>
    <t xml:space="preserve">Rozebrání kachlových kamen pro další použití- vč.přesunu na místo určené investorem </t>
  </si>
  <si>
    <t>876201860</t>
  </si>
  <si>
    <t xml:space="preserve"> 2 komplety</t>
  </si>
  <si>
    <t>objem cca 2*1,5m3</t>
  </si>
  <si>
    <t>169,24</t>
  </si>
  <si>
    <t>965045113</t>
  </si>
  <si>
    <t>Bourání potěrů cementových nebo pískocementových tl do 50 mm pl přes 4 m2</t>
  </si>
  <si>
    <t>1195023105</t>
  </si>
  <si>
    <t>srovnání po odbourání blažby</t>
  </si>
  <si>
    <t>190,67</t>
  </si>
  <si>
    <t>4,0</t>
  </si>
  <si>
    <t>5,79+5,76+5,82+4,06</t>
  </si>
  <si>
    <t>19,0+7,1</t>
  </si>
  <si>
    <t>č.250</t>
  </si>
  <si>
    <t>2*(2,2+3,0)*2,4</t>
  </si>
  <si>
    <t>č.251</t>
  </si>
  <si>
    <t>(0,35+1,2+0,92+0,515+1,345+1,015+0,225+1,435+0,97+0,91)*2,6</t>
  </si>
  <si>
    <t>60</t>
  </si>
  <si>
    <t>120,0</t>
  </si>
  <si>
    <t>776R2018</t>
  </si>
  <si>
    <t>Demontáž lepených povlakových podlah s podložkou ručně vč.soklíků</t>
  </si>
  <si>
    <t>12,81+11,3+12,36+10,78+12,6+22,32+6,26+6,47+8,26+17,81+18,97+7,31+41,62+5,89+14,65+22,47+20,97+24,64</t>
  </si>
  <si>
    <t>24,64</t>
  </si>
  <si>
    <t>5,79+25,49+20,79</t>
  </si>
  <si>
    <t>5,82+11,72+30,93</t>
  </si>
  <si>
    <t>298</t>
  </si>
  <si>
    <t>776301812</t>
  </si>
  <si>
    <t>Odstranění lepených podlahovin s podložkou ze schodišťových stupňů</t>
  </si>
  <si>
    <t>2052826175</t>
  </si>
  <si>
    <t>1,6*6</t>
  </si>
  <si>
    <t>1,3*3</t>
  </si>
  <si>
    <t>()</t>
  </si>
  <si>
    <t>kamna</t>
  </si>
  <si>
    <t>5,4</t>
  </si>
  <si>
    <t>mč.171.1,171.3</t>
  </si>
  <si>
    <t>(1,0+4,18+1,9+1,7+0,4+0,65)*2,9</t>
  </si>
  <si>
    <t>(1,92+1,65)*2,9</t>
  </si>
  <si>
    <t>290</t>
  </si>
  <si>
    <t>763161821</t>
  </si>
  <si>
    <t>Demontáž SDK podhledu s dvouvrstvou nosnou kcí z ocelových profilů opláštění jednoduché</t>
  </si>
  <si>
    <t>-1385288189</t>
  </si>
  <si>
    <t>5,79*1,25</t>
  </si>
  <si>
    <t>4,06*1,25</t>
  </si>
  <si>
    <t>288</t>
  </si>
  <si>
    <t>763111821</t>
  </si>
  <si>
    <t>Demontáž SDK příčky se zdvojenou ocelovou nosnou konstrukcí opláštění dvojité</t>
  </si>
  <si>
    <t>1725820836</t>
  </si>
  <si>
    <t>(1,0+0,9)*2,9</t>
  </si>
  <si>
    <t>(0,6+1,02)*2,9</t>
  </si>
  <si>
    <t>2,28*2,45</t>
  </si>
  <si>
    <t>3,2*3,20*0,2</t>
  </si>
  <si>
    <t>1,85*3,20</t>
  </si>
  <si>
    <t>766111820</t>
  </si>
  <si>
    <t>Demontáž truhlářských stěn dřevěných plných</t>
  </si>
  <si>
    <t>433783661</t>
  </si>
  <si>
    <t>1.np</t>
  </si>
  <si>
    <t>5,7*2,5*3</t>
  </si>
  <si>
    <t>762111811</t>
  </si>
  <si>
    <t>Demontáž stěn a příček z hraněného řeziva</t>
  </si>
  <si>
    <t>130994984</t>
  </si>
  <si>
    <t>nosná konstrukce</t>
  </si>
  <si>
    <t>52,53+57,83</t>
  </si>
  <si>
    <t>1994903965</t>
  </si>
  <si>
    <t>82,924*20</t>
  </si>
  <si>
    <t>5,79</t>
  </si>
  <si>
    <t>4,06</t>
  </si>
  <si>
    <t>sokl</t>
  </si>
  <si>
    <t>(10,22+8,96)*0,2</t>
  </si>
  <si>
    <t>stena</t>
  </si>
  <si>
    <t>(2*0,9+1,1+2*0,8+1,24)*2,0</t>
  </si>
  <si>
    <t>998711181</t>
  </si>
  <si>
    <t>Příplatek k přesunu hmot tonážní 711 prováděný bez použití mechanizace</t>
  </si>
  <si>
    <t>-1930580615</t>
  </si>
  <si>
    <t>Zdravotechnika - zařizovací předměty viz katalog.listy</t>
  </si>
  <si>
    <t>316</t>
  </si>
  <si>
    <t>7661</t>
  </si>
  <si>
    <t>Popis výrobků oddílu 725 vč.dopravy,přesunu hmot tuto položku neoceňovat pouze poznámka</t>
  </si>
  <si>
    <t>-643427813</t>
  </si>
  <si>
    <t>308</t>
  </si>
  <si>
    <t>72R41</t>
  </si>
  <si>
    <t>Montáž a dodávka doplňků soc zařízení</t>
  </si>
  <si>
    <t>-91828682</t>
  </si>
  <si>
    <t>309</t>
  </si>
  <si>
    <t>72R42</t>
  </si>
  <si>
    <t>Montáž a dodávka závěsné konstrukce WC do SDK a ovládací deska splachování / komplet</t>
  </si>
  <si>
    <t>1957387914</t>
  </si>
  <si>
    <t>311</t>
  </si>
  <si>
    <t>72R421</t>
  </si>
  <si>
    <t>Montáž a dodávka WC  a ovládací deska splachování /komplet</t>
  </si>
  <si>
    <t>715238520</t>
  </si>
  <si>
    <t>310</t>
  </si>
  <si>
    <t>72R43</t>
  </si>
  <si>
    <t>Montáž stáv. WC a ovládací desky splachování  a stáv.bidetu /komplet</t>
  </si>
  <si>
    <t>822138577</t>
  </si>
  <si>
    <t>312</t>
  </si>
  <si>
    <t>72R431</t>
  </si>
  <si>
    <t>Montáž a dodávka umyvadel a baterií / komplet</t>
  </si>
  <si>
    <t>381812645</t>
  </si>
  <si>
    <t>313</t>
  </si>
  <si>
    <t>72R432</t>
  </si>
  <si>
    <t>Montáž a dodávka sprchového žlabu  /komplet</t>
  </si>
  <si>
    <t>-1974837339</t>
  </si>
  <si>
    <t>314</t>
  </si>
  <si>
    <t>72R433</t>
  </si>
  <si>
    <t>Montáž a dodávka sprchových zástěn</t>
  </si>
  <si>
    <t>760556852</t>
  </si>
  <si>
    <t>315</t>
  </si>
  <si>
    <t>72R434</t>
  </si>
  <si>
    <t>Montáž a dodávka sprchových termostat.podomítkových baterií komplet</t>
  </si>
  <si>
    <t>-176069100</t>
  </si>
  <si>
    <t>Demontáže zařizení ZI vč.zaslepení stáv.vývodů pod dvířka  200/200mm</t>
  </si>
  <si>
    <t>12</t>
  </si>
  <si>
    <t>1a3np</t>
  </si>
  <si>
    <t>289</t>
  </si>
  <si>
    <t>763R113</t>
  </si>
  <si>
    <t>SDK příčka tl 100 mm profil CW+UW 50 desky 2xH2 impreg.12,5 izol.100 mm  Rw 45 dB vč.vyztužení pro osazení ÚT,ZI</t>
  </si>
  <si>
    <t>-2047429360</t>
  </si>
  <si>
    <t>(1,8+0,6)*2,9</t>
  </si>
  <si>
    <t>)(</t>
  </si>
  <si>
    <t>""2,28*2,45</t>
  </si>
  <si>
    <t>(2,4+0,9*2)*2,45</t>
  </si>
  <si>
    <t>296</t>
  </si>
  <si>
    <t>763R13</t>
  </si>
  <si>
    <t>Vyspravení SDK podhledu vč.doplnění tep. izolace a parotěsu podkroví plochy 50% deska 1xA 12,5  předpoklad úpravy v osvětlení</t>
  </si>
  <si>
    <t>-891118087</t>
  </si>
  <si>
    <t>294</t>
  </si>
  <si>
    <t>763R1315</t>
  </si>
  <si>
    <t>SDK podhled deska 1xH2 impregnovaný 12,5 TI doplnění tepel. izolace a protěsu /jednovrstvá spodní kce profil CD+UD</t>
  </si>
  <si>
    <t>754925425</t>
  </si>
  <si>
    <t>(4,5+2,8*2)*2,0</t>
  </si>
  <si>
    <t>(3,0+2,05)*2,0</t>
  </si>
  <si>
    <t>(1,4+1,3+2,1)*3,4</t>
  </si>
  <si>
    <t>5,0*3,4*2</t>
  </si>
  <si>
    <t>povrchová úprava nátěr vč.penetrace/vzhled  štuku / vč.zakrývání konstr.folií</t>
  </si>
  <si>
    <t>ve vlhkém prostředí nátěry odolné proti vlhkosti !</t>
  </si>
  <si>
    <t>(30,3+16,3)*2</t>
  </si>
  <si>
    <t>34,0</t>
  </si>
  <si>
    <t>12,313</t>
  </si>
  <si>
    <t>271</t>
  </si>
  <si>
    <t>763R4111</t>
  </si>
  <si>
    <t xml:space="preserve">Laminátová dělící příčka - oboustranně laminátové dřevotřískové desky,hrany lemovány AL profily,naraz stavitelné nožičky-  komplet. dodávka,montáž,doprava,přesun materialu - dále  katalog.list </t>
  </si>
  <si>
    <t>-110087385</t>
  </si>
  <si>
    <t>5,7*1,8*3</t>
  </si>
  <si>
    <t>A1-Dveře CPL  jednokřídlové otočné plné  800/1970  vč.kování  / další popis  dle tabulky výrobků /  kompletní dodávka,montáž ,doprava/   PO EI30 DP3-C,  37dB</t>
  </si>
  <si>
    <t>5+7</t>
  </si>
  <si>
    <t>A2-Dveře CPL  jednokřídlové otočné plné  1150/1970  vč.kování   / další popis  dle tabulky výrobků /  kompletní dodávka,montáž ,doprava/   PO EI30 DP3-C,  37dB</t>
  </si>
  <si>
    <t>272</t>
  </si>
  <si>
    <t>766R621</t>
  </si>
  <si>
    <t xml:space="preserve">A3-Dveře CPL  jednokřídlové otočné plné  800/1970  vč.kování/ další popis  dle tabulky výrobků /  kompletní dodávka,montáž ,doprava/   PO EI30 DP3-C,  </t>
  </si>
  <si>
    <t>922981555</t>
  </si>
  <si>
    <t>273</t>
  </si>
  <si>
    <t>766R622</t>
  </si>
  <si>
    <t xml:space="preserve">A4-Dveře CPL  jednokřídlové otočné plné  600/1970  vč.kování  / další popis  dle tabulky výrobků /  kompletní dodávka,montáž ,doprava/   PO EI30 DP3-C,  </t>
  </si>
  <si>
    <t>-95945710</t>
  </si>
  <si>
    <t>C1-Dveře CPL  jednokřídlové otočné plné  800/1970  vč.kování   / další popis  dle tabulky výrobků /  kompletní dodávka,montáž ,doprava/   PO EI30 DP3-C,  37dB</t>
  </si>
  <si>
    <t>C2-Dveře CPL  jednokřídlové otočné plné  800/1970  vč.kován/ další popis  dle tabulky výrobků /  kompletní dodávka,montáž ,doprava/   PO EI30 DP3-C,  37dB</t>
  </si>
  <si>
    <t>C3-Dveře CPL  jednokřídlové otočné plné  800/1970  vč.kování / další popis  dle tabulky výrobků /  kompletní dodávka,montáž ,doprava/   PO EI30 DP3-C</t>
  </si>
  <si>
    <t>C4-Dveře CPL  jednokřídlové otočné plné  800/1970  vč.kování  / další popis  dle tabulky výrobků /  kompletní dodávka,montáž ,doprava/ 37dB</t>
  </si>
  <si>
    <t>274</t>
  </si>
  <si>
    <t>766R111</t>
  </si>
  <si>
    <t>C5-Dveře CPL  jednokřídlové otočné plné  800/1970  vč.kování   / další popis  dle tabulky výrobků /  kompletní dodávka,montáž ,doprava/   PO EI30 DP3-C,  37dB</t>
  </si>
  <si>
    <t>293194213</t>
  </si>
  <si>
    <t>E1-Dveře CPL  jednokřídlové otočné plné  800/1970  vč.kování  / další popis  dle tabulky výrobků /  kompletní dodávka,montáž ,doprava/   PO EI30 DP3-C,  37dB</t>
  </si>
  <si>
    <t>2+3</t>
  </si>
  <si>
    <t>E2-Dveře CPL  jednokřídlové otočné plné  800/1970  vč.kování  / další popis  dle tabulky výrobků /  kompletní dodávka,montáž ,doprava/   37dB</t>
  </si>
  <si>
    <t>E3-Dveře CPL  jednokřídlové otočné plné  800/1970  vč.kování  / další popis  dle tabulky výrobků /  kompletní dodávka,montáž ,doprava  37dB</t>
  </si>
  <si>
    <t xml:space="preserve">E6-Dveře CPL  jednokřídlové otočné plné  800/1970  vč.kování / další popis  dle tabulky výrobků /  kompletní dodávka,montáž ,doprava/   PO EI30 DP3-C, </t>
  </si>
  <si>
    <t xml:space="preserve">E7-Dveře CPL  jednokřídlové otočné plné  800/1970  vč.kování / další popis  dle tabulky výrobků /  kompletní dodávka,montáž ,doprava/   PO EI30 DP3-C, </t>
  </si>
  <si>
    <t>E8-Dveře CPL  jednokřídlové otočné plné  800/1970  vč.kování /vč.přípravy křídla pro el.zámky / další popis  dle tabulky výrobků /  kompletní dodávka,montáž ,doprava/   PO EI30 DP3-C</t>
  </si>
  <si>
    <t>275</t>
  </si>
  <si>
    <t>766R2111</t>
  </si>
  <si>
    <t>E9-Dveře CPL  jednokřídlové otočné plné  800/1970  vč.kování / další popis  dle tabulky výrobků /  kompletní dodávka,montáž ,doprava/   PO EI30 DP3-C, 37dB</t>
  </si>
  <si>
    <t>1108770303</t>
  </si>
  <si>
    <t>276</t>
  </si>
  <si>
    <t>766R2112</t>
  </si>
  <si>
    <t>E10-Dveře CPL  jednokřídlové otočné plné  800/1970  vč.kování / další popis  dle tabulky výrobků /  kompletní dodávka,montáž ,doprava/   PO EI30 DP3-C</t>
  </si>
  <si>
    <t>-1428101401</t>
  </si>
  <si>
    <t>277</t>
  </si>
  <si>
    <t>766R2113</t>
  </si>
  <si>
    <t>A5-Dveře CPL  jednokřídlové otočné plné  800/1970  vč.kování / další popis  dle tabulky výrobků /  kompletní dodávka,montáž ,doprava/   PO EI30 DP3-C, 37dB</t>
  </si>
  <si>
    <t>542025803</t>
  </si>
  <si>
    <t>278</t>
  </si>
  <si>
    <t>766R2114</t>
  </si>
  <si>
    <t>A6-Dveře CPL  jednokřídlové otočné plné  800/1970  vč.kování / další popis  dle tabulky výrobků /  kompletní dodávka,montáž ,doprava/   PO EI30 DP3-C, 37dB</t>
  </si>
  <si>
    <t>2064610839</t>
  </si>
  <si>
    <t>279</t>
  </si>
  <si>
    <t>766R21141</t>
  </si>
  <si>
    <t>A7-Dveře CPL  jednokřídlové otočné plné  800/1970  vč.kování / další popis  dle tabulky výrobků /  kompletní dodávka,montáž ,doprava/    37dB</t>
  </si>
  <si>
    <t>1978069699</t>
  </si>
  <si>
    <t>280</t>
  </si>
  <si>
    <t>766R21142</t>
  </si>
  <si>
    <t>A8-Dveře CPL  jednokřídlové otočné plné  800/1970  vč.kování / další popis  dle tabulky výrobků /  kompletní dodávka,montáž ,doprava/    37dB</t>
  </si>
  <si>
    <t>1988417871</t>
  </si>
  <si>
    <t>1+1</t>
  </si>
  <si>
    <t>317</t>
  </si>
  <si>
    <t>766R4142</t>
  </si>
  <si>
    <t>Montáž obložení stěn plochy do 5 m2 panely dýhovanými přes 1,50 m2 vč.olištování</t>
  </si>
  <si>
    <t>-2115060985</t>
  </si>
  <si>
    <t>318</t>
  </si>
  <si>
    <t>607R22</t>
  </si>
  <si>
    <t>deska dřevotřísková dýhovaná přírodní buk vč.olištování</t>
  </si>
  <si>
    <t>-661108878</t>
  </si>
  <si>
    <t>284</t>
  </si>
  <si>
    <t>771R574</t>
  </si>
  <si>
    <t>Montáž podlah keramických protiskluzných velkoformátových lepených rozlivovým lepidlem přes 4 do 6 ks/ m2</t>
  </si>
  <si>
    <t>-1457125078</t>
  </si>
  <si>
    <t>285</t>
  </si>
  <si>
    <t>597613R</t>
  </si>
  <si>
    <t>dlaždice keramické slinuté protiskluzné 90/22  R10 rektifikovaná,kalibrovaná barevnost ,označení v tech.zprávě a interiér</t>
  </si>
  <si>
    <t>-540752389</t>
  </si>
  <si>
    <t xml:space="preserve"> sprch.kouty  dlažba 90/22</t>
  </si>
  <si>
    <t>1,4*0,9*1,1</t>
  </si>
  <si>
    <t>1,24*0,8*1,1</t>
  </si>
  <si>
    <t>286</t>
  </si>
  <si>
    <t>597R613</t>
  </si>
  <si>
    <t xml:space="preserve">dlaždice keramické slinuté protiskluzné  50/50  min R9  rektifikovaná,kalibrovaná   barevnost ,označení v tech.zprávě a interiér </t>
  </si>
  <si>
    <t>1913719830</t>
  </si>
  <si>
    <t xml:space="preserve">podlaha koupelny /mimo sprch.kouty/  </t>
  </si>
  <si>
    <t>(9,85-2,25)*1,1</t>
  </si>
  <si>
    <t>3,610*1,1</t>
  </si>
  <si>
    <t>3,61+9,85</t>
  </si>
  <si>
    <t>771R5791</t>
  </si>
  <si>
    <t>Příplatek k montáž podlah keramických za spárování tmelem dvousložkovým /epoxid</t>
  </si>
  <si>
    <t>13,46</t>
  </si>
  <si>
    <t>270</t>
  </si>
  <si>
    <t>998771181</t>
  </si>
  <si>
    <t>Příplatek k přesunu hmot tonážní 771 prováděný bez použití mechanizace</t>
  </si>
  <si>
    <t>112007478</t>
  </si>
  <si>
    <t>269</t>
  </si>
  <si>
    <t>776R31</t>
  </si>
  <si>
    <t>Montáž textilních podlahovin na schodišťové stupně podstupnice výšky do 200 mm vč.podlahové lišty  /vč. ochrany hran stupňů</t>
  </si>
  <si>
    <t>-1880125233</t>
  </si>
  <si>
    <t>268</t>
  </si>
  <si>
    <t>776R3111</t>
  </si>
  <si>
    <t>Montáž textilních podlahovin na schodišťové stupně stupnice do 300 mm  vč.ochran.hran a podlahové lišty</t>
  </si>
  <si>
    <t>-1273307059</t>
  </si>
  <si>
    <t>776R2111</t>
  </si>
  <si>
    <t>Lepení textilních pásů vč.lepení podložky vč.podlahové lišty</t>
  </si>
  <si>
    <t>505086657</t>
  </si>
  <si>
    <t>697R5100</t>
  </si>
  <si>
    <t xml:space="preserve">koberec zátěžový-vysoká zátěž / vč.podlahové lišty/ </t>
  </si>
  <si>
    <t>851807941</t>
  </si>
  <si>
    <t>(28,52+46,57+27,77)*1,1</t>
  </si>
  <si>
    <t>(13,5*0,5)*1,20</t>
  </si>
  <si>
    <t>282</t>
  </si>
  <si>
    <t>697R510020</t>
  </si>
  <si>
    <t>koberec zátěžový-vysoká zátěž / vč.podlahové lišty/  dále dle proj.interiér</t>
  </si>
  <si>
    <t>-580358992</t>
  </si>
  <si>
    <t>(5,79+25,49+20,79)*1,25</t>
  </si>
  <si>
    <t>(5,82+11,72+30,93)*1,25</t>
  </si>
  <si>
    <t>Lepení pásů z vinylu 2-složkovým lepidlem  vč.podlahové lišty</t>
  </si>
  <si>
    <t>12,81+11,3+12,36+10,78+12,6+22,32+6,26+6,47+8,26+17,81+18,97+7,31+41,62+5,89+14,65+22,47+20,97</t>
  </si>
  <si>
    <t>284R211</t>
  </si>
  <si>
    <t>252,85*1,10</t>
  </si>
  <si>
    <t>kob.</t>
  </si>
  <si>
    <t>(28,52+46,57+27,77)</t>
  </si>
  <si>
    <t>(13,5*0,5)</t>
  </si>
  <si>
    <t>(5,79+25,49+20,79)</t>
  </si>
  <si>
    <t>(5,82+11,72+30,93)</t>
  </si>
  <si>
    <t>vinil</t>
  </si>
  <si>
    <t>252,85</t>
  </si>
  <si>
    <t>48</t>
  </si>
  <si>
    <t>553R4311</t>
  </si>
  <si>
    <t>48,0*1,25</t>
  </si>
  <si>
    <t>293</t>
  </si>
  <si>
    <t>781474154</t>
  </si>
  <si>
    <t>Montáž obkladů vnitřních keramických velkoformátových do 6 ks/m2 lepených flexibilním lepidlem</t>
  </si>
  <si>
    <t>-786477654</t>
  </si>
  <si>
    <t>292</t>
  </si>
  <si>
    <t>597R62</t>
  </si>
  <si>
    <t>obkládačky keramické  70/25  / vč.hrana, ukončovacích lišt, / viz výkres spárořezu/ katalog.list</t>
  </si>
  <si>
    <t>-70723032</t>
  </si>
  <si>
    <t>2*(2,2+3,0)*2,37*1,1</t>
  </si>
  <si>
    <t>2*(2,2+2,7)*2,65*1,1</t>
  </si>
  <si>
    <t>(3,5+1,2)*1,5</t>
  </si>
  <si>
    <t>54,647*1,10</t>
  </si>
  <si>
    <t>54,697+50,618</t>
  </si>
  <si>
    <t>783201201</t>
  </si>
  <si>
    <t>Obroušení tesařských konstrukcí před provedením nátěru</t>
  </si>
  <si>
    <t>1032045942</t>
  </si>
  <si>
    <t>157,0</t>
  </si>
  <si>
    <t>783213011</t>
  </si>
  <si>
    <t>Napouštěcí jednonásobný syntetický biocidní nátěr tesařských prvků nezabudovaných do konstrukce</t>
  </si>
  <si>
    <t>828719357</t>
  </si>
  <si>
    <t>783R2141</t>
  </si>
  <si>
    <t>Základní jednonásobný  nátěr tesařských konstrukcí</t>
  </si>
  <si>
    <t>-1269522082</t>
  </si>
  <si>
    <t>307</t>
  </si>
  <si>
    <t>783R217</t>
  </si>
  <si>
    <t>Krycí jednonásobný  nátěr tesařských konstrukcí - barva bíláviz interier</t>
  </si>
  <si>
    <t>633467469</t>
  </si>
  <si>
    <t>48,0</t>
  </si>
  <si>
    <t>784R21</t>
  </si>
  <si>
    <t>Dvojnásobné bílé malby ze směsí za mokra výborně otěruvzdorných v místnostech výšky do 3,80  /odstíny viz interier budou předem odsouhlaseny investorem/</t>
  </si>
  <si>
    <t>2981,15</t>
  </si>
  <si>
    <t>902,60</t>
  </si>
  <si>
    <t>(902,6+350,0)*1,05</t>
  </si>
  <si>
    <t>tapeta vinylová role 10,05 x 0,53 m  vyvzorkováno-budou předem odsouhlaseny investorem/</t>
  </si>
  <si>
    <t>10,54*1,1</t>
  </si>
  <si>
    <t>11,594*1,05 'Přepočtené koeficientem množství</t>
  </si>
  <si>
    <t>7,0</t>
  </si>
  <si>
    <t xml:space="preserve">VZT - </t>
  </si>
  <si>
    <t>SEKCE A - apartmán č.250 a č.251  -  VZT</t>
  </si>
  <si>
    <t>Vzduchotechnika</t>
  </si>
  <si>
    <t>VZT</t>
  </si>
  <si>
    <t>OPRAVY VYBR.MÍSTNOSTÍ</t>
  </si>
  <si>
    <t>Opravy vybraných místností 1np Bertiných lázní Třeboň</t>
  </si>
  <si>
    <t>-6</t>
  </si>
  <si>
    <t>-4</t>
  </si>
  <si>
    <t>-2</t>
  </si>
  <si>
    <t>REKAPITULACE sekce A</t>
  </si>
  <si>
    <t>Součet bez DPH</t>
  </si>
  <si>
    <t>p.č.</t>
  </si>
  <si>
    <t>Jedn.</t>
  </si>
  <si>
    <t>Množ.</t>
  </si>
  <si>
    <t>Montáže</t>
  </si>
  <si>
    <t xml:space="preserve">materiál </t>
  </si>
  <si>
    <t>1. Elektroinstalace pokoj 250</t>
  </si>
  <si>
    <t>jed.cena</t>
  </si>
  <si>
    <t>celkem</t>
  </si>
  <si>
    <t>Vodič CY4 žl.zel.</t>
  </si>
  <si>
    <t>Kabel CYKY 3Jx1,5</t>
  </si>
  <si>
    <t>Kabel CYKY 3Jx2,5</t>
  </si>
  <si>
    <t>Kabel CYKY 4Jx1,5</t>
  </si>
  <si>
    <t>Krabice přístrojová KP68</t>
  </si>
  <si>
    <t>Krabice rozvodná KR 68</t>
  </si>
  <si>
    <t>Doplnění patrového rozvaděče dle schéma</t>
  </si>
  <si>
    <t>Zásuvka 230V/16A, IP20,  nadstandartní typ, kovové tělo, bílá barva, včetně rámečku</t>
  </si>
  <si>
    <t>Spínač č.6, bílý, IP20, nadstandartní typ, kovové tělo, bílá barva, včetně rámečku</t>
  </si>
  <si>
    <t>Spínač č.7, bílý, IP20, nadstandartní typ, kovové tělo, bílá barva, včetně rámečku</t>
  </si>
  <si>
    <t>Vypínač 5,  IP20, nadstandartní typ, kovové tělo, bílá barva, včetně rámečku</t>
  </si>
  <si>
    <t>Vypínač 1pol. Se signálkou,  IP20, nadstandartní typ, kovové tělo, bílá barva, včetně rámečku</t>
  </si>
  <si>
    <t>Vícerámeček 2-4</t>
  </si>
  <si>
    <t>Fén je opatřen zásuvkou na holící strojek, centrálním vypínačem zvyšující bezpečnost při úklidu a mžikovým spínačem. Napájení je možné kabelem se zástrčkou nebo lze fén zapojit přímo na pevný přívod. Má dvě rychlosti pro teplý vzduch a jednu rychlost pro studený vzduch.
Parametry
    rozměry (v × š × h): 235x115x147 mm
    příkon: 200 W studený/900/1800 W
    barva: bílá / chrom
    el. zásuvka : 240/110 V (0,05/0,1 A)</t>
  </si>
  <si>
    <t>Svorka doplňujícího pospojování</t>
  </si>
  <si>
    <t>Kartová čtečka  IP20, nadstandartní typ, kovové tělo, bílá barva, včetně rámečku</t>
  </si>
  <si>
    <t>A) svítidla stropní přisazená v předsíňkách, LED 16,5W, 1600lm, IP20, průměr 225, výška 35mm včetně zdroje</t>
  </si>
  <si>
    <t xml:space="preserve">B1) bodovky LED vestavné 1x12W v prostoru koupelny mimo sprchu, průměr 102mm, IP20, hloubka 35mm, včetně zdroje </t>
  </si>
  <si>
    <t xml:space="preserve">B1) bodovky LED vestavné naklopitelné nad umyvadlem, kruhové, IP20, 1x6W, bílá, průměr 84mm, hloubka 35mm, včetně zdroje  - nad umyvadlem </t>
  </si>
  <si>
    <t xml:space="preserve">B) svítidla zavěšená v pokojích, 24W, IP20, materiál ocel, barva těla nikl, chrom, víška 1100mm, průměr 530mm, 2450lm, včetně zdroje </t>
  </si>
  <si>
    <t xml:space="preserve">C) svítidla stropní přisazená v pokojích 24W, Ip20, výška 110mm, průměr 500mm, šedohnědá barva, materiál textil, barva těla bílá, 2100lm, včetně zdroje </t>
  </si>
  <si>
    <t xml:space="preserve">F1, F2) lampička na stůl a noční stolky, max 40W, 1xE14, průměr 12cm, výška 32cm, IP20, dotykové zapínání, včetně zdroje </t>
  </si>
  <si>
    <t xml:space="preserve">Mezisoučet </t>
  </si>
  <si>
    <t>Podružný materiál, PPV</t>
  </si>
  <si>
    <t>2. Elektroinstralace Pokoj 251</t>
  </si>
  <si>
    <t>3. HZS</t>
  </si>
  <si>
    <t>Demontáže</t>
  </si>
  <si>
    <t>Úprava patrového rozvaděče</t>
  </si>
  <si>
    <t>Koordinace profesí VZT, ZI, ÚT</t>
  </si>
  <si>
    <t>Koordinace se SLP</t>
  </si>
  <si>
    <t>Stavební přípomoci (sekání, vrtání, drážkování)</t>
  </si>
  <si>
    <t>Likvidace odpadů včetně úklidu staveniště</t>
  </si>
  <si>
    <t>Projektová dokumentace skutečného provedení</t>
  </si>
  <si>
    <t>Revize elektroinstalace dle ČSN 33 1500, ČSN 33 2000-6</t>
  </si>
  <si>
    <t>Součástí nabídkové ceny musí být veškeré náklady, aby cena byla konečná a zahrnovala celou dodávku a montáž.</t>
  </si>
  <si>
    <t xml:space="preserve">Dodávky a montáže uvedené v nabídce musí být, včetně veškerého souvisejícího doplňkového, podružného a montážního materiálu, tak aby celé zařízení bylo funkční a splňovalo všechny předpisy, </t>
  </si>
  <si>
    <t>které se na ně vztahují. Nedílnou součástí výkazu je projektová dokumentace, která je v případě rozporu s VV určující pro rozsah PD.</t>
  </si>
  <si>
    <t>Silnoproudé instalce</t>
  </si>
  <si>
    <t>EI</t>
  </si>
  <si>
    <t>4. 4. 2018</t>
  </si>
  <si>
    <t>Vyplň údaj</t>
  </si>
  <si>
    <t>Opravy vybraných místností</t>
  </si>
  <si>
    <t>Rekapitulace nabídkové/smluvní ceny</t>
  </si>
  <si>
    <t xml:space="preserve">Nabídková smluvní cena bez DPH celkem </t>
  </si>
  <si>
    <t>___________________________</t>
  </si>
  <si>
    <t>datum</t>
  </si>
  <si>
    <t>jméno oprávněného zástupce dodavatele</t>
  </si>
  <si>
    <t>podpis oprávněného zástupce dodavatele</t>
  </si>
  <si>
    <t>počet</t>
  </si>
  <si>
    <t>Klimatizační split systém Qch = 3.5 kW, vnitřní jednotka v nástěnném provedení, ovládání infraovladačem, 2 komplety. Propojovací CU potrubí (Ø6.35/9.52 - 10 bm, vedené v lištách, napájení 1f/230/50Hz, Pel = 1kW
vnjší jednotky budou osazeny na stávajících betonových dlaždicích na střešním plášti,
odborná demontáž a likvidace stávajícího zařízení dodavatelem (odborné odsátí chladiva apod., připojení na potrubí ZTI odvod kondenzátu</t>
  </si>
  <si>
    <t>1 kpl</t>
  </si>
  <si>
    <t>VZT apartmán 250
klimatizace</t>
  </si>
  <si>
    <t>VZT apartmán 251
klimatizace</t>
  </si>
  <si>
    <t>demontáž stávajího
ventilátoru</t>
  </si>
  <si>
    <t>montáž stávájícího
ventilátoru</t>
  </si>
  <si>
    <t>demontáž ventilátorového kompletu apartmán 250</t>
  </si>
  <si>
    <t>demontáž ventilátorového kompletu apartmán 251</t>
  </si>
  <si>
    <t>montáž ventilátorového kompletu apartmán 250</t>
  </si>
  <si>
    <t>montáž ventilátorového kompletu apartmán 251</t>
  </si>
  <si>
    <t>zakázka
"Opravy Bertiných lázní Třeboň"
Opravy vybraných místností
část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</si>
</sst>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Kč&quot;_-;\-* #,##0.00\ &quot;Kč&quot;_-;_-* &quot;-&quot;??\ &quot;Kč&quot;_-;_-@_-"/>
    <numFmt numFmtId="164" formatCode="#,##0_ ;\-#,##0\ "/>
    <numFmt numFmtId="165" formatCode="#,##0.00_ ;\-#,##0.00\ "/>
    <numFmt numFmtId="166" formatCode="#,##0.00\ &quot;Kč&quot;"/>
    <numFmt numFmtId="167" formatCode="#,##0\ &quot;Kč&quot;"/>
    <numFmt numFmtId="168" formatCode="_-* #,##0.00&quot; Kč&quot;_-;\-* #,##0.00&quot; Kč&quot;_-;_-* \-??&quot; Kč&quot;_-;_-@_-"/>
    <numFmt numFmtId="169" formatCode="_-* #,##0.00\ [$€]_-;\-* #,##0.00\ [$€]_-;_-* &quot;-&quot;??\ [$€]_-;_-@_-"/>
    <numFmt numFmtId="170" formatCode="dd\.mm\.yyyy"/>
    <numFmt numFmtId="171" formatCode="#,##0.00%"/>
    <numFmt numFmtId="172" formatCode="#,##0.00000"/>
    <numFmt numFmtId="173" formatCode="#,##0.000"/>
    <numFmt numFmtId="174" formatCode="[&lt;=9999999]###\ ###\ ###;###\ ###\ ##\ ####"/>
    <numFmt numFmtId="175" formatCode="0.00000"/>
    <numFmt numFmtId="176" formatCode="[&lt;=9999999]###\ ###\ ###;###\ ###\ ###\ ###"/>
    <numFmt numFmtId="177" formatCode="_-* #,##0&quot; Kč&quot;_-;\-* #,##0&quot; Kč&quot;_-;_-* &quot;- Kč&quot;_-;_-@_-"/>
    <numFmt numFmtId="178" formatCode="#,##0.00&quot; Kč&quot;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u val="single"/>
      <sz val="11"/>
      <color theme="10"/>
      <name val="Calibri"/>
      <family val="2"/>
    </font>
    <font>
      <sz val="10"/>
      <name val="Courier"/>
      <family val="1"/>
    </font>
    <font>
      <sz val="9"/>
      <name val="Arial CE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i/>
      <sz val="9"/>
      <name val="Arial CE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 val="single"/>
      <sz val="10"/>
      <name val="Arial CE"/>
      <family val="2"/>
    </font>
    <font>
      <b/>
      <sz val="5.5"/>
      <name val="Calibri"/>
      <family val="2"/>
    </font>
    <font>
      <sz val="9"/>
      <color rgb="FFFF0000"/>
      <name val="Arial CE"/>
      <family val="2"/>
    </font>
    <font>
      <sz val="9"/>
      <name val="Arial"/>
      <family val="2"/>
    </font>
    <font>
      <sz val="8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8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00FF"/>
      <name val="Arial CE"/>
      <family val="2"/>
    </font>
    <font>
      <sz val="8"/>
      <color rgb="FF0000A8"/>
      <name val="Arial CE"/>
      <family val="2"/>
    </font>
    <font>
      <u val="single"/>
      <sz val="9"/>
      <name val="Arial CE"/>
      <family val="2"/>
    </font>
    <font>
      <b/>
      <u val="double"/>
      <sz val="10"/>
      <name val="Arial CE"/>
      <family val="2"/>
    </font>
    <font>
      <b/>
      <u val="single"/>
      <sz val="10"/>
      <name val="Symbol"/>
      <family val="1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0"/>
      <name val="Symbol"/>
      <family val="1"/>
    </font>
    <font>
      <i/>
      <u val="single"/>
      <sz val="8"/>
      <name val="Arial CE"/>
      <family val="2"/>
    </font>
    <font>
      <b/>
      <i/>
      <u val="double"/>
      <sz val="16"/>
      <name val="Arial CE"/>
      <family val="2"/>
    </font>
    <font>
      <b/>
      <i/>
      <sz val="18"/>
      <name val="Arial CE"/>
      <family val="2"/>
    </font>
    <font>
      <b/>
      <i/>
      <u val="double"/>
      <sz val="18"/>
      <name val="Arial CE"/>
      <family val="2"/>
    </font>
    <font>
      <b/>
      <sz val="6"/>
      <name val="Calibri"/>
      <family val="2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sz val="10"/>
      <color indexed="9"/>
      <name val="Times New Roman CE"/>
      <family val="1"/>
    </font>
    <font>
      <b/>
      <u val="single"/>
      <sz val="10"/>
      <name val="Times New Roman CE"/>
      <family val="1"/>
    </font>
    <font>
      <u val="single"/>
      <sz val="7"/>
      <name val="Times New Roman CE"/>
      <family val="1"/>
    </font>
    <font>
      <sz val="7"/>
      <name val="Times New Roman CE"/>
      <family val="1"/>
    </font>
    <font>
      <sz val="10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 style="hair">
        <color rgb="FF969696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 applyProtection="0">
      <alignment/>
    </xf>
    <xf numFmtId="0" fontId="9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68" fontId="12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</cellStyleXfs>
  <cellXfs count="423">
    <xf numFmtId="0" fontId="0" fillId="0" borderId="0" xfId="0"/>
    <xf numFmtId="0" fontId="2" fillId="0" borderId="0" xfId="20" applyFont="1" applyAlignment="1">
      <alignment horizontal="center"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"/>
      <protection/>
    </xf>
    <xf numFmtId="9" fontId="5" fillId="0" borderId="0" xfId="20" applyNumberFormat="1" applyFont="1" applyAlignment="1">
      <alignment horizontal="center" vertical="center"/>
      <protection/>
    </xf>
    <xf numFmtId="0" fontId="5" fillId="0" borderId="0" xfId="20" applyFont="1">
      <alignment/>
      <protection/>
    </xf>
    <xf numFmtId="3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4" fontId="3" fillId="0" borderId="0" xfId="20" applyNumberFormat="1" applyFont="1">
      <alignment/>
      <protection/>
    </xf>
    <xf numFmtId="0" fontId="3" fillId="0" borderId="1" xfId="20" applyFont="1" applyBorder="1" applyAlignment="1">
      <alignment horizontal="center"/>
      <protection/>
    </xf>
    <xf numFmtId="165" fontId="3" fillId="0" borderId="1" xfId="20" applyNumberFormat="1" applyFont="1" applyBorder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6" fillId="0" borderId="0" xfId="20" applyFont="1">
      <alignment/>
      <protection/>
    </xf>
    <xf numFmtId="166" fontId="6" fillId="0" borderId="0" xfId="20" applyNumberFormat="1" applyFont="1" applyAlignment="1">
      <alignment horizontal="right"/>
      <protection/>
    </xf>
    <xf numFmtId="167" fontId="3" fillId="0" borderId="0" xfId="20" applyNumberFormat="1" applyFont="1">
      <alignment/>
      <protection/>
    </xf>
    <xf numFmtId="166" fontId="3" fillId="0" borderId="0" xfId="20" applyNumberFormat="1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164" fontId="4" fillId="0" borderId="0" xfId="20" applyNumberFormat="1" applyFont="1" applyAlignment="1">
      <alignment horizontal="right"/>
      <protection/>
    </xf>
    <xf numFmtId="3" fontId="4" fillId="0" borderId="0" xfId="20" applyNumberFormat="1" applyFont="1">
      <alignment/>
      <protection/>
    </xf>
    <xf numFmtId="0" fontId="7" fillId="0" borderId="0" xfId="20" applyFont="1" applyAlignment="1">
      <alignment wrapText="1"/>
      <protection/>
    </xf>
    <xf numFmtId="0" fontId="7" fillId="0" borderId="0" xfId="20" applyFont="1" applyAlignment="1">
      <alignment horizontal="left"/>
      <protection/>
    </xf>
    <xf numFmtId="165" fontId="3" fillId="0" borderId="2" xfId="20" applyNumberFormat="1" applyFont="1" applyBorder="1">
      <alignment/>
      <protection/>
    </xf>
    <xf numFmtId="0" fontId="4" fillId="2" borderId="0" xfId="20" applyFont="1" applyFill="1" applyAlignment="1">
      <alignment horizontal="left"/>
      <protection/>
    </xf>
    <xf numFmtId="0" fontId="3" fillId="0" borderId="1" xfId="20" applyFont="1" applyBorder="1" applyAlignment="1">
      <alignment horizontal="left"/>
      <protection/>
    </xf>
    <xf numFmtId="0" fontId="8" fillId="0" borderId="0" xfId="31" applyFont="1" applyAlignment="1">
      <alignment horizontal="centerContinuous"/>
      <protection/>
    </xf>
    <xf numFmtId="0" fontId="8" fillId="0" borderId="0" xfId="31" applyAlignment="1">
      <alignment horizontal="centerContinuous"/>
      <protection/>
    </xf>
    <xf numFmtId="0" fontId="8" fillId="3" borderId="3" xfId="31" applyFill="1" applyBorder="1">
      <alignment/>
      <protection/>
    </xf>
    <xf numFmtId="0" fontId="21" fillId="3" borderId="3" xfId="31" applyFont="1" applyFill="1" applyBorder="1">
      <alignment/>
      <protection/>
    </xf>
    <xf numFmtId="0" fontId="8" fillId="0" borderId="0" xfId="31">
      <alignment/>
      <protection/>
    </xf>
    <xf numFmtId="166" fontId="8" fillId="0" borderId="0" xfId="31" applyNumberFormat="1" applyAlignment="1">
      <alignment horizontal="right"/>
      <protection/>
    </xf>
    <xf numFmtId="0" fontId="8" fillId="0" borderId="4" xfId="31" applyBorder="1">
      <alignment/>
      <protection/>
    </xf>
    <xf numFmtId="0" fontId="22" fillId="0" borderId="4" xfId="31" applyFont="1" applyBorder="1">
      <alignment/>
      <protection/>
    </xf>
    <xf numFmtId="166" fontId="22" fillId="0" borderId="4" xfId="31" applyNumberFormat="1" applyFont="1" applyBorder="1" applyAlignment="1">
      <alignment horizontal="right"/>
      <protection/>
    </xf>
    <xf numFmtId="49" fontId="11" fillId="0" borderId="0" xfId="31" applyNumberFormat="1" applyFont="1" applyAlignment="1">
      <alignment horizontal="left"/>
      <protection/>
    </xf>
    <xf numFmtId="0" fontId="11" fillId="0" borderId="0" xfId="31" applyFont="1">
      <alignment/>
      <protection/>
    </xf>
    <xf numFmtId="0" fontId="11" fillId="0" borderId="0" xfId="31" applyFont="1" applyAlignment="1">
      <alignment horizontal="right"/>
      <protection/>
    </xf>
    <xf numFmtId="0" fontId="11" fillId="0" borderId="0" xfId="31" applyFont="1" applyAlignment="1">
      <alignment horizontal="center"/>
      <protection/>
    </xf>
    <xf numFmtId="166" fontId="11" fillId="0" borderId="0" xfId="31" applyNumberFormat="1" applyFont="1" applyAlignment="1">
      <alignment horizontal="right"/>
      <protection/>
    </xf>
    <xf numFmtId="0" fontId="8" fillId="3" borderId="0" xfId="31" applyFill="1">
      <alignment/>
      <protection/>
    </xf>
    <xf numFmtId="0" fontId="21" fillId="3" borderId="0" xfId="31" applyFont="1" applyFill="1">
      <alignment/>
      <protection/>
    </xf>
    <xf numFmtId="0" fontId="8" fillId="4" borderId="0" xfId="31" applyFill="1">
      <alignment/>
      <protection/>
    </xf>
    <xf numFmtId="0" fontId="21" fillId="4" borderId="0" xfId="31" applyFont="1" applyFill="1">
      <alignment/>
      <protection/>
    </xf>
    <xf numFmtId="0" fontId="11" fillId="0" borderId="3" xfId="31" applyFont="1" applyBorder="1">
      <alignment/>
      <protection/>
    </xf>
    <xf numFmtId="0" fontId="11" fillId="0" borderId="3" xfId="31" applyFont="1" applyBorder="1" applyAlignment="1">
      <alignment horizontal="center"/>
      <protection/>
    </xf>
    <xf numFmtId="0" fontId="11" fillId="0" borderId="3" xfId="31" applyFont="1" applyBorder="1" applyAlignment="1">
      <alignment horizontal="right"/>
      <protection/>
    </xf>
    <xf numFmtId="49" fontId="11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 horizontal="right"/>
    </xf>
    <xf numFmtId="0" fontId="22" fillId="0" borderId="5" xfId="31" applyFont="1" applyBorder="1">
      <alignment/>
      <protection/>
    </xf>
    <xf numFmtId="166" fontId="22" fillId="4" borderId="5" xfId="31" applyNumberFormat="1" applyFont="1" applyFill="1" applyBorder="1" applyAlignment="1">
      <alignment horizontal="right"/>
      <protection/>
    </xf>
    <xf numFmtId="49" fontId="11" fillId="0" borderId="0" xfId="32" applyNumberFormat="1" applyFont="1" applyAlignment="1">
      <alignment horizontal="left"/>
      <protection/>
    </xf>
    <xf numFmtId="0" fontId="8" fillId="0" borderId="0" xfId="31" applyFont="1" applyAlignment="1">
      <alignment horizontal="center"/>
      <protection/>
    </xf>
    <xf numFmtId="0" fontId="8" fillId="0" borderId="0" xfId="31" applyAlignment="1">
      <alignment horizontal="center"/>
      <protection/>
    </xf>
    <xf numFmtId="0" fontId="0" fillId="3" borderId="3" xfId="0" applyFill="1" applyBorder="1"/>
    <xf numFmtId="0" fontId="21" fillId="3" borderId="3" xfId="0" applyFont="1" applyFill="1" applyBorder="1"/>
    <xf numFmtId="166" fontId="0" fillId="0" borderId="0" xfId="0" applyNumberFormat="1" applyAlignment="1">
      <alignment horizontal="right"/>
    </xf>
    <xf numFmtId="0" fontId="0" fillId="0" borderId="4" xfId="0" applyBorder="1"/>
    <xf numFmtId="0" fontId="22" fillId="0" borderId="4" xfId="0" applyFont="1" applyBorder="1"/>
    <xf numFmtId="166" fontId="22" fillId="0" borderId="4" xfId="0" applyNumberFormat="1" applyFont="1" applyBorder="1" applyAlignment="1">
      <alignment horizontal="right"/>
    </xf>
    <xf numFmtId="0" fontId="22" fillId="0" borderId="0" xfId="31" applyFont="1" applyAlignment="1">
      <alignment horizontal="right"/>
      <protection/>
    </xf>
    <xf numFmtId="0" fontId="22" fillId="0" borderId="0" xfId="31" applyFont="1">
      <alignment/>
      <protection/>
    </xf>
    <xf numFmtId="0" fontId="24" fillId="0" borderId="0" xfId="31" applyFont="1" applyAlignment="1">
      <alignment horizontal="left"/>
      <protection/>
    </xf>
    <xf numFmtId="166" fontId="22" fillId="0" borderId="0" xfId="31" applyNumberFormat="1" applyFont="1" applyAlignment="1">
      <alignment horizontal="right"/>
      <protection/>
    </xf>
    <xf numFmtId="0" fontId="25" fillId="0" borderId="0" xfId="0" applyFont="1"/>
    <xf numFmtId="0" fontId="11" fillId="0" borderId="0" xfId="31" applyFont="1" applyAlignment="1">
      <alignment wrapText="1"/>
      <protection/>
    </xf>
    <xf numFmtId="0" fontId="11" fillId="0" borderId="0" xfId="31" applyFont="1" applyAlignment="1">
      <alignment horizontal="right"/>
      <protection/>
    </xf>
    <xf numFmtId="0" fontId="11" fillId="0" borderId="0" xfId="31" applyFont="1" applyAlignment="1">
      <alignment horizontal="center"/>
      <protection/>
    </xf>
    <xf numFmtId="166" fontId="11" fillId="0" borderId="0" xfId="31" applyNumberFormat="1" applyFont="1" applyAlignment="1">
      <alignment horizontal="right"/>
      <protection/>
    </xf>
    <xf numFmtId="166" fontId="11" fillId="0" borderId="0" xfId="0" applyNumberFormat="1" applyFont="1" applyAlignment="1">
      <alignment horizontal="right"/>
    </xf>
    <xf numFmtId="0" fontId="26" fillId="0" borderId="0" xfId="31" applyFont="1">
      <alignment/>
      <protection/>
    </xf>
    <xf numFmtId="0" fontId="27" fillId="0" borderId="0" xfId="0" applyFont="1"/>
    <xf numFmtId="0" fontId="19" fillId="0" borderId="0" xfId="0" applyFont="1"/>
    <xf numFmtId="166" fontId="28" fillId="0" borderId="0" xfId="0" applyNumberFormat="1" applyFont="1"/>
    <xf numFmtId="0" fontId="5" fillId="5" borderId="1" xfId="20" applyFont="1" applyFill="1" applyBorder="1" applyAlignment="1">
      <alignment horizontal="left" vertical="center"/>
      <protection/>
    </xf>
    <xf numFmtId="0" fontId="5" fillId="5" borderId="1" xfId="20" applyFont="1" applyFill="1" applyBorder="1" applyAlignment="1">
      <alignment horizontal="center" vertical="center" wrapText="1"/>
      <protection/>
    </xf>
    <xf numFmtId="164" fontId="5" fillId="5" borderId="1" xfId="20" applyNumberFormat="1" applyFont="1" applyFill="1" applyBorder="1" applyAlignment="1">
      <alignment horizontal="center" vertical="center"/>
      <protection/>
    </xf>
    <xf numFmtId="0" fontId="3" fillId="5" borderId="6" xfId="20" applyFont="1" applyFill="1" applyBorder="1" applyAlignment="1">
      <alignment horizontal="center"/>
      <protection/>
    </xf>
    <xf numFmtId="9" fontId="5" fillId="5" borderId="2" xfId="20" applyNumberFormat="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justify" vertical="top" wrapText="1"/>
    </xf>
    <xf numFmtId="0" fontId="0" fillId="3" borderId="0" xfId="0" applyFill="1"/>
    <xf numFmtId="0" fontId="21" fillId="3" borderId="0" xfId="0" applyFont="1" applyFill="1"/>
    <xf numFmtId="0" fontId="0" fillId="4" borderId="0" xfId="0" applyFill="1"/>
    <xf numFmtId="0" fontId="21" fillId="4" borderId="0" xfId="0" applyFont="1" applyFill="1"/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22" fillId="0" borderId="5" xfId="0" applyFont="1" applyBorder="1"/>
    <xf numFmtId="166" fontId="22" fillId="4" borderId="5" xfId="0" applyNumberFormat="1" applyFont="1" applyFill="1" applyBorder="1" applyAlignment="1">
      <alignment horizontal="right"/>
    </xf>
    <xf numFmtId="0" fontId="31" fillId="0" borderId="0" xfId="0" applyFont="1"/>
    <xf numFmtId="0" fontId="33" fillId="0" borderId="7" xfId="135" applyBorder="1">
      <alignment/>
      <protection/>
    </xf>
    <xf numFmtId="0" fontId="33" fillId="0" borderId="8" xfId="135" applyBorder="1">
      <alignment/>
      <protection/>
    </xf>
    <xf numFmtId="0" fontId="33" fillId="0" borderId="9" xfId="135" applyBorder="1">
      <alignment/>
      <protection/>
    </xf>
    <xf numFmtId="0" fontId="35" fillId="0" borderId="0" xfId="135" applyFont="1" applyAlignment="1">
      <alignment horizontal="left" vertical="center"/>
      <protection/>
    </xf>
    <xf numFmtId="0" fontId="34" fillId="0" borderId="0" xfId="135" applyFont="1" applyAlignment="1">
      <alignment horizontal="left" vertical="center"/>
      <protection/>
    </xf>
    <xf numFmtId="0" fontId="36" fillId="0" borderId="0" xfId="135" applyFont="1" applyAlignment="1">
      <alignment horizontal="left" vertical="center"/>
      <protection/>
    </xf>
    <xf numFmtId="0" fontId="24" fillId="0" borderId="0" xfId="135" applyFont="1" applyAlignment="1">
      <alignment horizontal="left" vertical="center"/>
      <protection/>
    </xf>
    <xf numFmtId="4" fontId="37" fillId="0" borderId="0" xfId="135" applyNumberFormat="1" applyFont="1" applyAlignment="1">
      <alignment vertical="center"/>
      <protection/>
    </xf>
    <xf numFmtId="0" fontId="36" fillId="0" borderId="0" xfId="135" applyFont="1" applyAlignment="1">
      <alignment horizontal="right" vertical="center"/>
      <protection/>
    </xf>
    <xf numFmtId="4" fontId="36" fillId="0" borderId="0" xfId="135" applyNumberFormat="1" applyFont="1" applyAlignment="1">
      <alignment vertical="center"/>
      <protection/>
    </xf>
    <xf numFmtId="0" fontId="21" fillId="6" borderId="10" xfId="135" applyFont="1" applyFill="1" applyBorder="1" applyAlignment="1">
      <alignment horizontal="left" vertical="center"/>
      <protection/>
    </xf>
    <xf numFmtId="0" fontId="21" fillId="6" borderId="11" xfId="135" applyFont="1" applyFill="1" applyBorder="1" applyAlignment="1">
      <alignment horizontal="right" vertical="center"/>
      <protection/>
    </xf>
    <xf numFmtId="0" fontId="21" fillId="6" borderId="11" xfId="135" applyFont="1" applyFill="1" applyBorder="1" applyAlignment="1">
      <alignment horizontal="center" vertical="center"/>
      <protection/>
    </xf>
    <xf numFmtId="4" fontId="21" fillId="6" borderId="11" xfId="135" applyNumberFormat="1" applyFont="1" applyFill="1" applyBorder="1" applyAlignment="1">
      <alignment vertical="center"/>
      <protection/>
    </xf>
    <xf numFmtId="0" fontId="11" fillId="6" borderId="0" xfId="135" applyFont="1" applyFill="1" applyAlignment="1">
      <alignment horizontal="left" vertical="center"/>
      <protection/>
    </xf>
    <xf numFmtId="0" fontId="11" fillId="6" borderId="0" xfId="135" applyFont="1" applyFill="1" applyAlignment="1">
      <alignment horizontal="right" vertical="center"/>
      <protection/>
    </xf>
    <xf numFmtId="0" fontId="38" fillId="0" borderId="0" xfId="135" applyFont="1" applyAlignment="1">
      <alignment horizontal="left" vertical="center"/>
      <protection/>
    </xf>
    <xf numFmtId="0" fontId="39" fillId="0" borderId="9" xfId="135" applyFont="1" applyBorder="1" applyAlignment="1">
      <alignment vertical="center"/>
      <protection/>
    </xf>
    <xf numFmtId="0" fontId="39" fillId="0" borderId="0" xfId="135" applyFont="1" applyAlignment="1">
      <alignment vertical="center"/>
      <protection/>
    </xf>
    <xf numFmtId="0" fontId="39" fillId="0" borderId="12" xfId="135" applyFont="1" applyBorder="1" applyAlignment="1">
      <alignment horizontal="left" vertical="center"/>
      <protection/>
    </xf>
    <xf numFmtId="0" fontId="39" fillId="0" borderId="12" xfId="135" applyFont="1" applyBorder="1" applyAlignment="1">
      <alignment vertical="center"/>
      <protection/>
    </xf>
    <xf numFmtId="4" fontId="39" fillId="0" borderId="12" xfId="135" applyNumberFormat="1" applyFont="1" applyBorder="1" applyAlignment="1">
      <alignment vertical="center"/>
      <protection/>
    </xf>
    <xf numFmtId="0" fontId="40" fillId="0" borderId="9" xfId="135" applyFont="1" applyBorder="1" applyAlignment="1">
      <alignment vertical="center"/>
      <protection/>
    </xf>
    <xf numFmtId="0" fontId="40" fillId="0" borderId="0" xfId="135" applyFont="1" applyAlignment="1">
      <alignment vertical="center"/>
      <protection/>
    </xf>
    <xf numFmtId="0" fontId="40" fillId="0" borderId="12" xfId="135" applyFont="1" applyBorder="1" applyAlignment="1">
      <alignment horizontal="left" vertical="center"/>
      <protection/>
    </xf>
    <xf numFmtId="0" fontId="40" fillId="0" borderId="12" xfId="135" applyFont="1" applyBorder="1" applyAlignment="1">
      <alignment vertical="center"/>
      <protection/>
    </xf>
    <xf numFmtId="4" fontId="40" fillId="0" borderId="12" xfId="135" applyNumberFormat="1" applyFont="1" applyBorder="1" applyAlignment="1">
      <alignment vertical="center"/>
      <protection/>
    </xf>
    <xf numFmtId="0" fontId="11" fillId="6" borderId="13" xfId="135" applyFont="1" applyFill="1" applyBorder="1" applyAlignment="1">
      <alignment horizontal="center" vertical="center" wrapText="1"/>
      <protection/>
    </xf>
    <xf numFmtId="0" fontId="11" fillId="6" borderId="14" xfId="135" applyFont="1" applyFill="1" applyBorder="1" applyAlignment="1">
      <alignment horizontal="center" vertical="center" wrapText="1"/>
      <protection/>
    </xf>
    <xf numFmtId="0" fontId="11" fillId="6" borderId="15" xfId="135" applyFont="1" applyFill="1" applyBorder="1" applyAlignment="1">
      <alignment horizontal="center" vertical="center" wrapText="1"/>
      <protection/>
    </xf>
    <xf numFmtId="0" fontId="11" fillId="6" borderId="0" xfId="135" applyFont="1" applyFill="1" applyAlignment="1">
      <alignment horizontal="center" vertical="center" wrapText="1"/>
      <protection/>
    </xf>
    <xf numFmtId="0" fontId="41" fillId="0" borderId="13" xfId="135" applyFont="1" applyBorder="1" applyAlignment="1">
      <alignment horizontal="center" vertical="center" wrapText="1"/>
      <protection/>
    </xf>
    <xf numFmtId="0" fontId="41" fillId="0" borderId="14" xfId="135" applyFont="1" applyBorder="1" applyAlignment="1">
      <alignment horizontal="center" vertical="center" wrapText="1"/>
      <protection/>
    </xf>
    <xf numFmtId="0" fontId="41" fillId="0" borderId="15" xfId="135" applyFont="1" applyBorder="1" applyAlignment="1">
      <alignment horizontal="center" vertical="center" wrapText="1"/>
      <protection/>
    </xf>
    <xf numFmtId="0" fontId="37" fillId="0" borderId="0" xfId="135" applyFont="1" applyAlignment="1">
      <alignment horizontal="left" vertical="center"/>
      <protection/>
    </xf>
    <xf numFmtId="4" fontId="43" fillId="0" borderId="0" xfId="135" applyNumberFormat="1" applyFont="1" applyAlignment="1">
      <alignment vertical="center"/>
      <protection/>
    </xf>
    <xf numFmtId="0" fontId="44" fillId="0" borderId="0" xfId="135" applyFont="1" applyAlignment="1">
      <alignment horizontal="left"/>
      <protection/>
    </xf>
    <xf numFmtId="0" fontId="39" fillId="0" borderId="0" xfId="135" applyFont="1" applyAlignment="1">
      <alignment horizontal="left"/>
      <protection/>
    </xf>
    <xf numFmtId="0" fontId="44" fillId="0" borderId="0" xfId="135" applyFont="1" applyAlignment="1">
      <alignment horizontal="center"/>
      <protection/>
    </xf>
    <xf numFmtId="4" fontId="44" fillId="0" borderId="0" xfId="135" applyNumberFormat="1" applyFont="1" applyAlignment="1">
      <alignment vertical="center"/>
      <protection/>
    </xf>
    <xf numFmtId="0" fontId="40" fillId="0" borderId="0" xfId="135" applyFont="1" applyAlignment="1">
      <alignment horizontal="left"/>
      <protection/>
    </xf>
    <xf numFmtId="172" fontId="36" fillId="0" borderId="16" xfId="135" applyNumberFormat="1" applyFont="1" applyBorder="1" applyAlignment="1">
      <alignment vertical="center"/>
      <protection/>
    </xf>
    <xf numFmtId="0" fontId="45" fillId="0" borderId="9" xfId="135" applyFont="1" applyBorder="1" applyAlignment="1">
      <alignment vertical="center"/>
      <protection/>
    </xf>
    <xf numFmtId="0" fontId="45" fillId="0" borderId="0" xfId="135" applyFont="1" applyAlignment="1">
      <alignment vertical="center"/>
      <protection/>
    </xf>
    <xf numFmtId="0" fontId="46" fillId="0" borderId="0" xfId="135" applyFont="1" applyAlignment="1">
      <alignment horizontal="left" vertical="center"/>
      <protection/>
    </xf>
    <xf numFmtId="0" fontId="45" fillId="0" borderId="0" xfId="135" applyFont="1" applyAlignment="1">
      <alignment horizontal="left" vertical="center"/>
      <protection/>
    </xf>
    <xf numFmtId="0" fontId="45" fillId="0" borderId="0" xfId="135" applyFont="1" applyAlignment="1">
      <alignment horizontal="left" vertical="center" wrapText="1"/>
      <protection/>
    </xf>
    <xf numFmtId="173" fontId="45" fillId="0" borderId="0" xfId="135" applyNumberFormat="1" applyFont="1" applyAlignment="1">
      <alignment vertical="center"/>
      <protection/>
    </xf>
    <xf numFmtId="0" fontId="45" fillId="0" borderId="17" xfId="135" applyFont="1" applyBorder="1" applyAlignment="1">
      <alignment vertical="center"/>
      <protection/>
    </xf>
    <xf numFmtId="0" fontId="45" fillId="0" borderId="16" xfId="135" applyFont="1" applyBorder="1" applyAlignment="1">
      <alignment vertical="center"/>
      <protection/>
    </xf>
    <xf numFmtId="0" fontId="47" fillId="0" borderId="9" xfId="135" applyFont="1" applyBorder="1" applyAlignment="1">
      <alignment vertical="center"/>
      <protection/>
    </xf>
    <xf numFmtId="0" fontId="47" fillId="0" borderId="0" xfId="135" applyFont="1" applyAlignment="1">
      <alignment vertical="center"/>
      <protection/>
    </xf>
    <xf numFmtId="0" fontId="47" fillId="0" borderId="0" xfId="135" applyFont="1" applyAlignment="1">
      <alignment horizontal="left" vertical="center"/>
      <protection/>
    </xf>
    <xf numFmtId="0" fontId="47" fillId="0" borderId="0" xfId="135" applyFont="1" applyAlignment="1">
      <alignment horizontal="left" vertical="center" wrapText="1"/>
      <protection/>
    </xf>
    <xf numFmtId="173" fontId="47" fillId="0" borderId="0" xfId="135" applyNumberFormat="1" applyFont="1" applyAlignment="1">
      <alignment vertical="center"/>
      <protection/>
    </xf>
    <xf numFmtId="0" fontId="47" fillId="0" borderId="17" xfId="135" applyFont="1" applyBorder="1" applyAlignment="1">
      <alignment vertical="center"/>
      <protection/>
    </xf>
    <xf numFmtId="0" fontId="47" fillId="0" borderId="16" xfId="135" applyFont="1" applyBorder="1" applyAlignment="1">
      <alignment vertical="center"/>
      <protection/>
    </xf>
    <xf numFmtId="0" fontId="48" fillId="0" borderId="9" xfId="135" applyFont="1" applyBorder="1" applyAlignment="1">
      <alignment vertical="center"/>
      <protection/>
    </xf>
    <xf numFmtId="0" fontId="48" fillId="0" borderId="0" xfId="135" applyFont="1" applyAlignment="1">
      <alignment vertical="center"/>
      <protection/>
    </xf>
    <xf numFmtId="0" fontId="48" fillId="0" borderId="0" xfId="135" applyFont="1" applyAlignment="1">
      <alignment horizontal="left" vertical="center"/>
      <protection/>
    </xf>
    <xf numFmtId="0" fontId="48" fillId="0" borderId="0" xfId="135" applyFont="1" applyAlignment="1">
      <alignment horizontal="left" vertical="center" wrapText="1"/>
      <protection/>
    </xf>
    <xf numFmtId="0" fontId="48" fillId="0" borderId="17" xfId="135" applyFont="1" applyBorder="1" applyAlignment="1">
      <alignment vertical="center"/>
      <protection/>
    </xf>
    <xf numFmtId="0" fontId="48" fillId="0" borderId="16" xfId="135" applyFont="1" applyBorder="1" applyAlignment="1">
      <alignment vertical="center"/>
      <protection/>
    </xf>
    <xf numFmtId="0" fontId="49" fillId="0" borderId="9" xfId="135" applyFont="1" applyBorder="1" applyAlignment="1">
      <alignment vertical="center"/>
      <protection/>
    </xf>
    <xf numFmtId="0" fontId="50" fillId="0" borderId="9" xfId="135" applyFont="1" applyBorder="1" applyAlignment="1">
      <alignment vertical="center"/>
      <protection/>
    </xf>
    <xf numFmtId="0" fontId="50" fillId="0" borderId="0" xfId="135" applyFont="1" applyAlignment="1">
      <alignment vertical="center"/>
      <protection/>
    </xf>
    <xf numFmtId="0" fontId="50" fillId="0" borderId="0" xfId="135" applyFont="1" applyAlignment="1">
      <alignment horizontal="left" vertical="center"/>
      <protection/>
    </xf>
    <xf numFmtId="0" fontId="50" fillId="0" borderId="0" xfId="135" applyFont="1" applyAlignment="1">
      <alignment horizontal="left" vertical="center" wrapText="1"/>
      <protection/>
    </xf>
    <xf numFmtId="173" fontId="50" fillId="0" borderId="0" xfId="135" applyNumberFormat="1" applyFont="1" applyAlignment="1">
      <alignment vertical="center"/>
      <protection/>
    </xf>
    <xf numFmtId="0" fontId="50" fillId="0" borderId="17" xfId="135" applyFont="1" applyBorder="1" applyAlignment="1">
      <alignment vertical="center"/>
      <protection/>
    </xf>
    <xf numFmtId="0" fontId="50" fillId="0" borderId="16" xfId="135" applyFont="1" applyBorder="1" applyAlignment="1">
      <alignment vertical="center"/>
      <protection/>
    </xf>
    <xf numFmtId="0" fontId="36" fillId="0" borderId="12" xfId="135" applyFont="1" applyBorder="1" applyAlignment="1">
      <alignment horizontal="center" vertical="center"/>
      <protection/>
    </xf>
    <xf numFmtId="172" fontId="36" fillId="0" borderId="12" xfId="135" applyNumberFormat="1" applyFont="1" applyBorder="1" applyAlignment="1">
      <alignment vertical="center"/>
      <protection/>
    </xf>
    <xf numFmtId="172" fontId="36" fillId="0" borderId="18" xfId="135" applyNumberFormat="1" applyFont="1" applyBorder="1" applyAlignment="1">
      <alignment vertical="center"/>
      <protection/>
    </xf>
    <xf numFmtId="0" fontId="8" fillId="0" borderId="5" xfId="31" applyBorder="1">
      <alignment/>
      <protection/>
    </xf>
    <xf numFmtId="0" fontId="23" fillId="0" borderId="5" xfId="31" applyFont="1" applyBorder="1">
      <alignment/>
      <protection/>
    </xf>
    <xf numFmtId="0" fontId="23" fillId="0" borderId="0" xfId="31" applyFont="1">
      <alignment/>
      <protection/>
    </xf>
    <xf numFmtId="0" fontId="0" fillId="0" borderId="5" xfId="0" applyBorder="1"/>
    <xf numFmtId="0" fontId="23" fillId="0" borderId="5" xfId="0" applyFont="1" applyBorder="1"/>
    <xf numFmtId="0" fontId="22" fillId="0" borderId="0" xfId="0" applyFont="1"/>
    <xf numFmtId="0" fontId="23" fillId="0" borderId="0" xfId="0" applyFont="1"/>
    <xf numFmtId="166" fontId="22" fillId="4" borderId="0" xfId="0" applyNumberFormat="1" applyFont="1" applyFill="1" applyAlignment="1">
      <alignment horizontal="right"/>
    </xf>
    <xf numFmtId="0" fontId="11" fillId="0" borderId="0" xfId="31" applyFont="1" applyAlignment="1">
      <alignment horizontal="left"/>
      <protection/>
    </xf>
    <xf numFmtId="0" fontId="24" fillId="0" borderId="0" xfId="31" applyFont="1" applyAlignment="1">
      <alignment horizontal="right"/>
      <protection/>
    </xf>
    <xf numFmtId="166" fontId="22" fillId="0" borderId="5" xfId="31" applyNumberFormat="1" applyFont="1" applyBorder="1" applyAlignment="1">
      <alignment horizontal="right"/>
      <protection/>
    </xf>
    <xf numFmtId="0" fontId="11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0" fontId="8" fillId="0" borderId="0" xfId="32">
      <alignment/>
      <protection/>
    </xf>
    <xf numFmtId="0" fontId="8" fillId="0" borderId="0" xfId="32" applyAlignment="1">
      <alignment horizontal="center"/>
      <protection/>
    </xf>
    <xf numFmtId="0" fontId="8" fillId="0" borderId="0" xfId="32" applyAlignment="1">
      <alignment horizontal="justify"/>
      <protection/>
    </xf>
    <xf numFmtId="174" fontId="8" fillId="0" borderId="0" xfId="32" applyNumberFormat="1" applyAlignment="1">
      <alignment horizontal="center"/>
      <protection/>
    </xf>
    <xf numFmtId="0" fontId="33" fillId="0" borderId="0" xfId="32" applyFont="1">
      <alignment/>
      <protection/>
    </xf>
    <xf numFmtId="166" fontId="52" fillId="0" borderId="0" xfId="32" applyNumberFormat="1" applyFont="1">
      <alignment/>
      <protection/>
    </xf>
    <xf numFmtId="0" fontId="52" fillId="0" borderId="0" xfId="32" applyFont="1" applyAlignment="1">
      <alignment horizontal="right"/>
      <protection/>
    </xf>
    <xf numFmtId="166" fontId="8" fillId="0" borderId="0" xfId="32" applyNumberFormat="1">
      <alignment/>
      <protection/>
    </xf>
    <xf numFmtId="9" fontId="8" fillId="0" borderId="0" xfId="32" applyNumberFormat="1" applyAlignment="1">
      <alignment horizontal="right"/>
      <protection/>
    </xf>
    <xf numFmtId="0" fontId="8" fillId="0" borderId="0" xfId="32" applyAlignment="1">
      <alignment horizontal="right"/>
      <protection/>
    </xf>
    <xf numFmtId="166" fontId="17" fillId="0" borderId="0" xfId="32" applyNumberFormat="1" applyFont="1">
      <alignment/>
      <protection/>
    </xf>
    <xf numFmtId="0" fontId="53" fillId="0" borderId="0" xfId="32" applyFont="1" applyAlignment="1">
      <alignment horizontal="right"/>
      <protection/>
    </xf>
    <xf numFmtId="166" fontId="54" fillId="0" borderId="0" xfId="32" applyNumberFormat="1" applyFont="1">
      <alignment/>
      <protection/>
    </xf>
    <xf numFmtId="0" fontId="29" fillId="0" borderId="0" xfId="32" applyFont="1" applyAlignment="1">
      <alignment horizontal="justify"/>
      <protection/>
    </xf>
    <xf numFmtId="175" fontId="8" fillId="0" borderId="0" xfId="32" applyNumberFormat="1">
      <alignment/>
      <protection/>
    </xf>
    <xf numFmtId="0" fontId="8" fillId="0" borderId="0" xfId="32" applyFont="1" applyAlignment="1">
      <alignment horizontal="center"/>
      <protection/>
    </xf>
    <xf numFmtId="0" fontId="8" fillId="0" borderId="0" xfId="32" applyFont="1" applyAlignment="1">
      <alignment horizontal="justify"/>
      <protection/>
    </xf>
    <xf numFmtId="49" fontId="8" fillId="0" borderId="0" xfId="32" applyNumberFormat="1" applyFont="1" applyAlignment="1">
      <alignment horizontal="center"/>
      <protection/>
    </xf>
    <xf numFmtId="0" fontId="55" fillId="0" borderId="0" xfId="32" applyFont="1" applyAlignment="1">
      <alignment horizontal="justify"/>
      <protection/>
    </xf>
    <xf numFmtId="174" fontId="8" fillId="0" borderId="0" xfId="32" applyNumberFormat="1" applyFont="1" applyAlignment="1">
      <alignment horizontal="center"/>
      <protection/>
    </xf>
    <xf numFmtId="176" fontId="8" fillId="0" borderId="0" xfId="32" applyNumberFormat="1" applyAlignment="1">
      <alignment horizontal="center"/>
      <protection/>
    </xf>
    <xf numFmtId="0" fontId="11" fillId="0" borderId="0" xfId="32" applyFont="1" applyAlignment="1">
      <alignment horizontal="justify"/>
      <protection/>
    </xf>
    <xf numFmtId="0" fontId="11" fillId="0" borderId="0" xfId="32" applyFont="1" applyAlignment="1">
      <alignment horizontal="justify"/>
      <protection/>
    </xf>
    <xf numFmtId="0" fontId="11" fillId="0" borderId="0" xfId="32" applyFont="1" applyAlignment="1">
      <alignment horizontal="justify" wrapText="1"/>
      <protection/>
    </xf>
    <xf numFmtId="0" fontId="43" fillId="4" borderId="19" xfId="32" applyFont="1" applyFill="1" applyBorder="1" applyAlignment="1">
      <alignment horizontal="center"/>
      <protection/>
    </xf>
    <xf numFmtId="0" fontId="24" fillId="4" borderId="19" xfId="32" applyFont="1" applyFill="1" applyBorder="1" applyAlignment="1">
      <alignment horizontal="center"/>
      <protection/>
    </xf>
    <xf numFmtId="0" fontId="24" fillId="4" borderId="19" xfId="32" applyFont="1" applyFill="1" applyBorder="1">
      <alignment/>
      <protection/>
    </xf>
    <xf numFmtId="0" fontId="24" fillId="4" borderId="19" xfId="32" applyFont="1" applyFill="1" applyBorder="1" applyAlignment="1">
      <alignment horizontal="justify"/>
      <protection/>
    </xf>
    <xf numFmtId="0" fontId="24" fillId="4" borderId="20" xfId="32" applyFont="1" applyFill="1" applyBorder="1" applyAlignment="1">
      <alignment horizontal="center"/>
      <protection/>
    </xf>
    <xf numFmtId="49" fontId="8" fillId="0" borderId="0" xfId="32" applyNumberFormat="1" applyAlignment="1">
      <alignment horizontal="justify"/>
      <protection/>
    </xf>
    <xf numFmtId="0" fontId="8" fillId="0" borderId="0" xfId="32" applyAlignment="1">
      <alignment horizontal="left"/>
      <protection/>
    </xf>
    <xf numFmtId="49" fontId="8" fillId="0" borderId="0" xfId="32" applyNumberFormat="1" applyFont="1" applyAlignment="1">
      <alignment horizontal="justify" wrapText="1"/>
      <protection/>
    </xf>
    <xf numFmtId="9" fontId="8" fillId="0" borderId="0" xfId="32" applyNumberFormat="1" applyAlignment="1" applyProtection="1">
      <alignment horizontal="right"/>
      <protection locked="0"/>
    </xf>
    <xf numFmtId="0" fontId="8" fillId="0" borderId="0" xfId="32" applyAlignment="1">
      <alignment horizontal="justify" wrapText="1"/>
      <protection/>
    </xf>
    <xf numFmtId="0" fontId="33" fillId="0" borderId="0" xfId="32" applyFont="1" applyAlignment="1">
      <alignment horizontal="left"/>
      <protection/>
    </xf>
    <xf numFmtId="49" fontId="8" fillId="0" borderId="0" xfId="32" applyNumberFormat="1" applyAlignment="1">
      <alignment horizontal="center"/>
      <protection/>
    </xf>
    <xf numFmtId="0" fontId="57" fillId="0" borderId="0" xfId="32" applyFont="1" applyAlignment="1">
      <alignment horizontal="left"/>
      <protection/>
    </xf>
    <xf numFmtId="0" fontId="58" fillId="0" borderId="0" xfId="32" applyFont="1" applyAlignment="1">
      <alignment horizontal="left"/>
      <protection/>
    </xf>
    <xf numFmtId="0" fontId="59" fillId="0" borderId="0" xfId="32" applyFont="1" applyAlignment="1">
      <alignment horizontal="left"/>
      <protection/>
    </xf>
    <xf numFmtId="0" fontId="60" fillId="0" borderId="0" xfId="32" applyFont="1" applyAlignment="1">
      <alignment horizontal="justify"/>
      <protection/>
    </xf>
    <xf numFmtId="0" fontId="58" fillId="0" borderId="0" xfId="32" applyFont="1" applyAlignment="1">
      <alignment horizontal="justify"/>
      <protection/>
    </xf>
    <xf numFmtId="165" fontId="3" fillId="0" borderId="1" xfId="20" applyNumberFormat="1" applyFont="1" applyBorder="1">
      <alignment/>
      <protection/>
    </xf>
    <xf numFmtId="0" fontId="33" fillId="0" borderId="9" xfId="135" applyBorder="1" applyAlignment="1">
      <alignment vertical="center"/>
      <protection/>
    </xf>
    <xf numFmtId="170" fontId="33" fillId="0" borderId="0" xfId="135" applyNumberFormat="1" applyAlignment="1">
      <alignment horizontal="left" vertical="center"/>
      <protection/>
    </xf>
    <xf numFmtId="0" fontId="33" fillId="0" borderId="9" xfId="135" applyBorder="1" applyAlignment="1">
      <alignment vertical="center" wrapText="1"/>
      <protection/>
    </xf>
    <xf numFmtId="0" fontId="33" fillId="0" borderId="0" xfId="135" applyAlignment="1">
      <alignment vertical="center" wrapText="1"/>
      <protection/>
    </xf>
    <xf numFmtId="0" fontId="33" fillId="0" borderId="21" xfId="135" applyBorder="1" applyAlignment="1">
      <alignment vertical="center"/>
      <protection/>
    </xf>
    <xf numFmtId="0" fontId="33" fillId="6" borderId="0" xfId="135" applyFill="1" applyAlignment="1">
      <alignment vertical="center"/>
      <protection/>
    </xf>
    <xf numFmtId="0" fontId="33" fillId="6" borderId="11" xfId="135" applyFill="1" applyBorder="1" applyAlignment="1">
      <alignment vertical="center"/>
      <protection/>
    </xf>
    <xf numFmtId="0" fontId="33" fillId="6" borderId="22" xfId="135" applyFill="1" applyBorder="1" applyAlignment="1">
      <alignment vertical="center"/>
      <protection/>
    </xf>
    <xf numFmtId="0" fontId="33" fillId="0" borderId="23" xfId="135" applyBorder="1" applyAlignment="1">
      <alignment vertical="center"/>
      <protection/>
    </xf>
    <xf numFmtId="0" fontId="33" fillId="0" borderId="24" xfId="135" applyBorder="1" applyAlignment="1">
      <alignment vertical="center"/>
      <protection/>
    </xf>
    <xf numFmtId="0" fontId="33" fillId="0" borderId="7" xfId="135" applyBorder="1" applyAlignment="1">
      <alignment vertical="center"/>
      <protection/>
    </xf>
    <xf numFmtId="0" fontId="33" fillId="0" borderId="8" xfId="135" applyBorder="1" applyAlignment="1">
      <alignment vertical="center"/>
      <protection/>
    </xf>
    <xf numFmtId="0" fontId="33" fillId="0" borderId="9" xfId="135" applyBorder="1" applyAlignment="1">
      <alignment horizontal="center" vertical="center" wrapText="1"/>
      <protection/>
    </xf>
    <xf numFmtId="0" fontId="33" fillId="0" borderId="0" xfId="135" applyAlignment="1">
      <alignment horizontal="center" vertical="center" wrapText="1"/>
      <protection/>
    </xf>
    <xf numFmtId="4" fontId="37" fillId="0" borderId="0" xfId="135" applyNumberFormat="1" applyFont="1">
      <alignment/>
      <protection/>
    </xf>
    <xf numFmtId="0" fontId="33" fillId="0" borderId="25" xfId="135" applyBorder="1" applyAlignment="1">
      <alignment vertical="center"/>
      <protection/>
    </xf>
    <xf numFmtId="172" fontId="42" fillId="0" borderId="21" xfId="135" applyNumberFormat="1" applyFont="1" applyBorder="1">
      <alignment/>
      <protection/>
    </xf>
    <xf numFmtId="172" fontId="42" fillId="0" borderId="26" xfId="135" applyNumberFormat="1" applyFont="1" applyBorder="1">
      <alignment/>
      <protection/>
    </xf>
    <xf numFmtId="0" fontId="44" fillId="0" borderId="9" xfId="135" applyFont="1" applyBorder="1">
      <alignment/>
      <protection/>
    </xf>
    <xf numFmtId="0" fontId="44" fillId="0" borderId="0" xfId="135" applyFont="1">
      <alignment/>
      <protection/>
    </xf>
    <xf numFmtId="4" fontId="39" fillId="0" borderId="0" xfId="135" applyNumberFormat="1" applyFont="1">
      <alignment/>
      <protection/>
    </xf>
    <xf numFmtId="0" fontId="44" fillId="0" borderId="17" xfId="135" applyFont="1" applyBorder="1">
      <alignment/>
      <protection/>
    </xf>
    <xf numFmtId="172" fontId="44" fillId="0" borderId="0" xfId="135" applyNumberFormat="1" applyFont="1">
      <alignment/>
      <protection/>
    </xf>
    <xf numFmtId="172" fontId="44" fillId="0" borderId="16" xfId="135" applyNumberFormat="1" applyFont="1" applyBorder="1">
      <alignment/>
      <protection/>
    </xf>
    <xf numFmtId="4" fontId="40" fillId="0" borderId="0" xfId="135" applyNumberFormat="1" applyFont="1">
      <alignment/>
      <protection/>
    </xf>
    <xf numFmtId="0" fontId="33" fillId="0" borderId="27" xfId="135" applyBorder="1" applyAlignment="1">
      <alignment horizontal="center" vertical="center"/>
      <protection/>
    </xf>
    <xf numFmtId="49" fontId="33" fillId="0" borderId="27" xfId="135" applyNumberFormat="1" applyBorder="1" applyAlignment="1">
      <alignment horizontal="left" vertical="center" wrapText="1"/>
      <protection/>
    </xf>
    <xf numFmtId="0" fontId="33" fillId="0" borderId="27" xfId="135" applyBorder="1" applyAlignment="1">
      <alignment horizontal="left" vertical="center" wrapText="1"/>
      <protection/>
    </xf>
    <xf numFmtId="0" fontId="33" fillId="0" borderId="27" xfId="135" applyBorder="1" applyAlignment="1">
      <alignment horizontal="center" vertical="center" wrapText="1"/>
      <protection/>
    </xf>
    <xf numFmtId="173" fontId="33" fillId="0" borderId="27" xfId="135" applyNumberFormat="1" applyBorder="1" applyAlignment="1">
      <alignment vertical="center"/>
      <protection/>
    </xf>
    <xf numFmtId="4" fontId="33" fillId="0" borderId="27" xfId="135" applyNumberFormat="1" applyBorder="1" applyAlignment="1">
      <alignment vertical="center"/>
      <protection/>
    </xf>
    <xf numFmtId="0" fontId="36" fillId="0" borderId="0" xfId="135" applyFont="1" applyAlignment="1">
      <alignment horizontal="center" vertical="center"/>
      <protection/>
    </xf>
    <xf numFmtId="172" fontId="36" fillId="0" borderId="0" xfId="135" applyNumberFormat="1" applyFont="1" applyAlignment="1">
      <alignment vertical="center"/>
      <protection/>
    </xf>
    <xf numFmtId="4" fontId="33" fillId="0" borderId="0" xfId="135" applyNumberFormat="1" applyAlignment="1">
      <alignment vertical="center"/>
      <protection/>
    </xf>
    <xf numFmtId="0" fontId="49" fillId="0" borderId="27" xfId="135" applyFont="1" applyBorder="1" applyAlignment="1">
      <alignment horizontal="center" vertical="center"/>
      <protection/>
    </xf>
    <xf numFmtId="49" fontId="49" fillId="0" borderId="27" xfId="135" applyNumberFormat="1" applyFont="1" applyBorder="1" applyAlignment="1">
      <alignment horizontal="left" vertical="center" wrapText="1"/>
      <protection/>
    </xf>
    <xf numFmtId="0" fontId="49" fillId="0" borderId="27" xfId="135" applyFont="1" applyBorder="1" applyAlignment="1">
      <alignment horizontal="left" vertical="center" wrapText="1"/>
      <protection/>
    </xf>
    <xf numFmtId="0" fontId="49" fillId="0" borderId="27" xfId="135" applyFont="1" applyBorder="1" applyAlignment="1">
      <alignment horizontal="center" vertical="center" wrapText="1"/>
      <protection/>
    </xf>
    <xf numFmtId="173" fontId="49" fillId="0" borderId="27" xfId="135" applyNumberFormat="1" applyFont="1" applyBorder="1" applyAlignment="1">
      <alignment vertical="center"/>
      <protection/>
    </xf>
    <xf numFmtId="4" fontId="49" fillId="0" borderId="27" xfId="135" applyNumberFormat="1" applyFont="1" applyBorder="1" applyAlignment="1">
      <alignment vertical="center"/>
      <protection/>
    </xf>
    <xf numFmtId="0" fontId="49" fillId="0" borderId="0" xfId="135" applyFont="1" applyAlignment="1">
      <alignment horizontal="center" vertical="center"/>
      <protection/>
    </xf>
    <xf numFmtId="165" fontId="3" fillId="0" borderId="0" xfId="20" applyNumberFormat="1" applyFont="1" applyBorder="1">
      <alignment/>
      <protection/>
    </xf>
    <xf numFmtId="166" fontId="3" fillId="0" borderId="1" xfId="20" applyNumberFormat="1" applyFont="1" applyBorder="1" applyAlignment="1">
      <alignment/>
      <protection/>
    </xf>
    <xf numFmtId="0" fontId="33" fillId="0" borderId="0" xfId="135">
      <alignment/>
      <protection/>
    </xf>
    <xf numFmtId="0" fontId="33" fillId="0" borderId="0" xfId="135" applyAlignment="1">
      <alignment vertical="center"/>
      <protection/>
    </xf>
    <xf numFmtId="0" fontId="33" fillId="0" borderId="0" xfId="135" applyAlignment="1">
      <alignment horizontal="left" vertical="center"/>
      <protection/>
    </xf>
    <xf numFmtId="0" fontId="33" fillId="0" borderId="0" xfId="135" applyAlignment="1">
      <alignment horizontal="left" vertical="center" wrapText="1"/>
      <protection/>
    </xf>
    <xf numFmtId="0" fontId="12" fillId="0" borderId="0" xfId="136">
      <alignment/>
      <protection/>
    </xf>
    <xf numFmtId="0" fontId="62" fillId="0" borderId="0" xfId="136" applyFont="1" applyProtection="1">
      <alignment/>
      <protection locked="0"/>
    </xf>
    <xf numFmtId="0" fontId="62" fillId="0" borderId="0" xfId="136" applyFont="1" applyAlignment="1" applyProtection="1">
      <alignment horizontal="center"/>
      <protection locked="0"/>
    </xf>
    <xf numFmtId="0" fontId="62" fillId="0" borderId="0" xfId="136" applyFont="1">
      <alignment/>
      <protection/>
    </xf>
    <xf numFmtId="49" fontId="63" fillId="0" borderId="28" xfId="136" applyNumberFormat="1" applyFont="1" applyBorder="1" applyAlignment="1" applyProtection="1">
      <alignment horizontal="left"/>
      <protection locked="0"/>
    </xf>
    <xf numFmtId="0" fontId="64" fillId="0" borderId="29" xfId="136" applyFont="1" applyBorder="1" applyAlignment="1" applyProtection="1">
      <alignment horizontal="center"/>
      <protection locked="0"/>
    </xf>
    <xf numFmtId="2" fontId="64" fillId="0" borderId="29" xfId="136" applyNumberFormat="1" applyFont="1" applyBorder="1" applyAlignment="1" applyProtection="1">
      <alignment horizontal="right"/>
      <protection locked="0"/>
    </xf>
    <xf numFmtId="2" fontId="64" fillId="0" borderId="29" xfId="136" applyNumberFormat="1" applyFont="1" applyBorder="1" applyProtection="1">
      <alignment/>
      <protection locked="0"/>
    </xf>
    <xf numFmtId="0" fontId="64" fillId="0" borderId="29" xfId="136" applyFont="1" applyBorder="1" applyProtection="1">
      <alignment/>
      <protection locked="0"/>
    </xf>
    <xf numFmtId="2" fontId="63" fillId="0" borderId="30" xfId="136" applyNumberFormat="1" applyFont="1" applyBorder="1" applyProtection="1">
      <alignment/>
      <protection locked="0"/>
    </xf>
    <xf numFmtId="49" fontId="63" fillId="0" borderId="31" xfId="136" applyNumberFormat="1" applyFont="1" applyBorder="1" applyAlignment="1" applyProtection="1">
      <alignment horizontal="left"/>
      <protection locked="0"/>
    </xf>
    <xf numFmtId="0" fontId="64" fillId="0" borderId="0" xfId="136" applyFont="1" applyAlignment="1" applyProtection="1">
      <alignment horizontal="center"/>
      <protection locked="0"/>
    </xf>
    <xf numFmtId="2" fontId="64" fillId="0" borderId="0" xfId="136" applyNumberFormat="1" applyFont="1" applyAlignment="1" applyProtection="1">
      <alignment horizontal="right"/>
      <protection locked="0"/>
    </xf>
    <xf numFmtId="2" fontId="64" fillId="0" borderId="0" xfId="136" applyNumberFormat="1" applyFont="1" applyProtection="1">
      <alignment/>
      <protection locked="0"/>
    </xf>
    <xf numFmtId="4" fontId="63" fillId="0" borderId="0" xfId="136" applyNumberFormat="1" applyFont="1" applyProtection="1">
      <alignment/>
      <protection locked="0"/>
    </xf>
    <xf numFmtId="4" fontId="64" fillId="0" borderId="32" xfId="136" applyNumberFormat="1" applyFont="1" applyBorder="1" applyProtection="1">
      <alignment/>
      <protection locked="0"/>
    </xf>
    <xf numFmtId="0" fontId="63" fillId="0" borderId="31" xfId="136" applyFont="1" applyBorder="1" applyAlignment="1" applyProtection="1">
      <alignment horizontal="left"/>
      <protection locked="0"/>
    </xf>
    <xf numFmtId="4" fontId="64" fillId="0" borderId="0" xfId="136" applyNumberFormat="1" applyFont="1" applyProtection="1">
      <alignment/>
      <protection locked="0"/>
    </xf>
    <xf numFmtId="4" fontId="63" fillId="0" borderId="29" xfId="136" applyNumberFormat="1" applyFont="1" applyBorder="1" applyProtection="1">
      <alignment/>
      <protection locked="0"/>
    </xf>
    <xf numFmtId="4" fontId="63" fillId="0" borderId="30" xfId="136" applyNumberFormat="1" applyFont="1" applyBorder="1" applyProtection="1">
      <alignment/>
      <protection locked="0"/>
    </xf>
    <xf numFmtId="49" fontId="63" fillId="0" borderId="0" xfId="136" applyNumberFormat="1" applyFont="1" applyAlignment="1" applyProtection="1">
      <alignment horizontal="left"/>
      <protection locked="0"/>
    </xf>
    <xf numFmtId="0" fontId="64" fillId="0" borderId="0" xfId="136" applyFont="1" applyProtection="1">
      <alignment/>
      <protection locked="0"/>
    </xf>
    <xf numFmtId="49" fontId="62" fillId="0" borderId="0" xfId="136" applyNumberFormat="1" applyFont="1" applyAlignment="1" applyProtection="1">
      <alignment horizontal="left"/>
      <protection locked="0"/>
    </xf>
    <xf numFmtId="2" fontId="62" fillId="0" borderId="0" xfId="136" applyNumberFormat="1" applyFont="1" applyAlignment="1" applyProtection="1">
      <alignment horizontal="right"/>
      <protection locked="0"/>
    </xf>
    <xf numFmtId="177" fontId="65" fillId="0" borderId="0" xfId="136" applyNumberFormat="1" applyFont="1" applyAlignment="1" applyProtection="1">
      <alignment horizontal="center"/>
      <protection locked="0"/>
    </xf>
    <xf numFmtId="2" fontId="62" fillId="0" borderId="0" xfId="136" applyNumberFormat="1" applyFont="1" applyProtection="1">
      <alignment/>
      <protection locked="0"/>
    </xf>
    <xf numFmtId="0" fontId="12" fillId="0" borderId="33" xfId="136" applyBorder="1" applyAlignment="1">
      <alignment horizontal="center"/>
      <protection/>
    </xf>
    <xf numFmtId="49" fontId="65" fillId="0" borderId="34" xfId="136" applyNumberFormat="1" applyFont="1" applyBorder="1" applyAlignment="1" applyProtection="1">
      <alignment horizontal="left"/>
      <protection locked="0"/>
    </xf>
    <xf numFmtId="0" fontId="65" fillId="0" borderId="34" xfId="136" applyFont="1" applyBorder="1" applyAlignment="1" applyProtection="1">
      <alignment horizontal="center"/>
      <protection locked="0"/>
    </xf>
    <xf numFmtId="0" fontId="65" fillId="0" borderId="35" xfId="136" applyFont="1" applyBorder="1" applyAlignment="1" applyProtection="1">
      <alignment horizontal="center"/>
      <protection locked="0"/>
    </xf>
    <xf numFmtId="0" fontId="33" fillId="0" borderId="0" xfId="136" applyFont="1">
      <alignment/>
      <protection/>
    </xf>
    <xf numFmtId="178" fontId="33" fillId="0" borderId="0" xfId="136" applyNumberFormat="1" applyFont="1" applyProtection="1">
      <alignment/>
      <protection hidden="1"/>
    </xf>
    <xf numFmtId="0" fontId="12" fillId="0" borderId="36" xfId="136" applyBorder="1">
      <alignment/>
      <protection/>
    </xf>
    <xf numFmtId="49" fontId="65" fillId="0" borderId="37" xfId="136" applyNumberFormat="1" applyFont="1" applyBorder="1" applyAlignment="1" applyProtection="1">
      <alignment horizontal="left"/>
      <protection locked="0"/>
    </xf>
    <xf numFmtId="0" fontId="65" fillId="0" borderId="37" xfId="136" applyFont="1" applyBorder="1" applyAlignment="1" applyProtection="1">
      <alignment horizontal="center"/>
      <protection locked="0"/>
    </xf>
    <xf numFmtId="2" fontId="65" fillId="0" borderId="38" xfId="136" applyNumberFormat="1" applyFont="1" applyBorder="1" applyAlignment="1" applyProtection="1">
      <alignment horizontal="center" wrapText="1"/>
      <protection locked="0"/>
    </xf>
    <xf numFmtId="2" fontId="65" fillId="0" borderId="38" xfId="136" applyNumberFormat="1" applyFont="1" applyBorder="1" applyAlignment="1" applyProtection="1">
      <alignment horizontal="center"/>
      <protection locked="0"/>
    </xf>
    <xf numFmtId="0" fontId="65" fillId="0" borderId="38" xfId="136" applyFont="1" applyBorder="1" applyAlignment="1" applyProtection="1">
      <alignment horizontal="center" wrapText="1"/>
      <protection locked="0"/>
    </xf>
    <xf numFmtId="0" fontId="66" fillId="0" borderId="39" xfId="136" applyFont="1" applyBorder="1" applyAlignment="1">
      <alignment horizontal="center"/>
      <protection/>
    </xf>
    <xf numFmtId="49" fontId="62" fillId="0" borderId="38" xfId="136" applyNumberFormat="1" applyFont="1" applyBorder="1" applyAlignment="1" applyProtection="1">
      <alignment horizontal="left"/>
      <protection locked="0"/>
    </xf>
    <xf numFmtId="0" fontId="62" fillId="0" borderId="38" xfId="136" applyFont="1" applyBorder="1" applyAlignment="1" applyProtection="1">
      <alignment horizontal="center"/>
      <protection locked="0"/>
    </xf>
    <xf numFmtId="4" fontId="62" fillId="0" borderId="38" xfId="136" applyNumberFormat="1" applyFont="1" applyBorder="1" applyAlignment="1" applyProtection="1">
      <alignment horizontal="right" wrapText="1"/>
      <protection locked="0"/>
    </xf>
    <xf numFmtId="4" fontId="62" fillId="0" borderId="38" xfId="136" applyNumberFormat="1" applyFont="1" applyBorder="1" applyAlignment="1" applyProtection="1">
      <alignment horizontal="right"/>
      <protection locked="0"/>
    </xf>
    <xf numFmtId="4" fontId="62" fillId="7" borderId="38" xfId="136" applyNumberFormat="1" applyFont="1" applyFill="1" applyBorder="1" applyAlignment="1" applyProtection="1">
      <alignment horizontal="right" wrapText="1"/>
      <protection locked="0"/>
    </xf>
    <xf numFmtId="4" fontId="62" fillId="7" borderId="38" xfId="136" applyNumberFormat="1" applyFont="1" applyFill="1" applyBorder="1" applyAlignment="1" applyProtection="1">
      <alignment horizontal="right"/>
      <protection locked="0"/>
    </xf>
    <xf numFmtId="49" fontId="62" fillId="0" borderId="38" xfId="136" applyNumberFormat="1" applyFont="1" applyBorder="1" applyAlignment="1" applyProtection="1">
      <alignment horizontal="left" wrapText="1"/>
      <protection locked="0"/>
    </xf>
    <xf numFmtId="49" fontId="62" fillId="0" borderId="40" xfId="136" applyNumberFormat="1" applyFont="1" applyBorder="1" applyAlignment="1">
      <alignment horizontal="left"/>
      <protection/>
    </xf>
    <xf numFmtId="4" fontId="62" fillId="0" borderId="41" xfId="136" applyNumberFormat="1" applyFont="1" applyBorder="1" applyAlignment="1">
      <alignment horizontal="center"/>
      <protection/>
    </xf>
    <xf numFmtId="4" fontId="67" fillId="0" borderId="41" xfId="136" applyNumberFormat="1" applyFont="1" applyBorder="1" applyAlignment="1">
      <alignment horizontal="center"/>
      <protection/>
    </xf>
    <xf numFmtId="4" fontId="62" fillId="0" borderId="41" xfId="136" applyNumberFormat="1" applyFont="1" applyBorder="1" applyAlignment="1">
      <alignment horizontal="right"/>
      <protection/>
    </xf>
    <xf numFmtId="4" fontId="65" fillId="0" borderId="41" xfId="136" applyNumberFormat="1" applyFont="1" applyBorder="1">
      <alignment/>
      <protection/>
    </xf>
    <xf numFmtId="4" fontId="62" fillId="0" borderId="41" xfId="136" applyNumberFormat="1" applyFont="1" applyBorder="1">
      <alignment/>
      <protection/>
    </xf>
    <xf numFmtId="4" fontId="65" fillId="0" borderId="42" xfId="136" applyNumberFormat="1" applyFont="1" applyBorder="1">
      <alignment/>
      <protection/>
    </xf>
    <xf numFmtId="49" fontId="62" fillId="0" borderId="43" xfId="136" applyNumberFormat="1" applyFont="1" applyBorder="1" applyAlignment="1">
      <alignment horizontal="left"/>
      <protection/>
    </xf>
    <xf numFmtId="9" fontId="62" fillId="0" borderId="38" xfId="136" applyNumberFormat="1" applyFont="1" applyBorder="1">
      <alignment/>
      <protection/>
    </xf>
    <xf numFmtId="0" fontId="62" fillId="0" borderId="38" xfId="136" applyFont="1" applyBorder="1" applyAlignment="1">
      <alignment horizontal="center"/>
      <protection/>
    </xf>
    <xf numFmtId="4" fontId="62" fillId="0" borderId="38" xfId="136" applyNumberFormat="1" applyFont="1" applyBorder="1" applyAlignment="1">
      <alignment horizontal="right"/>
      <protection/>
    </xf>
    <xf numFmtId="4" fontId="62" fillId="0" borderId="38" xfId="136" applyNumberFormat="1" applyFont="1" applyBorder="1">
      <alignment/>
      <protection/>
    </xf>
    <xf numFmtId="4" fontId="62" fillId="0" borderId="44" xfId="136" applyNumberFormat="1" applyFont="1" applyBorder="1">
      <alignment/>
      <protection/>
    </xf>
    <xf numFmtId="49" fontId="62" fillId="0" borderId="45" xfId="136" applyNumberFormat="1" applyFont="1" applyBorder="1" applyAlignment="1">
      <alignment horizontal="left"/>
      <protection/>
    </xf>
    <xf numFmtId="9" fontId="62" fillId="0" borderId="46" xfId="136" applyNumberFormat="1" applyFont="1" applyBorder="1">
      <alignment/>
      <protection/>
    </xf>
    <xf numFmtId="0" fontId="62" fillId="0" borderId="46" xfId="136" applyFont="1" applyBorder="1" applyAlignment="1">
      <alignment horizontal="center"/>
      <protection/>
    </xf>
    <xf numFmtId="4" fontId="62" fillId="0" borderId="46" xfId="136" applyNumberFormat="1" applyFont="1" applyBorder="1" applyAlignment="1">
      <alignment horizontal="right"/>
      <protection/>
    </xf>
    <xf numFmtId="4" fontId="62" fillId="0" borderId="46" xfId="136" applyNumberFormat="1" applyFont="1" applyBorder="1">
      <alignment/>
      <protection/>
    </xf>
    <xf numFmtId="4" fontId="68" fillId="0" borderId="47" xfId="136" applyNumberFormat="1" applyFont="1" applyBorder="1">
      <alignment/>
      <protection/>
    </xf>
    <xf numFmtId="9" fontId="62" fillId="0" borderId="0" xfId="136" applyNumberFormat="1" applyFont="1" applyProtection="1">
      <alignment/>
      <protection locked="0"/>
    </xf>
    <xf numFmtId="4" fontId="67" fillId="0" borderId="0" xfId="136" applyNumberFormat="1" applyFont="1" applyAlignment="1" applyProtection="1">
      <alignment horizontal="center"/>
      <protection locked="0"/>
    </xf>
    <xf numFmtId="4" fontId="62" fillId="0" borderId="0" xfId="136" applyNumberFormat="1" applyFont="1" applyAlignment="1" applyProtection="1">
      <alignment horizontal="right"/>
      <protection locked="0"/>
    </xf>
    <xf numFmtId="4" fontId="62" fillId="0" borderId="0" xfId="136" applyNumberFormat="1" applyFont="1" applyProtection="1">
      <alignment/>
      <protection locked="0"/>
    </xf>
    <xf numFmtId="4" fontId="62" fillId="0" borderId="0" xfId="136" applyNumberFormat="1" applyFont="1">
      <alignment/>
      <protection/>
    </xf>
    <xf numFmtId="49" fontId="65" fillId="0" borderId="38" xfId="136" applyNumberFormat="1" applyFont="1" applyBorder="1" applyAlignment="1" applyProtection="1">
      <alignment horizontal="left" wrapText="1"/>
      <protection locked="0"/>
    </xf>
    <xf numFmtId="49" fontId="65" fillId="0" borderId="38" xfId="136" applyNumberFormat="1" applyFont="1" applyBorder="1" applyAlignment="1">
      <alignment horizontal="left" wrapText="1"/>
      <protection/>
    </xf>
    <xf numFmtId="4" fontId="62" fillId="0" borderId="38" xfId="136" applyNumberFormat="1" applyFont="1" applyBorder="1" applyAlignment="1">
      <alignment horizontal="right" wrapText="1"/>
      <protection/>
    </xf>
    <xf numFmtId="49" fontId="62" fillId="0" borderId="37" xfId="136" applyNumberFormat="1" applyFont="1" applyBorder="1" applyAlignment="1">
      <alignment horizontal="left"/>
      <protection/>
    </xf>
    <xf numFmtId="0" fontId="62" fillId="0" borderId="37" xfId="136" applyFont="1" applyBorder="1" applyAlignment="1">
      <alignment horizontal="center"/>
      <protection/>
    </xf>
    <xf numFmtId="49" fontId="62" fillId="0" borderId="38" xfId="136" applyNumberFormat="1" applyFont="1" applyBorder="1" applyAlignment="1">
      <alignment horizontal="left"/>
      <protection/>
    </xf>
    <xf numFmtId="49" fontId="62" fillId="0" borderId="34" xfId="136" applyNumberFormat="1" applyFont="1" applyBorder="1" applyAlignment="1">
      <alignment horizontal="left"/>
      <protection/>
    </xf>
    <xf numFmtId="0" fontId="62" fillId="0" borderId="48" xfId="136" applyFont="1" applyBorder="1" applyAlignment="1">
      <alignment horizontal="center"/>
      <protection/>
    </xf>
    <xf numFmtId="49" fontId="62" fillId="0" borderId="49" xfId="136" applyNumberFormat="1" applyFont="1" applyBorder="1" applyAlignment="1">
      <alignment horizontal="left"/>
      <protection/>
    </xf>
    <xf numFmtId="4" fontId="62" fillId="0" borderId="50" xfId="136" applyNumberFormat="1" applyFont="1" applyBorder="1" applyAlignment="1">
      <alignment horizontal="center"/>
      <protection/>
    </xf>
    <xf numFmtId="4" fontId="67" fillId="0" borderId="50" xfId="136" applyNumberFormat="1" applyFont="1" applyBorder="1" applyAlignment="1">
      <alignment horizontal="center"/>
      <protection/>
    </xf>
    <xf numFmtId="4" fontId="62" fillId="0" borderId="50" xfId="136" applyNumberFormat="1" applyFont="1" applyBorder="1" applyAlignment="1">
      <alignment horizontal="right"/>
      <protection/>
    </xf>
    <xf numFmtId="4" fontId="68" fillId="0" borderId="50" xfId="136" applyNumberFormat="1" applyFont="1" applyBorder="1">
      <alignment/>
      <protection/>
    </xf>
    <xf numFmtId="4" fontId="62" fillId="0" borderId="50" xfId="136" applyNumberFormat="1" applyFont="1" applyBorder="1">
      <alignment/>
      <protection/>
    </xf>
    <xf numFmtId="4" fontId="62" fillId="0" borderId="51" xfId="136" applyNumberFormat="1" applyFont="1" applyBorder="1">
      <alignment/>
      <protection/>
    </xf>
    <xf numFmtId="0" fontId="62" fillId="0" borderId="0" xfId="136" applyFont="1" applyAlignment="1">
      <alignment horizontal="center"/>
      <protection/>
    </xf>
    <xf numFmtId="2" fontId="62" fillId="0" borderId="0" xfId="136" applyNumberFormat="1" applyFont="1" applyAlignment="1">
      <alignment horizontal="right"/>
      <protection/>
    </xf>
    <xf numFmtId="2" fontId="62" fillId="0" borderId="0" xfId="136" applyNumberFormat="1" applyFont="1">
      <alignment/>
      <protection/>
    </xf>
    <xf numFmtId="0" fontId="69" fillId="0" borderId="0" xfId="136" applyFont="1">
      <alignment/>
      <protection/>
    </xf>
    <xf numFmtId="0" fontId="70" fillId="0" borderId="0" xfId="136" applyFont="1">
      <alignment/>
      <protection/>
    </xf>
    <xf numFmtId="49" fontId="62" fillId="0" borderId="0" xfId="136" applyNumberFormat="1" applyFont="1" applyAlignment="1">
      <alignment horizontal="left"/>
      <protection/>
    </xf>
    <xf numFmtId="0" fontId="33" fillId="0" borderId="0" xfId="135" applyProtection="1">
      <alignment/>
      <protection locked="0"/>
    </xf>
    <xf numFmtId="0" fontId="33" fillId="0" borderId="8" xfId="135" applyBorder="1" applyProtection="1">
      <alignment/>
      <protection locked="0"/>
    </xf>
    <xf numFmtId="0" fontId="33" fillId="0" borderId="0" xfId="135" applyAlignment="1" applyProtection="1">
      <alignment vertical="center"/>
      <protection locked="0"/>
    </xf>
    <xf numFmtId="0" fontId="36" fillId="0" borderId="0" xfId="135" applyFont="1" applyAlignment="1" applyProtection="1">
      <alignment horizontal="left" vertical="center"/>
      <protection locked="0"/>
    </xf>
    <xf numFmtId="0" fontId="33" fillId="8" borderId="0" xfId="135" applyFill="1" applyAlignment="1" applyProtection="1">
      <alignment horizontal="left" vertical="center"/>
      <protection locked="0"/>
    </xf>
    <xf numFmtId="0" fontId="33" fillId="0" borderId="0" xfId="135" applyAlignment="1" applyProtection="1">
      <alignment vertical="center" wrapText="1"/>
      <protection locked="0"/>
    </xf>
    <xf numFmtId="0" fontId="33" fillId="0" borderId="21" xfId="135" applyBorder="1" applyAlignment="1" applyProtection="1">
      <alignment vertical="center"/>
      <protection locked="0"/>
    </xf>
    <xf numFmtId="0" fontId="36" fillId="0" borderId="0" xfId="135" applyFont="1" applyAlignment="1" applyProtection="1">
      <alignment horizontal="right" vertical="center"/>
      <protection locked="0"/>
    </xf>
    <xf numFmtId="171" fontId="36" fillId="0" borderId="0" xfId="135" applyNumberFormat="1" applyFont="1" applyAlignment="1" applyProtection="1">
      <alignment horizontal="right" vertical="center"/>
      <protection locked="0"/>
    </xf>
    <xf numFmtId="0" fontId="33" fillId="6" borderId="11" xfId="135" applyFill="1" applyBorder="1" applyAlignment="1" applyProtection="1">
      <alignment vertical="center"/>
      <protection locked="0"/>
    </xf>
    <xf numFmtId="0" fontId="33" fillId="0" borderId="24" xfId="135" applyBorder="1" applyAlignment="1" applyProtection="1">
      <alignment vertical="center"/>
      <protection locked="0"/>
    </xf>
    <xf numFmtId="0" fontId="33" fillId="0" borderId="8" xfId="135" applyBorder="1" applyAlignment="1" applyProtection="1">
      <alignment vertical="center"/>
      <protection locked="0"/>
    </xf>
    <xf numFmtId="0" fontId="33" fillId="6" borderId="0" xfId="135" applyFill="1" applyAlignment="1" applyProtection="1">
      <alignment vertical="center"/>
      <protection locked="0"/>
    </xf>
    <xf numFmtId="0" fontId="39" fillId="0" borderId="12" xfId="135" applyFont="1" applyBorder="1" applyAlignment="1" applyProtection="1">
      <alignment vertical="center"/>
      <protection locked="0"/>
    </xf>
    <xf numFmtId="0" fontId="40" fillId="0" borderId="12" xfId="135" applyFont="1" applyBorder="1" applyAlignment="1" applyProtection="1">
      <alignment vertical="center"/>
      <protection locked="0"/>
    </xf>
    <xf numFmtId="0" fontId="11" fillId="6" borderId="14" xfId="135" applyFont="1" applyFill="1" applyBorder="1" applyAlignment="1" applyProtection="1">
      <alignment horizontal="center" vertical="center" wrapText="1"/>
      <protection locked="0"/>
    </xf>
    <xf numFmtId="0" fontId="44" fillId="0" borderId="0" xfId="135" applyFont="1" applyProtection="1">
      <alignment/>
      <protection locked="0"/>
    </xf>
    <xf numFmtId="4" fontId="33" fillId="8" borderId="27" xfId="135" applyNumberFormat="1" applyFill="1" applyBorder="1" applyAlignment="1" applyProtection="1">
      <alignment vertical="center"/>
      <protection locked="0"/>
    </xf>
    <xf numFmtId="0" fontId="36" fillId="8" borderId="17" xfId="135" applyFont="1" applyFill="1" applyBorder="1" applyAlignment="1" applyProtection="1">
      <alignment horizontal="left" vertical="center"/>
      <protection locked="0"/>
    </xf>
    <xf numFmtId="0" fontId="45" fillId="0" borderId="0" xfId="135" applyFont="1" applyAlignment="1" applyProtection="1">
      <alignment vertical="center"/>
      <protection locked="0"/>
    </xf>
    <xf numFmtId="0" fontId="47" fillId="0" borderId="0" xfId="135" applyFont="1" applyAlignment="1" applyProtection="1">
      <alignment vertical="center"/>
      <protection locked="0"/>
    </xf>
    <xf numFmtId="0" fontId="48" fillId="0" borderId="0" xfId="135" applyFont="1" applyAlignment="1" applyProtection="1">
      <alignment vertical="center"/>
      <protection locked="0"/>
    </xf>
    <xf numFmtId="4" fontId="49" fillId="8" borderId="27" xfId="135" applyNumberFormat="1" applyFont="1" applyFill="1" applyBorder="1" applyAlignment="1" applyProtection="1">
      <alignment vertical="center"/>
      <protection locked="0"/>
    </xf>
    <xf numFmtId="0" fontId="49" fillId="8" borderId="17" xfId="135" applyFont="1" applyFill="1" applyBorder="1" applyAlignment="1" applyProtection="1">
      <alignment horizontal="left" vertical="center"/>
      <protection locked="0"/>
    </xf>
    <xf numFmtId="0" fontId="50" fillId="0" borderId="0" xfId="135" applyFont="1" applyAlignment="1" applyProtection="1">
      <alignment vertical="center"/>
      <protection locked="0"/>
    </xf>
    <xf numFmtId="0" fontId="36" fillId="8" borderId="52" xfId="135" applyFont="1" applyFill="1" applyBorder="1" applyAlignment="1" applyProtection="1">
      <alignment horizontal="left" vertical="center"/>
      <protection locked="0"/>
    </xf>
    <xf numFmtId="0" fontId="33" fillId="0" borderId="12" xfId="135" applyBorder="1" applyAlignment="1">
      <alignment vertical="center"/>
      <protection/>
    </xf>
    <xf numFmtId="4" fontId="62" fillId="0" borderId="34" xfId="136" applyNumberFormat="1" applyFont="1" applyBorder="1" applyAlignment="1">
      <alignment horizontal="right" wrapText="1"/>
      <protection/>
    </xf>
    <xf numFmtId="0" fontId="27" fillId="0" borderId="20" xfId="0" applyFont="1" applyFill="1" applyBorder="1"/>
    <xf numFmtId="44" fontId="27" fillId="9" borderId="19" xfId="0" applyNumberFormat="1" applyFont="1" applyFill="1" applyBorder="1"/>
    <xf numFmtId="0" fontId="0" fillId="0" borderId="0" xfId="0" applyFont="1" applyFill="1" applyBorder="1" applyAlignment="1">
      <alignment wrapText="1"/>
    </xf>
    <xf numFmtId="0" fontId="8" fillId="0" borderId="0" xfId="31" applyAlignment="1">
      <alignment horizontal="right"/>
      <protection/>
    </xf>
    <xf numFmtId="0" fontId="8" fillId="0" borderId="0" xfId="31" applyAlignment="1">
      <alignment wrapText="1"/>
      <protection/>
    </xf>
    <xf numFmtId="0" fontId="8" fillId="0" borderId="0" xfId="31" applyAlignment="1">
      <alignment vertical="top"/>
      <protection/>
    </xf>
    <xf numFmtId="0" fontId="8" fillId="0" borderId="0" xfId="31" applyAlignment="1">
      <alignment horizontal="right" vertical="top"/>
      <protection/>
    </xf>
    <xf numFmtId="0" fontId="8" fillId="0" borderId="0" xfId="31" applyAlignment="1">
      <alignment vertical="top" wrapText="1"/>
      <protection/>
    </xf>
    <xf numFmtId="0" fontId="72" fillId="9" borderId="20" xfId="0" applyFont="1" applyFill="1" applyBorder="1" applyAlignment="1">
      <alignment horizontal="center"/>
    </xf>
    <xf numFmtId="0" fontId="73" fillId="9" borderId="53" xfId="0" applyFont="1" applyFill="1" applyBorder="1" applyAlignment="1">
      <alignment horizontal="center"/>
    </xf>
    <xf numFmtId="0" fontId="72" fillId="0" borderId="20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/>
    </xf>
    <xf numFmtId="0" fontId="2" fillId="0" borderId="0" xfId="20" applyFont="1" applyBorder="1" applyAlignment="1">
      <alignment horizontal="left"/>
      <protection/>
    </xf>
    <xf numFmtId="0" fontId="14" fillId="5" borderId="54" xfId="20" applyFont="1" applyFill="1" applyBorder="1" applyAlignment="1">
      <alignment horizontal="left" vertical="center" wrapText="1"/>
      <protection/>
    </xf>
    <xf numFmtId="0" fontId="15" fillId="5" borderId="54" xfId="20" applyFont="1" applyFill="1" applyBorder="1" applyAlignment="1">
      <alignment wrapText="1"/>
      <protection/>
    </xf>
    <xf numFmtId="0" fontId="61" fillId="5" borderId="55" xfId="20" applyFont="1" applyFill="1" applyBorder="1" applyAlignment="1">
      <alignment horizontal="center" vertical="center" textRotation="255"/>
      <protection/>
    </xf>
    <xf numFmtId="0" fontId="30" fillId="5" borderId="56" xfId="20" applyFont="1" applyFill="1" applyBorder="1" applyAlignment="1">
      <alignment horizontal="center" vertical="center" textRotation="255"/>
      <protection/>
    </xf>
    <xf numFmtId="0" fontId="30" fillId="5" borderId="57" xfId="20" applyFont="1" applyFill="1" applyBorder="1" applyAlignment="1">
      <alignment horizontal="center" vertical="center" textRotation="255"/>
      <protection/>
    </xf>
    <xf numFmtId="0" fontId="18" fillId="0" borderId="0" xfId="20" applyFont="1" applyBorder="1" applyAlignment="1">
      <alignment horizontal="left" vertical="center"/>
      <protection/>
    </xf>
    <xf numFmtId="0" fontId="22" fillId="0" borderId="0" xfId="135" applyFont="1" applyAlignment="1">
      <alignment horizontal="left" vertical="center" wrapText="1"/>
      <protection/>
    </xf>
    <xf numFmtId="0" fontId="33" fillId="0" borderId="0" xfId="135" applyAlignment="1">
      <alignment vertical="center"/>
      <protection/>
    </xf>
    <xf numFmtId="0" fontId="33" fillId="0" borderId="0" xfId="135">
      <alignment/>
      <protection/>
    </xf>
    <xf numFmtId="0" fontId="33" fillId="8" borderId="0" xfId="135" applyFill="1" applyAlignment="1" applyProtection="1">
      <alignment horizontal="left" vertical="center"/>
      <protection locked="0"/>
    </xf>
    <xf numFmtId="0" fontId="33" fillId="0" borderId="0" xfId="135" applyAlignment="1">
      <alignment horizontal="left" vertical="center"/>
      <protection/>
    </xf>
    <xf numFmtId="0" fontId="33" fillId="0" borderId="0" xfId="135" applyAlignment="1">
      <alignment horizontal="left" vertical="center" wrapText="1"/>
      <protection/>
    </xf>
    <xf numFmtId="2" fontId="65" fillId="0" borderId="38" xfId="136" applyNumberFormat="1" applyFont="1" applyBorder="1" applyAlignment="1" applyProtection="1">
      <alignment horizontal="center"/>
      <protection locked="0"/>
    </xf>
    <xf numFmtId="2" fontId="65" fillId="0" borderId="38" xfId="136" applyNumberFormat="1" applyFont="1" applyBorder="1" applyAlignment="1" applyProtection="1">
      <alignment horizontal="center" wrapText="1"/>
      <protection locked="0"/>
    </xf>
    <xf numFmtId="0" fontId="20" fillId="10" borderId="5" xfId="31" applyFont="1" applyFill="1" applyBorder="1" applyAlignment="1">
      <alignment horizontal="center"/>
      <protection/>
    </xf>
    <xf numFmtId="0" fontId="20" fillId="10" borderId="3" xfId="0" applyFont="1" applyFill="1" applyBorder="1" applyAlignment="1">
      <alignment horizontal="center"/>
    </xf>
    <xf numFmtId="0" fontId="20" fillId="10" borderId="3" xfId="31" applyFont="1" applyFill="1" applyBorder="1" applyAlignment="1">
      <alignment horizontal="center"/>
      <protection/>
    </xf>
    <xf numFmtId="0" fontId="11" fillId="0" borderId="0" xfId="32" applyFont="1" applyAlignment="1">
      <alignment wrapText="1"/>
      <protection/>
    </xf>
  </cellXfs>
  <cellStyles count="1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  <cellStyle name="Hypertextový odkaz 2" xfId="22"/>
    <cellStyle name="měny 2" xfId="23"/>
    <cellStyle name="Nedefinován" xfId="24"/>
    <cellStyle name="normální 3" xfId="25"/>
    <cellStyle name="normální 4" xfId="26"/>
    <cellStyle name="normální 6" xfId="27"/>
    <cellStyle name="normální 7" xfId="28"/>
    <cellStyle name="Standard_aktuell" xfId="29"/>
    <cellStyle name="Měna 2" xfId="30"/>
    <cellStyle name="normální 2 2" xfId="31"/>
    <cellStyle name="Normální 4 2" xfId="32"/>
    <cellStyle name="normální 10" xfId="33"/>
    <cellStyle name="normální 36" xfId="34"/>
    <cellStyle name="normální 38" xfId="35"/>
    <cellStyle name="normální 39" xfId="36"/>
    <cellStyle name="normální 37" xfId="37"/>
    <cellStyle name="normální 40" xfId="38"/>
    <cellStyle name="normální 42" xfId="39"/>
    <cellStyle name="normální 49" xfId="40"/>
    <cellStyle name="normální 54" xfId="41"/>
    <cellStyle name="normální 55" xfId="42"/>
    <cellStyle name="normální 56" xfId="43"/>
    <cellStyle name="normální 57" xfId="44"/>
    <cellStyle name="normální 59" xfId="45"/>
    <cellStyle name="normální 10 10" xfId="46"/>
    <cellStyle name="normální 10 11" xfId="47"/>
    <cellStyle name="normální 10 12" xfId="48"/>
    <cellStyle name="normální 10 13" xfId="49"/>
    <cellStyle name="normální 10 14" xfId="50"/>
    <cellStyle name="normální 10 15" xfId="51"/>
    <cellStyle name="normální 10 16" xfId="52"/>
    <cellStyle name="normální 10 17" xfId="53"/>
    <cellStyle name="normální 10 18" xfId="54"/>
    <cellStyle name="normální 10 19" xfId="55"/>
    <cellStyle name="normální 10 2" xfId="56"/>
    <cellStyle name="normální 10 20" xfId="57"/>
    <cellStyle name="normální 10 21" xfId="58"/>
    <cellStyle name="normální 10 22" xfId="59"/>
    <cellStyle name="normální 10 23" xfId="60"/>
    <cellStyle name="normální 10 24" xfId="61"/>
    <cellStyle name="normální 10 25" xfId="62"/>
    <cellStyle name="normální 10 3" xfId="63"/>
    <cellStyle name="normální 10 4" xfId="64"/>
    <cellStyle name="normální 10 5" xfId="65"/>
    <cellStyle name="normální 10 6" xfId="66"/>
    <cellStyle name="normální 10 7" xfId="67"/>
    <cellStyle name="normální 10 8" xfId="68"/>
    <cellStyle name="normální 10 9" xfId="69"/>
    <cellStyle name="normální 11" xfId="70"/>
    <cellStyle name="normální 12" xfId="71"/>
    <cellStyle name="normální 13" xfId="72"/>
    <cellStyle name="normální 14" xfId="73"/>
    <cellStyle name="normální 15" xfId="74"/>
    <cellStyle name="normální 16" xfId="75"/>
    <cellStyle name="normální 17" xfId="76"/>
    <cellStyle name="normální 18" xfId="77"/>
    <cellStyle name="normální 19" xfId="78"/>
    <cellStyle name="Normální 2 10" xfId="79"/>
    <cellStyle name="Normální 2 11" xfId="80"/>
    <cellStyle name="Normální 2 12" xfId="81"/>
    <cellStyle name="Normální 2 13" xfId="82"/>
    <cellStyle name="Normální 2 14" xfId="83"/>
    <cellStyle name="Normální 2 15" xfId="84"/>
    <cellStyle name="Normální 2 16" xfId="85"/>
    <cellStyle name="Normální 2 17" xfId="86"/>
    <cellStyle name="Normální 2 18" xfId="87"/>
    <cellStyle name="Normální 2 19" xfId="88"/>
    <cellStyle name="Normální 2 20" xfId="89"/>
    <cellStyle name="Normální 2 21" xfId="90"/>
    <cellStyle name="Normální 2 22" xfId="91"/>
    <cellStyle name="Normální 2 23" xfId="92"/>
    <cellStyle name="Normální 2 24" xfId="93"/>
    <cellStyle name="Normální 2 25" xfId="94"/>
    <cellStyle name="Normální 2 26" xfId="95"/>
    <cellStyle name="Normální 2 27" xfId="96"/>
    <cellStyle name="Normální 2 28" xfId="97"/>
    <cellStyle name="Normální 2 29" xfId="98"/>
    <cellStyle name="Normální 2 3" xfId="99"/>
    <cellStyle name="Normální 2 30" xfId="100"/>
    <cellStyle name="Normální 2 31" xfId="101"/>
    <cellStyle name="Normální 2 32" xfId="102"/>
    <cellStyle name="Normální 2 33" xfId="103"/>
    <cellStyle name="Normální 2 34" xfId="104"/>
    <cellStyle name="Normální 2 35" xfId="105"/>
    <cellStyle name="Normální 2 36" xfId="106"/>
    <cellStyle name="Normální 2 37" xfId="107"/>
    <cellStyle name="Normální 2 4" xfId="108"/>
    <cellStyle name="Normální 2 5" xfId="109"/>
    <cellStyle name="Normální 2 6" xfId="110"/>
    <cellStyle name="Normální 2 7" xfId="111"/>
    <cellStyle name="Normální 2 8" xfId="112"/>
    <cellStyle name="Normální 2 9" xfId="113"/>
    <cellStyle name="normální 20" xfId="114"/>
    <cellStyle name="normální 21" xfId="115"/>
    <cellStyle name="normální 22" xfId="116"/>
    <cellStyle name="normální 23" xfId="117"/>
    <cellStyle name="normální 24" xfId="118"/>
    <cellStyle name="normální 25" xfId="119"/>
    <cellStyle name="normální 26" xfId="120"/>
    <cellStyle name="normální 27" xfId="121"/>
    <cellStyle name="normální 28" xfId="122"/>
    <cellStyle name="normální 29" xfId="123"/>
    <cellStyle name="normální 30" xfId="124"/>
    <cellStyle name="normální 31" xfId="125"/>
    <cellStyle name="normální 32" xfId="126"/>
    <cellStyle name="normální 33" xfId="127"/>
    <cellStyle name="normální 34" xfId="128"/>
    <cellStyle name="normální 35" xfId="129"/>
    <cellStyle name="normální 8" xfId="130"/>
    <cellStyle name="normální 9" xfId="131"/>
    <cellStyle name="Euro" xfId="132"/>
    <cellStyle name="Excel Built-in Normal" xfId="133"/>
    <cellStyle name="normální 41" xfId="134"/>
    <cellStyle name="Normální 43" xfId="135"/>
    <cellStyle name="Normální 44" xfId="136"/>
    <cellStyle name="Normální 2 38" xfId="137"/>
    <cellStyle name="Normální 45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nza\AppData\Roaming\Microsoft\Excel\VV-R-%20Vykazy%20vymer%20,%20rozpocet\A-%20stavebni%20E\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zivatel\Plocha\pristavba%20saten%204.2018\17058%20celkovy%20vykaz%20vymer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ARC"/>
      <sheetName val="VKO"/>
      <sheetName val="ZTI"/>
      <sheetName val="VYT"/>
      <sheetName val="VZT"/>
      <sheetName val="EI"/>
      <sheetName val="EPS"/>
      <sheetName val="MaR"/>
      <sheetName val="HRO"/>
      <sheetName val="VRN"/>
      <sheetName val="List4"/>
    </sheetNames>
    <sheetDataSet>
      <sheetData sheetId="0" refreshError="1"/>
      <sheetData sheetId="1">
        <row r="1439">
          <cell r="I1439">
            <v>0</v>
          </cell>
        </row>
      </sheetData>
      <sheetData sheetId="2">
        <row r="236">
          <cell r="I236">
            <v>0</v>
          </cell>
        </row>
      </sheetData>
      <sheetData sheetId="3">
        <row r="167">
          <cell r="I167">
            <v>0</v>
          </cell>
        </row>
      </sheetData>
      <sheetData sheetId="4">
        <row r="148">
          <cell r="I148">
            <v>0</v>
          </cell>
        </row>
      </sheetData>
      <sheetData sheetId="5">
        <row r="143">
          <cell r="G143">
            <v>0</v>
          </cell>
        </row>
      </sheetData>
      <sheetData sheetId="6">
        <row r="12">
          <cell r="F12">
            <v>0</v>
          </cell>
        </row>
      </sheetData>
      <sheetData sheetId="7">
        <row r="9">
          <cell r="F9">
            <v>0</v>
          </cell>
        </row>
      </sheetData>
      <sheetData sheetId="8">
        <row r="91">
          <cell r="E91">
            <v>0</v>
          </cell>
        </row>
      </sheetData>
      <sheetData sheetId="9">
        <row r="10">
          <cell r="H10">
            <v>0</v>
          </cell>
        </row>
      </sheetData>
      <sheetData sheetId="10">
        <row r="29">
          <cell r="I29">
            <v>0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workbookViewId="0" topLeftCell="A1">
      <selection activeCell="C8" sqref="C8"/>
    </sheetView>
  </sheetViews>
  <sheetFormatPr defaultColWidth="9.140625" defaultRowHeight="15"/>
  <cols>
    <col min="2" max="2" width="48.8515625" style="0" customWidth="1"/>
    <col min="3" max="3" width="28.28125" style="0" customWidth="1"/>
  </cols>
  <sheetData>
    <row r="1" ht="15.75" thickBot="1"/>
    <row r="2" spans="2:3" ht="21.75" thickBot="1">
      <c r="B2" s="400" t="s">
        <v>1620</v>
      </c>
      <c r="C2" s="401"/>
    </row>
    <row r="3" spans="2:3" ht="87" customHeight="1" thickBot="1">
      <c r="B3" s="402" t="s">
        <v>1637</v>
      </c>
      <c r="C3" s="403"/>
    </row>
    <row r="4" spans="2:3" ht="19.5" thickBot="1">
      <c r="B4" s="392" t="s">
        <v>1621</v>
      </c>
      <c r="C4" s="393"/>
    </row>
    <row r="7" spans="2:3" ht="15">
      <c r="B7" s="394" t="s">
        <v>1623</v>
      </c>
      <c r="C7" t="s">
        <v>1622</v>
      </c>
    </row>
    <row r="8" spans="2:3" ht="15">
      <c r="B8" s="394" t="s">
        <v>1624</v>
      </c>
      <c r="C8" t="s">
        <v>1622</v>
      </c>
    </row>
    <row r="9" spans="2:3" ht="15">
      <c r="B9" s="394" t="s">
        <v>1625</v>
      </c>
      <c r="C9" t="s">
        <v>1622</v>
      </c>
    </row>
  </sheetData>
  <mergeCells count="2">
    <mergeCell ref="B2:C2"/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V987"/>
  <sheetViews>
    <sheetView workbookViewId="0" topLeftCell="A1">
      <selection activeCell="C30" sqref="C30"/>
    </sheetView>
  </sheetViews>
  <sheetFormatPr defaultColWidth="15.140625" defaultRowHeight="15" customHeight="1"/>
  <cols>
    <col min="1" max="1" width="6.28125" style="2" customWidth="1"/>
    <col min="2" max="2" width="34.57421875" style="16" customWidth="1"/>
    <col min="3" max="3" width="9.140625" style="2" customWidth="1"/>
    <col min="4" max="4" width="17.57421875" style="2" customWidth="1"/>
    <col min="5" max="5" width="16.00390625" style="2" customWidth="1"/>
    <col min="6" max="6" width="11.421875" style="2" customWidth="1"/>
    <col min="7" max="7" width="11.7109375" style="2" customWidth="1"/>
    <col min="8" max="8" width="11.00390625" style="2" customWidth="1"/>
    <col min="9" max="22" width="7.57421875" style="2" customWidth="1"/>
    <col min="23" max="256" width="15.140625" style="2" customWidth="1"/>
    <col min="257" max="257" width="28.00390625" style="2" customWidth="1"/>
    <col min="258" max="258" width="6.57421875" style="2" customWidth="1"/>
    <col min="259" max="259" width="9.140625" style="2" customWidth="1"/>
    <col min="260" max="260" width="16.8515625" style="2" customWidth="1"/>
    <col min="261" max="262" width="11.421875" style="2" customWidth="1"/>
    <col min="263" max="263" width="11.7109375" style="2" customWidth="1"/>
    <col min="264" max="264" width="11.00390625" style="2" customWidth="1"/>
    <col min="265" max="278" width="7.57421875" style="2" customWidth="1"/>
    <col min="279" max="512" width="15.140625" style="2" customWidth="1"/>
    <col min="513" max="513" width="28.00390625" style="2" customWidth="1"/>
    <col min="514" max="514" width="6.57421875" style="2" customWidth="1"/>
    <col min="515" max="515" width="9.140625" style="2" customWidth="1"/>
    <col min="516" max="516" width="16.8515625" style="2" customWidth="1"/>
    <col min="517" max="518" width="11.421875" style="2" customWidth="1"/>
    <col min="519" max="519" width="11.7109375" style="2" customWidth="1"/>
    <col min="520" max="520" width="11.00390625" style="2" customWidth="1"/>
    <col min="521" max="534" width="7.57421875" style="2" customWidth="1"/>
    <col min="535" max="768" width="15.140625" style="2" customWidth="1"/>
    <col min="769" max="769" width="28.00390625" style="2" customWidth="1"/>
    <col min="770" max="770" width="6.57421875" style="2" customWidth="1"/>
    <col min="771" max="771" width="9.140625" style="2" customWidth="1"/>
    <col min="772" max="772" width="16.8515625" style="2" customWidth="1"/>
    <col min="773" max="774" width="11.421875" style="2" customWidth="1"/>
    <col min="775" max="775" width="11.7109375" style="2" customWidth="1"/>
    <col min="776" max="776" width="11.00390625" style="2" customWidth="1"/>
    <col min="777" max="790" width="7.57421875" style="2" customWidth="1"/>
    <col min="791" max="1024" width="15.140625" style="2" customWidth="1"/>
    <col min="1025" max="1025" width="28.00390625" style="2" customWidth="1"/>
    <col min="1026" max="1026" width="6.57421875" style="2" customWidth="1"/>
    <col min="1027" max="1027" width="9.140625" style="2" customWidth="1"/>
    <col min="1028" max="1028" width="16.8515625" style="2" customWidth="1"/>
    <col min="1029" max="1030" width="11.421875" style="2" customWidth="1"/>
    <col min="1031" max="1031" width="11.7109375" style="2" customWidth="1"/>
    <col min="1032" max="1032" width="11.00390625" style="2" customWidth="1"/>
    <col min="1033" max="1046" width="7.57421875" style="2" customWidth="1"/>
    <col min="1047" max="1280" width="15.140625" style="2" customWidth="1"/>
    <col min="1281" max="1281" width="28.00390625" style="2" customWidth="1"/>
    <col min="1282" max="1282" width="6.57421875" style="2" customWidth="1"/>
    <col min="1283" max="1283" width="9.140625" style="2" customWidth="1"/>
    <col min="1284" max="1284" width="16.8515625" style="2" customWidth="1"/>
    <col min="1285" max="1286" width="11.421875" style="2" customWidth="1"/>
    <col min="1287" max="1287" width="11.7109375" style="2" customWidth="1"/>
    <col min="1288" max="1288" width="11.00390625" style="2" customWidth="1"/>
    <col min="1289" max="1302" width="7.57421875" style="2" customWidth="1"/>
    <col min="1303" max="1536" width="15.140625" style="2" customWidth="1"/>
    <col min="1537" max="1537" width="28.00390625" style="2" customWidth="1"/>
    <col min="1538" max="1538" width="6.57421875" style="2" customWidth="1"/>
    <col min="1539" max="1539" width="9.140625" style="2" customWidth="1"/>
    <col min="1540" max="1540" width="16.8515625" style="2" customWidth="1"/>
    <col min="1541" max="1542" width="11.421875" style="2" customWidth="1"/>
    <col min="1543" max="1543" width="11.7109375" style="2" customWidth="1"/>
    <col min="1544" max="1544" width="11.00390625" style="2" customWidth="1"/>
    <col min="1545" max="1558" width="7.57421875" style="2" customWidth="1"/>
    <col min="1559" max="1792" width="15.140625" style="2" customWidth="1"/>
    <col min="1793" max="1793" width="28.00390625" style="2" customWidth="1"/>
    <col min="1794" max="1794" width="6.57421875" style="2" customWidth="1"/>
    <col min="1795" max="1795" width="9.140625" style="2" customWidth="1"/>
    <col min="1796" max="1796" width="16.8515625" style="2" customWidth="1"/>
    <col min="1797" max="1798" width="11.421875" style="2" customWidth="1"/>
    <col min="1799" max="1799" width="11.7109375" style="2" customWidth="1"/>
    <col min="1800" max="1800" width="11.00390625" style="2" customWidth="1"/>
    <col min="1801" max="1814" width="7.57421875" style="2" customWidth="1"/>
    <col min="1815" max="2048" width="15.140625" style="2" customWidth="1"/>
    <col min="2049" max="2049" width="28.00390625" style="2" customWidth="1"/>
    <col min="2050" max="2050" width="6.57421875" style="2" customWidth="1"/>
    <col min="2051" max="2051" width="9.140625" style="2" customWidth="1"/>
    <col min="2052" max="2052" width="16.8515625" style="2" customWidth="1"/>
    <col min="2053" max="2054" width="11.421875" style="2" customWidth="1"/>
    <col min="2055" max="2055" width="11.7109375" style="2" customWidth="1"/>
    <col min="2056" max="2056" width="11.00390625" style="2" customWidth="1"/>
    <col min="2057" max="2070" width="7.57421875" style="2" customWidth="1"/>
    <col min="2071" max="2304" width="15.140625" style="2" customWidth="1"/>
    <col min="2305" max="2305" width="28.00390625" style="2" customWidth="1"/>
    <col min="2306" max="2306" width="6.57421875" style="2" customWidth="1"/>
    <col min="2307" max="2307" width="9.140625" style="2" customWidth="1"/>
    <col min="2308" max="2308" width="16.8515625" style="2" customWidth="1"/>
    <col min="2309" max="2310" width="11.421875" style="2" customWidth="1"/>
    <col min="2311" max="2311" width="11.7109375" style="2" customWidth="1"/>
    <col min="2312" max="2312" width="11.00390625" style="2" customWidth="1"/>
    <col min="2313" max="2326" width="7.57421875" style="2" customWidth="1"/>
    <col min="2327" max="2560" width="15.140625" style="2" customWidth="1"/>
    <col min="2561" max="2561" width="28.00390625" style="2" customWidth="1"/>
    <col min="2562" max="2562" width="6.57421875" style="2" customWidth="1"/>
    <col min="2563" max="2563" width="9.140625" style="2" customWidth="1"/>
    <col min="2564" max="2564" width="16.8515625" style="2" customWidth="1"/>
    <col min="2565" max="2566" width="11.421875" style="2" customWidth="1"/>
    <col min="2567" max="2567" width="11.7109375" style="2" customWidth="1"/>
    <col min="2568" max="2568" width="11.00390625" style="2" customWidth="1"/>
    <col min="2569" max="2582" width="7.57421875" style="2" customWidth="1"/>
    <col min="2583" max="2816" width="15.140625" style="2" customWidth="1"/>
    <col min="2817" max="2817" width="28.00390625" style="2" customWidth="1"/>
    <col min="2818" max="2818" width="6.57421875" style="2" customWidth="1"/>
    <col min="2819" max="2819" width="9.140625" style="2" customWidth="1"/>
    <col min="2820" max="2820" width="16.8515625" style="2" customWidth="1"/>
    <col min="2821" max="2822" width="11.421875" style="2" customWidth="1"/>
    <col min="2823" max="2823" width="11.7109375" style="2" customWidth="1"/>
    <col min="2824" max="2824" width="11.00390625" style="2" customWidth="1"/>
    <col min="2825" max="2838" width="7.57421875" style="2" customWidth="1"/>
    <col min="2839" max="3072" width="15.140625" style="2" customWidth="1"/>
    <col min="3073" max="3073" width="28.00390625" style="2" customWidth="1"/>
    <col min="3074" max="3074" width="6.57421875" style="2" customWidth="1"/>
    <col min="3075" max="3075" width="9.140625" style="2" customWidth="1"/>
    <col min="3076" max="3076" width="16.8515625" style="2" customWidth="1"/>
    <col min="3077" max="3078" width="11.421875" style="2" customWidth="1"/>
    <col min="3079" max="3079" width="11.7109375" style="2" customWidth="1"/>
    <col min="3080" max="3080" width="11.00390625" style="2" customWidth="1"/>
    <col min="3081" max="3094" width="7.57421875" style="2" customWidth="1"/>
    <col min="3095" max="3328" width="15.140625" style="2" customWidth="1"/>
    <col min="3329" max="3329" width="28.00390625" style="2" customWidth="1"/>
    <col min="3330" max="3330" width="6.57421875" style="2" customWidth="1"/>
    <col min="3331" max="3331" width="9.140625" style="2" customWidth="1"/>
    <col min="3332" max="3332" width="16.8515625" style="2" customWidth="1"/>
    <col min="3333" max="3334" width="11.421875" style="2" customWidth="1"/>
    <col min="3335" max="3335" width="11.7109375" style="2" customWidth="1"/>
    <col min="3336" max="3336" width="11.00390625" style="2" customWidth="1"/>
    <col min="3337" max="3350" width="7.57421875" style="2" customWidth="1"/>
    <col min="3351" max="3584" width="15.140625" style="2" customWidth="1"/>
    <col min="3585" max="3585" width="28.00390625" style="2" customWidth="1"/>
    <col min="3586" max="3586" width="6.57421875" style="2" customWidth="1"/>
    <col min="3587" max="3587" width="9.140625" style="2" customWidth="1"/>
    <col min="3588" max="3588" width="16.8515625" style="2" customWidth="1"/>
    <col min="3589" max="3590" width="11.421875" style="2" customWidth="1"/>
    <col min="3591" max="3591" width="11.7109375" style="2" customWidth="1"/>
    <col min="3592" max="3592" width="11.00390625" style="2" customWidth="1"/>
    <col min="3593" max="3606" width="7.57421875" style="2" customWidth="1"/>
    <col min="3607" max="3840" width="15.140625" style="2" customWidth="1"/>
    <col min="3841" max="3841" width="28.00390625" style="2" customWidth="1"/>
    <col min="3842" max="3842" width="6.57421875" style="2" customWidth="1"/>
    <col min="3843" max="3843" width="9.140625" style="2" customWidth="1"/>
    <col min="3844" max="3844" width="16.8515625" style="2" customWidth="1"/>
    <col min="3845" max="3846" width="11.421875" style="2" customWidth="1"/>
    <col min="3847" max="3847" width="11.7109375" style="2" customWidth="1"/>
    <col min="3848" max="3848" width="11.00390625" style="2" customWidth="1"/>
    <col min="3849" max="3862" width="7.57421875" style="2" customWidth="1"/>
    <col min="3863" max="4096" width="15.140625" style="2" customWidth="1"/>
    <col min="4097" max="4097" width="28.00390625" style="2" customWidth="1"/>
    <col min="4098" max="4098" width="6.57421875" style="2" customWidth="1"/>
    <col min="4099" max="4099" width="9.140625" style="2" customWidth="1"/>
    <col min="4100" max="4100" width="16.8515625" style="2" customWidth="1"/>
    <col min="4101" max="4102" width="11.421875" style="2" customWidth="1"/>
    <col min="4103" max="4103" width="11.7109375" style="2" customWidth="1"/>
    <col min="4104" max="4104" width="11.00390625" style="2" customWidth="1"/>
    <col min="4105" max="4118" width="7.57421875" style="2" customWidth="1"/>
    <col min="4119" max="4352" width="15.140625" style="2" customWidth="1"/>
    <col min="4353" max="4353" width="28.00390625" style="2" customWidth="1"/>
    <col min="4354" max="4354" width="6.57421875" style="2" customWidth="1"/>
    <col min="4355" max="4355" width="9.140625" style="2" customWidth="1"/>
    <col min="4356" max="4356" width="16.8515625" style="2" customWidth="1"/>
    <col min="4357" max="4358" width="11.421875" style="2" customWidth="1"/>
    <col min="4359" max="4359" width="11.7109375" style="2" customWidth="1"/>
    <col min="4360" max="4360" width="11.00390625" style="2" customWidth="1"/>
    <col min="4361" max="4374" width="7.57421875" style="2" customWidth="1"/>
    <col min="4375" max="4608" width="15.140625" style="2" customWidth="1"/>
    <col min="4609" max="4609" width="28.00390625" style="2" customWidth="1"/>
    <col min="4610" max="4610" width="6.57421875" style="2" customWidth="1"/>
    <col min="4611" max="4611" width="9.140625" style="2" customWidth="1"/>
    <col min="4612" max="4612" width="16.8515625" style="2" customWidth="1"/>
    <col min="4613" max="4614" width="11.421875" style="2" customWidth="1"/>
    <col min="4615" max="4615" width="11.7109375" style="2" customWidth="1"/>
    <col min="4616" max="4616" width="11.00390625" style="2" customWidth="1"/>
    <col min="4617" max="4630" width="7.57421875" style="2" customWidth="1"/>
    <col min="4631" max="4864" width="15.140625" style="2" customWidth="1"/>
    <col min="4865" max="4865" width="28.00390625" style="2" customWidth="1"/>
    <col min="4866" max="4866" width="6.57421875" style="2" customWidth="1"/>
    <col min="4867" max="4867" width="9.140625" style="2" customWidth="1"/>
    <col min="4868" max="4868" width="16.8515625" style="2" customWidth="1"/>
    <col min="4869" max="4870" width="11.421875" style="2" customWidth="1"/>
    <col min="4871" max="4871" width="11.7109375" style="2" customWidth="1"/>
    <col min="4872" max="4872" width="11.00390625" style="2" customWidth="1"/>
    <col min="4873" max="4886" width="7.57421875" style="2" customWidth="1"/>
    <col min="4887" max="5120" width="15.140625" style="2" customWidth="1"/>
    <col min="5121" max="5121" width="28.00390625" style="2" customWidth="1"/>
    <col min="5122" max="5122" width="6.57421875" style="2" customWidth="1"/>
    <col min="5123" max="5123" width="9.140625" style="2" customWidth="1"/>
    <col min="5124" max="5124" width="16.8515625" style="2" customWidth="1"/>
    <col min="5125" max="5126" width="11.421875" style="2" customWidth="1"/>
    <col min="5127" max="5127" width="11.7109375" style="2" customWidth="1"/>
    <col min="5128" max="5128" width="11.00390625" style="2" customWidth="1"/>
    <col min="5129" max="5142" width="7.57421875" style="2" customWidth="1"/>
    <col min="5143" max="5376" width="15.140625" style="2" customWidth="1"/>
    <col min="5377" max="5377" width="28.00390625" style="2" customWidth="1"/>
    <col min="5378" max="5378" width="6.57421875" style="2" customWidth="1"/>
    <col min="5379" max="5379" width="9.140625" style="2" customWidth="1"/>
    <col min="5380" max="5380" width="16.8515625" style="2" customWidth="1"/>
    <col min="5381" max="5382" width="11.421875" style="2" customWidth="1"/>
    <col min="5383" max="5383" width="11.7109375" style="2" customWidth="1"/>
    <col min="5384" max="5384" width="11.00390625" style="2" customWidth="1"/>
    <col min="5385" max="5398" width="7.57421875" style="2" customWidth="1"/>
    <col min="5399" max="5632" width="15.140625" style="2" customWidth="1"/>
    <col min="5633" max="5633" width="28.00390625" style="2" customWidth="1"/>
    <col min="5634" max="5634" width="6.57421875" style="2" customWidth="1"/>
    <col min="5635" max="5635" width="9.140625" style="2" customWidth="1"/>
    <col min="5636" max="5636" width="16.8515625" style="2" customWidth="1"/>
    <col min="5637" max="5638" width="11.421875" style="2" customWidth="1"/>
    <col min="5639" max="5639" width="11.7109375" style="2" customWidth="1"/>
    <col min="5640" max="5640" width="11.00390625" style="2" customWidth="1"/>
    <col min="5641" max="5654" width="7.57421875" style="2" customWidth="1"/>
    <col min="5655" max="5888" width="15.140625" style="2" customWidth="1"/>
    <col min="5889" max="5889" width="28.00390625" style="2" customWidth="1"/>
    <col min="5890" max="5890" width="6.57421875" style="2" customWidth="1"/>
    <col min="5891" max="5891" width="9.140625" style="2" customWidth="1"/>
    <col min="5892" max="5892" width="16.8515625" style="2" customWidth="1"/>
    <col min="5893" max="5894" width="11.421875" style="2" customWidth="1"/>
    <col min="5895" max="5895" width="11.7109375" style="2" customWidth="1"/>
    <col min="5896" max="5896" width="11.00390625" style="2" customWidth="1"/>
    <col min="5897" max="5910" width="7.57421875" style="2" customWidth="1"/>
    <col min="5911" max="6144" width="15.140625" style="2" customWidth="1"/>
    <col min="6145" max="6145" width="28.00390625" style="2" customWidth="1"/>
    <col min="6146" max="6146" width="6.57421875" style="2" customWidth="1"/>
    <col min="6147" max="6147" width="9.140625" style="2" customWidth="1"/>
    <col min="6148" max="6148" width="16.8515625" style="2" customWidth="1"/>
    <col min="6149" max="6150" width="11.421875" style="2" customWidth="1"/>
    <col min="6151" max="6151" width="11.7109375" style="2" customWidth="1"/>
    <col min="6152" max="6152" width="11.00390625" style="2" customWidth="1"/>
    <col min="6153" max="6166" width="7.57421875" style="2" customWidth="1"/>
    <col min="6167" max="6400" width="15.140625" style="2" customWidth="1"/>
    <col min="6401" max="6401" width="28.00390625" style="2" customWidth="1"/>
    <col min="6402" max="6402" width="6.57421875" style="2" customWidth="1"/>
    <col min="6403" max="6403" width="9.140625" style="2" customWidth="1"/>
    <col min="6404" max="6404" width="16.8515625" style="2" customWidth="1"/>
    <col min="6405" max="6406" width="11.421875" style="2" customWidth="1"/>
    <col min="6407" max="6407" width="11.7109375" style="2" customWidth="1"/>
    <col min="6408" max="6408" width="11.00390625" style="2" customWidth="1"/>
    <col min="6409" max="6422" width="7.57421875" style="2" customWidth="1"/>
    <col min="6423" max="6656" width="15.140625" style="2" customWidth="1"/>
    <col min="6657" max="6657" width="28.00390625" style="2" customWidth="1"/>
    <col min="6658" max="6658" width="6.57421875" style="2" customWidth="1"/>
    <col min="6659" max="6659" width="9.140625" style="2" customWidth="1"/>
    <col min="6660" max="6660" width="16.8515625" style="2" customWidth="1"/>
    <col min="6661" max="6662" width="11.421875" style="2" customWidth="1"/>
    <col min="6663" max="6663" width="11.7109375" style="2" customWidth="1"/>
    <col min="6664" max="6664" width="11.00390625" style="2" customWidth="1"/>
    <col min="6665" max="6678" width="7.57421875" style="2" customWidth="1"/>
    <col min="6679" max="6912" width="15.140625" style="2" customWidth="1"/>
    <col min="6913" max="6913" width="28.00390625" style="2" customWidth="1"/>
    <col min="6914" max="6914" width="6.57421875" style="2" customWidth="1"/>
    <col min="6915" max="6915" width="9.140625" style="2" customWidth="1"/>
    <col min="6916" max="6916" width="16.8515625" style="2" customWidth="1"/>
    <col min="6917" max="6918" width="11.421875" style="2" customWidth="1"/>
    <col min="6919" max="6919" width="11.7109375" style="2" customWidth="1"/>
    <col min="6920" max="6920" width="11.00390625" style="2" customWidth="1"/>
    <col min="6921" max="6934" width="7.57421875" style="2" customWidth="1"/>
    <col min="6935" max="7168" width="15.140625" style="2" customWidth="1"/>
    <col min="7169" max="7169" width="28.00390625" style="2" customWidth="1"/>
    <col min="7170" max="7170" width="6.57421875" style="2" customWidth="1"/>
    <col min="7171" max="7171" width="9.140625" style="2" customWidth="1"/>
    <col min="7172" max="7172" width="16.8515625" style="2" customWidth="1"/>
    <col min="7173" max="7174" width="11.421875" style="2" customWidth="1"/>
    <col min="7175" max="7175" width="11.7109375" style="2" customWidth="1"/>
    <col min="7176" max="7176" width="11.00390625" style="2" customWidth="1"/>
    <col min="7177" max="7190" width="7.57421875" style="2" customWidth="1"/>
    <col min="7191" max="7424" width="15.140625" style="2" customWidth="1"/>
    <col min="7425" max="7425" width="28.00390625" style="2" customWidth="1"/>
    <col min="7426" max="7426" width="6.57421875" style="2" customWidth="1"/>
    <col min="7427" max="7427" width="9.140625" style="2" customWidth="1"/>
    <col min="7428" max="7428" width="16.8515625" style="2" customWidth="1"/>
    <col min="7429" max="7430" width="11.421875" style="2" customWidth="1"/>
    <col min="7431" max="7431" width="11.7109375" style="2" customWidth="1"/>
    <col min="7432" max="7432" width="11.00390625" style="2" customWidth="1"/>
    <col min="7433" max="7446" width="7.57421875" style="2" customWidth="1"/>
    <col min="7447" max="7680" width="15.140625" style="2" customWidth="1"/>
    <col min="7681" max="7681" width="28.00390625" style="2" customWidth="1"/>
    <col min="7682" max="7682" width="6.57421875" style="2" customWidth="1"/>
    <col min="7683" max="7683" width="9.140625" style="2" customWidth="1"/>
    <col min="7684" max="7684" width="16.8515625" style="2" customWidth="1"/>
    <col min="7685" max="7686" width="11.421875" style="2" customWidth="1"/>
    <col min="7687" max="7687" width="11.7109375" style="2" customWidth="1"/>
    <col min="7688" max="7688" width="11.00390625" style="2" customWidth="1"/>
    <col min="7689" max="7702" width="7.57421875" style="2" customWidth="1"/>
    <col min="7703" max="7936" width="15.140625" style="2" customWidth="1"/>
    <col min="7937" max="7937" width="28.00390625" style="2" customWidth="1"/>
    <col min="7938" max="7938" width="6.57421875" style="2" customWidth="1"/>
    <col min="7939" max="7939" width="9.140625" style="2" customWidth="1"/>
    <col min="7940" max="7940" width="16.8515625" style="2" customWidth="1"/>
    <col min="7941" max="7942" width="11.421875" style="2" customWidth="1"/>
    <col min="7943" max="7943" width="11.7109375" style="2" customWidth="1"/>
    <col min="7944" max="7944" width="11.00390625" style="2" customWidth="1"/>
    <col min="7945" max="7958" width="7.57421875" style="2" customWidth="1"/>
    <col min="7959" max="8192" width="15.140625" style="2" customWidth="1"/>
    <col min="8193" max="8193" width="28.00390625" style="2" customWidth="1"/>
    <col min="8194" max="8194" width="6.57421875" style="2" customWidth="1"/>
    <col min="8195" max="8195" width="9.140625" style="2" customWidth="1"/>
    <col min="8196" max="8196" width="16.8515625" style="2" customWidth="1"/>
    <col min="8197" max="8198" width="11.421875" style="2" customWidth="1"/>
    <col min="8199" max="8199" width="11.7109375" style="2" customWidth="1"/>
    <col min="8200" max="8200" width="11.00390625" style="2" customWidth="1"/>
    <col min="8201" max="8214" width="7.57421875" style="2" customWidth="1"/>
    <col min="8215" max="8448" width="15.140625" style="2" customWidth="1"/>
    <col min="8449" max="8449" width="28.00390625" style="2" customWidth="1"/>
    <col min="8450" max="8450" width="6.57421875" style="2" customWidth="1"/>
    <col min="8451" max="8451" width="9.140625" style="2" customWidth="1"/>
    <col min="8452" max="8452" width="16.8515625" style="2" customWidth="1"/>
    <col min="8453" max="8454" width="11.421875" style="2" customWidth="1"/>
    <col min="8455" max="8455" width="11.7109375" style="2" customWidth="1"/>
    <col min="8456" max="8456" width="11.00390625" style="2" customWidth="1"/>
    <col min="8457" max="8470" width="7.57421875" style="2" customWidth="1"/>
    <col min="8471" max="8704" width="15.140625" style="2" customWidth="1"/>
    <col min="8705" max="8705" width="28.00390625" style="2" customWidth="1"/>
    <col min="8706" max="8706" width="6.57421875" style="2" customWidth="1"/>
    <col min="8707" max="8707" width="9.140625" style="2" customWidth="1"/>
    <col min="8708" max="8708" width="16.8515625" style="2" customWidth="1"/>
    <col min="8709" max="8710" width="11.421875" style="2" customWidth="1"/>
    <col min="8711" max="8711" width="11.7109375" style="2" customWidth="1"/>
    <col min="8712" max="8712" width="11.00390625" style="2" customWidth="1"/>
    <col min="8713" max="8726" width="7.57421875" style="2" customWidth="1"/>
    <col min="8727" max="8960" width="15.140625" style="2" customWidth="1"/>
    <col min="8961" max="8961" width="28.00390625" style="2" customWidth="1"/>
    <col min="8962" max="8962" width="6.57421875" style="2" customWidth="1"/>
    <col min="8963" max="8963" width="9.140625" style="2" customWidth="1"/>
    <col min="8964" max="8964" width="16.8515625" style="2" customWidth="1"/>
    <col min="8965" max="8966" width="11.421875" style="2" customWidth="1"/>
    <col min="8967" max="8967" width="11.7109375" style="2" customWidth="1"/>
    <col min="8968" max="8968" width="11.00390625" style="2" customWidth="1"/>
    <col min="8969" max="8982" width="7.57421875" style="2" customWidth="1"/>
    <col min="8983" max="9216" width="15.140625" style="2" customWidth="1"/>
    <col min="9217" max="9217" width="28.00390625" style="2" customWidth="1"/>
    <col min="9218" max="9218" width="6.57421875" style="2" customWidth="1"/>
    <col min="9219" max="9219" width="9.140625" style="2" customWidth="1"/>
    <col min="9220" max="9220" width="16.8515625" style="2" customWidth="1"/>
    <col min="9221" max="9222" width="11.421875" style="2" customWidth="1"/>
    <col min="9223" max="9223" width="11.7109375" style="2" customWidth="1"/>
    <col min="9224" max="9224" width="11.00390625" style="2" customWidth="1"/>
    <col min="9225" max="9238" width="7.57421875" style="2" customWidth="1"/>
    <col min="9239" max="9472" width="15.140625" style="2" customWidth="1"/>
    <col min="9473" max="9473" width="28.00390625" style="2" customWidth="1"/>
    <col min="9474" max="9474" width="6.57421875" style="2" customWidth="1"/>
    <col min="9475" max="9475" width="9.140625" style="2" customWidth="1"/>
    <col min="9476" max="9476" width="16.8515625" style="2" customWidth="1"/>
    <col min="9477" max="9478" width="11.421875" style="2" customWidth="1"/>
    <col min="9479" max="9479" width="11.7109375" style="2" customWidth="1"/>
    <col min="9480" max="9480" width="11.00390625" style="2" customWidth="1"/>
    <col min="9481" max="9494" width="7.57421875" style="2" customWidth="1"/>
    <col min="9495" max="9728" width="15.140625" style="2" customWidth="1"/>
    <col min="9729" max="9729" width="28.00390625" style="2" customWidth="1"/>
    <col min="9730" max="9730" width="6.57421875" style="2" customWidth="1"/>
    <col min="9731" max="9731" width="9.140625" style="2" customWidth="1"/>
    <col min="9732" max="9732" width="16.8515625" style="2" customWidth="1"/>
    <col min="9733" max="9734" width="11.421875" style="2" customWidth="1"/>
    <col min="9735" max="9735" width="11.7109375" style="2" customWidth="1"/>
    <col min="9736" max="9736" width="11.00390625" style="2" customWidth="1"/>
    <col min="9737" max="9750" width="7.57421875" style="2" customWidth="1"/>
    <col min="9751" max="9984" width="15.140625" style="2" customWidth="1"/>
    <col min="9985" max="9985" width="28.00390625" style="2" customWidth="1"/>
    <col min="9986" max="9986" width="6.57421875" style="2" customWidth="1"/>
    <col min="9987" max="9987" width="9.140625" style="2" customWidth="1"/>
    <col min="9988" max="9988" width="16.8515625" style="2" customWidth="1"/>
    <col min="9989" max="9990" width="11.421875" style="2" customWidth="1"/>
    <col min="9991" max="9991" width="11.7109375" style="2" customWidth="1"/>
    <col min="9992" max="9992" width="11.00390625" style="2" customWidth="1"/>
    <col min="9993" max="10006" width="7.57421875" style="2" customWidth="1"/>
    <col min="10007" max="10240" width="15.140625" style="2" customWidth="1"/>
    <col min="10241" max="10241" width="28.00390625" style="2" customWidth="1"/>
    <col min="10242" max="10242" width="6.57421875" style="2" customWidth="1"/>
    <col min="10243" max="10243" width="9.140625" style="2" customWidth="1"/>
    <col min="10244" max="10244" width="16.8515625" style="2" customWidth="1"/>
    <col min="10245" max="10246" width="11.421875" style="2" customWidth="1"/>
    <col min="10247" max="10247" width="11.7109375" style="2" customWidth="1"/>
    <col min="10248" max="10248" width="11.00390625" style="2" customWidth="1"/>
    <col min="10249" max="10262" width="7.57421875" style="2" customWidth="1"/>
    <col min="10263" max="10496" width="15.140625" style="2" customWidth="1"/>
    <col min="10497" max="10497" width="28.00390625" style="2" customWidth="1"/>
    <col min="10498" max="10498" width="6.57421875" style="2" customWidth="1"/>
    <col min="10499" max="10499" width="9.140625" style="2" customWidth="1"/>
    <col min="10500" max="10500" width="16.8515625" style="2" customWidth="1"/>
    <col min="10501" max="10502" width="11.421875" style="2" customWidth="1"/>
    <col min="10503" max="10503" width="11.7109375" style="2" customWidth="1"/>
    <col min="10504" max="10504" width="11.00390625" style="2" customWidth="1"/>
    <col min="10505" max="10518" width="7.57421875" style="2" customWidth="1"/>
    <col min="10519" max="10752" width="15.140625" style="2" customWidth="1"/>
    <col min="10753" max="10753" width="28.00390625" style="2" customWidth="1"/>
    <col min="10754" max="10754" width="6.57421875" style="2" customWidth="1"/>
    <col min="10755" max="10755" width="9.140625" style="2" customWidth="1"/>
    <col min="10756" max="10756" width="16.8515625" style="2" customWidth="1"/>
    <col min="10757" max="10758" width="11.421875" style="2" customWidth="1"/>
    <col min="10759" max="10759" width="11.7109375" style="2" customWidth="1"/>
    <col min="10760" max="10760" width="11.00390625" style="2" customWidth="1"/>
    <col min="10761" max="10774" width="7.57421875" style="2" customWidth="1"/>
    <col min="10775" max="11008" width="15.140625" style="2" customWidth="1"/>
    <col min="11009" max="11009" width="28.00390625" style="2" customWidth="1"/>
    <col min="11010" max="11010" width="6.57421875" style="2" customWidth="1"/>
    <col min="11011" max="11011" width="9.140625" style="2" customWidth="1"/>
    <col min="11012" max="11012" width="16.8515625" style="2" customWidth="1"/>
    <col min="11013" max="11014" width="11.421875" style="2" customWidth="1"/>
    <col min="11015" max="11015" width="11.7109375" style="2" customWidth="1"/>
    <col min="11016" max="11016" width="11.00390625" style="2" customWidth="1"/>
    <col min="11017" max="11030" width="7.57421875" style="2" customWidth="1"/>
    <col min="11031" max="11264" width="15.140625" style="2" customWidth="1"/>
    <col min="11265" max="11265" width="28.00390625" style="2" customWidth="1"/>
    <col min="11266" max="11266" width="6.57421875" style="2" customWidth="1"/>
    <col min="11267" max="11267" width="9.140625" style="2" customWidth="1"/>
    <col min="11268" max="11268" width="16.8515625" style="2" customWidth="1"/>
    <col min="11269" max="11270" width="11.421875" style="2" customWidth="1"/>
    <col min="11271" max="11271" width="11.7109375" style="2" customWidth="1"/>
    <col min="11272" max="11272" width="11.00390625" style="2" customWidth="1"/>
    <col min="11273" max="11286" width="7.57421875" style="2" customWidth="1"/>
    <col min="11287" max="11520" width="15.140625" style="2" customWidth="1"/>
    <col min="11521" max="11521" width="28.00390625" style="2" customWidth="1"/>
    <col min="11522" max="11522" width="6.57421875" style="2" customWidth="1"/>
    <col min="11523" max="11523" width="9.140625" style="2" customWidth="1"/>
    <col min="11524" max="11524" width="16.8515625" style="2" customWidth="1"/>
    <col min="11525" max="11526" width="11.421875" style="2" customWidth="1"/>
    <col min="11527" max="11527" width="11.7109375" style="2" customWidth="1"/>
    <col min="11528" max="11528" width="11.00390625" style="2" customWidth="1"/>
    <col min="11529" max="11542" width="7.57421875" style="2" customWidth="1"/>
    <col min="11543" max="11776" width="15.140625" style="2" customWidth="1"/>
    <col min="11777" max="11777" width="28.00390625" style="2" customWidth="1"/>
    <col min="11778" max="11778" width="6.57421875" style="2" customWidth="1"/>
    <col min="11779" max="11779" width="9.140625" style="2" customWidth="1"/>
    <col min="11780" max="11780" width="16.8515625" style="2" customWidth="1"/>
    <col min="11781" max="11782" width="11.421875" style="2" customWidth="1"/>
    <col min="11783" max="11783" width="11.7109375" style="2" customWidth="1"/>
    <col min="11784" max="11784" width="11.00390625" style="2" customWidth="1"/>
    <col min="11785" max="11798" width="7.57421875" style="2" customWidth="1"/>
    <col min="11799" max="12032" width="15.140625" style="2" customWidth="1"/>
    <col min="12033" max="12033" width="28.00390625" style="2" customWidth="1"/>
    <col min="12034" max="12034" width="6.57421875" style="2" customWidth="1"/>
    <col min="12035" max="12035" width="9.140625" style="2" customWidth="1"/>
    <col min="12036" max="12036" width="16.8515625" style="2" customWidth="1"/>
    <col min="12037" max="12038" width="11.421875" style="2" customWidth="1"/>
    <col min="12039" max="12039" width="11.7109375" style="2" customWidth="1"/>
    <col min="12040" max="12040" width="11.00390625" style="2" customWidth="1"/>
    <col min="12041" max="12054" width="7.57421875" style="2" customWidth="1"/>
    <col min="12055" max="12288" width="15.140625" style="2" customWidth="1"/>
    <col min="12289" max="12289" width="28.00390625" style="2" customWidth="1"/>
    <col min="12290" max="12290" width="6.57421875" style="2" customWidth="1"/>
    <col min="12291" max="12291" width="9.140625" style="2" customWidth="1"/>
    <col min="12292" max="12292" width="16.8515625" style="2" customWidth="1"/>
    <col min="12293" max="12294" width="11.421875" style="2" customWidth="1"/>
    <col min="12295" max="12295" width="11.7109375" style="2" customWidth="1"/>
    <col min="12296" max="12296" width="11.00390625" style="2" customWidth="1"/>
    <col min="12297" max="12310" width="7.57421875" style="2" customWidth="1"/>
    <col min="12311" max="12544" width="15.140625" style="2" customWidth="1"/>
    <col min="12545" max="12545" width="28.00390625" style="2" customWidth="1"/>
    <col min="12546" max="12546" width="6.57421875" style="2" customWidth="1"/>
    <col min="12547" max="12547" width="9.140625" style="2" customWidth="1"/>
    <col min="12548" max="12548" width="16.8515625" style="2" customWidth="1"/>
    <col min="12549" max="12550" width="11.421875" style="2" customWidth="1"/>
    <col min="12551" max="12551" width="11.7109375" style="2" customWidth="1"/>
    <col min="12552" max="12552" width="11.00390625" style="2" customWidth="1"/>
    <col min="12553" max="12566" width="7.57421875" style="2" customWidth="1"/>
    <col min="12567" max="12800" width="15.140625" style="2" customWidth="1"/>
    <col min="12801" max="12801" width="28.00390625" style="2" customWidth="1"/>
    <col min="12802" max="12802" width="6.57421875" style="2" customWidth="1"/>
    <col min="12803" max="12803" width="9.140625" style="2" customWidth="1"/>
    <col min="12804" max="12804" width="16.8515625" style="2" customWidth="1"/>
    <col min="12805" max="12806" width="11.421875" style="2" customWidth="1"/>
    <col min="12807" max="12807" width="11.7109375" style="2" customWidth="1"/>
    <col min="12808" max="12808" width="11.00390625" style="2" customWidth="1"/>
    <col min="12809" max="12822" width="7.57421875" style="2" customWidth="1"/>
    <col min="12823" max="13056" width="15.140625" style="2" customWidth="1"/>
    <col min="13057" max="13057" width="28.00390625" style="2" customWidth="1"/>
    <col min="13058" max="13058" width="6.57421875" style="2" customWidth="1"/>
    <col min="13059" max="13059" width="9.140625" style="2" customWidth="1"/>
    <col min="13060" max="13060" width="16.8515625" style="2" customWidth="1"/>
    <col min="13061" max="13062" width="11.421875" style="2" customWidth="1"/>
    <col min="13063" max="13063" width="11.7109375" style="2" customWidth="1"/>
    <col min="13064" max="13064" width="11.00390625" style="2" customWidth="1"/>
    <col min="13065" max="13078" width="7.57421875" style="2" customWidth="1"/>
    <col min="13079" max="13312" width="15.140625" style="2" customWidth="1"/>
    <col min="13313" max="13313" width="28.00390625" style="2" customWidth="1"/>
    <col min="13314" max="13314" width="6.57421875" style="2" customWidth="1"/>
    <col min="13315" max="13315" width="9.140625" style="2" customWidth="1"/>
    <col min="13316" max="13316" width="16.8515625" style="2" customWidth="1"/>
    <col min="13317" max="13318" width="11.421875" style="2" customWidth="1"/>
    <col min="13319" max="13319" width="11.7109375" style="2" customWidth="1"/>
    <col min="13320" max="13320" width="11.00390625" style="2" customWidth="1"/>
    <col min="13321" max="13334" width="7.57421875" style="2" customWidth="1"/>
    <col min="13335" max="13568" width="15.140625" style="2" customWidth="1"/>
    <col min="13569" max="13569" width="28.00390625" style="2" customWidth="1"/>
    <col min="13570" max="13570" width="6.57421875" style="2" customWidth="1"/>
    <col min="13571" max="13571" width="9.140625" style="2" customWidth="1"/>
    <col min="13572" max="13572" width="16.8515625" style="2" customWidth="1"/>
    <col min="13573" max="13574" width="11.421875" style="2" customWidth="1"/>
    <col min="13575" max="13575" width="11.7109375" style="2" customWidth="1"/>
    <col min="13576" max="13576" width="11.00390625" style="2" customWidth="1"/>
    <col min="13577" max="13590" width="7.57421875" style="2" customWidth="1"/>
    <col min="13591" max="13824" width="15.140625" style="2" customWidth="1"/>
    <col min="13825" max="13825" width="28.00390625" style="2" customWidth="1"/>
    <col min="13826" max="13826" width="6.57421875" style="2" customWidth="1"/>
    <col min="13827" max="13827" width="9.140625" style="2" customWidth="1"/>
    <col min="13828" max="13828" width="16.8515625" style="2" customWidth="1"/>
    <col min="13829" max="13830" width="11.421875" style="2" customWidth="1"/>
    <col min="13831" max="13831" width="11.7109375" style="2" customWidth="1"/>
    <col min="13832" max="13832" width="11.00390625" style="2" customWidth="1"/>
    <col min="13833" max="13846" width="7.57421875" style="2" customWidth="1"/>
    <col min="13847" max="14080" width="15.140625" style="2" customWidth="1"/>
    <col min="14081" max="14081" width="28.00390625" style="2" customWidth="1"/>
    <col min="14082" max="14082" width="6.57421875" style="2" customWidth="1"/>
    <col min="14083" max="14083" width="9.140625" style="2" customWidth="1"/>
    <col min="14084" max="14084" width="16.8515625" style="2" customWidth="1"/>
    <col min="14085" max="14086" width="11.421875" style="2" customWidth="1"/>
    <col min="14087" max="14087" width="11.7109375" style="2" customWidth="1"/>
    <col min="14088" max="14088" width="11.00390625" style="2" customWidth="1"/>
    <col min="14089" max="14102" width="7.57421875" style="2" customWidth="1"/>
    <col min="14103" max="14336" width="15.140625" style="2" customWidth="1"/>
    <col min="14337" max="14337" width="28.00390625" style="2" customWidth="1"/>
    <col min="14338" max="14338" width="6.57421875" style="2" customWidth="1"/>
    <col min="14339" max="14339" width="9.140625" style="2" customWidth="1"/>
    <col min="14340" max="14340" width="16.8515625" style="2" customWidth="1"/>
    <col min="14341" max="14342" width="11.421875" style="2" customWidth="1"/>
    <col min="14343" max="14343" width="11.7109375" style="2" customWidth="1"/>
    <col min="14344" max="14344" width="11.00390625" style="2" customWidth="1"/>
    <col min="14345" max="14358" width="7.57421875" style="2" customWidth="1"/>
    <col min="14359" max="14592" width="15.140625" style="2" customWidth="1"/>
    <col min="14593" max="14593" width="28.00390625" style="2" customWidth="1"/>
    <col min="14594" max="14594" width="6.57421875" style="2" customWidth="1"/>
    <col min="14595" max="14595" width="9.140625" style="2" customWidth="1"/>
    <col min="14596" max="14596" width="16.8515625" style="2" customWidth="1"/>
    <col min="14597" max="14598" width="11.421875" style="2" customWidth="1"/>
    <col min="14599" max="14599" width="11.7109375" style="2" customWidth="1"/>
    <col min="14600" max="14600" width="11.00390625" style="2" customWidth="1"/>
    <col min="14601" max="14614" width="7.57421875" style="2" customWidth="1"/>
    <col min="14615" max="14848" width="15.140625" style="2" customWidth="1"/>
    <col min="14849" max="14849" width="28.00390625" style="2" customWidth="1"/>
    <col min="14850" max="14850" width="6.57421875" style="2" customWidth="1"/>
    <col min="14851" max="14851" width="9.140625" style="2" customWidth="1"/>
    <col min="14852" max="14852" width="16.8515625" style="2" customWidth="1"/>
    <col min="14853" max="14854" width="11.421875" style="2" customWidth="1"/>
    <col min="14855" max="14855" width="11.7109375" style="2" customWidth="1"/>
    <col min="14856" max="14856" width="11.00390625" style="2" customWidth="1"/>
    <col min="14857" max="14870" width="7.57421875" style="2" customWidth="1"/>
    <col min="14871" max="15104" width="15.140625" style="2" customWidth="1"/>
    <col min="15105" max="15105" width="28.00390625" style="2" customWidth="1"/>
    <col min="15106" max="15106" width="6.57421875" style="2" customWidth="1"/>
    <col min="15107" max="15107" width="9.140625" style="2" customWidth="1"/>
    <col min="15108" max="15108" width="16.8515625" style="2" customWidth="1"/>
    <col min="15109" max="15110" width="11.421875" style="2" customWidth="1"/>
    <col min="15111" max="15111" width="11.7109375" style="2" customWidth="1"/>
    <col min="15112" max="15112" width="11.00390625" style="2" customWidth="1"/>
    <col min="15113" max="15126" width="7.57421875" style="2" customWidth="1"/>
    <col min="15127" max="15360" width="15.140625" style="2" customWidth="1"/>
    <col min="15361" max="15361" width="28.00390625" style="2" customWidth="1"/>
    <col min="15362" max="15362" width="6.57421875" style="2" customWidth="1"/>
    <col min="15363" max="15363" width="9.140625" style="2" customWidth="1"/>
    <col min="15364" max="15364" width="16.8515625" style="2" customWidth="1"/>
    <col min="15365" max="15366" width="11.421875" style="2" customWidth="1"/>
    <col min="15367" max="15367" width="11.7109375" style="2" customWidth="1"/>
    <col min="15368" max="15368" width="11.00390625" style="2" customWidth="1"/>
    <col min="15369" max="15382" width="7.57421875" style="2" customWidth="1"/>
    <col min="15383" max="15616" width="15.140625" style="2" customWidth="1"/>
    <col min="15617" max="15617" width="28.00390625" style="2" customWidth="1"/>
    <col min="15618" max="15618" width="6.57421875" style="2" customWidth="1"/>
    <col min="15619" max="15619" width="9.140625" style="2" customWidth="1"/>
    <col min="15620" max="15620" width="16.8515625" style="2" customWidth="1"/>
    <col min="15621" max="15622" width="11.421875" style="2" customWidth="1"/>
    <col min="15623" max="15623" width="11.7109375" style="2" customWidth="1"/>
    <col min="15624" max="15624" width="11.00390625" style="2" customWidth="1"/>
    <col min="15625" max="15638" width="7.57421875" style="2" customWidth="1"/>
    <col min="15639" max="15872" width="15.140625" style="2" customWidth="1"/>
    <col min="15873" max="15873" width="28.00390625" style="2" customWidth="1"/>
    <col min="15874" max="15874" width="6.57421875" style="2" customWidth="1"/>
    <col min="15875" max="15875" width="9.140625" style="2" customWidth="1"/>
    <col min="15876" max="15876" width="16.8515625" style="2" customWidth="1"/>
    <col min="15877" max="15878" width="11.421875" style="2" customWidth="1"/>
    <col min="15879" max="15879" width="11.7109375" style="2" customWidth="1"/>
    <col min="15880" max="15880" width="11.00390625" style="2" customWidth="1"/>
    <col min="15881" max="15894" width="7.57421875" style="2" customWidth="1"/>
    <col min="15895" max="16128" width="15.140625" style="2" customWidth="1"/>
    <col min="16129" max="16129" width="28.00390625" style="2" customWidth="1"/>
    <col min="16130" max="16130" width="6.57421875" style="2" customWidth="1"/>
    <col min="16131" max="16131" width="9.140625" style="2" customWidth="1"/>
    <col min="16132" max="16132" width="16.8515625" style="2" customWidth="1"/>
    <col min="16133" max="16134" width="11.421875" style="2" customWidth="1"/>
    <col min="16135" max="16135" width="11.7109375" style="2" customWidth="1"/>
    <col min="16136" max="16136" width="11.00390625" style="2" customWidth="1"/>
    <col min="16137" max="16150" width="7.57421875" style="2" customWidth="1"/>
    <col min="16151" max="16384" width="15.140625" style="2" customWidth="1"/>
  </cols>
  <sheetData>
    <row r="1" spans="1:6" ht="24.75" customHeight="1">
      <c r="A1" s="404" t="s">
        <v>13</v>
      </c>
      <c r="B1" s="404"/>
      <c r="C1" s="404"/>
      <c r="D1" s="404"/>
      <c r="E1" s="404"/>
      <c r="F1" s="1"/>
    </row>
    <row r="2" spans="1:6" ht="21.75" customHeight="1" thickBot="1">
      <c r="A2" s="410" t="s">
        <v>1619</v>
      </c>
      <c r="B2" s="410"/>
      <c r="C2" s="410"/>
      <c r="D2" s="410"/>
      <c r="E2" s="410"/>
      <c r="F2" s="1"/>
    </row>
    <row r="3" spans="1:6" ht="15" customHeight="1">
      <c r="A3" s="407" t="s">
        <v>1563</v>
      </c>
      <c r="B3" s="405"/>
      <c r="C3" s="406"/>
      <c r="D3" s="406"/>
      <c r="E3" s="79" t="s">
        <v>2</v>
      </c>
      <c r="F3" s="3"/>
    </row>
    <row r="4" spans="1:22" ht="28.5" customHeight="1">
      <c r="A4" s="408"/>
      <c r="B4" s="76" t="s">
        <v>6</v>
      </c>
      <c r="C4" s="77" t="s">
        <v>7</v>
      </c>
      <c r="D4" s="78" t="s">
        <v>8</v>
      </c>
      <c r="E4" s="80">
        <v>0.21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6" s="7" customFormat="1" ht="15" customHeight="1">
      <c r="A5" s="408"/>
      <c r="B5" s="24" t="s">
        <v>9</v>
      </c>
      <c r="C5" s="9" t="s">
        <v>311</v>
      </c>
      <c r="D5" s="10">
        <v>0</v>
      </c>
      <c r="E5" s="22">
        <f aca="true" t="shared" si="0" ref="E5:E7">D5*$E$4</f>
        <v>0</v>
      </c>
      <c r="F5" s="6"/>
    </row>
    <row r="6" spans="1:6" s="7" customFormat="1" ht="15" customHeight="1">
      <c r="A6" s="408"/>
      <c r="B6" s="24" t="s">
        <v>1615</v>
      </c>
      <c r="C6" s="9" t="s">
        <v>1616</v>
      </c>
      <c r="D6" s="10">
        <v>0</v>
      </c>
      <c r="E6" s="22">
        <f>D6*$E$4</f>
        <v>0</v>
      </c>
      <c r="F6" s="6"/>
    </row>
    <row r="7" spans="1:6" s="7" customFormat="1" ht="15" customHeight="1">
      <c r="A7" s="408"/>
      <c r="B7" s="24" t="s">
        <v>12</v>
      </c>
      <c r="C7" s="9" t="s">
        <v>312</v>
      </c>
      <c r="D7" s="10">
        <v>0</v>
      </c>
      <c r="E7" s="22">
        <f t="shared" si="0"/>
        <v>0</v>
      </c>
      <c r="F7" s="6"/>
    </row>
    <row r="8" spans="1:6" s="7" customFormat="1" ht="15" customHeight="1">
      <c r="A8" s="408"/>
      <c r="B8" s="24" t="s">
        <v>1096</v>
      </c>
      <c r="C8" s="9" t="s">
        <v>1097</v>
      </c>
      <c r="D8" s="10">
        <v>0</v>
      </c>
      <c r="E8" s="225">
        <f>D8*$E$4</f>
        <v>0</v>
      </c>
      <c r="F8" s="6"/>
    </row>
    <row r="9" spans="1:6" s="7" customFormat="1" ht="15" customHeight="1">
      <c r="A9" s="408"/>
      <c r="B9" s="24" t="s">
        <v>1561</v>
      </c>
      <c r="C9" s="9" t="s">
        <v>1562</v>
      </c>
      <c r="D9" s="10">
        <f>OVMVZT!E16</f>
        <v>0</v>
      </c>
      <c r="E9" s="268">
        <f>D9*$E$4</f>
        <v>0</v>
      </c>
      <c r="F9" s="6"/>
    </row>
    <row r="10" spans="1:6" s="7" customFormat="1" ht="15" customHeight="1">
      <c r="A10" s="408"/>
      <c r="B10" s="11" t="s">
        <v>10</v>
      </c>
      <c r="C10" s="267"/>
      <c r="D10" s="13">
        <f>D5+D6+D7+D8+D9</f>
        <v>0</v>
      </c>
      <c r="E10" s="13">
        <f>E5+E6+E7+E8+E9</f>
        <v>0</v>
      </c>
      <c r="F10" s="6"/>
    </row>
    <row r="11" spans="1:6" s="7" customFormat="1" ht="15" customHeight="1">
      <c r="A11" s="408"/>
      <c r="B11" s="11" t="s">
        <v>11</v>
      </c>
      <c r="C11" s="12"/>
      <c r="D11" s="13">
        <f>D10+E10</f>
        <v>0</v>
      </c>
      <c r="E11" s="15"/>
      <c r="F11" s="6"/>
    </row>
    <row r="12" spans="1:7" s="7" customFormat="1" ht="15" customHeight="1">
      <c r="A12" s="408"/>
      <c r="B12" s="11"/>
      <c r="C12" s="12"/>
      <c r="D12" s="13"/>
      <c r="E12" s="15"/>
      <c r="F12" s="6"/>
      <c r="G12" s="8"/>
    </row>
    <row r="13" spans="1:7" s="7" customFormat="1" ht="15" customHeight="1">
      <c r="A13" s="408"/>
      <c r="B13" s="16"/>
      <c r="C13" s="17"/>
      <c r="D13" s="18"/>
      <c r="E13" s="19"/>
      <c r="F13" s="6"/>
      <c r="G13" s="8"/>
    </row>
    <row r="14" spans="1:6" s="7" customFormat="1" ht="15" customHeight="1">
      <c r="A14" s="408"/>
      <c r="B14" s="23"/>
      <c r="C14" s="17" t="s">
        <v>17</v>
      </c>
      <c r="D14" s="18"/>
      <c r="E14" s="19"/>
      <c r="F14" s="6"/>
    </row>
    <row r="15" spans="1:6" s="7" customFormat="1" ht="15" customHeight="1" thickBot="1">
      <c r="A15" s="409"/>
      <c r="B15" s="16"/>
      <c r="C15" s="17"/>
      <c r="D15" s="18"/>
      <c r="E15" s="20"/>
      <c r="F15" s="6"/>
    </row>
    <row r="16" spans="2:6" s="7" customFormat="1" ht="409.5">
      <c r="B16" s="81" t="s">
        <v>16</v>
      </c>
      <c r="C16" s="81"/>
      <c r="D16" s="81"/>
      <c r="E16" s="81"/>
      <c r="F16" s="14"/>
    </row>
    <row r="17" spans="2:6" s="7" customFormat="1" ht="15">
      <c r="B17" s="81"/>
      <c r="C17" s="81"/>
      <c r="D17" s="81"/>
      <c r="E17" s="81"/>
      <c r="F17" s="6"/>
    </row>
    <row r="18" spans="2:6" s="7" customFormat="1" ht="15">
      <c r="B18" s="81"/>
      <c r="C18" s="81"/>
      <c r="D18" s="81"/>
      <c r="E18" s="81"/>
      <c r="F18" s="6"/>
    </row>
    <row r="19" spans="2:6" ht="12.75">
      <c r="B19" s="81"/>
      <c r="C19" s="81"/>
      <c r="D19" s="81"/>
      <c r="E19" s="81"/>
      <c r="F19" s="19"/>
    </row>
    <row r="20" spans="2:6" ht="12.75">
      <c r="B20" s="81"/>
      <c r="C20" s="81"/>
      <c r="D20" s="81"/>
      <c r="E20" s="81"/>
      <c r="F20" s="19"/>
    </row>
    <row r="21" spans="2:6" ht="15" customHeight="1">
      <c r="B21" s="81"/>
      <c r="C21" s="81"/>
      <c r="D21" s="81"/>
      <c r="E21" s="81"/>
      <c r="F21" s="20"/>
    </row>
    <row r="22" spans="2:6" ht="18.75" customHeight="1">
      <c r="B22" s="81"/>
      <c r="C22" s="81"/>
      <c r="D22" s="81"/>
      <c r="E22" s="81"/>
      <c r="F22" s="17"/>
    </row>
    <row r="23" spans="2:6" ht="15.75" customHeight="1">
      <c r="B23" s="81"/>
      <c r="C23" s="81"/>
      <c r="D23" s="81"/>
      <c r="E23" s="81"/>
      <c r="F23" s="17"/>
    </row>
    <row r="24" spans="2:6" ht="12.75">
      <c r="B24" s="81"/>
      <c r="C24" s="81"/>
      <c r="D24" s="81"/>
      <c r="E24" s="81"/>
      <c r="F24" s="17"/>
    </row>
    <row r="25" spans="2:6" ht="12.75">
      <c r="B25" s="81"/>
      <c r="C25" s="81"/>
      <c r="D25" s="81"/>
      <c r="E25" s="81"/>
      <c r="F25" s="17"/>
    </row>
    <row r="26" spans="2:6" ht="12.75">
      <c r="B26" s="81"/>
      <c r="C26" s="81"/>
      <c r="D26" s="81"/>
      <c r="E26" s="81"/>
      <c r="F26" s="17"/>
    </row>
    <row r="27" spans="2:6" ht="12.75">
      <c r="B27" s="81"/>
      <c r="C27" s="81"/>
      <c r="D27" s="81"/>
      <c r="E27" s="81"/>
      <c r="F27" s="17"/>
    </row>
    <row r="28" spans="2:6" ht="12.75">
      <c r="B28" s="81"/>
      <c r="C28" s="81"/>
      <c r="D28" s="81"/>
      <c r="E28" s="81"/>
      <c r="F28" s="17"/>
    </row>
    <row r="29" spans="2:6" ht="12.75">
      <c r="B29" s="81"/>
      <c r="C29" s="81"/>
      <c r="D29" s="81"/>
      <c r="E29" s="81"/>
      <c r="F29" s="17"/>
    </row>
    <row r="30" spans="2:6" ht="12.75">
      <c r="B30" s="81"/>
      <c r="C30" s="81"/>
      <c r="D30" s="81"/>
      <c r="E30" s="81"/>
      <c r="F30" s="17"/>
    </row>
    <row r="31" spans="2:6" ht="12.75">
      <c r="B31" s="81"/>
      <c r="C31" s="81"/>
      <c r="D31" s="81"/>
      <c r="E31" s="81"/>
      <c r="F31" s="17"/>
    </row>
    <row r="32" spans="2:6" ht="12.75">
      <c r="B32" s="81"/>
      <c r="C32" s="81"/>
      <c r="D32" s="81"/>
      <c r="E32" s="81"/>
      <c r="F32" s="17"/>
    </row>
    <row r="33" spans="2:6" ht="12.75">
      <c r="B33" s="81"/>
      <c r="C33" s="81"/>
      <c r="D33" s="81"/>
      <c r="E33" s="81"/>
      <c r="F33" s="17"/>
    </row>
    <row r="34" spans="2:6" ht="12.75">
      <c r="B34" s="81"/>
      <c r="C34" s="81"/>
      <c r="D34" s="81"/>
      <c r="E34" s="81"/>
      <c r="F34" s="17"/>
    </row>
    <row r="35" spans="2:6" ht="12.75">
      <c r="B35" s="21"/>
      <c r="C35" s="17"/>
      <c r="D35" s="17"/>
      <c r="E35" s="17"/>
      <c r="F35" s="17"/>
    </row>
    <row r="36" spans="2:6" ht="12.75">
      <c r="B36" s="21"/>
      <c r="C36" s="17"/>
      <c r="D36" s="17"/>
      <c r="E36" s="17"/>
      <c r="F36" s="17"/>
    </row>
    <row r="37" spans="2:6" ht="12.75">
      <c r="B37" s="21"/>
      <c r="C37" s="17"/>
      <c r="D37" s="17"/>
      <c r="E37" s="17"/>
      <c r="F37" s="17"/>
    </row>
    <row r="38" spans="2:6" ht="12.75">
      <c r="B38" s="21"/>
      <c r="C38" s="17"/>
      <c r="D38" s="17"/>
      <c r="E38" s="17"/>
      <c r="F38" s="17"/>
    </row>
    <row r="39" spans="2:6" ht="12.75">
      <c r="B39" s="21"/>
      <c r="C39" s="17"/>
      <c r="D39" s="17"/>
      <c r="E39" s="17"/>
      <c r="F39" s="17"/>
    </row>
    <row r="40" spans="2:6" ht="12.75">
      <c r="B40" s="21"/>
      <c r="C40" s="17"/>
      <c r="D40" s="17"/>
      <c r="E40" s="17"/>
      <c r="F40" s="17"/>
    </row>
    <row r="41" spans="2:6" ht="12.75">
      <c r="B41" s="21"/>
      <c r="C41" s="17"/>
      <c r="D41" s="17"/>
      <c r="E41" s="17"/>
      <c r="F41" s="17"/>
    </row>
    <row r="42" spans="2:6" ht="12.75">
      <c r="B42" s="21"/>
      <c r="C42" s="17"/>
      <c r="D42" s="17"/>
      <c r="E42" s="17"/>
      <c r="F42" s="17"/>
    </row>
    <row r="43" spans="2:6" ht="12.75">
      <c r="B43" s="21"/>
      <c r="C43" s="17"/>
      <c r="D43" s="17"/>
      <c r="E43" s="17"/>
      <c r="F43" s="17"/>
    </row>
    <row r="44" spans="3:6" ht="12.75">
      <c r="C44" s="17"/>
      <c r="D44" s="17"/>
      <c r="E44" s="19"/>
      <c r="F44" s="17"/>
    </row>
    <row r="45" spans="3:6" ht="12.75">
      <c r="C45" s="17"/>
      <c r="D45" s="17"/>
      <c r="E45" s="19"/>
      <c r="F45" s="17"/>
    </row>
    <row r="46" spans="3:6" ht="12.75">
      <c r="C46" s="17"/>
      <c r="D46" s="18"/>
      <c r="E46" s="19"/>
      <c r="F46" s="17"/>
    </row>
    <row r="47" spans="3:6" ht="12.75">
      <c r="C47" s="17"/>
      <c r="D47" s="18"/>
      <c r="E47" s="19"/>
      <c r="F47" s="17"/>
    </row>
    <row r="48" spans="3:6" ht="12.75">
      <c r="C48" s="17"/>
      <c r="D48" s="18"/>
      <c r="E48" s="19"/>
      <c r="F48" s="17"/>
    </row>
    <row r="49" spans="3:6" ht="12.75">
      <c r="C49" s="17"/>
      <c r="D49" s="18"/>
      <c r="E49" s="19"/>
      <c r="F49" s="17"/>
    </row>
    <row r="50" spans="3:6" ht="12.75">
      <c r="C50" s="17"/>
      <c r="D50" s="18"/>
      <c r="E50" s="19"/>
      <c r="F50" s="19"/>
    </row>
    <row r="51" spans="3:6" ht="12.75">
      <c r="C51" s="17"/>
      <c r="D51" s="18"/>
      <c r="E51" s="19"/>
      <c r="F51" s="19"/>
    </row>
    <row r="52" spans="3:6" ht="12.75">
      <c r="C52" s="17"/>
      <c r="D52" s="18"/>
      <c r="E52" s="19"/>
      <c r="F52" s="19"/>
    </row>
    <row r="53" spans="3:6" ht="12.75">
      <c r="C53" s="17"/>
      <c r="D53" s="18"/>
      <c r="E53" s="19"/>
      <c r="F53" s="19"/>
    </row>
    <row r="54" spans="3:6" ht="12.75">
      <c r="C54" s="17"/>
      <c r="D54" s="18"/>
      <c r="E54" s="19"/>
      <c r="F54" s="19"/>
    </row>
    <row r="55" spans="3:6" ht="12.75">
      <c r="C55" s="17"/>
      <c r="D55" s="18"/>
      <c r="E55" s="19"/>
      <c r="F55" s="19"/>
    </row>
    <row r="56" spans="3:6" ht="12.75">
      <c r="C56" s="17"/>
      <c r="D56" s="18"/>
      <c r="E56" s="19"/>
      <c r="F56" s="19"/>
    </row>
    <row r="57" spans="3:6" ht="12.75">
      <c r="C57" s="17"/>
      <c r="D57" s="18"/>
      <c r="E57" s="19"/>
      <c r="F57" s="19"/>
    </row>
    <row r="58" spans="3:6" ht="12.75">
      <c r="C58" s="17"/>
      <c r="D58" s="18"/>
      <c r="E58" s="19"/>
      <c r="F58" s="19"/>
    </row>
    <row r="59" spans="3:6" ht="12.75">
      <c r="C59" s="17"/>
      <c r="D59" s="18"/>
      <c r="E59" s="19"/>
      <c r="F59" s="19"/>
    </row>
    <row r="60" spans="3:6" ht="12.75">
      <c r="C60" s="17"/>
      <c r="D60" s="18"/>
      <c r="E60" s="19"/>
      <c r="F60" s="19"/>
    </row>
    <row r="61" spans="3:6" ht="12.75">
      <c r="C61" s="17"/>
      <c r="D61" s="18"/>
      <c r="E61" s="19"/>
      <c r="F61" s="19"/>
    </row>
    <row r="62" spans="3:6" ht="12.75">
      <c r="C62" s="17"/>
      <c r="D62" s="18"/>
      <c r="E62" s="19"/>
      <c r="F62" s="19"/>
    </row>
    <row r="63" spans="3:6" ht="12.75">
      <c r="C63" s="17"/>
      <c r="D63" s="18"/>
      <c r="E63" s="19"/>
      <c r="F63" s="19"/>
    </row>
    <row r="64" spans="3:6" ht="12.75">
      <c r="C64" s="17"/>
      <c r="D64" s="18"/>
      <c r="E64" s="19"/>
      <c r="F64" s="19"/>
    </row>
    <row r="65" spans="3:6" ht="12.75">
      <c r="C65" s="17"/>
      <c r="D65" s="18"/>
      <c r="E65" s="19"/>
      <c r="F65" s="19"/>
    </row>
    <row r="66" spans="3:6" ht="12.75">
      <c r="C66" s="17"/>
      <c r="D66" s="18"/>
      <c r="E66" s="19"/>
      <c r="F66" s="19"/>
    </row>
    <row r="67" spans="3:6" ht="12.75">
      <c r="C67" s="17"/>
      <c r="D67" s="18"/>
      <c r="E67" s="19"/>
      <c r="F67" s="19"/>
    </row>
    <row r="68" spans="3:6" ht="12.75">
      <c r="C68" s="17"/>
      <c r="D68" s="18"/>
      <c r="E68" s="19"/>
      <c r="F68" s="19"/>
    </row>
    <row r="69" spans="3:6" ht="12.75">
      <c r="C69" s="17"/>
      <c r="D69" s="18"/>
      <c r="E69" s="19"/>
      <c r="F69" s="19"/>
    </row>
    <row r="70" spans="3:6" ht="12.75">
      <c r="C70" s="17"/>
      <c r="D70" s="18"/>
      <c r="E70" s="19"/>
      <c r="F70" s="19"/>
    </row>
    <row r="71" spans="3:6" ht="12.75">
      <c r="C71" s="17"/>
      <c r="D71" s="18"/>
      <c r="E71" s="19"/>
      <c r="F71" s="19"/>
    </row>
    <row r="72" spans="3:6" ht="12.75">
      <c r="C72" s="17"/>
      <c r="D72" s="18"/>
      <c r="E72" s="19"/>
      <c r="F72" s="19"/>
    </row>
    <row r="73" spans="3:6" ht="12.75">
      <c r="C73" s="17"/>
      <c r="D73" s="18"/>
      <c r="E73" s="19"/>
      <c r="F73" s="19"/>
    </row>
    <row r="74" spans="3:6" ht="12.75">
      <c r="C74" s="17"/>
      <c r="D74" s="18"/>
      <c r="E74" s="19"/>
      <c r="F74" s="19"/>
    </row>
    <row r="75" spans="3:6" ht="12.75">
      <c r="C75" s="17"/>
      <c r="D75" s="18"/>
      <c r="E75" s="19"/>
      <c r="F75" s="19"/>
    </row>
    <row r="76" spans="3:6" ht="12.75">
      <c r="C76" s="17"/>
      <c r="D76" s="18"/>
      <c r="E76" s="19"/>
      <c r="F76" s="19"/>
    </row>
    <row r="77" spans="3:6" ht="12.75">
      <c r="C77" s="17"/>
      <c r="D77" s="18"/>
      <c r="E77" s="19"/>
      <c r="F77" s="19"/>
    </row>
    <row r="78" spans="3:6" ht="12.75">
      <c r="C78" s="17"/>
      <c r="D78" s="18"/>
      <c r="E78" s="19"/>
      <c r="F78" s="19"/>
    </row>
    <row r="79" spans="3:6" ht="12.75">
      <c r="C79" s="17"/>
      <c r="D79" s="18"/>
      <c r="E79" s="19"/>
      <c r="F79" s="19"/>
    </row>
    <row r="80" spans="3:6" ht="12.75">
      <c r="C80" s="17"/>
      <c r="D80" s="18"/>
      <c r="E80" s="19"/>
      <c r="F80" s="19"/>
    </row>
    <row r="81" spans="3:6" ht="12.75">
      <c r="C81" s="17"/>
      <c r="D81" s="18"/>
      <c r="E81" s="19"/>
      <c r="F81" s="19"/>
    </row>
    <row r="82" spans="3:6" ht="12.75">
      <c r="C82" s="17"/>
      <c r="D82" s="18"/>
      <c r="E82" s="19"/>
      <c r="F82" s="19"/>
    </row>
    <row r="83" spans="3:6" ht="12.75">
      <c r="C83" s="17"/>
      <c r="D83" s="18"/>
      <c r="E83" s="19"/>
      <c r="F83" s="19"/>
    </row>
    <row r="84" spans="3:6" ht="12.75">
      <c r="C84" s="17"/>
      <c r="D84" s="18"/>
      <c r="E84" s="19"/>
      <c r="F84" s="19"/>
    </row>
    <row r="85" spans="3:6" ht="12.75">
      <c r="C85" s="17"/>
      <c r="D85" s="18"/>
      <c r="E85" s="19"/>
      <c r="F85" s="19"/>
    </row>
    <row r="86" spans="3:6" ht="12.75">
      <c r="C86" s="17"/>
      <c r="D86" s="18"/>
      <c r="E86" s="19"/>
      <c r="F86" s="19"/>
    </row>
    <row r="87" spans="3:6" ht="12.75">
      <c r="C87" s="17"/>
      <c r="D87" s="18"/>
      <c r="E87" s="19"/>
      <c r="F87" s="19"/>
    </row>
    <row r="88" spans="3:6" ht="12.75">
      <c r="C88" s="17"/>
      <c r="D88" s="18"/>
      <c r="E88" s="19"/>
      <c r="F88" s="19"/>
    </row>
    <row r="89" spans="3:6" ht="12.75">
      <c r="C89" s="17"/>
      <c r="D89" s="18"/>
      <c r="E89" s="19"/>
      <c r="F89" s="19"/>
    </row>
    <row r="90" spans="3:6" ht="12.75">
      <c r="C90" s="17"/>
      <c r="D90" s="18"/>
      <c r="E90" s="19"/>
      <c r="F90" s="19"/>
    </row>
    <row r="91" spans="3:6" ht="12.75">
      <c r="C91" s="17"/>
      <c r="D91" s="18"/>
      <c r="E91" s="19"/>
      <c r="F91" s="19"/>
    </row>
    <row r="92" spans="3:6" ht="12.75">
      <c r="C92" s="17"/>
      <c r="D92" s="18"/>
      <c r="E92" s="19"/>
      <c r="F92" s="19"/>
    </row>
    <row r="93" spans="3:6" ht="12.75">
      <c r="C93" s="17"/>
      <c r="D93" s="18"/>
      <c r="E93" s="19"/>
      <c r="F93" s="19"/>
    </row>
    <row r="94" spans="3:6" ht="12.75">
      <c r="C94" s="17"/>
      <c r="D94" s="18"/>
      <c r="E94" s="19"/>
      <c r="F94" s="19"/>
    </row>
    <row r="95" spans="3:6" ht="12.75">
      <c r="C95" s="17"/>
      <c r="D95" s="18"/>
      <c r="E95" s="19"/>
      <c r="F95" s="19"/>
    </row>
    <row r="96" spans="3:6" ht="12.75">
      <c r="C96" s="17"/>
      <c r="D96" s="18"/>
      <c r="E96" s="19"/>
      <c r="F96" s="19"/>
    </row>
    <row r="97" spans="3:6" ht="12.75">
      <c r="C97" s="17"/>
      <c r="D97" s="18"/>
      <c r="E97" s="19"/>
      <c r="F97" s="19"/>
    </row>
    <row r="98" spans="3:6" ht="12.75">
      <c r="C98" s="17"/>
      <c r="D98" s="18"/>
      <c r="E98" s="19"/>
      <c r="F98" s="19"/>
    </row>
    <row r="99" spans="3:6" ht="12.75">
      <c r="C99" s="17"/>
      <c r="D99" s="18"/>
      <c r="E99" s="19"/>
      <c r="F99" s="19"/>
    </row>
    <row r="100" spans="3:6" ht="12.75">
      <c r="C100" s="17"/>
      <c r="D100" s="18"/>
      <c r="E100" s="19"/>
      <c r="F100" s="19"/>
    </row>
    <row r="101" spans="3:6" ht="12.75">
      <c r="C101" s="17"/>
      <c r="D101" s="18"/>
      <c r="E101" s="19"/>
      <c r="F101" s="19"/>
    </row>
    <row r="102" spans="3:6" ht="12.75">
      <c r="C102" s="17"/>
      <c r="D102" s="18"/>
      <c r="E102" s="19"/>
      <c r="F102" s="19"/>
    </row>
    <row r="103" spans="3:6" ht="12.75">
      <c r="C103" s="17"/>
      <c r="D103" s="18"/>
      <c r="E103" s="19"/>
      <c r="F103" s="19"/>
    </row>
    <row r="104" spans="3:6" ht="12.75">
      <c r="C104" s="17"/>
      <c r="D104" s="18"/>
      <c r="E104" s="19"/>
      <c r="F104" s="19"/>
    </row>
    <row r="105" spans="3:6" ht="12.75">
      <c r="C105" s="17"/>
      <c r="D105" s="18"/>
      <c r="E105" s="19"/>
      <c r="F105" s="19"/>
    </row>
    <row r="106" spans="3:6" ht="12.75">
      <c r="C106" s="17"/>
      <c r="D106" s="18"/>
      <c r="E106" s="19"/>
      <c r="F106" s="19"/>
    </row>
    <row r="107" spans="3:6" ht="12.75">
      <c r="C107" s="17"/>
      <c r="D107" s="18"/>
      <c r="E107" s="19"/>
      <c r="F107" s="19"/>
    </row>
    <row r="108" spans="3:6" ht="12.75">
      <c r="C108" s="17"/>
      <c r="D108" s="18"/>
      <c r="E108" s="19"/>
      <c r="F108" s="19"/>
    </row>
    <row r="109" spans="3:6" ht="12.75">
      <c r="C109" s="17"/>
      <c r="D109" s="18"/>
      <c r="E109" s="19"/>
      <c r="F109" s="19"/>
    </row>
    <row r="110" spans="3:6" ht="12.75">
      <c r="C110" s="17"/>
      <c r="D110" s="18"/>
      <c r="E110" s="19"/>
      <c r="F110" s="19"/>
    </row>
    <row r="111" spans="3:6" ht="12.75">
      <c r="C111" s="17"/>
      <c r="D111" s="18"/>
      <c r="E111" s="19"/>
      <c r="F111" s="19"/>
    </row>
    <row r="112" spans="3:6" ht="12.75">
      <c r="C112" s="17"/>
      <c r="D112" s="18"/>
      <c r="E112" s="19"/>
      <c r="F112" s="19"/>
    </row>
    <row r="113" spans="3:6" ht="12.75">
      <c r="C113" s="17"/>
      <c r="D113" s="18"/>
      <c r="E113" s="19"/>
      <c r="F113" s="19"/>
    </row>
    <row r="114" spans="3:6" ht="12.75">
      <c r="C114" s="17"/>
      <c r="D114" s="18"/>
      <c r="E114" s="19"/>
      <c r="F114" s="19"/>
    </row>
    <row r="115" spans="3:6" ht="12.75">
      <c r="C115" s="17"/>
      <c r="D115" s="18"/>
      <c r="E115" s="19"/>
      <c r="F115" s="19"/>
    </row>
    <row r="116" spans="3:6" ht="12.75">
      <c r="C116" s="17"/>
      <c r="D116" s="18"/>
      <c r="E116" s="19"/>
      <c r="F116" s="19"/>
    </row>
    <row r="117" spans="3:6" ht="12.75">
      <c r="C117" s="17"/>
      <c r="D117" s="18"/>
      <c r="E117" s="19"/>
      <c r="F117" s="19"/>
    </row>
    <row r="118" spans="3:6" ht="12.75">
      <c r="C118" s="17"/>
      <c r="D118" s="18"/>
      <c r="E118" s="19"/>
      <c r="F118" s="19"/>
    </row>
    <row r="119" spans="3:6" ht="12.75">
      <c r="C119" s="17"/>
      <c r="D119" s="18"/>
      <c r="E119" s="19"/>
      <c r="F119" s="19"/>
    </row>
    <row r="120" spans="3:6" ht="12.75">
      <c r="C120" s="17"/>
      <c r="D120" s="18"/>
      <c r="E120" s="19"/>
      <c r="F120" s="19"/>
    </row>
    <row r="121" spans="3:6" ht="12.75">
      <c r="C121" s="17"/>
      <c r="D121" s="18"/>
      <c r="E121" s="19"/>
      <c r="F121" s="19"/>
    </row>
    <row r="122" spans="3:6" ht="12.75">
      <c r="C122" s="17"/>
      <c r="D122" s="18"/>
      <c r="E122" s="19"/>
      <c r="F122" s="19"/>
    </row>
    <row r="123" spans="3:6" ht="12.75">
      <c r="C123" s="17"/>
      <c r="D123" s="18"/>
      <c r="E123" s="19"/>
      <c r="F123" s="19"/>
    </row>
    <row r="124" spans="3:6" ht="12.75">
      <c r="C124" s="17"/>
      <c r="D124" s="18"/>
      <c r="E124" s="19"/>
      <c r="F124" s="19"/>
    </row>
    <row r="125" spans="3:6" ht="12.75">
      <c r="C125" s="17"/>
      <c r="D125" s="18"/>
      <c r="E125" s="19"/>
      <c r="F125" s="19"/>
    </row>
    <row r="126" spans="3:6" ht="12.75">
      <c r="C126" s="17"/>
      <c r="D126" s="18"/>
      <c r="E126" s="19"/>
      <c r="F126" s="19"/>
    </row>
    <row r="127" spans="3:6" ht="12.75">
      <c r="C127" s="17"/>
      <c r="D127" s="18"/>
      <c r="E127" s="19"/>
      <c r="F127" s="19"/>
    </row>
    <row r="128" spans="3:6" ht="12.75">
      <c r="C128" s="17"/>
      <c r="D128" s="18"/>
      <c r="E128" s="19"/>
      <c r="F128" s="19"/>
    </row>
    <row r="129" spans="3:6" ht="12.75">
      <c r="C129" s="17"/>
      <c r="D129" s="18"/>
      <c r="E129" s="19"/>
      <c r="F129" s="19"/>
    </row>
    <row r="130" spans="3:6" ht="12.75">
      <c r="C130" s="17"/>
      <c r="D130" s="18"/>
      <c r="E130" s="19"/>
      <c r="F130" s="19"/>
    </row>
    <row r="131" spans="3:6" ht="12.75">
      <c r="C131" s="17"/>
      <c r="D131" s="18"/>
      <c r="E131" s="19"/>
      <c r="F131" s="19"/>
    </row>
    <row r="132" spans="3:6" ht="12.75">
      <c r="C132" s="17"/>
      <c r="D132" s="18"/>
      <c r="E132" s="19"/>
      <c r="F132" s="19"/>
    </row>
    <row r="133" spans="3:6" ht="12.75">
      <c r="C133" s="17"/>
      <c r="D133" s="18"/>
      <c r="E133" s="19"/>
      <c r="F133" s="19"/>
    </row>
    <row r="134" spans="3:6" ht="12.75">
      <c r="C134" s="17"/>
      <c r="D134" s="18"/>
      <c r="E134" s="19"/>
      <c r="F134" s="19"/>
    </row>
    <row r="135" spans="3:6" ht="12.75">
      <c r="C135" s="17"/>
      <c r="D135" s="18"/>
      <c r="E135" s="19"/>
      <c r="F135" s="19"/>
    </row>
    <row r="136" spans="3:6" ht="12.75">
      <c r="C136" s="17"/>
      <c r="D136" s="18"/>
      <c r="E136" s="19"/>
      <c r="F136" s="19"/>
    </row>
    <row r="137" spans="3:6" ht="12.75">
      <c r="C137" s="17"/>
      <c r="D137" s="18"/>
      <c r="E137" s="19"/>
      <c r="F137" s="19"/>
    </row>
    <row r="138" spans="3:6" ht="12.75">
      <c r="C138" s="17"/>
      <c r="D138" s="18"/>
      <c r="E138" s="19"/>
      <c r="F138" s="19"/>
    </row>
    <row r="139" spans="3:6" ht="12.75">
      <c r="C139" s="17"/>
      <c r="D139" s="18"/>
      <c r="E139" s="19"/>
      <c r="F139" s="19"/>
    </row>
    <row r="140" spans="3:6" ht="12.75">
      <c r="C140" s="17"/>
      <c r="D140" s="18"/>
      <c r="E140" s="19"/>
      <c r="F140" s="19"/>
    </row>
    <row r="141" spans="3:6" ht="12.75">
      <c r="C141" s="17"/>
      <c r="D141" s="18"/>
      <c r="E141" s="19"/>
      <c r="F141" s="19"/>
    </row>
    <row r="142" spans="3:6" ht="12.75">
      <c r="C142" s="17"/>
      <c r="D142" s="18"/>
      <c r="E142" s="19"/>
      <c r="F142" s="19"/>
    </row>
    <row r="143" spans="3:6" ht="12.75">
      <c r="C143" s="17"/>
      <c r="D143" s="18"/>
      <c r="E143" s="19"/>
      <c r="F143" s="19"/>
    </row>
    <row r="144" spans="3:6" ht="12.75">
      <c r="C144" s="17"/>
      <c r="D144" s="18"/>
      <c r="E144" s="19"/>
      <c r="F144" s="19"/>
    </row>
    <row r="145" spans="3:6" ht="12.75">
      <c r="C145" s="17"/>
      <c r="D145" s="18"/>
      <c r="E145" s="19"/>
      <c r="F145" s="19"/>
    </row>
    <row r="146" spans="3:6" ht="12.75">
      <c r="C146" s="17"/>
      <c r="D146" s="18"/>
      <c r="E146" s="19"/>
      <c r="F146" s="19"/>
    </row>
    <row r="147" spans="3:6" ht="12.75">
      <c r="C147" s="17"/>
      <c r="D147" s="18"/>
      <c r="E147" s="19"/>
      <c r="F147" s="19"/>
    </row>
    <row r="148" spans="3:6" ht="12.75">
      <c r="C148" s="17"/>
      <c r="D148" s="18"/>
      <c r="E148" s="19"/>
      <c r="F148" s="19"/>
    </row>
    <row r="149" spans="3:6" ht="12.75">
      <c r="C149" s="17"/>
      <c r="D149" s="18"/>
      <c r="E149" s="19"/>
      <c r="F149" s="19"/>
    </row>
    <row r="150" spans="3:6" ht="12.75">
      <c r="C150" s="17"/>
      <c r="D150" s="18"/>
      <c r="E150" s="19"/>
      <c r="F150" s="19"/>
    </row>
    <row r="151" spans="3:6" ht="12.75">
      <c r="C151" s="17"/>
      <c r="D151" s="18"/>
      <c r="E151" s="19"/>
      <c r="F151" s="19"/>
    </row>
    <row r="152" spans="3:6" ht="12.75">
      <c r="C152" s="17"/>
      <c r="D152" s="18"/>
      <c r="E152" s="19"/>
      <c r="F152" s="19"/>
    </row>
    <row r="153" spans="3:6" ht="12.75">
      <c r="C153" s="17"/>
      <c r="D153" s="18"/>
      <c r="E153" s="19"/>
      <c r="F153" s="19"/>
    </row>
    <row r="154" spans="3:6" ht="12.75">
      <c r="C154" s="17"/>
      <c r="D154" s="18"/>
      <c r="E154" s="19"/>
      <c r="F154" s="19"/>
    </row>
    <row r="155" spans="3:6" ht="12.75">
      <c r="C155" s="17"/>
      <c r="D155" s="18"/>
      <c r="E155" s="19"/>
      <c r="F155" s="19"/>
    </row>
    <row r="156" spans="3:6" ht="12.75">
      <c r="C156" s="17"/>
      <c r="D156" s="18"/>
      <c r="E156" s="19"/>
      <c r="F156" s="19"/>
    </row>
    <row r="157" spans="3:6" ht="12.75">
      <c r="C157" s="17"/>
      <c r="D157" s="18"/>
      <c r="E157" s="19"/>
      <c r="F157" s="19"/>
    </row>
    <row r="158" spans="3:6" ht="12.75">
      <c r="C158" s="17"/>
      <c r="D158" s="18"/>
      <c r="E158" s="19"/>
      <c r="F158" s="19"/>
    </row>
    <row r="159" spans="3:6" ht="12.75">
      <c r="C159" s="17"/>
      <c r="D159" s="18"/>
      <c r="E159" s="19"/>
      <c r="F159" s="19"/>
    </row>
    <row r="160" spans="3:6" ht="12.75">
      <c r="C160" s="17"/>
      <c r="D160" s="18"/>
      <c r="E160" s="19"/>
      <c r="F160" s="19"/>
    </row>
    <row r="161" spans="3:6" ht="12.75">
      <c r="C161" s="17"/>
      <c r="D161" s="18"/>
      <c r="E161" s="19"/>
      <c r="F161" s="19"/>
    </row>
    <row r="162" spans="3:6" ht="12.75">
      <c r="C162" s="17"/>
      <c r="D162" s="18"/>
      <c r="E162" s="19"/>
      <c r="F162" s="19"/>
    </row>
    <row r="163" spans="3:6" ht="12.75">
      <c r="C163" s="17"/>
      <c r="D163" s="18"/>
      <c r="E163" s="19"/>
      <c r="F163" s="19"/>
    </row>
    <row r="164" spans="3:6" ht="12.75">
      <c r="C164" s="17"/>
      <c r="D164" s="18"/>
      <c r="E164" s="19"/>
      <c r="F164" s="19"/>
    </row>
    <row r="165" spans="3:6" ht="12.75">
      <c r="C165" s="17"/>
      <c r="D165" s="18"/>
      <c r="E165" s="19"/>
      <c r="F165" s="19"/>
    </row>
    <row r="166" spans="3:6" ht="12.75">
      <c r="C166" s="17"/>
      <c r="D166" s="18"/>
      <c r="E166" s="19"/>
      <c r="F166" s="19"/>
    </row>
    <row r="167" spans="3:6" ht="12.75">
      <c r="C167" s="17"/>
      <c r="D167" s="18"/>
      <c r="E167" s="19"/>
      <c r="F167" s="19"/>
    </row>
    <row r="168" spans="3:6" ht="12.75">
      <c r="C168" s="17"/>
      <c r="D168" s="18"/>
      <c r="E168" s="19"/>
      <c r="F168" s="19"/>
    </row>
    <row r="169" spans="3:6" ht="12.75">
      <c r="C169" s="17"/>
      <c r="D169" s="18"/>
      <c r="E169" s="19"/>
      <c r="F169" s="19"/>
    </row>
    <row r="170" spans="3:6" ht="12.75">
      <c r="C170" s="17"/>
      <c r="D170" s="18"/>
      <c r="E170" s="19"/>
      <c r="F170" s="19"/>
    </row>
    <row r="171" spans="3:6" ht="12.75">
      <c r="C171" s="17"/>
      <c r="D171" s="18"/>
      <c r="E171" s="19"/>
      <c r="F171" s="19"/>
    </row>
    <row r="172" spans="3:6" ht="12.75">
      <c r="C172" s="17"/>
      <c r="D172" s="18"/>
      <c r="E172" s="19"/>
      <c r="F172" s="19"/>
    </row>
    <row r="173" spans="3:6" ht="12.75">
      <c r="C173" s="17"/>
      <c r="D173" s="18"/>
      <c r="E173" s="19"/>
      <c r="F173" s="19"/>
    </row>
    <row r="174" spans="3:6" ht="12.75">
      <c r="C174" s="17"/>
      <c r="D174" s="18"/>
      <c r="E174" s="19"/>
      <c r="F174" s="19"/>
    </row>
    <row r="175" spans="3:6" ht="12.75">
      <c r="C175" s="17"/>
      <c r="D175" s="18"/>
      <c r="E175" s="19"/>
      <c r="F175" s="19"/>
    </row>
    <row r="176" spans="3:6" ht="12.75">
      <c r="C176" s="17"/>
      <c r="D176" s="18"/>
      <c r="E176" s="19"/>
      <c r="F176" s="19"/>
    </row>
    <row r="177" spans="3:6" ht="12.75">
      <c r="C177" s="17"/>
      <c r="D177" s="18"/>
      <c r="E177" s="19"/>
      <c r="F177" s="19"/>
    </row>
    <row r="178" spans="3:6" ht="12.75">
      <c r="C178" s="17"/>
      <c r="D178" s="18"/>
      <c r="E178" s="19"/>
      <c r="F178" s="19"/>
    </row>
    <row r="179" spans="3:6" ht="12.75">
      <c r="C179" s="17"/>
      <c r="D179" s="18"/>
      <c r="E179" s="19"/>
      <c r="F179" s="19"/>
    </row>
    <row r="180" spans="3:6" ht="12.75">
      <c r="C180" s="17"/>
      <c r="D180" s="18"/>
      <c r="E180" s="19"/>
      <c r="F180" s="19"/>
    </row>
    <row r="181" spans="3:6" ht="12.75">
      <c r="C181" s="17"/>
      <c r="D181" s="18"/>
      <c r="E181" s="19"/>
      <c r="F181" s="19"/>
    </row>
    <row r="182" spans="3:6" ht="12.75">
      <c r="C182" s="17"/>
      <c r="D182" s="18"/>
      <c r="E182" s="19"/>
      <c r="F182" s="19"/>
    </row>
    <row r="183" spans="3:6" ht="12.75">
      <c r="C183" s="17"/>
      <c r="D183" s="18"/>
      <c r="E183" s="19"/>
      <c r="F183" s="19"/>
    </row>
    <row r="184" spans="3:6" ht="12.75">
      <c r="C184" s="17"/>
      <c r="D184" s="18"/>
      <c r="E184" s="19"/>
      <c r="F184" s="19"/>
    </row>
    <row r="185" spans="3:6" ht="12.75">
      <c r="C185" s="17"/>
      <c r="D185" s="18"/>
      <c r="E185" s="19"/>
      <c r="F185" s="19"/>
    </row>
    <row r="186" spans="3:6" ht="12.75">
      <c r="C186" s="17"/>
      <c r="D186" s="18"/>
      <c r="E186" s="19"/>
      <c r="F186" s="19"/>
    </row>
    <row r="187" spans="3:6" ht="12.75">
      <c r="C187" s="17"/>
      <c r="D187" s="18"/>
      <c r="E187" s="19"/>
      <c r="F187" s="19"/>
    </row>
    <row r="188" spans="3:6" ht="12.75">
      <c r="C188" s="17"/>
      <c r="D188" s="18"/>
      <c r="E188" s="19"/>
      <c r="F188" s="19"/>
    </row>
    <row r="189" spans="3:6" ht="12.75">
      <c r="C189" s="17"/>
      <c r="D189" s="18"/>
      <c r="E189" s="19"/>
      <c r="F189" s="19"/>
    </row>
    <row r="190" spans="3:6" ht="12.75">
      <c r="C190" s="17"/>
      <c r="D190" s="18"/>
      <c r="E190" s="19"/>
      <c r="F190" s="19"/>
    </row>
    <row r="191" spans="3:6" ht="12.75">
      <c r="C191" s="17"/>
      <c r="D191" s="18"/>
      <c r="E191" s="19"/>
      <c r="F191" s="19"/>
    </row>
    <row r="192" spans="3:6" ht="12.75">
      <c r="C192" s="17"/>
      <c r="D192" s="18"/>
      <c r="E192" s="19"/>
      <c r="F192" s="19"/>
    </row>
    <row r="193" spans="3:6" ht="12.75">
      <c r="C193" s="17"/>
      <c r="D193" s="18"/>
      <c r="E193" s="19"/>
      <c r="F193" s="19"/>
    </row>
    <row r="194" spans="3:6" ht="12.75">
      <c r="C194" s="17"/>
      <c r="D194" s="18"/>
      <c r="E194" s="19"/>
      <c r="F194" s="19"/>
    </row>
    <row r="195" spans="3:6" ht="12.75">
      <c r="C195" s="17"/>
      <c r="D195" s="18"/>
      <c r="E195" s="19"/>
      <c r="F195" s="19"/>
    </row>
    <row r="196" spans="3:6" ht="12.75">
      <c r="C196" s="17"/>
      <c r="D196" s="18"/>
      <c r="E196" s="19"/>
      <c r="F196" s="19"/>
    </row>
    <row r="197" spans="3:6" ht="12.75">
      <c r="C197" s="17"/>
      <c r="D197" s="18"/>
      <c r="E197" s="19"/>
      <c r="F197" s="19"/>
    </row>
    <row r="198" spans="3:6" ht="12.75">
      <c r="C198" s="17"/>
      <c r="D198" s="18"/>
      <c r="E198" s="19"/>
      <c r="F198" s="19"/>
    </row>
    <row r="199" spans="3:6" ht="12.75">
      <c r="C199" s="17"/>
      <c r="D199" s="18"/>
      <c r="E199" s="19"/>
      <c r="F199" s="19"/>
    </row>
    <row r="200" spans="3:6" ht="12.75">
      <c r="C200" s="17"/>
      <c r="D200" s="18"/>
      <c r="E200" s="19"/>
      <c r="F200" s="19"/>
    </row>
    <row r="201" spans="3:6" ht="12.75">
      <c r="C201" s="17"/>
      <c r="D201" s="18"/>
      <c r="E201" s="19"/>
      <c r="F201" s="19"/>
    </row>
    <row r="202" spans="3:6" ht="12.75">
      <c r="C202" s="17"/>
      <c r="D202" s="18"/>
      <c r="E202" s="19"/>
      <c r="F202" s="19"/>
    </row>
    <row r="203" spans="3:6" ht="12.75">
      <c r="C203" s="17"/>
      <c r="D203" s="18"/>
      <c r="E203" s="19"/>
      <c r="F203" s="19"/>
    </row>
    <row r="204" spans="3:6" ht="12.75">
      <c r="C204" s="17"/>
      <c r="D204" s="18"/>
      <c r="E204" s="19"/>
      <c r="F204" s="19"/>
    </row>
    <row r="205" spans="3:6" ht="12.75">
      <c r="C205" s="17"/>
      <c r="D205" s="18"/>
      <c r="E205" s="19"/>
      <c r="F205" s="19"/>
    </row>
    <row r="206" spans="3:6" ht="12.75">
      <c r="C206" s="17"/>
      <c r="D206" s="18"/>
      <c r="E206" s="19"/>
      <c r="F206" s="19"/>
    </row>
    <row r="207" spans="3:6" ht="12.75">
      <c r="C207" s="17"/>
      <c r="D207" s="18"/>
      <c r="E207" s="19"/>
      <c r="F207" s="19"/>
    </row>
    <row r="208" spans="3:6" ht="12.75">
      <c r="C208" s="17"/>
      <c r="D208" s="18"/>
      <c r="E208" s="19"/>
      <c r="F208" s="19"/>
    </row>
    <row r="209" spans="3:6" ht="12.75">
      <c r="C209" s="17"/>
      <c r="D209" s="18"/>
      <c r="E209" s="19"/>
      <c r="F209" s="19"/>
    </row>
    <row r="210" spans="3:6" ht="12.75">
      <c r="C210" s="17"/>
      <c r="D210" s="18"/>
      <c r="E210" s="19"/>
      <c r="F210" s="19"/>
    </row>
    <row r="211" spans="3:6" ht="12.75">
      <c r="C211" s="17"/>
      <c r="D211" s="18"/>
      <c r="E211" s="19"/>
      <c r="F211" s="19"/>
    </row>
    <row r="212" spans="3:6" ht="12.75">
      <c r="C212" s="17"/>
      <c r="D212" s="18"/>
      <c r="E212" s="19"/>
      <c r="F212" s="19"/>
    </row>
    <row r="213" spans="3:6" ht="12.75">
      <c r="C213" s="17"/>
      <c r="D213" s="18"/>
      <c r="E213" s="19"/>
      <c r="F213" s="19"/>
    </row>
    <row r="214" spans="3:6" ht="12.75">
      <c r="C214" s="17"/>
      <c r="D214" s="18"/>
      <c r="E214" s="19"/>
      <c r="F214" s="19"/>
    </row>
    <row r="215" spans="3:6" ht="12.75">
      <c r="C215" s="17"/>
      <c r="D215" s="18"/>
      <c r="E215" s="19"/>
      <c r="F215" s="19"/>
    </row>
    <row r="216" spans="3:6" ht="12.75">
      <c r="C216" s="17"/>
      <c r="D216" s="18"/>
      <c r="E216" s="19"/>
      <c r="F216" s="19"/>
    </row>
    <row r="217" spans="3:6" ht="12.75">
      <c r="C217" s="17"/>
      <c r="D217" s="18"/>
      <c r="E217" s="19"/>
      <c r="F217" s="19"/>
    </row>
    <row r="218" spans="3:6" ht="12.75">
      <c r="C218" s="17"/>
      <c r="D218" s="18"/>
      <c r="E218" s="19"/>
      <c r="F218" s="19"/>
    </row>
    <row r="219" spans="3:6" ht="12.75">
      <c r="C219" s="17"/>
      <c r="D219" s="18"/>
      <c r="E219" s="19"/>
      <c r="F219" s="19"/>
    </row>
    <row r="220" spans="3:6" ht="12.75">
      <c r="C220" s="17"/>
      <c r="D220" s="18"/>
      <c r="E220" s="19"/>
      <c r="F220" s="19"/>
    </row>
    <row r="221" spans="3:6" ht="12.75">
      <c r="C221" s="17"/>
      <c r="D221" s="18"/>
      <c r="E221" s="19"/>
      <c r="F221" s="19"/>
    </row>
    <row r="222" spans="3:6" ht="12.75">
      <c r="C222" s="17"/>
      <c r="D222" s="18"/>
      <c r="E222" s="19"/>
      <c r="F222" s="19"/>
    </row>
    <row r="223" spans="3:6" ht="12.75">
      <c r="C223" s="17"/>
      <c r="D223" s="18"/>
      <c r="E223" s="19"/>
      <c r="F223" s="19"/>
    </row>
    <row r="224" spans="3:6" ht="12.75">
      <c r="C224" s="17"/>
      <c r="D224" s="18"/>
      <c r="E224" s="19"/>
      <c r="F224" s="19"/>
    </row>
    <row r="225" spans="3:6" ht="12.75">
      <c r="C225" s="17"/>
      <c r="D225" s="18"/>
      <c r="E225" s="19"/>
      <c r="F225" s="19"/>
    </row>
    <row r="226" spans="3:6" ht="12.75">
      <c r="C226" s="17"/>
      <c r="D226" s="18"/>
      <c r="E226" s="19"/>
      <c r="F226" s="19"/>
    </row>
    <row r="227" spans="3:6" ht="12.75">
      <c r="C227" s="17"/>
      <c r="D227" s="18"/>
      <c r="E227" s="19"/>
      <c r="F227" s="19"/>
    </row>
    <row r="228" spans="3:6" ht="12.75">
      <c r="C228" s="17"/>
      <c r="D228" s="18"/>
      <c r="E228" s="19"/>
      <c r="F228" s="19"/>
    </row>
    <row r="229" spans="3:6" ht="12.75">
      <c r="C229" s="17"/>
      <c r="D229" s="18"/>
      <c r="E229" s="19"/>
      <c r="F229" s="19"/>
    </row>
    <row r="230" spans="3:6" ht="12.75">
      <c r="C230" s="17"/>
      <c r="D230" s="18"/>
      <c r="E230" s="19"/>
      <c r="F230" s="19"/>
    </row>
    <row r="231" spans="3:6" ht="12.75">
      <c r="C231" s="17"/>
      <c r="D231" s="18"/>
      <c r="E231" s="19"/>
      <c r="F231" s="19"/>
    </row>
    <row r="232" spans="3:6" ht="12.75">
      <c r="C232" s="17"/>
      <c r="D232" s="18"/>
      <c r="E232" s="19"/>
      <c r="F232" s="19"/>
    </row>
    <row r="233" spans="3:6" ht="12.75">
      <c r="C233" s="17"/>
      <c r="D233" s="18"/>
      <c r="E233" s="19"/>
      <c r="F233" s="19"/>
    </row>
    <row r="234" spans="3:6" ht="12.75">
      <c r="C234" s="17"/>
      <c r="D234" s="18"/>
      <c r="E234" s="19"/>
      <c r="F234" s="19"/>
    </row>
    <row r="235" spans="3:6" ht="12.75">
      <c r="C235" s="17"/>
      <c r="D235" s="18"/>
      <c r="E235" s="19"/>
      <c r="F235" s="19"/>
    </row>
    <row r="236" spans="3:6" ht="12.75">
      <c r="C236" s="17"/>
      <c r="D236" s="18"/>
      <c r="E236" s="19"/>
      <c r="F236" s="19"/>
    </row>
    <row r="237" spans="3:6" ht="12.75">
      <c r="C237" s="17"/>
      <c r="D237" s="18"/>
      <c r="E237" s="19"/>
      <c r="F237" s="19"/>
    </row>
    <row r="238" spans="3:6" ht="12.75">
      <c r="C238" s="17"/>
      <c r="D238" s="18"/>
      <c r="E238" s="19"/>
      <c r="F238" s="19"/>
    </row>
    <row r="239" spans="3:6" ht="12.75">
      <c r="C239" s="17"/>
      <c r="D239" s="18"/>
      <c r="E239" s="19"/>
      <c r="F239" s="19"/>
    </row>
    <row r="240" spans="3:6" ht="12.75">
      <c r="C240" s="17"/>
      <c r="D240" s="18"/>
      <c r="E240" s="19"/>
      <c r="F240" s="19"/>
    </row>
    <row r="241" spans="3:6" ht="12.75">
      <c r="C241" s="17"/>
      <c r="D241" s="18"/>
      <c r="E241" s="19"/>
      <c r="F241" s="19"/>
    </row>
    <row r="242" spans="3:6" ht="12.75">
      <c r="C242" s="17"/>
      <c r="D242" s="18"/>
      <c r="E242" s="19"/>
      <c r="F242" s="19"/>
    </row>
    <row r="243" spans="3:6" ht="12.75">
      <c r="C243" s="17"/>
      <c r="D243" s="18"/>
      <c r="E243" s="19"/>
      <c r="F243" s="19"/>
    </row>
    <row r="244" spans="3:6" ht="12.75">
      <c r="C244" s="17"/>
      <c r="D244" s="18"/>
      <c r="E244" s="19"/>
      <c r="F244" s="19"/>
    </row>
    <row r="245" spans="3:6" ht="12.75">
      <c r="C245" s="17"/>
      <c r="D245" s="18"/>
      <c r="E245" s="19"/>
      <c r="F245" s="19"/>
    </row>
    <row r="246" spans="3:6" ht="12.75">
      <c r="C246" s="17"/>
      <c r="D246" s="18"/>
      <c r="E246" s="19"/>
      <c r="F246" s="19"/>
    </row>
    <row r="247" spans="3:6" ht="12.75">
      <c r="C247" s="17"/>
      <c r="D247" s="18"/>
      <c r="E247" s="19"/>
      <c r="F247" s="19"/>
    </row>
    <row r="248" spans="3:6" ht="12.75">
      <c r="C248" s="17"/>
      <c r="D248" s="18"/>
      <c r="E248" s="19"/>
      <c r="F248" s="19"/>
    </row>
    <row r="249" spans="3:6" ht="12.75">
      <c r="C249" s="17"/>
      <c r="D249" s="18"/>
      <c r="E249" s="19"/>
      <c r="F249" s="19"/>
    </row>
    <row r="250" spans="3:6" ht="12.75">
      <c r="C250" s="17"/>
      <c r="D250" s="18"/>
      <c r="E250" s="19"/>
      <c r="F250" s="19"/>
    </row>
    <row r="251" spans="3:6" ht="12.75">
      <c r="C251" s="17"/>
      <c r="D251" s="18"/>
      <c r="E251" s="19"/>
      <c r="F251" s="19"/>
    </row>
    <row r="252" spans="3:6" ht="12.75">
      <c r="C252" s="17"/>
      <c r="D252" s="18"/>
      <c r="E252" s="19"/>
      <c r="F252" s="19"/>
    </row>
    <row r="253" spans="3:6" ht="12.75">
      <c r="C253" s="17"/>
      <c r="D253" s="18"/>
      <c r="E253" s="19"/>
      <c r="F253" s="19"/>
    </row>
    <row r="254" spans="3:6" ht="12.75">
      <c r="C254" s="17"/>
      <c r="D254" s="18"/>
      <c r="E254" s="19"/>
      <c r="F254" s="19"/>
    </row>
    <row r="255" spans="3:6" ht="12.75">
      <c r="C255" s="17"/>
      <c r="D255" s="18"/>
      <c r="E255" s="19"/>
      <c r="F255" s="19"/>
    </row>
    <row r="256" spans="3:6" ht="12.75">
      <c r="C256" s="17"/>
      <c r="D256" s="18"/>
      <c r="E256" s="19"/>
      <c r="F256" s="19"/>
    </row>
    <row r="257" spans="3:6" ht="12.75">
      <c r="C257" s="17"/>
      <c r="D257" s="18"/>
      <c r="E257" s="19"/>
      <c r="F257" s="19"/>
    </row>
    <row r="258" spans="3:6" ht="12.75">
      <c r="C258" s="17"/>
      <c r="D258" s="18"/>
      <c r="E258" s="19"/>
      <c r="F258" s="19"/>
    </row>
    <row r="259" spans="3:6" ht="12.75">
      <c r="C259" s="17"/>
      <c r="D259" s="18"/>
      <c r="E259" s="19"/>
      <c r="F259" s="19"/>
    </row>
    <row r="260" spans="3:6" ht="12.75">
      <c r="C260" s="17"/>
      <c r="D260" s="18"/>
      <c r="E260" s="19"/>
      <c r="F260" s="19"/>
    </row>
    <row r="261" spans="3:6" ht="12.75">
      <c r="C261" s="17"/>
      <c r="D261" s="18"/>
      <c r="E261" s="19"/>
      <c r="F261" s="19"/>
    </row>
    <row r="262" spans="3:6" ht="12.75">
      <c r="C262" s="17"/>
      <c r="D262" s="18"/>
      <c r="E262" s="19"/>
      <c r="F262" s="19"/>
    </row>
    <row r="263" spans="3:6" ht="12.75">
      <c r="C263" s="17"/>
      <c r="D263" s="18"/>
      <c r="E263" s="19"/>
      <c r="F263" s="19"/>
    </row>
    <row r="264" spans="3:6" ht="12.75">
      <c r="C264" s="17"/>
      <c r="D264" s="18"/>
      <c r="E264" s="19"/>
      <c r="F264" s="19"/>
    </row>
    <row r="265" spans="3:6" ht="12.75">
      <c r="C265" s="17"/>
      <c r="D265" s="18"/>
      <c r="E265" s="19"/>
      <c r="F265" s="19"/>
    </row>
    <row r="266" spans="3:6" ht="12.75">
      <c r="C266" s="17"/>
      <c r="D266" s="18"/>
      <c r="E266" s="19"/>
      <c r="F266" s="19"/>
    </row>
    <row r="267" spans="3:6" ht="12.75">
      <c r="C267" s="17"/>
      <c r="D267" s="18"/>
      <c r="E267" s="19"/>
      <c r="F267" s="19"/>
    </row>
    <row r="268" spans="3:6" ht="12.75">
      <c r="C268" s="17"/>
      <c r="D268" s="18"/>
      <c r="E268" s="19"/>
      <c r="F268" s="19"/>
    </row>
    <row r="269" spans="3:6" ht="12.75">
      <c r="C269" s="17"/>
      <c r="D269" s="18"/>
      <c r="E269" s="19"/>
      <c r="F269" s="19"/>
    </row>
    <row r="270" spans="3:6" ht="12.75">
      <c r="C270" s="17"/>
      <c r="D270" s="18"/>
      <c r="E270" s="19"/>
      <c r="F270" s="19"/>
    </row>
    <row r="271" spans="3:6" ht="12.75">
      <c r="C271" s="17"/>
      <c r="D271" s="18"/>
      <c r="E271" s="19"/>
      <c r="F271" s="19"/>
    </row>
    <row r="272" spans="3:6" ht="12.75">
      <c r="C272" s="17"/>
      <c r="D272" s="18"/>
      <c r="E272" s="19"/>
      <c r="F272" s="19"/>
    </row>
    <row r="273" spans="3:6" ht="12.75">
      <c r="C273" s="17"/>
      <c r="D273" s="18"/>
      <c r="E273" s="19"/>
      <c r="F273" s="19"/>
    </row>
    <row r="274" spans="3:6" ht="12.75">
      <c r="C274" s="17"/>
      <c r="D274" s="18"/>
      <c r="E274" s="19"/>
      <c r="F274" s="19"/>
    </row>
    <row r="275" spans="3:6" ht="12.75">
      <c r="C275" s="17"/>
      <c r="D275" s="18"/>
      <c r="E275" s="19"/>
      <c r="F275" s="19"/>
    </row>
    <row r="276" spans="3:6" ht="12.75">
      <c r="C276" s="17"/>
      <c r="D276" s="18"/>
      <c r="E276" s="19"/>
      <c r="F276" s="19"/>
    </row>
    <row r="277" spans="3:6" ht="12.75">
      <c r="C277" s="17"/>
      <c r="D277" s="18"/>
      <c r="E277" s="19"/>
      <c r="F277" s="19"/>
    </row>
    <row r="278" spans="3:6" ht="12.75">
      <c r="C278" s="17"/>
      <c r="D278" s="18"/>
      <c r="E278" s="19"/>
      <c r="F278" s="19"/>
    </row>
    <row r="279" spans="3:6" ht="12.75">
      <c r="C279" s="17"/>
      <c r="D279" s="18"/>
      <c r="E279" s="19"/>
      <c r="F279" s="19"/>
    </row>
    <row r="280" spans="3:6" ht="12.75">
      <c r="C280" s="17"/>
      <c r="D280" s="18"/>
      <c r="E280" s="19"/>
      <c r="F280" s="19"/>
    </row>
    <row r="281" spans="3:6" ht="12.75">
      <c r="C281" s="17"/>
      <c r="D281" s="18"/>
      <c r="E281" s="19"/>
      <c r="F281" s="19"/>
    </row>
    <row r="282" spans="3:6" ht="12.75">
      <c r="C282" s="17"/>
      <c r="D282" s="18"/>
      <c r="E282" s="19"/>
      <c r="F282" s="19"/>
    </row>
    <row r="283" spans="3:6" ht="12.75">
      <c r="C283" s="17"/>
      <c r="D283" s="18"/>
      <c r="E283" s="19"/>
      <c r="F283" s="19"/>
    </row>
    <row r="284" spans="3:6" ht="12.75">
      <c r="C284" s="17"/>
      <c r="D284" s="18"/>
      <c r="E284" s="19"/>
      <c r="F284" s="19"/>
    </row>
    <row r="285" spans="3:6" ht="12.75">
      <c r="C285" s="17"/>
      <c r="D285" s="18"/>
      <c r="E285" s="19"/>
      <c r="F285" s="19"/>
    </row>
    <row r="286" spans="3:6" ht="12.75">
      <c r="C286" s="17"/>
      <c r="D286" s="18"/>
      <c r="E286" s="19"/>
      <c r="F286" s="19"/>
    </row>
    <row r="287" spans="3:6" ht="12.75">
      <c r="C287" s="17"/>
      <c r="D287" s="18"/>
      <c r="E287" s="19"/>
      <c r="F287" s="19"/>
    </row>
    <row r="288" spans="3:6" ht="12.75">
      <c r="C288" s="17"/>
      <c r="D288" s="18"/>
      <c r="E288" s="19"/>
      <c r="F288" s="19"/>
    </row>
    <row r="289" spans="3:6" ht="12.75">
      <c r="C289" s="17"/>
      <c r="D289" s="18"/>
      <c r="E289" s="19"/>
      <c r="F289" s="19"/>
    </row>
    <row r="290" spans="3:6" ht="12.75">
      <c r="C290" s="17"/>
      <c r="D290" s="18"/>
      <c r="E290" s="19"/>
      <c r="F290" s="19"/>
    </row>
    <row r="291" spans="3:6" ht="12.75">
      <c r="C291" s="17"/>
      <c r="D291" s="18"/>
      <c r="E291" s="19"/>
      <c r="F291" s="19"/>
    </row>
    <row r="292" spans="3:6" ht="12.75">
      <c r="C292" s="17"/>
      <c r="D292" s="18"/>
      <c r="E292" s="19"/>
      <c r="F292" s="19"/>
    </row>
    <row r="293" spans="3:6" ht="12.75">
      <c r="C293" s="17"/>
      <c r="D293" s="18"/>
      <c r="E293" s="19"/>
      <c r="F293" s="19"/>
    </row>
    <row r="294" spans="3:6" ht="12.75">
      <c r="C294" s="17"/>
      <c r="D294" s="18"/>
      <c r="E294" s="19"/>
      <c r="F294" s="19"/>
    </row>
    <row r="295" spans="3:6" ht="12.75">
      <c r="C295" s="17"/>
      <c r="D295" s="18"/>
      <c r="E295" s="19"/>
      <c r="F295" s="19"/>
    </row>
    <row r="296" spans="3:6" ht="12.75">
      <c r="C296" s="17"/>
      <c r="D296" s="18"/>
      <c r="E296" s="19"/>
      <c r="F296" s="19"/>
    </row>
    <row r="297" spans="3:6" ht="12.75">
      <c r="C297" s="17"/>
      <c r="D297" s="18"/>
      <c r="E297" s="19"/>
      <c r="F297" s="19"/>
    </row>
    <row r="298" spans="3:6" ht="12.75">
      <c r="C298" s="17"/>
      <c r="D298" s="18"/>
      <c r="E298" s="19"/>
      <c r="F298" s="19"/>
    </row>
    <row r="299" spans="3:6" ht="12.75">
      <c r="C299" s="17"/>
      <c r="D299" s="18"/>
      <c r="E299" s="19"/>
      <c r="F299" s="19"/>
    </row>
    <row r="300" spans="3:6" ht="12.75">
      <c r="C300" s="17"/>
      <c r="D300" s="18"/>
      <c r="E300" s="19"/>
      <c r="F300" s="19"/>
    </row>
    <row r="301" spans="3:6" ht="12.75">
      <c r="C301" s="17"/>
      <c r="D301" s="18"/>
      <c r="E301" s="19"/>
      <c r="F301" s="19"/>
    </row>
    <row r="302" spans="3:6" ht="12.75">
      <c r="C302" s="17"/>
      <c r="D302" s="18"/>
      <c r="E302" s="19"/>
      <c r="F302" s="19"/>
    </row>
    <row r="303" spans="3:6" ht="12.75">
      <c r="C303" s="17"/>
      <c r="D303" s="18"/>
      <c r="E303" s="19"/>
      <c r="F303" s="19"/>
    </row>
    <row r="304" spans="3:6" ht="12.75">
      <c r="C304" s="17"/>
      <c r="D304" s="18"/>
      <c r="E304" s="19"/>
      <c r="F304" s="19"/>
    </row>
    <row r="305" spans="3:6" ht="12.75">
      <c r="C305" s="17"/>
      <c r="D305" s="18"/>
      <c r="E305" s="19"/>
      <c r="F305" s="19"/>
    </row>
    <row r="306" spans="3:6" ht="12.75">
      <c r="C306" s="17"/>
      <c r="D306" s="18"/>
      <c r="E306" s="19"/>
      <c r="F306" s="19"/>
    </row>
    <row r="307" spans="3:6" ht="12.75">
      <c r="C307" s="17"/>
      <c r="D307" s="18"/>
      <c r="E307" s="19"/>
      <c r="F307" s="19"/>
    </row>
    <row r="308" spans="3:6" ht="12.75">
      <c r="C308" s="17"/>
      <c r="D308" s="18"/>
      <c r="E308" s="19"/>
      <c r="F308" s="19"/>
    </row>
    <row r="309" spans="3:6" ht="12.75">
      <c r="C309" s="17"/>
      <c r="D309" s="18"/>
      <c r="E309" s="19"/>
      <c r="F309" s="19"/>
    </row>
    <row r="310" spans="3:6" ht="12.75">
      <c r="C310" s="17"/>
      <c r="D310" s="18"/>
      <c r="E310" s="19"/>
      <c r="F310" s="19"/>
    </row>
    <row r="311" spans="3:6" ht="12.75">
      <c r="C311" s="17"/>
      <c r="D311" s="18"/>
      <c r="E311" s="19"/>
      <c r="F311" s="19"/>
    </row>
    <row r="312" spans="3:6" ht="12.75">
      <c r="C312" s="17"/>
      <c r="D312" s="18"/>
      <c r="E312" s="19"/>
      <c r="F312" s="19"/>
    </row>
    <row r="313" spans="3:6" ht="12.75">
      <c r="C313" s="17"/>
      <c r="D313" s="18"/>
      <c r="E313" s="19"/>
      <c r="F313" s="19"/>
    </row>
    <row r="314" spans="3:6" ht="12.75">
      <c r="C314" s="17"/>
      <c r="D314" s="18"/>
      <c r="E314" s="19"/>
      <c r="F314" s="19"/>
    </row>
    <row r="315" spans="3:6" ht="12.75">
      <c r="C315" s="17"/>
      <c r="D315" s="18"/>
      <c r="E315" s="19"/>
      <c r="F315" s="19"/>
    </row>
    <row r="316" spans="3:6" ht="12.75">
      <c r="C316" s="17"/>
      <c r="D316" s="18"/>
      <c r="E316" s="19"/>
      <c r="F316" s="19"/>
    </row>
    <row r="317" spans="3:6" ht="12.75">
      <c r="C317" s="17"/>
      <c r="D317" s="18"/>
      <c r="E317" s="19"/>
      <c r="F317" s="19"/>
    </row>
    <row r="318" spans="3:6" ht="12.75">
      <c r="C318" s="17"/>
      <c r="D318" s="18"/>
      <c r="E318" s="19"/>
      <c r="F318" s="19"/>
    </row>
    <row r="319" spans="3:6" ht="12.75">
      <c r="C319" s="17"/>
      <c r="D319" s="18"/>
      <c r="E319" s="19"/>
      <c r="F319" s="19"/>
    </row>
    <row r="320" spans="3:6" ht="12.75">
      <c r="C320" s="17"/>
      <c r="D320" s="18"/>
      <c r="E320" s="19"/>
      <c r="F320" s="19"/>
    </row>
    <row r="321" spans="3:6" ht="12.75">
      <c r="C321" s="17"/>
      <c r="D321" s="18"/>
      <c r="E321" s="19"/>
      <c r="F321" s="19"/>
    </row>
    <row r="322" spans="3:6" ht="12.75">
      <c r="C322" s="17"/>
      <c r="D322" s="18"/>
      <c r="E322" s="19"/>
      <c r="F322" s="19"/>
    </row>
    <row r="323" spans="3:6" ht="12.75">
      <c r="C323" s="17"/>
      <c r="D323" s="18"/>
      <c r="E323" s="19"/>
      <c r="F323" s="19"/>
    </row>
    <row r="324" spans="3:6" ht="12.75">
      <c r="C324" s="17"/>
      <c r="D324" s="18"/>
      <c r="E324" s="19"/>
      <c r="F324" s="19"/>
    </row>
    <row r="325" spans="3:6" ht="12.75">
      <c r="C325" s="17"/>
      <c r="D325" s="18"/>
      <c r="E325" s="19"/>
      <c r="F325" s="19"/>
    </row>
    <row r="326" spans="3:6" ht="12.75">
      <c r="C326" s="17"/>
      <c r="D326" s="18"/>
      <c r="E326" s="19"/>
      <c r="F326" s="19"/>
    </row>
    <row r="327" spans="3:6" ht="12.75">
      <c r="C327" s="17"/>
      <c r="D327" s="18"/>
      <c r="E327" s="19"/>
      <c r="F327" s="19"/>
    </row>
    <row r="328" spans="3:6" ht="12.75">
      <c r="C328" s="17"/>
      <c r="D328" s="18"/>
      <c r="E328" s="19"/>
      <c r="F328" s="19"/>
    </row>
    <row r="329" spans="3:6" ht="12.75">
      <c r="C329" s="17"/>
      <c r="D329" s="18"/>
      <c r="E329" s="19"/>
      <c r="F329" s="19"/>
    </row>
    <row r="330" spans="3:6" ht="12.75">
      <c r="C330" s="17"/>
      <c r="D330" s="18"/>
      <c r="E330" s="19"/>
      <c r="F330" s="19"/>
    </row>
    <row r="331" spans="3:6" ht="12.75">
      <c r="C331" s="17"/>
      <c r="D331" s="18"/>
      <c r="E331" s="19"/>
      <c r="F331" s="19"/>
    </row>
    <row r="332" spans="3:6" ht="12.75">
      <c r="C332" s="17"/>
      <c r="D332" s="18"/>
      <c r="E332" s="19"/>
      <c r="F332" s="19"/>
    </row>
    <row r="333" spans="3:6" ht="12.75">
      <c r="C333" s="17"/>
      <c r="D333" s="18"/>
      <c r="E333" s="19"/>
      <c r="F333" s="19"/>
    </row>
    <row r="334" spans="3:6" ht="12.75">
      <c r="C334" s="17"/>
      <c r="D334" s="18"/>
      <c r="E334" s="19"/>
      <c r="F334" s="19"/>
    </row>
    <row r="335" spans="3:6" ht="12.75">
      <c r="C335" s="17"/>
      <c r="D335" s="18"/>
      <c r="E335" s="19"/>
      <c r="F335" s="19"/>
    </row>
    <row r="336" spans="3:6" ht="12.75">
      <c r="C336" s="17"/>
      <c r="D336" s="18"/>
      <c r="E336" s="19"/>
      <c r="F336" s="19"/>
    </row>
    <row r="337" spans="3:6" ht="12.75">
      <c r="C337" s="17"/>
      <c r="D337" s="18"/>
      <c r="E337" s="19"/>
      <c r="F337" s="19"/>
    </row>
    <row r="338" spans="3:6" ht="12.75">
      <c r="C338" s="17"/>
      <c r="D338" s="18"/>
      <c r="E338" s="19"/>
      <c r="F338" s="19"/>
    </row>
    <row r="339" spans="3:6" ht="12.75">
      <c r="C339" s="17"/>
      <c r="D339" s="18"/>
      <c r="E339" s="19"/>
      <c r="F339" s="19"/>
    </row>
    <row r="340" spans="3:6" ht="12.75">
      <c r="C340" s="17"/>
      <c r="D340" s="18"/>
      <c r="E340" s="19"/>
      <c r="F340" s="19"/>
    </row>
    <row r="341" spans="3:6" ht="12.75">
      <c r="C341" s="17"/>
      <c r="D341" s="18"/>
      <c r="E341" s="19"/>
      <c r="F341" s="19"/>
    </row>
    <row r="342" spans="3:6" ht="12.75">
      <c r="C342" s="17"/>
      <c r="D342" s="18"/>
      <c r="E342" s="19"/>
      <c r="F342" s="19"/>
    </row>
    <row r="343" spans="3:6" ht="12.75">
      <c r="C343" s="17"/>
      <c r="D343" s="18"/>
      <c r="E343" s="19"/>
      <c r="F343" s="19"/>
    </row>
    <row r="344" spans="3:6" ht="12.75">
      <c r="C344" s="17"/>
      <c r="D344" s="18"/>
      <c r="E344" s="19"/>
      <c r="F344" s="19"/>
    </row>
    <row r="345" spans="3:6" ht="12.75">
      <c r="C345" s="17"/>
      <c r="D345" s="18"/>
      <c r="E345" s="19"/>
      <c r="F345" s="19"/>
    </row>
    <row r="346" spans="3:6" ht="12.75">
      <c r="C346" s="17"/>
      <c r="D346" s="18"/>
      <c r="E346" s="19"/>
      <c r="F346" s="19"/>
    </row>
    <row r="347" spans="3:6" ht="12.75">
      <c r="C347" s="17"/>
      <c r="D347" s="18"/>
      <c r="E347" s="19"/>
      <c r="F347" s="19"/>
    </row>
    <row r="348" spans="3:6" ht="12.75">
      <c r="C348" s="17"/>
      <c r="D348" s="18"/>
      <c r="E348" s="19"/>
      <c r="F348" s="19"/>
    </row>
    <row r="349" spans="3:6" ht="12.75">
      <c r="C349" s="17"/>
      <c r="D349" s="18"/>
      <c r="E349" s="19"/>
      <c r="F349" s="19"/>
    </row>
    <row r="350" spans="3:6" ht="12.75">
      <c r="C350" s="17"/>
      <c r="D350" s="18"/>
      <c r="E350" s="19"/>
      <c r="F350" s="19"/>
    </row>
    <row r="351" spans="3:6" ht="12.75">
      <c r="C351" s="17"/>
      <c r="D351" s="18"/>
      <c r="E351" s="19"/>
      <c r="F351" s="19"/>
    </row>
    <row r="352" spans="3:6" ht="12.75">
      <c r="C352" s="17"/>
      <c r="D352" s="18"/>
      <c r="E352" s="19"/>
      <c r="F352" s="19"/>
    </row>
    <row r="353" spans="3:6" ht="12.75">
      <c r="C353" s="17"/>
      <c r="D353" s="18"/>
      <c r="E353" s="19"/>
      <c r="F353" s="19"/>
    </row>
    <row r="354" spans="3:6" ht="12.75">
      <c r="C354" s="17"/>
      <c r="D354" s="18"/>
      <c r="E354" s="19"/>
      <c r="F354" s="19"/>
    </row>
    <row r="355" spans="3:6" ht="12.75">
      <c r="C355" s="17"/>
      <c r="D355" s="18"/>
      <c r="E355" s="19"/>
      <c r="F355" s="19"/>
    </row>
    <row r="356" spans="3:6" ht="12.75">
      <c r="C356" s="17"/>
      <c r="D356" s="18"/>
      <c r="E356" s="19"/>
      <c r="F356" s="19"/>
    </row>
    <row r="357" spans="3:6" ht="12.75">
      <c r="C357" s="17"/>
      <c r="D357" s="18"/>
      <c r="E357" s="19"/>
      <c r="F357" s="19"/>
    </row>
    <row r="358" spans="3:6" ht="12.75">
      <c r="C358" s="17"/>
      <c r="D358" s="18"/>
      <c r="E358" s="19"/>
      <c r="F358" s="19"/>
    </row>
    <row r="359" spans="3:6" ht="12.75">
      <c r="C359" s="17"/>
      <c r="D359" s="18"/>
      <c r="E359" s="19"/>
      <c r="F359" s="19"/>
    </row>
    <row r="360" spans="3:6" ht="12.75">
      <c r="C360" s="17"/>
      <c r="D360" s="18"/>
      <c r="E360" s="19"/>
      <c r="F360" s="19"/>
    </row>
    <row r="361" spans="3:6" ht="12.75">
      <c r="C361" s="17"/>
      <c r="D361" s="18"/>
      <c r="E361" s="19"/>
      <c r="F361" s="19"/>
    </row>
    <row r="362" spans="3:6" ht="12.75">
      <c r="C362" s="17"/>
      <c r="D362" s="18"/>
      <c r="E362" s="19"/>
      <c r="F362" s="19"/>
    </row>
    <row r="363" spans="3:6" ht="12.75">
      <c r="C363" s="17"/>
      <c r="D363" s="18"/>
      <c r="E363" s="19"/>
      <c r="F363" s="19"/>
    </row>
    <row r="364" spans="3:6" ht="12.75">
      <c r="C364" s="17"/>
      <c r="D364" s="18"/>
      <c r="E364" s="19"/>
      <c r="F364" s="19"/>
    </row>
    <row r="365" spans="3:6" ht="12.75">
      <c r="C365" s="17"/>
      <c r="D365" s="18"/>
      <c r="E365" s="19"/>
      <c r="F365" s="19"/>
    </row>
    <row r="366" spans="3:6" ht="12.75">
      <c r="C366" s="17"/>
      <c r="D366" s="18"/>
      <c r="E366" s="19"/>
      <c r="F366" s="19"/>
    </row>
    <row r="367" spans="3:6" ht="12.75">
      <c r="C367" s="17"/>
      <c r="D367" s="18"/>
      <c r="E367" s="19"/>
      <c r="F367" s="19"/>
    </row>
    <row r="368" spans="3:6" ht="12.75">
      <c r="C368" s="17"/>
      <c r="D368" s="18"/>
      <c r="E368" s="19"/>
      <c r="F368" s="19"/>
    </row>
    <row r="369" spans="3:6" ht="12.75">
      <c r="C369" s="17"/>
      <c r="D369" s="18"/>
      <c r="E369" s="19"/>
      <c r="F369" s="19"/>
    </row>
    <row r="370" spans="3:6" ht="12.75">
      <c r="C370" s="17"/>
      <c r="D370" s="18"/>
      <c r="E370" s="19"/>
      <c r="F370" s="19"/>
    </row>
    <row r="371" spans="3:6" ht="12.75">
      <c r="C371" s="17"/>
      <c r="D371" s="18"/>
      <c r="E371" s="19"/>
      <c r="F371" s="19"/>
    </row>
    <row r="372" spans="3:6" ht="12.75">
      <c r="C372" s="17"/>
      <c r="D372" s="18"/>
      <c r="E372" s="19"/>
      <c r="F372" s="19"/>
    </row>
    <row r="373" spans="3:6" ht="12.75">
      <c r="C373" s="17"/>
      <c r="D373" s="18"/>
      <c r="E373" s="19"/>
      <c r="F373" s="19"/>
    </row>
    <row r="374" spans="3:6" ht="12.75">
      <c r="C374" s="17"/>
      <c r="D374" s="18"/>
      <c r="E374" s="19"/>
      <c r="F374" s="19"/>
    </row>
    <row r="375" spans="3:6" ht="12.75">
      <c r="C375" s="17"/>
      <c r="D375" s="18"/>
      <c r="E375" s="19"/>
      <c r="F375" s="19"/>
    </row>
    <row r="376" spans="3:6" ht="12.75">
      <c r="C376" s="17"/>
      <c r="D376" s="18"/>
      <c r="E376" s="19"/>
      <c r="F376" s="19"/>
    </row>
    <row r="377" spans="3:6" ht="12.75">
      <c r="C377" s="17"/>
      <c r="D377" s="18"/>
      <c r="E377" s="19"/>
      <c r="F377" s="19"/>
    </row>
    <row r="378" spans="3:6" ht="12.75">
      <c r="C378" s="17"/>
      <c r="D378" s="18"/>
      <c r="E378" s="19"/>
      <c r="F378" s="19"/>
    </row>
    <row r="379" spans="3:6" ht="12.75">
      <c r="C379" s="17"/>
      <c r="D379" s="18"/>
      <c r="E379" s="19"/>
      <c r="F379" s="19"/>
    </row>
    <row r="380" spans="3:6" ht="12.75">
      <c r="C380" s="17"/>
      <c r="D380" s="18"/>
      <c r="E380" s="19"/>
      <c r="F380" s="19"/>
    </row>
    <row r="381" spans="3:6" ht="12.75">
      <c r="C381" s="17"/>
      <c r="D381" s="18"/>
      <c r="E381" s="19"/>
      <c r="F381" s="19"/>
    </row>
    <row r="382" spans="3:6" ht="12.75">
      <c r="C382" s="17"/>
      <c r="D382" s="18"/>
      <c r="E382" s="19"/>
      <c r="F382" s="19"/>
    </row>
    <row r="383" spans="3:6" ht="12.75">
      <c r="C383" s="17"/>
      <c r="D383" s="18"/>
      <c r="E383" s="19"/>
      <c r="F383" s="19"/>
    </row>
    <row r="384" spans="3:6" ht="12.75">
      <c r="C384" s="17"/>
      <c r="D384" s="18"/>
      <c r="E384" s="19"/>
      <c r="F384" s="19"/>
    </row>
    <row r="385" spans="3:6" ht="12.75">
      <c r="C385" s="17"/>
      <c r="D385" s="18"/>
      <c r="E385" s="19"/>
      <c r="F385" s="19"/>
    </row>
    <row r="386" spans="3:6" ht="12.75">
      <c r="C386" s="17"/>
      <c r="D386" s="18"/>
      <c r="E386" s="19"/>
      <c r="F386" s="19"/>
    </row>
    <row r="387" spans="3:6" ht="12.75">
      <c r="C387" s="17"/>
      <c r="D387" s="18"/>
      <c r="E387" s="19"/>
      <c r="F387" s="19"/>
    </row>
    <row r="388" spans="3:6" ht="12.75">
      <c r="C388" s="17"/>
      <c r="D388" s="18"/>
      <c r="E388" s="19"/>
      <c r="F388" s="19"/>
    </row>
    <row r="389" spans="3:6" ht="12.75">
      <c r="C389" s="17"/>
      <c r="D389" s="18"/>
      <c r="E389" s="19"/>
      <c r="F389" s="19"/>
    </row>
    <row r="390" spans="3:6" ht="12.75">
      <c r="C390" s="17"/>
      <c r="D390" s="18"/>
      <c r="E390" s="19"/>
      <c r="F390" s="19"/>
    </row>
    <row r="391" spans="3:6" ht="12.75">
      <c r="C391" s="17"/>
      <c r="D391" s="18"/>
      <c r="E391" s="19"/>
      <c r="F391" s="19"/>
    </row>
    <row r="392" spans="3:6" ht="12.75">
      <c r="C392" s="17"/>
      <c r="D392" s="18"/>
      <c r="E392" s="19"/>
      <c r="F392" s="19"/>
    </row>
    <row r="393" spans="3:6" ht="12.75">
      <c r="C393" s="17"/>
      <c r="D393" s="18"/>
      <c r="E393" s="19"/>
      <c r="F393" s="19"/>
    </row>
    <row r="394" spans="3:6" ht="12.75">
      <c r="C394" s="17"/>
      <c r="D394" s="18"/>
      <c r="E394" s="19"/>
      <c r="F394" s="19"/>
    </row>
    <row r="395" spans="3:6" ht="12.75">
      <c r="C395" s="17"/>
      <c r="D395" s="18"/>
      <c r="E395" s="19"/>
      <c r="F395" s="19"/>
    </row>
    <row r="396" spans="3:6" ht="12.75">
      <c r="C396" s="17"/>
      <c r="D396" s="18"/>
      <c r="E396" s="19"/>
      <c r="F396" s="19"/>
    </row>
    <row r="397" spans="3:6" ht="12.75">
      <c r="C397" s="17"/>
      <c r="D397" s="18"/>
      <c r="E397" s="19"/>
      <c r="F397" s="19"/>
    </row>
    <row r="398" spans="3:6" ht="12.75">
      <c r="C398" s="17"/>
      <c r="D398" s="18"/>
      <c r="E398" s="19"/>
      <c r="F398" s="19"/>
    </row>
    <row r="399" spans="3:6" ht="12.75">
      <c r="C399" s="17"/>
      <c r="D399" s="18"/>
      <c r="E399" s="19"/>
      <c r="F399" s="19"/>
    </row>
    <row r="400" spans="3:6" ht="12.75">
      <c r="C400" s="17"/>
      <c r="D400" s="18"/>
      <c r="E400" s="19"/>
      <c r="F400" s="19"/>
    </row>
    <row r="401" spans="3:6" ht="12.75">
      <c r="C401" s="17"/>
      <c r="D401" s="18"/>
      <c r="E401" s="19"/>
      <c r="F401" s="19"/>
    </row>
    <row r="402" spans="3:6" ht="12.75">
      <c r="C402" s="17"/>
      <c r="D402" s="18"/>
      <c r="E402" s="19"/>
      <c r="F402" s="19"/>
    </row>
    <row r="403" spans="3:6" ht="12.75">
      <c r="C403" s="17"/>
      <c r="D403" s="18"/>
      <c r="E403" s="19"/>
      <c r="F403" s="19"/>
    </row>
    <row r="404" spans="3:6" ht="12.75">
      <c r="C404" s="17"/>
      <c r="D404" s="18"/>
      <c r="E404" s="19"/>
      <c r="F404" s="19"/>
    </row>
    <row r="405" spans="3:6" ht="12.75">
      <c r="C405" s="17"/>
      <c r="D405" s="18"/>
      <c r="E405" s="19"/>
      <c r="F405" s="19"/>
    </row>
    <row r="406" spans="3:6" ht="12.75">
      <c r="C406" s="17"/>
      <c r="D406" s="18"/>
      <c r="E406" s="19"/>
      <c r="F406" s="19"/>
    </row>
    <row r="407" spans="3:6" ht="12.75">
      <c r="C407" s="17"/>
      <c r="D407" s="18"/>
      <c r="E407" s="19"/>
      <c r="F407" s="19"/>
    </row>
    <row r="408" spans="3:6" ht="12.75">
      <c r="C408" s="17"/>
      <c r="D408" s="18"/>
      <c r="E408" s="19"/>
      <c r="F408" s="19"/>
    </row>
    <row r="409" spans="3:6" ht="12.75">
      <c r="C409" s="17"/>
      <c r="D409" s="18"/>
      <c r="E409" s="19"/>
      <c r="F409" s="19"/>
    </row>
    <row r="410" spans="3:6" ht="12.75">
      <c r="C410" s="17"/>
      <c r="D410" s="18"/>
      <c r="E410" s="19"/>
      <c r="F410" s="19"/>
    </row>
    <row r="411" spans="3:6" ht="12.75">
      <c r="C411" s="17"/>
      <c r="D411" s="18"/>
      <c r="E411" s="19"/>
      <c r="F411" s="19"/>
    </row>
    <row r="412" spans="3:6" ht="12.75">
      <c r="C412" s="17"/>
      <c r="D412" s="18"/>
      <c r="E412" s="19"/>
      <c r="F412" s="19"/>
    </row>
    <row r="413" spans="3:6" ht="12.75">
      <c r="C413" s="17"/>
      <c r="D413" s="18"/>
      <c r="E413" s="19"/>
      <c r="F413" s="19"/>
    </row>
    <row r="414" spans="3:6" ht="12.75">
      <c r="C414" s="17"/>
      <c r="D414" s="18"/>
      <c r="E414" s="19"/>
      <c r="F414" s="19"/>
    </row>
    <row r="415" spans="3:6" ht="12.75">
      <c r="C415" s="17"/>
      <c r="D415" s="18"/>
      <c r="E415" s="19"/>
      <c r="F415" s="19"/>
    </row>
    <row r="416" spans="3:6" ht="12.75">
      <c r="C416" s="17"/>
      <c r="D416" s="18"/>
      <c r="E416" s="19"/>
      <c r="F416" s="19"/>
    </row>
    <row r="417" spans="3:6" ht="12.75">
      <c r="C417" s="17"/>
      <c r="D417" s="18"/>
      <c r="E417" s="19"/>
      <c r="F417" s="19"/>
    </row>
    <row r="418" spans="3:6" ht="12.75">
      <c r="C418" s="17"/>
      <c r="D418" s="18"/>
      <c r="E418" s="19"/>
      <c r="F418" s="19"/>
    </row>
    <row r="419" spans="3:6" ht="12.75">
      <c r="C419" s="17"/>
      <c r="D419" s="18"/>
      <c r="E419" s="19"/>
      <c r="F419" s="19"/>
    </row>
    <row r="420" spans="3:6" ht="12.75">
      <c r="C420" s="17"/>
      <c r="D420" s="18"/>
      <c r="E420" s="19"/>
      <c r="F420" s="19"/>
    </row>
    <row r="421" spans="3:6" ht="12.75">
      <c r="C421" s="17"/>
      <c r="D421" s="18"/>
      <c r="E421" s="19"/>
      <c r="F421" s="19"/>
    </row>
    <row r="422" spans="3:6" ht="12.75">
      <c r="C422" s="17"/>
      <c r="D422" s="18"/>
      <c r="E422" s="19"/>
      <c r="F422" s="19"/>
    </row>
    <row r="423" spans="3:6" ht="12.75">
      <c r="C423" s="17"/>
      <c r="D423" s="18"/>
      <c r="E423" s="19"/>
      <c r="F423" s="19"/>
    </row>
    <row r="424" spans="3:6" ht="12.75">
      <c r="C424" s="17"/>
      <c r="D424" s="18"/>
      <c r="E424" s="19"/>
      <c r="F424" s="19"/>
    </row>
    <row r="425" spans="3:6" ht="12.75">
      <c r="C425" s="17"/>
      <c r="D425" s="18"/>
      <c r="E425" s="19"/>
      <c r="F425" s="19"/>
    </row>
    <row r="426" spans="3:6" ht="12.75">
      <c r="C426" s="17"/>
      <c r="D426" s="18"/>
      <c r="E426" s="19"/>
      <c r="F426" s="19"/>
    </row>
    <row r="427" spans="3:6" ht="12.75">
      <c r="C427" s="17"/>
      <c r="D427" s="18"/>
      <c r="E427" s="19"/>
      <c r="F427" s="19"/>
    </row>
    <row r="428" spans="3:6" ht="12.75">
      <c r="C428" s="17"/>
      <c r="D428" s="18"/>
      <c r="E428" s="19"/>
      <c r="F428" s="19"/>
    </row>
    <row r="429" spans="3:6" ht="12.75">
      <c r="C429" s="17"/>
      <c r="D429" s="18"/>
      <c r="E429" s="19"/>
      <c r="F429" s="19"/>
    </row>
    <row r="430" spans="3:6" ht="12.75">
      <c r="C430" s="17"/>
      <c r="D430" s="18"/>
      <c r="E430" s="19"/>
      <c r="F430" s="19"/>
    </row>
    <row r="431" spans="3:6" ht="12.75">
      <c r="C431" s="17"/>
      <c r="D431" s="18"/>
      <c r="E431" s="19"/>
      <c r="F431" s="19"/>
    </row>
    <row r="432" spans="3:6" ht="12.75">
      <c r="C432" s="17"/>
      <c r="D432" s="18"/>
      <c r="E432" s="19"/>
      <c r="F432" s="19"/>
    </row>
    <row r="433" spans="3:6" ht="12.75">
      <c r="C433" s="17"/>
      <c r="D433" s="18"/>
      <c r="E433" s="19"/>
      <c r="F433" s="19"/>
    </row>
    <row r="434" spans="3:6" ht="12.75">
      <c r="C434" s="17"/>
      <c r="D434" s="18"/>
      <c r="E434" s="19"/>
      <c r="F434" s="19"/>
    </row>
    <row r="435" spans="3:6" ht="12.75">
      <c r="C435" s="17"/>
      <c r="D435" s="18"/>
      <c r="E435" s="19"/>
      <c r="F435" s="19"/>
    </row>
    <row r="436" spans="3:6" ht="12.75">
      <c r="C436" s="17"/>
      <c r="D436" s="18"/>
      <c r="E436" s="19"/>
      <c r="F436" s="19"/>
    </row>
    <row r="437" spans="3:6" ht="12.75">
      <c r="C437" s="17"/>
      <c r="D437" s="18"/>
      <c r="E437" s="19"/>
      <c r="F437" s="19"/>
    </row>
    <row r="438" spans="3:6" ht="12.75">
      <c r="C438" s="17"/>
      <c r="D438" s="18"/>
      <c r="E438" s="19"/>
      <c r="F438" s="19"/>
    </row>
    <row r="439" spans="3:6" ht="12.75">
      <c r="C439" s="17"/>
      <c r="D439" s="18"/>
      <c r="E439" s="19"/>
      <c r="F439" s="19"/>
    </row>
    <row r="440" spans="3:6" ht="12.75">
      <c r="C440" s="17"/>
      <c r="D440" s="18"/>
      <c r="E440" s="19"/>
      <c r="F440" s="19"/>
    </row>
    <row r="441" spans="3:6" ht="12.75">
      <c r="C441" s="17"/>
      <c r="D441" s="18"/>
      <c r="E441" s="19"/>
      <c r="F441" s="19"/>
    </row>
    <row r="442" spans="3:6" ht="12.75">
      <c r="C442" s="17"/>
      <c r="D442" s="18"/>
      <c r="E442" s="19"/>
      <c r="F442" s="19"/>
    </row>
    <row r="443" spans="3:6" ht="12.75">
      <c r="C443" s="17"/>
      <c r="D443" s="18"/>
      <c r="E443" s="19"/>
      <c r="F443" s="19"/>
    </row>
    <row r="444" spans="3:6" ht="12.75">
      <c r="C444" s="17"/>
      <c r="D444" s="18"/>
      <c r="E444" s="19"/>
      <c r="F444" s="19"/>
    </row>
    <row r="445" spans="3:6" ht="12.75">
      <c r="C445" s="17"/>
      <c r="D445" s="18"/>
      <c r="E445" s="19"/>
      <c r="F445" s="19"/>
    </row>
    <row r="446" spans="3:6" ht="12.75">
      <c r="C446" s="17"/>
      <c r="D446" s="18"/>
      <c r="E446" s="19"/>
      <c r="F446" s="19"/>
    </row>
    <row r="447" spans="3:6" ht="12.75">
      <c r="C447" s="17"/>
      <c r="D447" s="18"/>
      <c r="E447" s="19"/>
      <c r="F447" s="19"/>
    </row>
    <row r="448" spans="3:6" ht="12.75">
      <c r="C448" s="17"/>
      <c r="D448" s="18"/>
      <c r="E448" s="19"/>
      <c r="F448" s="19"/>
    </row>
    <row r="449" spans="3:6" ht="12.75">
      <c r="C449" s="17"/>
      <c r="D449" s="18"/>
      <c r="E449" s="19"/>
      <c r="F449" s="19"/>
    </row>
    <row r="450" spans="3:6" ht="12.75">
      <c r="C450" s="17"/>
      <c r="D450" s="18"/>
      <c r="E450" s="19"/>
      <c r="F450" s="19"/>
    </row>
    <row r="451" spans="3:6" ht="12.75">
      <c r="C451" s="17"/>
      <c r="D451" s="18"/>
      <c r="E451" s="19"/>
      <c r="F451" s="19"/>
    </row>
    <row r="452" spans="3:6" ht="12.75">
      <c r="C452" s="17"/>
      <c r="D452" s="18"/>
      <c r="E452" s="19"/>
      <c r="F452" s="19"/>
    </row>
    <row r="453" spans="3:6" ht="12.75">
      <c r="C453" s="17"/>
      <c r="D453" s="18"/>
      <c r="E453" s="19"/>
      <c r="F453" s="19"/>
    </row>
    <row r="454" spans="3:6" ht="12.75">
      <c r="C454" s="17"/>
      <c r="D454" s="18"/>
      <c r="E454" s="19"/>
      <c r="F454" s="19"/>
    </row>
    <row r="455" spans="3:6" ht="12.75">
      <c r="C455" s="17"/>
      <c r="D455" s="18"/>
      <c r="E455" s="19"/>
      <c r="F455" s="19"/>
    </row>
    <row r="456" spans="3:6" ht="12.75">
      <c r="C456" s="17"/>
      <c r="D456" s="18"/>
      <c r="E456" s="19"/>
      <c r="F456" s="19"/>
    </row>
    <row r="457" spans="3:6" ht="12.75">
      <c r="C457" s="17"/>
      <c r="D457" s="18"/>
      <c r="E457" s="19"/>
      <c r="F457" s="19"/>
    </row>
    <row r="458" spans="3:6" ht="12.75">
      <c r="C458" s="17"/>
      <c r="D458" s="18"/>
      <c r="E458" s="19"/>
      <c r="F458" s="19"/>
    </row>
    <row r="459" spans="3:6" ht="12.75">
      <c r="C459" s="17"/>
      <c r="D459" s="18"/>
      <c r="E459" s="19"/>
      <c r="F459" s="19"/>
    </row>
    <row r="460" spans="3:6" ht="12.75">
      <c r="C460" s="17"/>
      <c r="D460" s="18"/>
      <c r="E460" s="19"/>
      <c r="F460" s="19"/>
    </row>
    <row r="461" spans="3:6" ht="12.75">
      <c r="C461" s="17"/>
      <c r="D461" s="18"/>
      <c r="E461" s="19"/>
      <c r="F461" s="19"/>
    </row>
    <row r="462" spans="3:6" ht="12.75">
      <c r="C462" s="17"/>
      <c r="D462" s="18"/>
      <c r="E462" s="19"/>
      <c r="F462" s="19"/>
    </row>
    <row r="463" spans="3:6" ht="12.75">
      <c r="C463" s="17"/>
      <c r="D463" s="18"/>
      <c r="E463" s="19"/>
      <c r="F463" s="19"/>
    </row>
    <row r="464" spans="3:6" ht="12.75">
      <c r="C464" s="17"/>
      <c r="D464" s="18"/>
      <c r="E464" s="19"/>
      <c r="F464" s="19"/>
    </row>
    <row r="465" spans="3:6" ht="12.75">
      <c r="C465" s="17"/>
      <c r="D465" s="18"/>
      <c r="E465" s="19"/>
      <c r="F465" s="19"/>
    </row>
    <row r="466" spans="3:6" ht="12.75">
      <c r="C466" s="17"/>
      <c r="D466" s="18"/>
      <c r="E466" s="19"/>
      <c r="F466" s="19"/>
    </row>
    <row r="467" spans="3:6" ht="12.75">
      <c r="C467" s="17"/>
      <c r="D467" s="18"/>
      <c r="E467" s="19"/>
      <c r="F467" s="19"/>
    </row>
    <row r="468" spans="3:6" ht="12.75">
      <c r="C468" s="17"/>
      <c r="D468" s="18"/>
      <c r="E468" s="19"/>
      <c r="F468" s="19"/>
    </row>
    <row r="469" spans="3:6" ht="12.75">
      <c r="C469" s="17"/>
      <c r="D469" s="18"/>
      <c r="E469" s="19"/>
      <c r="F469" s="19"/>
    </row>
    <row r="470" spans="3:6" ht="12.75">
      <c r="C470" s="17"/>
      <c r="D470" s="18"/>
      <c r="E470" s="19"/>
      <c r="F470" s="19"/>
    </row>
    <row r="471" spans="3:6" ht="12.75">
      <c r="C471" s="17"/>
      <c r="D471" s="18"/>
      <c r="E471" s="19"/>
      <c r="F471" s="19"/>
    </row>
    <row r="472" spans="3:6" ht="12.75">
      <c r="C472" s="17"/>
      <c r="D472" s="18"/>
      <c r="E472" s="19"/>
      <c r="F472" s="19"/>
    </row>
    <row r="473" spans="3:6" ht="12.75">
      <c r="C473" s="17"/>
      <c r="D473" s="18"/>
      <c r="E473" s="19"/>
      <c r="F473" s="19"/>
    </row>
    <row r="474" spans="3:6" ht="12.75">
      <c r="C474" s="17"/>
      <c r="D474" s="18"/>
      <c r="E474" s="19"/>
      <c r="F474" s="19"/>
    </row>
    <row r="475" spans="3:6" ht="12.75">
      <c r="C475" s="17"/>
      <c r="D475" s="18"/>
      <c r="E475" s="19"/>
      <c r="F475" s="19"/>
    </row>
    <row r="476" spans="3:6" ht="12.75">
      <c r="C476" s="17"/>
      <c r="D476" s="18"/>
      <c r="E476" s="19"/>
      <c r="F476" s="19"/>
    </row>
    <row r="477" spans="3:6" ht="12.75">
      <c r="C477" s="17"/>
      <c r="D477" s="18"/>
      <c r="E477" s="19"/>
      <c r="F477" s="19"/>
    </row>
    <row r="478" spans="3:6" ht="12.75">
      <c r="C478" s="17"/>
      <c r="D478" s="18"/>
      <c r="E478" s="19"/>
      <c r="F478" s="19"/>
    </row>
    <row r="479" spans="3:6" ht="12.75">
      <c r="C479" s="17"/>
      <c r="D479" s="18"/>
      <c r="E479" s="19"/>
      <c r="F479" s="19"/>
    </row>
    <row r="480" spans="3:6" ht="12.75">
      <c r="C480" s="17"/>
      <c r="D480" s="18"/>
      <c r="E480" s="19"/>
      <c r="F480" s="19"/>
    </row>
    <row r="481" spans="3:6" ht="12.75">
      <c r="C481" s="17"/>
      <c r="D481" s="18"/>
      <c r="E481" s="19"/>
      <c r="F481" s="19"/>
    </row>
    <row r="482" spans="3:6" ht="12.75">
      <c r="C482" s="17"/>
      <c r="D482" s="18"/>
      <c r="E482" s="19"/>
      <c r="F482" s="19"/>
    </row>
    <row r="483" spans="3:6" ht="12.75">
      <c r="C483" s="17"/>
      <c r="D483" s="18"/>
      <c r="E483" s="19"/>
      <c r="F483" s="19"/>
    </row>
    <row r="484" spans="3:6" ht="12.75">
      <c r="C484" s="17"/>
      <c r="D484" s="18"/>
      <c r="E484" s="19"/>
      <c r="F484" s="19"/>
    </row>
    <row r="485" spans="3:6" ht="12.75">
      <c r="C485" s="17"/>
      <c r="D485" s="18"/>
      <c r="E485" s="19"/>
      <c r="F485" s="19"/>
    </row>
    <row r="486" spans="3:6" ht="12.75">
      <c r="C486" s="17"/>
      <c r="D486" s="18"/>
      <c r="E486" s="19"/>
      <c r="F486" s="19"/>
    </row>
    <row r="487" spans="3:6" ht="12.75">
      <c r="C487" s="17"/>
      <c r="D487" s="18"/>
      <c r="E487" s="19"/>
      <c r="F487" s="19"/>
    </row>
    <row r="488" spans="3:6" ht="12.75">
      <c r="C488" s="17"/>
      <c r="D488" s="18"/>
      <c r="E488" s="19"/>
      <c r="F488" s="19"/>
    </row>
    <row r="489" spans="3:6" ht="12.75">
      <c r="C489" s="17"/>
      <c r="D489" s="18"/>
      <c r="E489" s="19"/>
      <c r="F489" s="19"/>
    </row>
    <row r="490" spans="3:6" ht="12.75">
      <c r="C490" s="17"/>
      <c r="D490" s="18"/>
      <c r="E490" s="19"/>
      <c r="F490" s="19"/>
    </row>
    <row r="491" spans="3:6" ht="12.75">
      <c r="C491" s="17"/>
      <c r="D491" s="18"/>
      <c r="E491" s="19"/>
      <c r="F491" s="19"/>
    </row>
    <row r="492" spans="3:6" ht="12.75">
      <c r="C492" s="17"/>
      <c r="D492" s="18"/>
      <c r="E492" s="19"/>
      <c r="F492" s="19"/>
    </row>
    <row r="493" spans="3:6" ht="12.75">
      <c r="C493" s="17"/>
      <c r="D493" s="18"/>
      <c r="E493" s="19"/>
      <c r="F493" s="19"/>
    </row>
    <row r="494" spans="3:6" ht="12.75">
      <c r="C494" s="17"/>
      <c r="D494" s="18"/>
      <c r="E494" s="19"/>
      <c r="F494" s="19"/>
    </row>
    <row r="495" spans="3:6" ht="12.75">
      <c r="C495" s="17"/>
      <c r="D495" s="18"/>
      <c r="E495" s="19"/>
      <c r="F495" s="19"/>
    </row>
    <row r="496" spans="3:6" ht="12.75">
      <c r="C496" s="17"/>
      <c r="D496" s="18"/>
      <c r="E496" s="19"/>
      <c r="F496" s="19"/>
    </row>
    <row r="497" spans="3:6" ht="12.75">
      <c r="C497" s="17"/>
      <c r="D497" s="18"/>
      <c r="E497" s="19"/>
      <c r="F497" s="19"/>
    </row>
    <row r="498" spans="3:6" ht="12.75">
      <c r="C498" s="17"/>
      <c r="D498" s="18"/>
      <c r="E498" s="19"/>
      <c r="F498" s="19"/>
    </row>
    <row r="499" spans="3:6" ht="12.75">
      <c r="C499" s="17"/>
      <c r="D499" s="18"/>
      <c r="E499" s="19"/>
      <c r="F499" s="19"/>
    </row>
    <row r="500" spans="3:6" ht="12.75">
      <c r="C500" s="17"/>
      <c r="D500" s="18"/>
      <c r="E500" s="19"/>
      <c r="F500" s="19"/>
    </row>
    <row r="501" spans="3:6" ht="12.75">
      <c r="C501" s="17"/>
      <c r="D501" s="18"/>
      <c r="E501" s="19"/>
      <c r="F501" s="19"/>
    </row>
    <row r="502" spans="3:6" ht="12.75">
      <c r="C502" s="17"/>
      <c r="D502" s="18"/>
      <c r="E502" s="19"/>
      <c r="F502" s="19"/>
    </row>
    <row r="503" spans="3:6" ht="12.75">
      <c r="C503" s="17"/>
      <c r="D503" s="18"/>
      <c r="E503" s="19"/>
      <c r="F503" s="19"/>
    </row>
    <row r="504" spans="3:6" ht="12.75">
      <c r="C504" s="17"/>
      <c r="D504" s="18"/>
      <c r="E504" s="19"/>
      <c r="F504" s="19"/>
    </row>
    <row r="505" spans="3:6" ht="12.75">
      <c r="C505" s="17"/>
      <c r="D505" s="18"/>
      <c r="E505" s="19"/>
      <c r="F505" s="19"/>
    </row>
    <row r="506" spans="3:6" ht="12.75">
      <c r="C506" s="17"/>
      <c r="D506" s="18"/>
      <c r="E506" s="19"/>
      <c r="F506" s="19"/>
    </row>
    <row r="507" spans="3:6" ht="12.75">
      <c r="C507" s="17"/>
      <c r="D507" s="18"/>
      <c r="E507" s="19"/>
      <c r="F507" s="19"/>
    </row>
    <row r="508" spans="3:6" ht="12.75">
      <c r="C508" s="17"/>
      <c r="D508" s="18"/>
      <c r="E508" s="19"/>
      <c r="F508" s="19"/>
    </row>
    <row r="509" spans="3:6" ht="12.75">
      <c r="C509" s="17"/>
      <c r="D509" s="18"/>
      <c r="E509" s="19"/>
      <c r="F509" s="19"/>
    </row>
    <row r="510" spans="3:6" ht="12.75">
      <c r="C510" s="17"/>
      <c r="D510" s="18"/>
      <c r="E510" s="19"/>
      <c r="F510" s="19"/>
    </row>
    <row r="511" spans="3:6" ht="12.75">
      <c r="C511" s="17"/>
      <c r="D511" s="18"/>
      <c r="E511" s="19"/>
      <c r="F511" s="19"/>
    </row>
    <row r="512" spans="3:6" ht="12.75">
      <c r="C512" s="17"/>
      <c r="D512" s="18"/>
      <c r="E512" s="19"/>
      <c r="F512" s="19"/>
    </row>
    <row r="513" spans="3:6" ht="12.75">
      <c r="C513" s="17"/>
      <c r="D513" s="18"/>
      <c r="E513" s="19"/>
      <c r="F513" s="19"/>
    </row>
    <row r="514" spans="3:6" ht="12.75">
      <c r="C514" s="17"/>
      <c r="D514" s="18"/>
      <c r="E514" s="19"/>
      <c r="F514" s="19"/>
    </row>
    <row r="515" spans="3:6" ht="12.75">
      <c r="C515" s="17"/>
      <c r="D515" s="18"/>
      <c r="E515" s="19"/>
      <c r="F515" s="19"/>
    </row>
    <row r="516" spans="3:6" ht="12.75">
      <c r="C516" s="17"/>
      <c r="D516" s="18"/>
      <c r="E516" s="19"/>
      <c r="F516" s="19"/>
    </row>
    <row r="517" spans="3:6" ht="12.75">
      <c r="C517" s="17"/>
      <c r="D517" s="18"/>
      <c r="E517" s="19"/>
      <c r="F517" s="19"/>
    </row>
    <row r="518" spans="3:6" ht="12.75">
      <c r="C518" s="17"/>
      <c r="D518" s="18"/>
      <c r="E518" s="19"/>
      <c r="F518" s="19"/>
    </row>
    <row r="519" spans="3:6" ht="12.75">
      <c r="C519" s="17"/>
      <c r="D519" s="18"/>
      <c r="E519" s="19"/>
      <c r="F519" s="19"/>
    </row>
    <row r="520" spans="3:6" ht="12.75">
      <c r="C520" s="17"/>
      <c r="D520" s="18"/>
      <c r="E520" s="19"/>
      <c r="F520" s="19"/>
    </row>
    <row r="521" spans="3:6" ht="12.75">
      <c r="C521" s="17"/>
      <c r="D521" s="18"/>
      <c r="E521" s="19"/>
      <c r="F521" s="19"/>
    </row>
    <row r="522" spans="3:6" ht="12.75">
      <c r="C522" s="17"/>
      <c r="D522" s="18"/>
      <c r="E522" s="19"/>
      <c r="F522" s="19"/>
    </row>
    <row r="523" spans="3:6" ht="12.75">
      <c r="C523" s="17"/>
      <c r="D523" s="18"/>
      <c r="E523" s="19"/>
      <c r="F523" s="19"/>
    </row>
    <row r="524" spans="3:6" ht="12.75">
      <c r="C524" s="17"/>
      <c r="D524" s="18"/>
      <c r="E524" s="19"/>
      <c r="F524" s="19"/>
    </row>
    <row r="525" spans="3:6" ht="12.75">
      <c r="C525" s="17"/>
      <c r="D525" s="18"/>
      <c r="E525" s="19"/>
      <c r="F525" s="19"/>
    </row>
    <row r="526" spans="3:6" ht="12.75">
      <c r="C526" s="17"/>
      <c r="D526" s="18"/>
      <c r="E526" s="19"/>
      <c r="F526" s="19"/>
    </row>
    <row r="527" spans="3:6" ht="12.75">
      <c r="C527" s="17"/>
      <c r="D527" s="18"/>
      <c r="E527" s="19"/>
      <c r="F527" s="19"/>
    </row>
    <row r="528" spans="3:6" ht="12.75">
      <c r="C528" s="17"/>
      <c r="D528" s="18"/>
      <c r="E528" s="19"/>
      <c r="F528" s="19"/>
    </row>
    <row r="529" spans="3:6" ht="12.75">
      <c r="C529" s="17"/>
      <c r="D529" s="18"/>
      <c r="E529" s="19"/>
      <c r="F529" s="19"/>
    </row>
    <row r="530" spans="3:6" ht="12.75">
      <c r="C530" s="17"/>
      <c r="D530" s="18"/>
      <c r="E530" s="19"/>
      <c r="F530" s="19"/>
    </row>
    <row r="531" spans="3:6" ht="12.75">
      <c r="C531" s="17"/>
      <c r="D531" s="18"/>
      <c r="E531" s="19"/>
      <c r="F531" s="19"/>
    </row>
    <row r="532" spans="3:6" ht="12.75">
      <c r="C532" s="17"/>
      <c r="D532" s="18"/>
      <c r="E532" s="19"/>
      <c r="F532" s="19"/>
    </row>
    <row r="533" spans="3:6" ht="12.75">
      <c r="C533" s="17"/>
      <c r="D533" s="18"/>
      <c r="E533" s="19"/>
      <c r="F533" s="19"/>
    </row>
    <row r="534" spans="3:6" ht="12.75">
      <c r="C534" s="17"/>
      <c r="D534" s="18"/>
      <c r="E534" s="19"/>
      <c r="F534" s="19"/>
    </row>
    <row r="535" spans="3:6" ht="12.75">
      <c r="C535" s="17"/>
      <c r="D535" s="18"/>
      <c r="E535" s="19"/>
      <c r="F535" s="19"/>
    </row>
    <row r="536" spans="3:6" ht="12.75">
      <c r="C536" s="17"/>
      <c r="D536" s="18"/>
      <c r="E536" s="19"/>
      <c r="F536" s="19"/>
    </row>
    <row r="537" spans="3:6" ht="12.75">
      <c r="C537" s="17"/>
      <c r="D537" s="18"/>
      <c r="E537" s="19"/>
      <c r="F537" s="19"/>
    </row>
    <row r="538" spans="3:6" ht="12.75">
      <c r="C538" s="17"/>
      <c r="D538" s="18"/>
      <c r="E538" s="19"/>
      <c r="F538" s="19"/>
    </row>
    <row r="539" spans="3:6" ht="12.75">
      <c r="C539" s="17"/>
      <c r="D539" s="18"/>
      <c r="E539" s="19"/>
      <c r="F539" s="19"/>
    </row>
    <row r="540" spans="3:6" ht="12.75">
      <c r="C540" s="17"/>
      <c r="D540" s="18"/>
      <c r="E540" s="19"/>
      <c r="F540" s="19"/>
    </row>
    <row r="541" spans="3:6" ht="12.75">
      <c r="C541" s="17"/>
      <c r="D541" s="18"/>
      <c r="E541" s="19"/>
      <c r="F541" s="19"/>
    </row>
    <row r="542" spans="3:6" ht="12.75">
      <c r="C542" s="17"/>
      <c r="D542" s="18"/>
      <c r="E542" s="19"/>
      <c r="F542" s="19"/>
    </row>
    <row r="543" spans="3:6" ht="12.75">
      <c r="C543" s="17"/>
      <c r="D543" s="18"/>
      <c r="E543" s="19"/>
      <c r="F543" s="19"/>
    </row>
    <row r="544" spans="3:6" ht="12.75">
      <c r="C544" s="17"/>
      <c r="D544" s="18"/>
      <c r="E544" s="19"/>
      <c r="F544" s="19"/>
    </row>
    <row r="545" spans="3:6" ht="12.75">
      <c r="C545" s="17"/>
      <c r="D545" s="18"/>
      <c r="E545" s="19"/>
      <c r="F545" s="19"/>
    </row>
    <row r="546" spans="3:6" ht="12.75">
      <c r="C546" s="17"/>
      <c r="D546" s="18"/>
      <c r="E546" s="19"/>
      <c r="F546" s="19"/>
    </row>
    <row r="547" spans="3:6" ht="12.75">
      <c r="C547" s="17"/>
      <c r="D547" s="18"/>
      <c r="E547" s="19"/>
      <c r="F547" s="19"/>
    </row>
    <row r="548" spans="3:6" ht="12.75">
      <c r="C548" s="17"/>
      <c r="D548" s="18"/>
      <c r="E548" s="19"/>
      <c r="F548" s="19"/>
    </row>
    <row r="549" spans="3:6" ht="12.75">
      <c r="C549" s="17"/>
      <c r="D549" s="18"/>
      <c r="E549" s="19"/>
      <c r="F549" s="19"/>
    </row>
    <row r="550" spans="3:6" ht="12.75">
      <c r="C550" s="17"/>
      <c r="D550" s="18"/>
      <c r="E550" s="19"/>
      <c r="F550" s="19"/>
    </row>
    <row r="551" spans="3:6" ht="12.75">
      <c r="C551" s="17"/>
      <c r="D551" s="18"/>
      <c r="E551" s="19"/>
      <c r="F551" s="19"/>
    </row>
    <row r="552" spans="3:6" ht="12.75">
      <c r="C552" s="17"/>
      <c r="D552" s="18"/>
      <c r="E552" s="19"/>
      <c r="F552" s="19"/>
    </row>
    <row r="553" spans="3:6" ht="12.75">
      <c r="C553" s="17"/>
      <c r="D553" s="18"/>
      <c r="E553" s="19"/>
      <c r="F553" s="19"/>
    </row>
    <row r="554" spans="3:6" ht="12.75">
      <c r="C554" s="17"/>
      <c r="D554" s="18"/>
      <c r="E554" s="19"/>
      <c r="F554" s="19"/>
    </row>
    <row r="555" spans="3:6" ht="12.75">
      <c r="C555" s="17"/>
      <c r="D555" s="18"/>
      <c r="E555" s="19"/>
      <c r="F555" s="19"/>
    </row>
    <row r="556" spans="3:6" ht="12.75">
      <c r="C556" s="17"/>
      <c r="D556" s="18"/>
      <c r="E556" s="19"/>
      <c r="F556" s="19"/>
    </row>
    <row r="557" spans="3:6" ht="12.75">
      <c r="C557" s="17"/>
      <c r="D557" s="18"/>
      <c r="E557" s="19"/>
      <c r="F557" s="19"/>
    </row>
    <row r="558" spans="3:6" ht="12.75">
      <c r="C558" s="17"/>
      <c r="D558" s="18"/>
      <c r="E558" s="19"/>
      <c r="F558" s="19"/>
    </row>
    <row r="559" spans="3:6" ht="12.75">
      <c r="C559" s="17"/>
      <c r="D559" s="18"/>
      <c r="E559" s="19"/>
      <c r="F559" s="19"/>
    </row>
    <row r="560" spans="3:6" ht="12.75">
      <c r="C560" s="17"/>
      <c r="D560" s="18"/>
      <c r="E560" s="19"/>
      <c r="F560" s="19"/>
    </row>
    <row r="561" spans="3:6" ht="12.75">
      <c r="C561" s="17"/>
      <c r="D561" s="18"/>
      <c r="E561" s="19"/>
      <c r="F561" s="19"/>
    </row>
    <row r="562" spans="3:6" ht="12.75">
      <c r="C562" s="17"/>
      <c r="D562" s="18"/>
      <c r="E562" s="19"/>
      <c r="F562" s="19"/>
    </row>
    <row r="563" spans="3:6" ht="12.75">
      <c r="C563" s="17"/>
      <c r="D563" s="18"/>
      <c r="E563" s="19"/>
      <c r="F563" s="19"/>
    </row>
    <row r="564" spans="3:6" ht="12.75">
      <c r="C564" s="17"/>
      <c r="D564" s="18"/>
      <c r="E564" s="19"/>
      <c r="F564" s="19"/>
    </row>
    <row r="565" spans="3:6" ht="12.75">
      <c r="C565" s="17"/>
      <c r="D565" s="18"/>
      <c r="E565" s="19"/>
      <c r="F565" s="19"/>
    </row>
    <row r="566" spans="3:6" ht="12.75">
      <c r="C566" s="17"/>
      <c r="D566" s="18"/>
      <c r="E566" s="19"/>
      <c r="F566" s="19"/>
    </row>
    <row r="567" spans="3:6" ht="12.75">
      <c r="C567" s="17"/>
      <c r="D567" s="18"/>
      <c r="E567" s="19"/>
      <c r="F567" s="19"/>
    </row>
    <row r="568" spans="3:6" ht="12.75">
      <c r="C568" s="17"/>
      <c r="D568" s="18"/>
      <c r="E568" s="19"/>
      <c r="F568" s="19"/>
    </row>
    <row r="569" spans="3:6" ht="12.75">
      <c r="C569" s="17"/>
      <c r="D569" s="18"/>
      <c r="E569" s="19"/>
      <c r="F569" s="19"/>
    </row>
    <row r="570" spans="3:6" ht="12.75">
      <c r="C570" s="17"/>
      <c r="D570" s="18"/>
      <c r="E570" s="19"/>
      <c r="F570" s="19"/>
    </row>
    <row r="571" spans="3:6" ht="12.75">
      <c r="C571" s="17"/>
      <c r="D571" s="18"/>
      <c r="E571" s="19"/>
      <c r="F571" s="19"/>
    </row>
    <row r="572" spans="3:6" ht="12.75">
      <c r="C572" s="17"/>
      <c r="D572" s="18"/>
      <c r="E572" s="19"/>
      <c r="F572" s="19"/>
    </row>
    <row r="573" spans="3:6" ht="12.75">
      <c r="C573" s="17"/>
      <c r="D573" s="18"/>
      <c r="E573" s="19"/>
      <c r="F573" s="19"/>
    </row>
    <row r="574" spans="3:6" ht="12.75">
      <c r="C574" s="17"/>
      <c r="D574" s="18"/>
      <c r="E574" s="19"/>
      <c r="F574" s="19"/>
    </row>
    <row r="575" spans="3:6" ht="12.75">
      <c r="C575" s="17"/>
      <c r="D575" s="18"/>
      <c r="E575" s="19"/>
      <c r="F575" s="19"/>
    </row>
    <row r="576" spans="3:6" ht="12.75">
      <c r="C576" s="17"/>
      <c r="D576" s="18"/>
      <c r="E576" s="19"/>
      <c r="F576" s="19"/>
    </row>
    <row r="577" spans="3:6" ht="12.75">
      <c r="C577" s="17"/>
      <c r="D577" s="18"/>
      <c r="E577" s="19"/>
      <c r="F577" s="19"/>
    </row>
    <row r="578" spans="3:6" ht="12.75">
      <c r="C578" s="17"/>
      <c r="D578" s="18"/>
      <c r="E578" s="19"/>
      <c r="F578" s="19"/>
    </row>
    <row r="579" spans="3:6" ht="12.75">
      <c r="C579" s="17"/>
      <c r="D579" s="18"/>
      <c r="E579" s="19"/>
      <c r="F579" s="19"/>
    </row>
    <row r="580" spans="3:6" ht="12.75">
      <c r="C580" s="17"/>
      <c r="D580" s="18"/>
      <c r="E580" s="19"/>
      <c r="F580" s="19"/>
    </row>
    <row r="581" spans="3:6" ht="12.75">
      <c r="C581" s="17"/>
      <c r="D581" s="18"/>
      <c r="E581" s="19"/>
      <c r="F581" s="19"/>
    </row>
    <row r="582" spans="3:6" ht="12.75">
      <c r="C582" s="17"/>
      <c r="D582" s="18"/>
      <c r="E582" s="19"/>
      <c r="F582" s="19"/>
    </row>
    <row r="583" spans="3:6" ht="12.75">
      <c r="C583" s="17"/>
      <c r="D583" s="18"/>
      <c r="E583" s="19"/>
      <c r="F583" s="19"/>
    </row>
    <row r="584" spans="3:6" ht="12.75">
      <c r="C584" s="17"/>
      <c r="D584" s="18"/>
      <c r="E584" s="19"/>
      <c r="F584" s="19"/>
    </row>
    <row r="585" spans="3:6" ht="12.75">
      <c r="C585" s="17"/>
      <c r="D585" s="18"/>
      <c r="E585" s="19"/>
      <c r="F585" s="19"/>
    </row>
    <row r="586" spans="3:6" ht="12.75">
      <c r="C586" s="17"/>
      <c r="D586" s="18"/>
      <c r="E586" s="19"/>
      <c r="F586" s="19"/>
    </row>
    <row r="587" spans="3:6" ht="12.75">
      <c r="C587" s="17"/>
      <c r="D587" s="18"/>
      <c r="E587" s="19"/>
      <c r="F587" s="19"/>
    </row>
    <row r="588" spans="3:6" ht="12.75">
      <c r="C588" s="17"/>
      <c r="D588" s="18"/>
      <c r="E588" s="19"/>
      <c r="F588" s="19"/>
    </row>
    <row r="589" spans="3:6" ht="12.75">
      <c r="C589" s="17"/>
      <c r="D589" s="18"/>
      <c r="E589" s="19"/>
      <c r="F589" s="19"/>
    </row>
    <row r="590" spans="3:6" ht="12.75">
      <c r="C590" s="17"/>
      <c r="D590" s="18"/>
      <c r="E590" s="19"/>
      <c r="F590" s="19"/>
    </row>
    <row r="591" spans="3:6" ht="12.75">
      <c r="C591" s="17"/>
      <c r="D591" s="18"/>
      <c r="E591" s="19"/>
      <c r="F591" s="19"/>
    </row>
    <row r="592" spans="3:6" ht="12.75">
      <c r="C592" s="17"/>
      <c r="D592" s="18"/>
      <c r="E592" s="19"/>
      <c r="F592" s="19"/>
    </row>
    <row r="593" spans="3:6" ht="12.75">
      <c r="C593" s="17"/>
      <c r="D593" s="18"/>
      <c r="E593" s="19"/>
      <c r="F593" s="19"/>
    </row>
    <row r="594" spans="3:6" ht="12.75">
      <c r="C594" s="17"/>
      <c r="D594" s="18"/>
      <c r="E594" s="19"/>
      <c r="F594" s="19"/>
    </row>
    <row r="595" spans="3:6" ht="12.75">
      <c r="C595" s="17"/>
      <c r="D595" s="18"/>
      <c r="E595" s="19"/>
      <c r="F595" s="19"/>
    </row>
    <row r="596" spans="3:6" ht="12.75">
      <c r="C596" s="17"/>
      <c r="D596" s="18"/>
      <c r="E596" s="19"/>
      <c r="F596" s="19"/>
    </row>
    <row r="597" spans="3:6" ht="12.75">
      <c r="C597" s="17"/>
      <c r="D597" s="18"/>
      <c r="E597" s="19"/>
      <c r="F597" s="19"/>
    </row>
    <row r="598" spans="3:6" ht="12.75">
      <c r="C598" s="17"/>
      <c r="D598" s="18"/>
      <c r="E598" s="19"/>
      <c r="F598" s="19"/>
    </row>
    <row r="599" spans="3:6" ht="12.75">
      <c r="C599" s="17"/>
      <c r="D599" s="18"/>
      <c r="E599" s="19"/>
      <c r="F599" s="19"/>
    </row>
    <row r="600" spans="3:6" ht="12.75">
      <c r="C600" s="17"/>
      <c r="D600" s="18"/>
      <c r="E600" s="19"/>
      <c r="F600" s="19"/>
    </row>
    <row r="601" spans="3:6" ht="12.75">
      <c r="C601" s="17"/>
      <c r="D601" s="18"/>
      <c r="E601" s="19"/>
      <c r="F601" s="19"/>
    </row>
    <row r="602" spans="3:6" ht="12.75">
      <c r="C602" s="17"/>
      <c r="D602" s="18"/>
      <c r="E602" s="19"/>
      <c r="F602" s="19"/>
    </row>
    <row r="603" spans="3:6" ht="12.75">
      <c r="C603" s="17"/>
      <c r="D603" s="18"/>
      <c r="E603" s="19"/>
      <c r="F603" s="19"/>
    </row>
    <row r="604" spans="3:6" ht="12.75">
      <c r="C604" s="17"/>
      <c r="D604" s="18"/>
      <c r="E604" s="19"/>
      <c r="F604" s="19"/>
    </row>
    <row r="605" spans="3:6" ht="12.75">
      <c r="C605" s="17"/>
      <c r="D605" s="18"/>
      <c r="E605" s="19"/>
      <c r="F605" s="19"/>
    </row>
    <row r="606" spans="3:6" ht="12.75">
      <c r="C606" s="17"/>
      <c r="D606" s="18"/>
      <c r="E606" s="19"/>
      <c r="F606" s="19"/>
    </row>
    <row r="607" spans="3:6" ht="12.75">
      <c r="C607" s="17"/>
      <c r="D607" s="18"/>
      <c r="E607" s="19"/>
      <c r="F607" s="19"/>
    </row>
    <row r="608" spans="3:6" ht="12.75">
      <c r="C608" s="17"/>
      <c r="D608" s="18"/>
      <c r="E608" s="19"/>
      <c r="F608" s="19"/>
    </row>
    <row r="609" spans="3:6" ht="12.75">
      <c r="C609" s="17"/>
      <c r="D609" s="18"/>
      <c r="E609" s="19"/>
      <c r="F609" s="19"/>
    </row>
    <row r="610" spans="3:6" ht="12.75">
      <c r="C610" s="17"/>
      <c r="D610" s="18"/>
      <c r="E610" s="19"/>
      <c r="F610" s="19"/>
    </row>
    <row r="611" spans="3:6" ht="12.75">
      <c r="C611" s="17"/>
      <c r="D611" s="18"/>
      <c r="E611" s="19"/>
      <c r="F611" s="19"/>
    </row>
    <row r="612" spans="3:6" ht="12.75">
      <c r="C612" s="17"/>
      <c r="D612" s="18"/>
      <c r="E612" s="19"/>
      <c r="F612" s="19"/>
    </row>
    <row r="613" spans="3:6" ht="12.75">
      <c r="C613" s="17"/>
      <c r="D613" s="18"/>
      <c r="E613" s="19"/>
      <c r="F613" s="19"/>
    </row>
    <row r="614" spans="3:6" ht="12.75">
      <c r="C614" s="17"/>
      <c r="D614" s="18"/>
      <c r="E614" s="19"/>
      <c r="F614" s="19"/>
    </row>
    <row r="615" spans="3:6" ht="12.75">
      <c r="C615" s="17"/>
      <c r="D615" s="18"/>
      <c r="E615" s="19"/>
      <c r="F615" s="19"/>
    </row>
    <row r="616" spans="3:6" ht="12.75">
      <c r="C616" s="17"/>
      <c r="D616" s="18"/>
      <c r="E616" s="19"/>
      <c r="F616" s="19"/>
    </row>
    <row r="617" spans="3:6" ht="12.75">
      <c r="C617" s="17"/>
      <c r="D617" s="18"/>
      <c r="E617" s="19"/>
      <c r="F617" s="19"/>
    </row>
    <row r="618" spans="3:6" ht="12.75">
      <c r="C618" s="17"/>
      <c r="D618" s="18"/>
      <c r="E618" s="19"/>
      <c r="F618" s="19"/>
    </row>
    <row r="619" spans="3:6" ht="12.75">
      <c r="C619" s="17"/>
      <c r="D619" s="18"/>
      <c r="E619" s="19"/>
      <c r="F619" s="19"/>
    </row>
    <row r="620" spans="3:6" ht="12.75">
      <c r="C620" s="17"/>
      <c r="D620" s="18"/>
      <c r="E620" s="19"/>
      <c r="F620" s="19"/>
    </row>
    <row r="621" spans="3:6" ht="12.75">
      <c r="C621" s="17"/>
      <c r="D621" s="18"/>
      <c r="E621" s="19"/>
      <c r="F621" s="19"/>
    </row>
    <row r="622" spans="3:6" ht="12.75">
      <c r="C622" s="17"/>
      <c r="D622" s="18"/>
      <c r="E622" s="19"/>
      <c r="F622" s="19"/>
    </row>
    <row r="623" spans="3:6" ht="12.75">
      <c r="C623" s="17"/>
      <c r="D623" s="18"/>
      <c r="E623" s="19"/>
      <c r="F623" s="19"/>
    </row>
    <row r="624" spans="3:6" ht="12.75">
      <c r="C624" s="17"/>
      <c r="D624" s="18"/>
      <c r="E624" s="19"/>
      <c r="F624" s="19"/>
    </row>
    <row r="625" spans="3:6" ht="12.75">
      <c r="C625" s="17"/>
      <c r="D625" s="18"/>
      <c r="E625" s="19"/>
      <c r="F625" s="19"/>
    </row>
    <row r="626" spans="3:6" ht="12.75">
      <c r="C626" s="17"/>
      <c r="D626" s="18"/>
      <c r="E626" s="19"/>
      <c r="F626" s="19"/>
    </row>
    <row r="627" spans="3:6" ht="12.75">
      <c r="C627" s="17"/>
      <c r="D627" s="18"/>
      <c r="E627" s="19"/>
      <c r="F627" s="19"/>
    </row>
    <row r="628" spans="3:6" ht="12.75">
      <c r="C628" s="17"/>
      <c r="D628" s="18"/>
      <c r="E628" s="19"/>
      <c r="F628" s="19"/>
    </row>
    <row r="629" spans="3:6" ht="12.75">
      <c r="C629" s="17"/>
      <c r="D629" s="18"/>
      <c r="E629" s="19"/>
      <c r="F629" s="19"/>
    </row>
    <row r="630" spans="3:6" ht="12.75">
      <c r="C630" s="17"/>
      <c r="D630" s="18"/>
      <c r="E630" s="19"/>
      <c r="F630" s="19"/>
    </row>
    <row r="631" spans="3:6" ht="12.75">
      <c r="C631" s="17"/>
      <c r="D631" s="18"/>
      <c r="E631" s="19"/>
      <c r="F631" s="19"/>
    </row>
    <row r="632" spans="3:6" ht="12.75">
      <c r="C632" s="17"/>
      <c r="D632" s="18"/>
      <c r="E632" s="19"/>
      <c r="F632" s="19"/>
    </row>
    <row r="633" spans="3:6" ht="12.75">
      <c r="C633" s="17"/>
      <c r="D633" s="18"/>
      <c r="E633" s="19"/>
      <c r="F633" s="19"/>
    </row>
    <row r="634" spans="3:6" ht="12.75">
      <c r="C634" s="17"/>
      <c r="D634" s="18"/>
      <c r="E634" s="19"/>
      <c r="F634" s="19"/>
    </row>
    <row r="635" spans="3:6" ht="12.75">
      <c r="C635" s="17"/>
      <c r="D635" s="18"/>
      <c r="E635" s="19"/>
      <c r="F635" s="19"/>
    </row>
    <row r="636" spans="3:6" ht="12.75">
      <c r="C636" s="17"/>
      <c r="D636" s="18"/>
      <c r="E636" s="19"/>
      <c r="F636" s="19"/>
    </row>
    <row r="637" spans="3:6" ht="12.75">
      <c r="C637" s="17"/>
      <c r="D637" s="18"/>
      <c r="E637" s="19"/>
      <c r="F637" s="19"/>
    </row>
    <row r="638" spans="3:6" ht="12.75">
      <c r="C638" s="17"/>
      <c r="D638" s="18"/>
      <c r="E638" s="19"/>
      <c r="F638" s="19"/>
    </row>
    <row r="639" spans="3:6" ht="12.75">
      <c r="C639" s="17"/>
      <c r="D639" s="18"/>
      <c r="E639" s="19"/>
      <c r="F639" s="19"/>
    </row>
    <row r="640" spans="3:6" ht="12.75">
      <c r="C640" s="17"/>
      <c r="D640" s="18"/>
      <c r="E640" s="19"/>
      <c r="F640" s="19"/>
    </row>
    <row r="641" spans="3:6" ht="12.75">
      <c r="C641" s="17"/>
      <c r="D641" s="18"/>
      <c r="E641" s="19"/>
      <c r="F641" s="19"/>
    </row>
    <row r="642" spans="3:6" ht="12.75">
      <c r="C642" s="17"/>
      <c r="D642" s="18"/>
      <c r="E642" s="19"/>
      <c r="F642" s="19"/>
    </row>
    <row r="643" spans="3:6" ht="12.75">
      <c r="C643" s="17"/>
      <c r="D643" s="18"/>
      <c r="E643" s="19"/>
      <c r="F643" s="19"/>
    </row>
    <row r="644" spans="3:6" ht="12.75">
      <c r="C644" s="17"/>
      <c r="D644" s="18"/>
      <c r="E644" s="19"/>
      <c r="F644" s="19"/>
    </row>
    <row r="645" spans="3:6" ht="12.75">
      <c r="C645" s="17"/>
      <c r="D645" s="18"/>
      <c r="E645" s="19"/>
      <c r="F645" s="19"/>
    </row>
    <row r="646" spans="3:6" ht="12.75">
      <c r="C646" s="17"/>
      <c r="D646" s="18"/>
      <c r="E646" s="19"/>
      <c r="F646" s="19"/>
    </row>
    <row r="647" spans="3:6" ht="12.75">
      <c r="C647" s="17"/>
      <c r="D647" s="18"/>
      <c r="E647" s="19"/>
      <c r="F647" s="19"/>
    </row>
    <row r="648" spans="3:6" ht="12.75">
      <c r="C648" s="17"/>
      <c r="D648" s="18"/>
      <c r="E648" s="19"/>
      <c r="F648" s="19"/>
    </row>
    <row r="649" spans="3:6" ht="12.75">
      <c r="C649" s="17"/>
      <c r="D649" s="18"/>
      <c r="E649" s="19"/>
      <c r="F649" s="19"/>
    </row>
    <row r="650" spans="3:6" ht="12.75">
      <c r="C650" s="17"/>
      <c r="D650" s="18"/>
      <c r="E650" s="19"/>
      <c r="F650" s="19"/>
    </row>
    <row r="651" spans="3:6" ht="12.75">
      <c r="C651" s="17"/>
      <c r="D651" s="18"/>
      <c r="E651" s="19"/>
      <c r="F651" s="19"/>
    </row>
    <row r="652" spans="3:6" ht="12.75">
      <c r="C652" s="17"/>
      <c r="D652" s="18"/>
      <c r="E652" s="19"/>
      <c r="F652" s="19"/>
    </row>
    <row r="653" spans="3:6" ht="12.75">
      <c r="C653" s="17"/>
      <c r="D653" s="18"/>
      <c r="E653" s="19"/>
      <c r="F653" s="19"/>
    </row>
    <row r="654" spans="3:6" ht="12.75">
      <c r="C654" s="17"/>
      <c r="D654" s="18"/>
      <c r="E654" s="19"/>
      <c r="F654" s="19"/>
    </row>
    <row r="655" spans="3:6" ht="12.75">
      <c r="C655" s="17"/>
      <c r="D655" s="18"/>
      <c r="E655" s="19"/>
      <c r="F655" s="19"/>
    </row>
    <row r="656" spans="3:6" ht="12.75">
      <c r="C656" s="17"/>
      <c r="D656" s="18"/>
      <c r="E656" s="19"/>
      <c r="F656" s="19"/>
    </row>
    <row r="657" spans="3:6" ht="12.75">
      <c r="C657" s="17"/>
      <c r="D657" s="18"/>
      <c r="E657" s="19"/>
      <c r="F657" s="19"/>
    </row>
    <row r="658" spans="3:6" ht="12.75">
      <c r="C658" s="17"/>
      <c r="D658" s="18"/>
      <c r="E658" s="19"/>
      <c r="F658" s="19"/>
    </row>
    <row r="659" spans="3:6" ht="12.75">
      <c r="C659" s="17"/>
      <c r="D659" s="18"/>
      <c r="E659" s="19"/>
      <c r="F659" s="19"/>
    </row>
    <row r="660" spans="3:6" ht="12.75">
      <c r="C660" s="17"/>
      <c r="D660" s="18"/>
      <c r="E660" s="19"/>
      <c r="F660" s="19"/>
    </row>
    <row r="661" spans="3:6" ht="12.75">
      <c r="C661" s="17"/>
      <c r="D661" s="18"/>
      <c r="E661" s="19"/>
      <c r="F661" s="19"/>
    </row>
    <row r="662" spans="3:6" ht="12.75">
      <c r="C662" s="17"/>
      <c r="D662" s="18"/>
      <c r="E662" s="19"/>
      <c r="F662" s="19"/>
    </row>
    <row r="663" spans="3:6" ht="12.75">
      <c r="C663" s="17"/>
      <c r="D663" s="18"/>
      <c r="E663" s="19"/>
      <c r="F663" s="19"/>
    </row>
    <row r="664" spans="3:6" ht="12.75">
      <c r="C664" s="17"/>
      <c r="D664" s="18"/>
      <c r="E664" s="19"/>
      <c r="F664" s="19"/>
    </row>
    <row r="665" spans="3:6" ht="12.75">
      <c r="C665" s="17"/>
      <c r="D665" s="18"/>
      <c r="E665" s="19"/>
      <c r="F665" s="19"/>
    </row>
    <row r="666" spans="3:6" ht="12.75">
      <c r="C666" s="17"/>
      <c r="D666" s="18"/>
      <c r="E666" s="19"/>
      <c r="F666" s="19"/>
    </row>
    <row r="667" spans="3:6" ht="12.75">
      <c r="C667" s="17"/>
      <c r="D667" s="18"/>
      <c r="E667" s="19"/>
      <c r="F667" s="19"/>
    </row>
    <row r="668" spans="3:6" ht="12.75">
      <c r="C668" s="17"/>
      <c r="D668" s="18"/>
      <c r="E668" s="19"/>
      <c r="F668" s="19"/>
    </row>
    <row r="669" spans="3:6" ht="12.75">
      <c r="C669" s="17"/>
      <c r="D669" s="18"/>
      <c r="E669" s="19"/>
      <c r="F669" s="19"/>
    </row>
    <row r="670" spans="3:6" ht="12.75">
      <c r="C670" s="17"/>
      <c r="D670" s="18"/>
      <c r="E670" s="19"/>
      <c r="F670" s="19"/>
    </row>
    <row r="671" spans="3:6" ht="12.75">
      <c r="C671" s="17"/>
      <c r="D671" s="18"/>
      <c r="E671" s="19"/>
      <c r="F671" s="19"/>
    </row>
    <row r="672" spans="3:6" ht="12.75">
      <c r="C672" s="17"/>
      <c r="D672" s="18"/>
      <c r="E672" s="19"/>
      <c r="F672" s="19"/>
    </row>
    <row r="673" spans="3:6" ht="12.75">
      <c r="C673" s="17"/>
      <c r="D673" s="18"/>
      <c r="E673" s="19"/>
      <c r="F673" s="19"/>
    </row>
    <row r="674" spans="3:6" ht="12.75">
      <c r="C674" s="17"/>
      <c r="D674" s="18"/>
      <c r="E674" s="19"/>
      <c r="F674" s="19"/>
    </row>
    <row r="675" spans="3:6" ht="12.75">
      <c r="C675" s="17"/>
      <c r="D675" s="18"/>
      <c r="E675" s="19"/>
      <c r="F675" s="19"/>
    </row>
    <row r="676" spans="3:6" ht="12.75">
      <c r="C676" s="17"/>
      <c r="D676" s="18"/>
      <c r="E676" s="19"/>
      <c r="F676" s="19"/>
    </row>
    <row r="677" spans="3:6" ht="12.75">
      <c r="C677" s="17"/>
      <c r="D677" s="18"/>
      <c r="E677" s="19"/>
      <c r="F677" s="19"/>
    </row>
    <row r="678" spans="3:6" ht="12.75">
      <c r="C678" s="17"/>
      <c r="D678" s="18"/>
      <c r="E678" s="19"/>
      <c r="F678" s="19"/>
    </row>
    <row r="679" spans="3:6" ht="12.75">
      <c r="C679" s="17"/>
      <c r="D679" s="18"/>
      <c r="E679" s="19"/>
      <c r="F679" s="19"/>
    </row>
    <row r="680" spans="3:6" ht="12.75">
      <c r="C680" s="17"/>
      <c r="D680" s="18"/>
      <c r="E680" s="19"/>
      <c r="F680" s="19"/>
    </row>
    <row r="681" spans="3:6" ht="12.75">
      <c r="C681" s="17"/>
      <c r="D681" s="18"/>
      <c r="E681" s="19"/>
      <c r="F681" s="19"/>
    </row>
    <row r="682" spans="3:6" ht="12.75">
      <c r="C682" s="17"/>
      <c r="D682" s="18"/>
      <c r="E682" s="19"/>
      <c r="F682" s="19"/>
    </row>
    <row r="683" spans="3:6" ht="12.75">
      <c r="C683" s="17"/>
      <c r="D683" s="18"/>
      <c r="E683" s="19"/>
      <c r="F683" s="19"/>
    </row>
    <row r="684" spans="3:6" ht="12.75">
      <c r="C684" s="17"/>
      <c r="D684" s="18"/>
      <c r="E684" s="19"/>
      <c r="F684" s="19"/>
    </row>
    <row r="685" spans="3:6" ht="12.75">
      <c r="C685" s="17"/>
      <c r="D685" s="18"/>
      <c r="E685" s="19"/>
      <c r="F685" s="19"/>
    </row>
    <row r="686" spans="3:6" ht="12.75">
      <c r="C686" s="17"/>
      <c r="D686" s="18"/>
      <c r="E686" s="19"/>
      <c r="F686" s="19"/>
    </row>
    <row r="687" spans="3:6" ht="12.75">
      <c r="C687" s="17"/>
      <c r="D687" s="18"/>
      <c r="E687" s="19"/>
      <c r="F687" s="19"/>
    </row>
    <row r="688" spans="3:6" ht="12.75">
      <c r="C688" s="17"/>
      <c r="D688" s="18"/>
      <c r="E688" s="19"/>
      <c r="F688" s="19"/>
    </row>
    <row r="689" spans="3:6" ht="12.75">
      <c r="C689" s="17"/>
      <c r="D689" s="18"/>
      <c r="E689" s="19"/>
      <c r="F689" s="19"/>
    </row>
    <row r="690" spans="3:6" ht="12.75">
      <c r="C690" s="17"/>
      <c r="D690" s="18"/>
      <c r="E690" s="19"/>
      <c r="F690" s="19"/>
    </row>
    <row r="691" spans="3:6" ht="12.75">
      <c r="C691" s="17"/>
      <c r="D691" s="18"/>
      <c r="E691" s="19"/>
      <c r="F691" s="19"/>
    </row>
    <row r="692" spans="3:6" ht="12.75">
      <c r="C692" s="17"/>
      <c r="D692" s="18"/>
      <c r="E692" s="19"/>
      <c r="F692" s="19"/>
    </row>
    <row r="693" spans="3:6" ht="12.75">
      <c r="C693" s="17"/>
      <c r="D693" s="18"/>
      <c r="E693" s="19"/>
      <c r="F693" s="19"/>
    </row>
    <row r="694" spans="3:6" ht="12.75">
      <c r="C694" s="17"/>
      <c r="D694" s="18"/>
      <c r="E694" s="19"/>
      <c r="F694" s="19"/>
    </row>
    <row r="695" spans="3:6" ht="12.75">
      <c r="C695" s="17"/>
      <c r="D695" s="18"/>
      <c r="E695" s="19"/>
      <c r="F695" s="19"/>
    </row>
    <row r="696" spans="3:6" ht="12.75">
      <c r="C696" s="17"/>
      <c r="D696" s="18"/>
      <c r="E696" s="19"/>
      <c r="F696" s="19"/>
    </row>
    <row r="697" spans="3:6" ht="12.75">
      <c r="C697" s="17"/>
      <c r="D697" s="18"/>
      <c r="E697" s="19"/>
      <c r="F697" s="19"/>
    </row>
    <row r="698" spans="3:6" ht="12.75">
      <c r="C698" s="17"/>
      <c r="D698" s="18"/>
      <c r="E698" s="19"/>
      <c r="F698" s="19"/>
    </row>
    <row r="699" spans="3:6" ht="12.75">
      <c r="C699" s="17"/>
      <c r="D699" s="18"/>
      <c r="E699" s="19"/>
      <c r="F699" s="19"/>
    </row>
    <row r="700" spans="3:6" ht="12.75">
      <c r="C700" s="17"/>
      <c r="D700" s="18"/>
      <c r="E700" s="19"/>
      <c r="F700" s="19"/>
    </row>
    <row r="701" spans="3:6" ht="12.75">
      <c r="C701" s="17"/>
      <c r="D701" s="18"/>
      <c r="E701" s="19"/>
      <c r="F701" s="19"/>
    </row>
    <row r="702" spans="3:6" ht="12.75">
      <c r="C702" s="17"/>
      <c r="D702" s="18"/>
      <c r="E702" s="19"/>
      <c r="F702" s="19"/>
    </row>
    <row r="703" spans="3:6" ht="12.75">
      <c r="C703" s="17"/>
      <c r="D703" s="18"/>
      <c r="E703" s="19"/>
      <c r="F703" s="19"/>
    </row>
    <row r="704" spans="3:6" ht="12.75">
      <c r="C704" s="17"/>
      <c r="D704" s="18"/>
      <c r="E704" s="19"/>
      <c r="F704" s="19"/>
    </row>
    <row r="705" spans="3:6" ht="12.75">
      <c r="C705" s="17"/>
      <c r="D705" s="18"/>
      <c r="E705" s="19"/>
      <c r="F705" s="19"/>
    </row>
    <row r="706" spans="3:6" ht="12.75">
      <c r="C706" s="17"/>
      <c r="D706" s="18"/>
      <c r="E706" s="19"/>
      <c r="F706" s="19"/>
    </row>
    <row r="707" spans="3:6" ht="12.75">
      <c r="C707" s="17"/>
      <c r="D707" s="18"/>
      <c r="E707" s="19"/>
      <c r="F707" s="19"/>
    </row>
    <row r="708" spans="3:6" ht="12.75">
      <c r="C708" s="17"/>
      <c r="D708" s="18"/>
      <c r="E708" s="19"/>
      <c r="F708" s="19"/>
    </row>
    <row r="709" spans="3:6" ht="12.75">
      <c r="C709" s="17"/>
      <c r="D709" s="18"/>
      <c r="E709" s="19"/>
      <c r="F709" s="19"/>
    </row>
    <row r="710" spans="3:6" ht="12.75">
      <c r="C710" s="17"/>
      <c r="D710" s="18"/>
      <c r="E710" s="19"/>
      <c r="F710" s="19"/>
    </row>
    <row r="711" spans="3:6" ht="12.75">
      <c r="C711" s="17"/>
      <c r="D711" s="18"/>
      <c r="E711" s="19"/>
      <c r="F711" s="19"/>
    </row>
    <row r="712" spans="3:6" ht="12.75">
      <c r="C712" s="17"/>
      <c r="D712" s="18"/>
      <c r="E712" s="19"/>
      <c r="F712" s="19"/>
    </row>
    <row r="713" spans="3:6" ht="12.75">
      <c r="C713" s="17"/>
      <c r="D713" s="18"/>
      <c r="E713" s="19"/>
      <c r="F713" s="19"/>
    </row>
    <row r="714" spans="3:6" ht="12.75">
      <c r="C714" s="17"/>
      <c r="D714" s="18"/>
      <c r="E714" s="19"/>
      <c r="F714" s="19"/>
    </row>
    <row r="715" spans="3:6" ht="12.75">
      <c r="C715" s="17"/>
      <c r="D715" s="18"/>
      <c r="E715" s="19"/>
      <c r="F715" s="19"/>
    </row>
    <row r="716" spans="3:6" ht="12.75">
      <c r="C716" s="17"/>
      <c r="D716" s="18"/>
      <c r="E716" s="19"/>
      <c r="F716" s="19"/>
    </row>
    <row r="717" spans="3:6" ht="12.75">
      <c r="C717" s="17"/>
      <c r="D717" s="18"/>
      <c r="E717" s="19"/>
      <c r="F717" s="19"/>
    </row>
    <row r="718" spans="3:6" ht="12.75">
      <c r="C718" s="17"/>
      <c r="D718" s="18"/>
      <c r="E718" s="19"/>
      <c r="F718" s="19"/>
    </row>
    <row r="719" spans="3:6" ht="12.75">
      <c r="C719" s="17"/>
      <c r="D719" s="18"/>
      <c r="E719" s="19"/>
      <c r="F719" s="19"/>
    </row>
    <row r="720" spans="3:6" ht="12.75">
      <c r="C720" s="17"/>
      <c r="D720" s="18"/>
      <c r="E720" s="19"/>
      <c r="F720" s="19"/>
    </row>
    <row r="721" spans="3:6" ht="12.75">
      <c r="C721" s="17"/>
      <c r="D721" s="18"/>
      <c r="E721" s="19"/>
      <c r="F721" s="19"/>
    </row>
    <row r="722" spans="3:6" ht="12.75">
      <c r="C722" s="17"/>
      <c r="D722" s="18"/>
      <c r="E722" s="19"/>
      <c r="F722" s="19"/>
    </row>
    <row r="723" spans="3:6" ht="12.75">
      <c r="C723" s="17"/>
      <c r="D723" s="18"/>
      <c r="E723" s="19"/>
      <c r="F723" s="19"/>
    </row>
    <row r="724" spans="3:6" ht="12.75">
      <c r="C724" s="17"/>
      <c r="D724" s="18"/>
      <c r="E724" s="19"/>
      <c r="F724" s="19"/>
    </row>
    <row r="725" spans="3:6" ht="12.75">
      <c r="C725" s="17"/>
      <c r="D725" s="18"/>
      <c r="E725" s="19"/>
      <c r="F725" s="19"/>
    </row>
    <row r="726" spans="3:6" ht="12.75">
      <c r="C726" s="17"/>
      <c r="D726" s="18"/>
      <c r="E726" s="19"/>
      <c r="F726" s="19"/>
    </row>
    <row r="727" spans="3:6" ht="12.75">
      <c r="C727" s="17"/>
      <c r="D727" s="18"/>
      <c r="E727" s="19"/>
      <c r="F727" s="19"/>
    </row>
    <row r="728" spans="3:6" ht="12.75">
      <c r="C728" s="17"/>
      <c r="D728" s="18"/>
      <c r="E728" s="19"/>
      <c r="F728" s="19"/>
    </row>
    <row r="729" spans="3:6" ht="12.75">
      <c r="C729" s="17"/>
      <c r="D729" s="18"/>
      <c r="E729" s="19"/>
      <c r="F729" s="19"/>
    </row>
    <row r="730" spans="3:6" ht="12.75">
      <c r="C730" s="17"/>
      <c r="D730" s="18"/>
      <c r="E730" s="19"/>
      <c r="F730" s="19"/>
    </row>
    <row r="731" spans="3:6" ht="12.75">
      <c r="C731" s="17"/>
      <c r="D731" s="18"/>
      <c r="E731" s="19"/>
      <c r="F731" s="19"/>
    </row>
    <row r="732" spans="3:6" ht="12.75">
      <c r="C732" s="17"/>
      <c r="D732" s="18"/>
      <c r="E732" s="19"/>
      <c r="F732" s="19"/>
    </row>
    <row r="733" spans="3:6" ht="12.75">
      <c r="C733" s="17"/>
      <c r="D733" s="18"/>
      <c r="E733" s="19"/>
      <c r="F733" s="19"/>
    </row>
    <row r="734" spans="3:6" ht="12.75">
      <c r="C734" s="17"/>
      <c r="D734" s="18"/>
      <c r="E734" s="19"/>
      <c r="F734" s="19"/>
    </row>
    <row r="735" spans="3:6" ht="12.75">
      <c r="C735" s="17"/>
      <c r="D735" s="18"/>
      <c r="E735" s="19"/>
      <c r="F735" s="19"/>
    </row>
    <row r="736" spans="3:6" ht="12.75">
      <c r="C736" s="17"/>
      <c r="D736" s="18"/>
      <c r="E736" s="19"/>
      <c r="F736" s="19"/>
    </row>
    <row r="737" spans="3:6" ht="12.75">
      <c r="C737" s="17"/>
      <c r="D737" s="18"/>
      <c r="E737" s="19"/>
      <c r="F737" s="19"/>
    </row>
    <row r="738" spans="3:6" ht="12.75">
      <c r="C738" s="17"/>
      <c r="D738" s="18"/>
      <c r="E738" s="19"/>
      <c r="F738" s="19"/>
    </row>
    <row r="739" spans="3:6" ht="12.75">
      <c r="C739" s="17"/>
      <c r="D739" s="18"/>
      <c r="E739" s="19"/>
      <c r="F739" s="19"/>
    </row>
    <row r="740" spans="3:6" ht="12.75">
      <c r="C740" s="17"/>
      <c r="D740" s="18"/>
      <c r="E740" s="19"/>
      <c r="F740" s="19"/>
    </row>
    <row r="741" spans="3:6" ht="12.75">
      <c r="C741" s="17"/>
      <c r="D741" s="18"/>
      <c r="E741" s="19"/>
      <c r="F741" s="19"/>
    </row>
    <row r="742" spans="3:6" ht="12.75">
      <c r="C742" s="17"/>
      <c r="D742" s="18"/>
      <c r="E742" s="19"/>
      <c r="F742" s="19"/>
    </row>
    <row r="743" spans="3:6" ht="12.75">
      <c r="C743" s="17"/>
      <c r="D743" s="18"/>
      <c r="E743" s="19"/>
      <c r="F743" s="19"/>
    </row>
    <row r="744" spans="3:6" ht="12.75">
      <c r="C744" s="17"/>
      <c r="D744" s="18"/>
      <c r="E744" s="19"/>
      <c r="F744" s="19"/>
    </row>
    <row r="745" spans="3:6" ht="12.75">
      <c r="C745" s="17"/>
      <c r="D745" s="18"/>
      <c r="E745" s="19"/>
      <c r="F745" s="19"/>
    </row>
    <row r="746" spans="3:6" ht="12.75">
      <c r="C746" s="17"/>
      <c r="D746" s="18"/>
      <c r="E746" s="19"/>
      <c r="F746" s="19"/>
    </row>
    <row r="747" spans="3:6" ht="12.75">
      <c r="C747" s="17"/>
      <c r="D747" s="18"/>
      <c r="E747" s="19"/>
      <c r="F747" s="19"/>
    </row>
    <row r="748" spans="3:6" ht="12.75">
      <c r="C748" s="17"/>
      <c r="D748" s="18"/>
      <c r="E748" s="19"/>
      <c r="F748" s="19"/>
    </row>
    <row r="749" spans="3:6" ht="12.75">
      <c r="C749" s="17"/>
      <c r="D749" s="18"/>
      <c r="E749" s="19"/>
      <c r="F749" s="19"/>
    </row>
    <row r="750" spans="3:6" ht="12.75">
      <c r="C750" s="17"/>
      <c r="D750" s="18"/>
      <c r="E750" s="19"/>
      <c r="F750" s="19"/>
    </row>
    <row r="751" spans="3:6" ht="12.75">
      <c r="C751" s="17"/>
      <c r="D751" s="18"/>
      <c r="E751" s="19"/>
      <c r="F751" s="19"/>
    </row>
    <row r="752" spans="3:6" ht="12.75">
      <c r="C752" s="17"/>
      <c r="D752" s="18"/>
      <c r="E752" s="19"/>
      <c r="F752" s="19"/>
    </row>
    <row r="753" spans="3:6" ht="12.75">
      <c r="C753" s="17"/>
      <c r="D753" s="18"/>
      <c r="E753" s="19"/>
      <c r="F753" s="19"/>
    </row>
    <row r="754" spans="3:6" ht="12.75">
      <c r="C754" s="17"/>
      <c r="D754" s="18"/>
      <c r="E754" s="19"/>
      <c r="F754" s="19"/>
    </row>
    <row r="755" spans="3:6" ht="12.75">
      <c r="C755" s="17"/>
      <c r="D755" s="18"/>
      <c r="E755" s="19"/>
      <c r="F755" s="19"/>
    </row>
    <row r="756" spans="3:6" ht="12.75">
      <c r="C756" s="17"/>
      <c r="D756" s="18"/>
      <c r="E756" s="19"/>
      <c r="F756" s="19"/>
    </row>
    <row r="757" spans="3:6" ht="12.75">
      <c r="C757" s="17"/>
      <c r="D757" s="18"/>
      <c r="E757" s="19"/>
      <c r="F757" s="19"/>
    </row>
    <row r="758" spans="3:6" ht="12.75">
      <c r="C758" s="17"/>
      <c r="D758" s="18"/>
      <c r="E758" s="19"/>
      <c r="F758" s="19"/>
    </row>
    <row r="759" spans="3:6" ht="12.75">
      <c r="C759" s="17"/>
      <c r="D759" s="18"/>
      <c r="E759" s="19"/>
      <c r="F759" s="19"/>
    </row>
    <row r="760" spans="3:6" ht="12.75">
      <c r="C760" s="17"/>
      <c r="D760" s="18"/>
      <c r="E760" s="19"/>
      <c r="F760" s="19"/>
    </row>
    <row r="761" spans="3:6" ht="12.75">
      <c r="C761" s="17"/>
      <c r="D761" s="18"/>
      <c r="E761" s="19"/>
      <c r="F761" s="19"/>
    </row>
    <row r="762" spans="3:6" ht="12.75">
      <c r="C762" s="17"/>
      <c r="D762" s="18"/>
      <c r="E762" s="19"/>
      <c r="F762" s="19"/>
    </row>
    <row r="763" spans="3:6" ht="12.75">
      <c r="C763" s="17"/>
      <c r="D763" s="18"/>
      <c r="E763" s="19"/>
      <c r="F763" s="19"/>
    </row>
    <row r="764" spans="3:6" ht="12.75">
      <c r="C764" s="17"/>
      <c r="D764" s="18"/>
      <c r="E764" s="19"/>
      <c r="F764" s="19"/>
    </row>
    <row r="765" spans="3:6" ht="12.75">
      <c r="C765" s="17"/>
      <c r="D765" s="18"/>
      <c r="E765" s="19"/>
      <c r="F765" s="19"/>
    </row>
    <row r="766" spans="3:6" ht="12.75">
      <c r="C766" s="17"/>
      <c r="D766" s="18"/>
      <c r="E766" s="19"/>
      <c r="F766" s="19"/>
    </row>
    <row r="767" spans="3:6" ht="12.75">
      <c r="C767" s="17"/>
      <c r="D767" s="18"/>
      <c r="E767" s="19"/>
      <c r="F767" s="19"/>
    </row>
    <row r="768" spans="3:6" ht="12.75">
      <c r="C768" s="17"/>
      <c r="D768" s="18"/>
      <c r="E768" s="19"/>
      <c r="F768" s="19"/>
    </row>
    <row r="769" spans="3:6" ht="12.75">
      <c r="C769" s="17"/>
      <c r="D769" s="18"/>
      <c r="E769" s="19"/>
      <c r="F769" s="19"/>
    </row>
    <row r="770" spans="3:6" ht="12.75">
      <c r="C770" s="17"/>
      <c r="D770" s="18"/>
      <c r="E770" s="19"/>
      <c r="F770" s="19"/>
    </row>
    <row r="771" spans="3:6" ht="12.75">
      <c r="C771" s="17"/>
      <c r="D771" s="18"/>
      <c r="E771" s="19"/>
      <c r="F771" s="19"/>
    </row>
    <row r="772" spans="3:6" ht="12.75">
      <c r="C772" s="17"/>
      <c r="D772" s="18"/>
      <c r="E772" s="19"/>
      <c r="F772" s="19"/>
    </row>
    <row r="773" spans="3:6" ht="12.75">
      <c r="C773" s="17"/>
      <c r="D773" s="18"/>
      <c r="E773" s="19"/>
      <c r="F773" s="19"/>
    </row>
    <row r="774" spans="3:6" ht="12.75">
      <c r="C774" s="17"/>
      <c r="D774" s="18"/>
      <c r="E774" s="19"/>
      <c r="F774" s="19"/>
    </row>
    <row r="775" spans="3:6" ht="12.75">
      <c r="C775" s="17"/>
      <c r="D775" s="18"/>
      <c r="E775" s="19"/>
      <c r="F775" s="19"/>
    </row>
    <row r="776" spans="3:6" ht="12.75">
      <c r="C776" s="17"/>
      <c r="D776" s="18"/>
      <c r="E776" s="19"/>
      <c r="F776" s="19"/>
    </row>
    <row r="777" spans="3:6" ht="12.75">
      <c r="C777" s="17"/>
      <c r="D777" s="18"/>
      <c r="E777" s="19"/>
      <c r="F777" s="19"/>
    </row>
    <row r="778" spans="3:6" ht="12.75">
      <c r="C778" s="17"/>
      <c r="D778" s="18"/>
      <c r="E778" s="19"/>
      <c r="F778" s="19"/>
    </row>
    <row r="779" spans="3:6" ht="12.75">
      <c r="C779" s="17"/>
      <c r="D779" s="18"/>
      <c r="E779" s="19"/>
      <c r="F779" s="19"/>
    </row>
    <row r="780" spans="3:6" ht="12.75">
      <c r="C780" s="17"/>
      <c r="D780" s="18"/>
      <c r="E780" s="19"/>
      <c r="F780" s="19"/>
    </row>
    <row r="781" spans="3:6" ht="12.75">
      <c r="C781" s="17"/>
      <c r="D781" s="18"/>
      <c r="E781" s="19"/>
      <c r="F781" s="19"/>
    </row>
    <row r="782" spans="3:6" ht="12.75">
      <c r="C782" s="17"/>
      <c r="D782" s="18"/>
      <c r="E782" s="19"/>
      <c r="F782" s="19"/>
    </row>
    <row r="783" spans="3:6" ht="12.75">
      <c r="C783" s="17"/>
      <c r="D783" s="18"/>
      <c r="E783" s="19"/>
      <c r="F783" s="19"/>
    </row>
    <row r="784" spans="3:6" ht="12.75">
      <c r="C784" s="17"/>
      <c r="D784" s="18"/>
      <c r="E784" s="19"/>
      <c r="F784" s="19"/>
    </row>
    <row r="785" spans="3:6" ht="12.75">
      <c r="C785" s="17"/>
      <c r="D785" s="18"/>
      <c r="E785" s="19"/>
      <c r="F785" s="19"/>
    </row>
    <row r="786" spans="3:6" ht="12.75">
      <c r="C786" s="17"/>
      <c r="D786" s="18"/>
      <c r="E786" s="19"/>
      <c r="F786" s="19"/>
    </row>
    <row r="787" spans="3:6" ht="12.75">
      <c r="C787" s="17"/>
      <c r="D787" s="18"/>
      <c r="E787" s="19"/>
      <c r="F787" s="19"/>
    </row>
    <row r="788" spans="3:6" ht="12.75">
      <c r="C788" s="17"/>
      <c r="D788" s="18"/>
      <c r="E788" s="19"/>
      <c r="F788" s="19"/>
    </row>
    <row r="789" spans="3:6" ht="12.75">
      <c r="C789" s="17"/>
      <c r="D789" s="18"/>
      <c r="E789" s="19"/>
      <c r="F789" s="19"/>
    </row>
    <row r="790" spans="3:6" ht="12.75">
      <c r="C790" s="17"/>
      <c r="D790" s="18"/>
      <c r="E790" s="19"/>
      <c r="F790" s="19"/>
    </row>
    <row r="791" spans="3:6" ht="12.75">
      <c r="C791" s="17"/>
      <c r="D791" s="18"/>
      <c r="E791" s="19"/>
      <c r="F791" s="19"/>
    </row>
    <row r="792" spans="3:6" ht="12.75">
      <c r="C792" s="17"/>
      <c r="D792" s="18"/>
      <c r="E792" s="19"/>
      <c r="F792" s="19"/>
    </row>
    <row r="793" spans="3:6" ht="12.75">
      <c r="C793" s="17"/>
      <c r="D793" s="18"/>
      <c r="E793" s="19"/>
      <c r="F793" s="19"/>
    </row>
    <row r="794" spans="3:6" ht="12.75">
      <c r="C794" s="17"/>
      <c r="D794" s="18"/>
      <c r="E794" s="19"/>
      <c r="F794" s="19"/>
    </row>
    <row r="795" spans="3:6" ht="12.75">
      <c r="C795" s="17"/>
      <c r="D795" s="18"/>
      <c r="E795" s="19"/>
      <c r="F795" s="19"/>
    </row>
    <row r="796" spans="3:6" ht="12.75">
      <c r="C796" s="17"/>
      <c r="D796" s="18"/>
      <c r="E796" s="19"/>
      <c r="F796" s="19"/>
    </row>
    <row r="797" spans="3:6" ht="12.75">
      <c r="C797" s="17"/>
      <c r="D797" s="18"/>
      <c r="E797" s="19"/>
      <c r="F797" s="19"/>
    </row>
    <row r="798" spans="3:6" ht="12.75">
      <c r="C798" s="17"/>
      <c r="D798" s="18"/>
      <c r="E798" s="19"/>
      <c r="F798" s="19"/>
    </row>
    <row r="799" spans="3:6" ht="12.75">
      <c r="C799" s="17"/>
      <c r="D799" s="18"/>
      <c r="E799" s="19"/>
      <c r="F799" s="19"/>
    </row>
    <row r="800" spans="3:6" ht="12.75">
      <c r="C800" s="17"/>
      <c r="D800" s="18"/>
      <c r="E800" s="19"/>
      <c r="F800" s="19"/>
    </row>
    <row r="801" spans="3:6" ht="12.75">
      <c r="C801" s="17"/>
      <c r="D801" s="18"/>
      <c r="E801" s="19"/>
      <c r="F801" s="19"/>
    </row>
    <row r="802" spans="3:6" ht="12.75">
      <c r="C802" s="17"/>
      <c r="D802" s="18"/>
      <c r="E802" s="19"/>
      <c r="F802" s="19"/>
    </row>
    <row r="803" spans="3:6" ht="12.75">
      <c r="C803" s="17"/>
      <c r="D803" s="18"/>
      <c r="E803" s="19"/>
      <c r="F803" s="19"/>
    </row>
    <row r="804" spans="3:6" ht="12.75">
      <c r="C804" s="17"/>
      <c r="D804" s="18"/>
      <c r="E804" s="19"/>
      <c r="F804" s="19"/>
    </row>
    <row r="805" spans="3:6" ht="12.75">
      <c r="C805" s="17"/>
      <c r="D805" s="18"/>
      <c r="E805" s="19"/>
      <c r="F805" s="19"/>
    </row>
    <row r="806" spans="3:6" ht="12.75">
      <c r="C806" s="17"/>
      <c r="D806" s="18"/>
      <c r="E806" s="19"/>
      <c r="F806" s="19"/>
    </row>
    <row r="807" spans="3:6" ht="12.75">
      <c r="C807" s="17"/>
      <c r="D807" s="18"/>
      <c r="E807" s="19"/>
      <c r="F807" s="19"/>
    </row>
    <row r="808" spans="3:6" ht="12.75">
      <c r="C808" s="17"/>
      <c r="D808" s="18"/>
      <c r="E808" s="19"/>
      <c r="F808" s="19"/>
    </row>
    <row r="809" spans="3:6" ht="12.75">
      <c r="C809" s="17"/>
      <c r="D809" s="18"/>
      <c r="E809" s="19"/>
      <c r="F809" s="19"/>
    </row>
    <row r="810" spans="3:6" ht="12.75">
      <c r="C810" s="17"/>
      <c r="D810" s="18"/>
      <c r="E810" s="19"/>
      <c r="F810" s="19"/>
    </row>
    <row r="811" spans="3:6" ht="12.75">
      <c r="C811" s="17"/>
      <c r="D811" s="18"/>
      <c r="E811" s="19"/>
      <c r="F811" s="19"/>
    </row>
    <row r="812" spans="3:6" ht="12.75">
      <c r="C812" s="17"/>
      <c r="D812" s="18"/>
      <c r="E812" s="19"/>
      <c r="F812" s="19"/>
    </row>
    <row r="813" spans="3:6" ht="12.75">
      <c r="C813" s="17"/>
      <c r="D813" s="18"/>
      <c r="E813" s="19"/>
      <c r="F813" s="19"/>
    </row>
    <row r="814" spans="3:6" ht="12.75">
      <c r="C814" s="17"/>
      <c r="D814" s="18"/>
      <c r="E814" s="19"/>
      <c r="F814" s="19"/>
    </row>
    <row r="815" spans="3:6" ht="12.75">
      <c r="C815" s="17"/>
      <c r="D815" s="18"/>
      <c r="E815" s="19"/>
      <c r="F815" s="19"/>
    </row>
    <row r="816" spans="3:6" ht="12.75">
      <c r="C816" s="17"/>
      <c r="D816" s="18"/>
      <c r="E816" s="19"/>
      <c r="F816" s="19"/>
    </row>
    <row r="817" spans="3:6" ht="12.75">
      <c r="C817" s="17"/>
      <c r="D817" s="18"/>
      <c r="E817" s="19"/>
      <c r="F817" s="19"/>
    </row>
    <row r="818" spans="3:6" ht="12.75">
      <c r="C818" s="17"/>
      <c r="D818" s="18"/>
      <c r="E818" s="19"/>
      <c r="F818" s="19"/>
    </row>
    <row r="819" spans="3:6" ht="12.75">
      <c r="C819" s="17"/>
      <c r="D819" s="18"/>
      <c r="E819" s="19"/>
      <c r="F819" s="19"/>
    </row>
    <row r="820" spans="3:6" ht="12.75">
      <c r="C820" s="17"/>
      <c r="D820" s="18"/>
      <c r="E820" s="19"/>
      <c r="F820" s="19"/>
    </row>
    <row r="821" spans="3:6" ht="12.75">
      <c r="C821" s="17"/>
      <c r="D821" s="18"/>
      <c r="E821" s="19"/>
      <c r="F821" s="19"/>
    </row>
    <row r="822" spans="3:6" ht="12.75">
      <c r="C822" s="17"/>
      <c r="D822" s="18"/>
      <c r="E822" s="19"/>
      <c r="F822" s="19"/>
    </row>
    <row r="823" spans="3:6" ht="12.75">
      <c r="C823" s="17"/>
      <c r="D823" s="18"/>
      <c r="E823" s="19"/>
      <c r="F823" s="19"/>
    </row>
    <row r="824" spans="3:6" ht="12.75">
      <c r="C824" s="17"/>
      <c r="D824" s="18"/>
      <c r="E824" s="19"/>
      <c r="F824" s="19"/>
    </row>
    <row r="825" spans="3:6" ht="12.75">
      <c r="C825" s="17"/>
      <c r="D825" s="18"/>
      <c r="E825" s="19"/>
      <c r="F825" s="19"/>
    </row>
    <row r="826" spans="3:6" ht="12.75">
      <c r="C826" s="17"/>
      <c r="D826" s="18"/>
      <c r="E826" s="19"/>
      <c r="F826" s="19"/>
    </row>
    <row r="827" spans="3:6" ht="12.75">
      <c r="C827" s="17"/>
      <c r="D827" s="18"/>
      <c r="E827" s="19"/>
      <c r="F827" s="19"/>
    </row>
    <row r="828" spans="3:6" ht="12.75">
      <c r="C828" s="17"/>
      <c r="D828" s="18"/>
      <c r="E828" s="19"/>
      <c r="F828" s="19"/>
    </row>
    <row r="829" spans="3:6" ht="12.75">
      <c r="C829" s="17"/>
      <c r="D829" s="18"/>
      <c r="E829" s="19"/>
      <c r="F829" s="19"/>
    </row>
    <row r="830" spans="3:6" ht="12.75">
      <c r="C830" s="17"/>
      <c r="D830" s="18"/>
      <c r="E830" s="19"/>
      <c r="F830" s="19"/>
    </row>
    <row r="831" spans="3:6" ht="12.75">
      <c r="C831" s="17"/>
      <c r="D831" s="18"/>
      <c r="E831" s="19"/>
      <c r="F831" s="19"/>
    </row>
    <row r="832" spans="3:6" ht="12.75">
      <c r="C832" s="17"/>
      <c r="D832" s="18"/>
      <c r="E832" s="19"/>
      <c r="F832" s="19"/>
    </row>
    <row r="833" spans="3:6" ht="12.75">
      <c r="C833" s="17"/>
      <c r="D833" s="18"/>
      <c r="E833" s="19"/>
      <c r="F833" s="19"/>
    </row>
    <row r="834" spans="3:6" ht="12.75">
      <c r="C834" s="17"/>
      <c r="D834" s="18"/>
      <c r="E834" s="19"/>
      <c r="F834" s="19"/>
    </row>
    <row r="835" spans="3:6" ht="12.75">
      <c r="C835" s="17"/>
      <c r="D835" s="18"/>
      <c r="E835" s="19"/>
      <c r="F835" s="19"/>
    </row>
    <row r="836" spans="3:6" ht="12.75">
      <c r="C836" s="17"/>
      <c r="D836" s="18"/>
      <c r="E836" s="19"/>
      <c r="F836" s="19"/>
    </row>
    <row r="837" spans="3:6" ht="12.75">
      <c r="C837" s="17"/>
      <c r="D837" s="18"/>
      <c r="E837" s="19"/>
      <c r="F837" s="19"/>
    </row>
    <row r="838" spans="3:6" ht="12.75">
      <c r="C838" s="17"/>
      <c r="D838" s="18"/>
      <c r="E838" s="19"/>
      <c r="F838" s="19"/>
    </row>
    <row r="839" spans="3:6" ht="12.75">
      <c r="C839" s="17"/>
      <c r="D839" s="18"/>
      <c r="E839" s="19"/>
      <c r="F839" s="19"/>
    </row>
    <row r="840" spans="3:6" ht="12.75">
      <c r="C840" s="17"/>
      <c r="D840" s="18"/>
      <c r="E840" s="19"/>
      <c r="F840" s="19"/>
    </row>
    <row r="841" spans="3:6" ht="12.75">
      <c r="C841" s="17"/>
      <c r="D841" s="18"/>
      <c r="E841" s="19"/>
      <c r="F841" s="19"/>
    </row>
    <row r="842" spans="3:6" ht="12.75">
      <c r="C842" s="17"/>
      <c r="D842" s="18"/>
      <c r="E842" s="19"/>
      <c r="F842" s="19"/>
    </row>
    <row r="843" spans="3:6" ht="12.75">
      <c r="C843" s="17"/>
      <c r="D843" s="18"/>
      <c r="E843" s="19"/>
      <c r="F843" s="19"/>
    </row>
    <row r="844" spans="3:6" ht="12.75">
      <c r="C844" s="17"/>
      <c r="D844" s="18"/>
      <c r="E844" s="19"/>
      <c r="F844" s="19"/>
    </row>
    <row r="845" spans="3:6" ht="12.75">
      <c r="C845" s="17"/>
      <c r="D845" s="18"/>
      <c r="E845" s="19"/>
      <c r="F845" s="19"/>
    </row>
    <row r="846" spans="3:6" ht="12.75">
      <c r="C846" s="17"/>
      <c r="D846" s="18"/>
      <c r="E846" s="19"/>
      <c r="F846" s="19"/>
    </row>
    <row r="847" spans="3:6" ht="12.75">
      <c r="C847" s="17"/>
      <c r="D847" s="18"/>
      <c r="E847" s="19"/>
      <c r="F847" s="19"/>
    </row>
    <row r="848" spans="3:6" ht="12.75">
      <c r="C848" s="17"/>
      <c r="D848" s="18"/>
      <c r="E848" s="19"/>
      <c r="F848" s="19"/>
    </row>
    <row r="849" spans="3:6" ht="12.75">
      <c r="C849" s="17"/>
      <c r="D849" s="18"/>
      <c r="E849" s="19"/>
      <c r="F849" s="19"/>
    </row>
    <row r="850" spans="3:6" ht="12.75">
      <c r="C850" s="17"/>
      <c r="D850" s="18"/>
      <c r="E850" s="19"/>
      <c r="F850" s="19"/>
    </row>
    <row r="851" spans="3:6" ht="12.75">
      <c r="C851" s="17"/>
      <c r="D851" s="18"/>
      <c r="E851" s="19"/>
      <c r="F851" s="19"/>
    </row>
    <row r="852" spans="3:6" ht="12.75">
      <c r="C852" s="17"/>
      <c r="D852" s="18"/>
      <c r="E852" s="19"/>
      <c r="F852" s="19"/>
    </row>
    <row r="853" spans="3:6" ht="12.75">
      <c r="C853" s="17"/>
      <c r="D853" s="18"/>
      <c r="E853" s="19"/>
      <c r="F853" s="19"/>
    </row>
    <row r="854" spans="3:6" ht="12.75">
      <c r="C854" s="17"/>
      <c r="D854" s="18"/>
      <c r="E854" s="19"/>
      <c r="F854" s="19"/>
    </row>
    <row r="855" spans="3:6" ht="12.75">
      <c r="C855" s="17"/>
      <c r="D855" s="18"/>
      <c r="E855" s="19"/>
      <c r="F855" s="19"/>
    </row>
    <row r="856" spans="3:6" ht="12.75">
      <c r="C856" s="17"/>
      <c r="D856" s="18"/>
      <c r="E856" s="19"/>
      <c r="F856" s="19"/>
    </row>
    <row r="857" spans="3:6" ht="12.75">
      <c r="C857" s="17"/>
      <c r="D857" s="18"/>
      <c r="E857" s="19"/>
      <c r="F857" s="19"/>
    </row>
    <row r="858" spans="3:6" ht="12.75">
      <c r="C858" s="17"/>
      <c r="D858" s="18"/>
      <c r="E858" s="19"/>
      <c r="F858" s="19"/>
    </row>
    <row r="859" spans="3:6" ht="12.75">
      <c r="C859" s="17"/>
      <c r="D859" s="18"/>
      <c r="E859" s="19"/>
      <c r="F859" s="19"/>
    </row>
    <row r="860" spans="3:6" ht="12.75">
      <c r="C860" s="17"/>
      <c r="D860" s="18"/>
      <c r="E860" s="19"/>
      <c r="F860" s="19"/>
    </row>
    <row r="861" spans="3:6" ht="12.75">
      <c r="C861" s="17"/>
      <c r="D861" s="18"/>
      <c r="E861" s="19"/>
      <c r="F861" s="19"/>
    </row>
    <row r="862" spans="3:6" ht="12.75">
      <c r="C862" s="17"/>
      <c r="D862" s="18"/>
      <c r="E862" s="19"/>
      <c r="F862" s="19"/>
    </row>
    <row r="863" spans="3:6" ht="12.75">
      <c r="C863" s="17"/>
      <c r="D863" s="18"/>
      <c r="E863" s="19"/>
      <c r="F863" s="19"/>
    </row>
    <row r="864" spans="3:6" ht="12.75">
      <c r="C864" s="17"/>
      <c r="D864" s="18"/>
      <c r="E864" s="19"/>
      <c r="F864" s="19"/>
    </row>
    <row r="865" spans="3:6" ht="12.75">
      <c r="C865" s="17"/>
      <c r="D865" s="18"/>
      <c r="E865" s="19"/>
      <c r="F865" s="19"/>
    </row>
    <row r="866" spans="3:6" ht="12.75">
      <c r="C866" s="17"/>
      <c r="D866" s="18"/>
      <c r="E866" s="19"/>
      <c r="F866" s="19"/>
    </row>
    <row r="867" spans="3:6" ht="12.75">
      <c r="C867" s="17"/>
      <c r="D867" s="18"/>
      <c r="E867" s="19"/>
      <c r="F867" s="19"/>
    </row>
    <row r="868" spans="3:6" ht="12.75">
      <c r="C868" s="17"/>
      <c r="D868" s="18"/>
      <c r="E868" s="19"/>
      <c r="F868" s="19"/>
    </row>
    <row r="869" spans="3:6" ht="12.75">
      <c r="C869" s="17"/>
      <c r="D869" s="18"/>
      <c r="E869" s="19"/>
      <c r="F869" s="19"/>
    </row>
    <row r="870" spans="3:6" ht="12.75">
      <c r="C870" s="17"/>
      <c r="D870" s="18"/>
      <c r="E870" s="19"/>
      <c r="F870" s="19"/>
    </row>
    <row r="871" spans="3:6" ht="12.75">
      <c r="C871" s="17"/>
      <c r="D871" s="18"/>
      <c r="E871" s="19"/>
      <c r="F871" s="19"/>
    </row>
    <row r="872" spans="3:6" ht="12.75">
      <c r="C872" s="17"/>
      <c r="D872" s="18"/>
      <c r="E872" s="19"/>
      <c r="F872" s="19"/>
    </row>
    <row r="873" spans="3:6" ht="12.75">
      <c r="C873" s="17"/>
      <c r="D873" s="18"/>
      <c r="E873" s="19"/>
      <c r="F873" s="19"/>
    </row>
    <row r="874" spans="3:6" ht="12.75">
      <c r="C874" s="17"/>
      <c r="D874" s="18"/>
      <c r="E874" s="19"/>
      <c r="F874" s="19"/>
    </row>
    <row r="875" spans="3:6" ht="12.75">
      <c r="C875" s="17"/>
      <c r="D875" s="18"/>
      <c r="E875" s="19"/>
      <c r="F875" s="19"/>
    </row>
    <row r="876" spans="3:6" ht="12.75">
      <c r="C876" s="17"/>
      <c r="D876" s="18"/>
      <c r="E876" s="19"/>
      <c r="F876" s="19"/>
    </row>
    <row r="877" spans="3:6" ht="12.75">
      <c r="C877" s="17"/>
      <c r="D877" s="18"/>
      <c r="E877" s="19"/>
      <c r="F877" s="19"/>
    </row>
    <row r="878" spans="3:6" ht="12.75">
      <c r="C878" s="17"/>
      <c r="D878" s="18"/>
      <c r="E878" s="19"/>
      <c r="F878" s="19"/>
    </row>
    <row r="879" spans="3:6" ht="12.75">
      <c r="C879" s="17"/>
      <c r="D879" s="18"/>
      <c r="E879" s="19"/>
      <c r="F879" s="19"/>
    </row>
    <row r="880" spans="3:6" ht="12.75">
      <c r="C880" s="17"/>
      <c r="D880" s="18"/>
      <c r="E880" s="19"/>
      <c r="F880" s="19"/>
    </row>
    <row r="881" spans="3:6" ht="12.75">
      <c r="C881" s="17"/>
      <c r="D881" s="18"/>
      <c r="E881" s="19"/>
      <c r="F881" s="19"/>
    </row>
    <row r="882" spans="3:6" ht="12.75">
      <c r="C882" s="17"/>
      <c r="D882" s="18"/>
      <c r="E882" s="19"/>
      <c r="F882" s="19"/>
    </row>
    <row r="883" spans="3:6" ht="12.75">
      <c r="C883" s="17"/>
      <c r="D883" s="18"/>
      <c r="E883" s="19"/>
      <c r="F883" s="19"/>
    </row>
    <row r="884" spans="3:6" ht="12.75">
      <c r="C884" s="17"/>
      <c r="D884" s="18"/>
      <c r="E884" s="19"/>
      <c r="F884" s="19"/>
    </row>
    <row r="885" spans="3:6" ht="12.75">
      <c r="C885" s="17"/>
      <c r="D885" s="18"/>
      <c r="E885" s="19"/>
      <c r="F885" s="19"/>
    </row>
    <row r="886" spans="3:6" ht="12.75">
      <c r="C886" s="17"/>
      <c r="D886" s="18"/>
      <c r="E886" s="19"/>
      <c r="F886" s="19"/>
    </row>
    <row r="887" spans="3:6" ht="12.75">
      <c r="C887" s="17"/>
      <c r="D887" s="18"/>
      <c r="E887" s="19"/>
      <c r="F887" s="19"/>
    </row>
    <row r="888" spans="3:6" ht="12.75">
      <c r="C888" s="17"/>
      <c r="D888" s="18"/>
      <c r="E888" s="19"/>
      <c r="F888" s="19"/>
    </row>
    <row r="889" spans="3:6" ht="12.75">
      <c r="C889" s="17"/>
      <c r="D889" s="18"/>
      <c r="E889" s="19"/>
      <c r="F889" s="19"/>
    </row>
    <row r="890" spans="3:6" ht="12.75">
      <c r="C890" s="17"/>
      <c r="D890" s="18"/>
      <c r="E890" s="19"/>
      <c r="F890" s="19"/>
    </row>
    <row r="891" spans="3:6" ht="12.75">
      <c r="C891" s="17"/>
      <c r="D891" s="18"/>
      <c r="E891" s="19"/>
      <c r="F891" s="19"/>
    </row>
    <row r="892" spans="3:6" ht="12.75">
      <c r="C892" s="17"/>
      <c r="D892" s="18"/>
      <c r="E892" s="19"/>
      <c r="F892" s="19"/>
    </row>
    <row r="893" spans="3:6" ht="12.75">
      <c r="C893" s="17"/>
      <c r="D893" s="18"/>
      <c r="E893" s="19"/>
      <c r="F893" s="19"/>
    </row>
    <row r="894" spans="3:6" ht="12.75">
      <c r="C894" s="17"/>
      <c r="D894" s="18"/>
      <c r="E894" s="19"/>
      <c r="F894" s="19"/>
    </row>
    <row r="895" spans="3:6" ht="12.75">
      <c r="C895" s="17"/>
      <c r="D895" s="18"/>
      <c r="E895" s="19"/>
      <c r="F895" s="19"/>
    </row>
    <row r="896" spans="3:6" ht="12.75">
      <c r="C896" s="17"/>
      <c r="D896" s="18"/>
      <c r="E896" s="19"/>
      <c r="F896" s="19"/>
    </row>
    <row r="897" spans="3:6" ht="12.75">
      <c r="C897" s="17"/>
      <c r="D897" s="18"/>
      <c r="E897" s="19"/>
      <c r="F897" s="19"/>
    </row>
    <row r="898" spans="3:6" ht="12.75">
      <c r="C898" s="17"/>
      <c r="D898" s="18"/>
      <c r="E898" s="19"/>
      <c r="F898" s="19"/>
    </row>
    <row r="899" spans="3:6" ht="12.75">
      <c r="C899" s="17"/>
      <c r="D899" s="18"/>
      <c r="E899" s="19"/>
      <c r="F899" s="19"/>
    </row>
    <row r="900" spans="3:6" ht="12.75">
      <c r="C900" s="17"/>
      <c r="D900" s="18"/>
      <c r="E900" s="19"/>
      <c r="F900" s="19"/>
    </row>
    <row r="901" spans="3:6" ht="12.75">
      <c r="C901" s="17"/>
      <c r="D901" s="18"/>
      <c r="E901" s="19"/>
      <c r="F901" s="19"/>
    </row>
    <row r="902" spans="3:6" ht="12.75">
      <c r="C902" s="17"/>
      <c r="D902" s="18"/>
      <c r="E902" s="19"/>
      <c r="F902" s="19"/>
    </row>
    <row r="903" spans="3:6" ht="12.75">
      <c r="C903" s="17"/>
      <c r="D903" s="18"/>
      <c r="E903" s="19"/>
      <c r="F903" s="19"/>
    </row>
    <row r="904" spans="3:6" ht="12.75">
      <c r="C904" s="17"/>
      <c r="D904" s="18"/>
      <c r="E904" s="19"/>
      <c r="F904" s="19"/>
    </row>
    <row r="905" spans="3:6" ht="12.75">
      <c r="C905" s="17"/>
      <c r="D905" s="18"/>
      <c r="E905" s="19"/>
      <c r="F905" s="19"/>
    </row>
    <row r="906" spans="3:6" ht="12.75">
      <c r="C906" s="17"/>
      <c r="D906" s="18"/>
      <c r="E906" s="19"/>
      <c r="F906" s="19"/>
    </row>
    <row r="907" spans="3:6" ht="12.75">
      <c r="C907" s="17"/>
      <c r="D907" s="18"/>
      <c r="E907" s="19"/>
      <c r="F907" s="19"/>
    </row>
    <row r="908" spans="3:6" ht="12.75">
      <c r="C908" s="17"/>
      <c r="D908" s="18"/>
      <c r="E908" s="19"/>
      <c r="F908" s="19"/>
    </row>
    <row r="909" spans="3:6" ht="12.75">
      <c r="C909" s="17"/>
      <c r="D909" s="18"/>
      <c r="E909" s="19"/>
      <c r="F909" s="19"/>
    </row>
    <row r="910" spans="3:6" ht="12.75">
      <c r="C910" s="17"/>
      <c r="D910" s="18"/>
      <c r="E910" s="19"/>
      <c r="F910" s="19"/>
    </row>
    <row r="911" spans="3:6" ht="12.75">
      <c r="C911" s="17"/>
      <c r="D911" s="18"/>
      <c r="E911" s="19"/>
      <c r="F911" s="19"/>
    </row>
    <row r="912" spans="3:6" ht="12.75">
      <c r="C912" s="17"/>
      <c r="D912" s="18"/>
      <c r="E912" s="19"/>
      <c r="F912" s="19"/>
    </row>
    <row r="913" spans="3:6" ht="12.75">
      <c r="C913" s="17"/>
      <c r="D913" s="18"/>
      <c r="E913" s="19"/>
      <c r="F913" s="19"/>
    </row>
    <row r="914" spans="3:6" ht="12.75">
      <c r="C914" s="17"/>
      <c r="D914" s="18"/>
      <c r="E914" s="19"/>
      <c r="F914" s="19"/>
    </row>
    <row r="915" spans="3:6" ht="12.75">
      <c r="C915" s="17"/>
      <c r="D915" s="18"/>
      <c r="E915" s="19"/>
      <c r="F915" s="19"/>
    </row>
    <row r="916" spans="3:6" ht="12.75">
      <c r="C916" s="17"/>
      <c r="D916" s="18"/>
      <c r="E916" s="19"/>
      <c r="F916" s="19"/>
    </row>
    <row r="917" spans="3:6" ht="12.75">
      <c r="C917" s="17"/>
      <c r="D917" s="18"/>
      <c r="E917" s="19"/>
      <c r="F917" s="19"/>
    </row>
    <row r="918" spans="3:6" ht="12.75">
      <c r="C918" s="17"/>
      <c r="D918" s="18"/>
      <c r="E918" s="19"/>
      <c r="F918" s="19"/>
    </row>
    <row r="919" spans="3:6" ht="12.75">
      <c r="C919" s="17"/>
      <c r="D919" s="18"/>
      <c r="E919" s="19"/>
      <c r="F919" s="19"/>
    </row>
    <row r="920" spans="3:6" ht="12.75">
      <c r="C920" s="17"/>
      <c r="D920" s="18"/>
      <c r="E920" s="19"/>
      <c r="F920" s="19"/>
    </row>
    <row r="921" spans="3:6" ht="12.75">
      <c r="C921" s="17"/>
      <c r="D921" s="18"/>
      <c r="E921" s="19"/>
      <c r="F921" s="19"/>
    </row>
    <row r="922" spans="3:6" ht="12.75">
      <c r="C922" s="17"/>
      <c r="D922" s="18"/>
      <c r="E922" s="19"/>
      <c r="F922" s="19"/>
    </row>
    <row r="923" spans="3:6" ht="12.75">
      <c r="C923" s="17"/>
      <c r="D923" s="18"/>
      <c r="E923" s="19"/>
      <c r="F923" s="19"/>
    </row>
    <row r="924" spans="3:6" ht="12.75">
      <c r="C924" s="17"/>
      <c r="D924" s="18"/>
      <c r="E924" s="19"/>
      <c r="F924" s="19"/>
    </row>
    <row r="925" spans="3:6" ht="12.75">
      <c r="C925" s="17"/>
      <c r="D925" s="18"/>
      <c r="E925" s="19"/>
      <c r="F925" s="19"/>
    </row>
    <row r="926" spans="3:6" ht="12.75">
      <c r="C926" s="17"/>
      <c r="D926" s="18"/>
      <c r="E926" s="19"/>
      <c r="F926" s="19"/>
    </row>
    <row r="927" spans="3:6" ht="12.75">
      <c r="C927" s="17"/>
      <c r="D927" s="18"/>
      <c r="E927" s="19"/>
      <c r="F927" s="19"/>
    </row>
    <row r="928" spans="3:6" ht="12.75">
      <c r="C928" s="17"/>
      <c r="D928" s="18"/>
      <c r="E928" s="19"/>
      <c r="F928" s="19"/>
    </row>
    <row r="929" spans="3:6" ht="12.75">
      <c r="C929" s="17"/>
      <c r="D929" s="18"/>
      <c r="E929" s="19"/>
      <c r="F929" s="19"/>
    </row>
    <row r="930" spans="3:6" ht="12.75">
      <c r="C930" s="17"/>
      <c r="D930" s="18"/>
      <c r="E930" s="19"/>
      <c r="F930" s="19"/>
    </row>
    <row r="931" spans="3:6" ht="12.75">
      <c r="C931" s="17"/>
      <c r="D931" s="18"/>
      <c r="E931" s="19"/>
      <c r="F931" s="19"/>
    </row>
    <row r="932" spans="3:6" ht="12.75">
      <c r="C932" s="17"/>
      <c r="D932" s="18"/>
      <c r="E932" s="19"/>
      <c r="F932" s="19"/>
    </row>
    <row r="933" spans="3:6" ht="12.75">
      <c r="C933" s="17"/>
      <c r="D933" s="18"/>
      <c r="E933" s="19"/>
      <c r="F933" s="19"/>
    </row>
    <row r="934" spans="3:6" ht="12.75">
      <c r="C934" s="17"/>
      <c r="D934" s="18"/>
      <c r="E934" s="19"/>
      <c r="F934" s="19"/>
    </row>
    <row r="935" spans="3:6" ht="12.75">
      <c r="C935" s="17"/>
      <c r="D935" s="18"/>
      <c r="E935" s="19"/>
      <c r="F935" s="19"/>
    </row>
    <row r="936" spans="3:6" ht="12.75">
      <c r="C936" s="17"/>
      <c r="D936" s="18"/>
      <c r="E936" s="19"/>
      <c r="F936" s="19"/>
    </row>
    <row r="937" spans="3:6" ht="12.75">
      <c r="C937" s="17"/>
      <c r="D937" s="18"/>
      <c r="E937" s="19"/>
      <c r="F937" s="19"/>
    </row>
    <row r="938" spans="3:6" ht="12.75">
      <c r="C938" s="17"/>
      <c r="D938" s="18"/>
      <c r="E938" s="19"/>
      <c r="F938" s="19"/>
    </row>
    <row r="939" spans="3:6" ht="12.75">
      <c r="C939" s="17"/>
      <c r="D939" s="18"/>
      <c r="E939" s="19"/>
      <c r="F939" s="19"/>
    </row>
    <row r="940" spans="3:6" ht="12.75">
      <c r="C940" s="17"/>
      <c r="D940" s="18"/>
      <c r="E940" s="19"/>
      <c r="F940" s="19"/>
    </row>
    <row r="941" spans="3:6" ht="12.75">
      <c r="C941" s="17"/>
      <c r="D941" s="18"/>
      <c r="E941" s="19"/>
      <c r="F941" s="19"/>
    </row>
    <row r="942" spans="3:6" ht="12.75">
      <c r="C942" s="17"/>
      <c r="D942" s="18"/>
      <c r="E942" s="19"/>
      <c r="F942" s="19"/>
    </row>
    <row r="943" spans="3:6" ht="12.75">
      <c r="C943" s="17"/>
      <c r="D943" s="18"/>
      <c r="E943" s="19"/>
      <c r="F943" s="19"/>
    </row>
    <row r="944" spans="3:6" ht="12.75">
      <c r="C944" s="17"/>
      <c r="D944" s="18"/>
      <c r="E944" s="19"/>
      <c r="F944" s="19"/>
    </row>
    <row r="945" spans="3:6" ht="12.75">
      <c r="C945" s="17"/>
      <c r="D945" s="18"/>
      <c r="E945" s="19"/>
      <c r="F945" s="19"/>
    </row>
    <row r="946" spans="3:6" ht="12.75">
      <c r="C946" s="17"/>
      <c r="D946" s="18"/>
      <c r="E946" s="19"/>
      <c r="F946" s="19"/>
    </row>
    <row r="947" spans="3:6" ht="12.75">
      <c r="C947" s="17"/>
      <c r="D947" s="18"/>
      <c r="E947" s="19"/>
      <c r="F947" s="19"/>
    </row>
    <row r="948" spans="3:6" ht="12.75">
      <c r="C948" s="17"/>
      <c r="D948" s="18"/>
      <c r="E948" s="19"/>
      <c r="F948" s="19"/>
    </row>
    <row r="949" spans="3:6" ht="12.75">
      <c r="C949" s="17"/>
      <c r="D949" s="18"/>
      <c r="E949" s="19"/>
      <c r="F949" s="19"/>
    </row>
    <row r="950" spans="3:6" ht="12.75">
      <c r="C950" s="17"/>
      <c r="D950" s="18"/>
      <c r="E950" s="19"/>
      <c r="F950" s="19"/>
    </row>
    <row r="951" spans="3:6" ht="12.75">
      <c r="C951" s="17"/>
      <c r="D951" s="18"/>
      <c r="E951" s="19"/>
      <c r="F951" s="19"/>
    </row>
    <row r="952" spans="3:6" ht="12.75">
      <c r="C952" s="17"/>
      <c r="D952" s="18"/>
      <c r="E952" s="19"/>
      <c r="F952" s="19"/>
    </row>
    <row r="953" spans="3:6" ht="12.75">
      <c r="C953" s="17"/>
      <c r="D953" s="18"/>
      <c r="E953" s="19"/>
      <c r="F953" s="19"/>
    </row>
    <row r="954" spans="3:6" ht="12.75">
      <c r="C954" s="17"/>
      <c r="D954" s="18"/>
      <c r="E954" s="19"/>
      <c r="F954" s="19"/>
    </row>
    <row r="955" spans="3:6" ht="12.75">
      <c r="C955" s="17"/>
      <c r="D955" s="18"/>
      <c r="E955" s="19"/>
      <c r="F955" s="19"/>
    </row>
    <row r="956" spans="3:6" ht="12.75">
      <c r="C956" s="17"/>
      <c r="D956" s="18"/>
      <c r="E956" s="19"/>
      <c r="F956" s="19"/>
    </row>
    <row r="957" spans="3:6" ht="12.75">
      <c r="C957" s="17"/>
      <c r="D957" s="18"/>
      <c r="E957" s="19"/>
      <c r="F957" s="19"/>
    </row>
    <row r="958" spans="3:6" ht="12.75">
      <c r="C958" s="17"/>
      <c r="D958" s="18"/>
      <c r="E958" s="19"/>
      <c r="F958" s="19"/>
    </row>
    <row r="959" spans="3:6" ht="12.75">
      <c r="C959" s="17"/>
      <c r="D959" s="18"/>
      <c r="E959" s="19"/>
      <c r="F959" s="19"/>
    </row>
    <row r="960" spans="3:6" ht="12.75">
      <c r="C960" s="17"/>
      <c r="D960" s="18"/>
      <c r="E960" s="19"/>
      <c r="F960" s="19"/>
    </row>
    <row r="961" spans="3:6" ht="12.75">
      <c r="C961" s="17"/>
      <c r="D961" s="18"/>
      <c r="E961" s="19"/>
      <c r="F961" s="19"/>
    </row>
    <row r="962" spans="3:6" ht="12.75">
      <c r="C962" s="17"/>
      <c r="D962" s="18"/>
      <c r="E962" s="19"/>
      <c r="F962" s="19"/>
    </row>
    <row r="963" spans="3:6" ht="12.75">
      <c r="C963" s="17"/>
      <c r="D963" s="18"/>
      <c r="E963" s="19"/>
      <c r="F963" s="19"/>
    </row>
    <row r="964" spans="3:6" ht="12.75">
      <c r="C964" s="17"/>
      <c r="D964" s="18"/>
      <c r="E964" s="19"/>
      <c r="F964" s="19"/>
    </row>
    <row r="965" spans="3:6" ht="12.75">
      <c r="C965" s="17"/>
      <c r="D965" s="18"/>
      <c r="E965" s="19"/>
      <c r="F965" s="19"/>
    </row>
    <row r="966" spans="3:6" ht="12.75">
      <c r="C966" s="17"/>
      <c r="D966" s="18"/>
      <c r="E966" s="19"/>
      <c r="F966" s="19"/>
    </row>
    <row r="967" spans="3:6" ht="12.75">
      <c r="C967" s="17"/>
      <c r="D967" s="18"/>
      <c r="E967" s="19"/>
      <c r="F967" s="19"/>
    </row>
    <row r="968" spans="3:6" ht="12.75">
      <c r="C968" s="17"/>
      <c r="D968" s="18"/>
      <c r="E968" s="19"/>
      <c r="F968" s="19"/>
    </row>
    <row r="969" spans="3:6" ht="12.75">
      <c r="C969" s="17"/>
      <c r="D969" s="18"/>
      <c r="E969" s="19"/>
      <c r="F969" s="19"/>
    </row>
    <row r="970" spans="3:6" ht="12.75">
      <c r="C970" s="17"/>
      <c r="D970" s="18"/>
      <c r="E970" s="19"/>
      <c r="F970" s="19"/>
    </row>
    <row r="971" spans="3:6" ht="12.75">
      <c r="C971" s="17"/>
      <c r="D971" s="18"/>
      <c r="E971" s="19"/>
      <c r="F971" s="19"/>
    </row>
    <row r="972" spans="3:6" ht="12.75">
      <c r="C972" s="17"/>
      <c r="D972" s="18"/>
      <c r="E972" s="19"/>
      <c r="F972" s="19"/>
    </row>
    <row r="973" spans="3:6" ht="12.75">
      <c r="C973" s="17"/>
      <c r="D973" s="18"/>
      <c r="E973" s="19"/>
      <c r="F973" s="19"/>
    </row>
    <row r="974" spans="3:6" ht="12.75">
      <c r="C974" s="17"/>
      <c r="D974" s="18"/>
      <c r="E974" s="19"/>
      <c r="F974" s="19"/>
    </row>
    <row r="975" spans="3:6" ht="12.75">
      <c r="C975" s="17"/>
      <c r="D975" s="18"/>
      <c r="E975" s="19"/>
      <c r="F975" s="19"/>
    </row>
    <row r="976" spans="3:6" ht="12.75">
      <c r="C976" s="17"/>
      <c r="D976" s="18"/>
      <c r="E976" s="19"/>
      <c r="F976" s="19"/>
    </row>
    <row r="977" spans="3:6" ht="12.75">
      <c r="C977" s="17"/>
      <c r="D977" s="18"/>
      <c r="E977" s="19"/>
      <c r="F977" s="19"/>
    </row>
    <row r="978" spans="3:6" ht="12.75">
      <c r="C978" s="17"/>
      <c r="D978" s="18"/>
      <c r="E978" s="19"/>
      <c r="F978" s="19"/>
    </row>
    <row r="979" spans="3:6" ht="12.75">
      <c r="C979" s="17"/>
      <c r="D979" s="18"/>
      <c r="E979" s="19"/>
      <c r="F979" s="19"/>
    </row>
    <row r="980" spans="3:6" ht="12.75">
      <c r="C980" s="17"/>
      <c r="D980" s="18"/>
      <c r="E980" s="19"/>
      <c r="F980" s="19"/>
    </row>
    <row r="981" spans="3:6" ht="12.75">
      <c r="C981" s="17"/>
      <c r="D981" s="18"/>
      <c r="E981" s="19"/>
      <c r="F981" s="19"/>
    </row>
    <row r="982" ht="12.75">
      <c r="F982" s="19"/>
    </row>
    <row r="983" ht="12.75">
      <c r="F983" s="19"/>
    </row>
    <row r="984" ht="12.75">
      <c r="F984" s="19"/>
    </row>
    <row r="985" ht="12.75">
      <c r="F985" s="19"/>
    </row>
    <row r="986" ht="12.75">
      <c r="F986" s="19"/>
    </row>
    <row r="987" ht="12.75">
      <c r="F987" s="19"/>
    </row>
  </sheetData>
  <mergeCells count="4">
    <mergeCell ref="A1:E1"/>
    <mergeCell ref="B3:D3"/>
    <mergeCell ref="A3:A15"/>
    <mergeCell ref="A2:E2"/>
  </mergeCells>
  <printOptions/>
  <pageMargins left="0.7" right="0.7" top="0.787401575" bottom="0.787401575" header="0.3" footer="0.3"/>
  <pageSetup horizontalDpi="600" verticalDpi="600" orientation="portrait" paperSize="9" scale="99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B2:BM1037"/>
  <sheetViews>
    <sheetView showGridLines="0" workbookViewId="0" topLeftCell="A25">
      <selection activeCell="C30" sqref="C30"/>
    </sheetView>
  </sheetViews>
  <sheetFormatPr defaultColWidth="8.8515625" defaultRowHeight="15"/>
  <cols>
    <col min="1" max="1" width="6.421875" style="269" customWidth="1"/>
    <col min="2" max="2" width="1.28515625" style="269" customWidth="1"/>
    <col min="3" max="4" width="3.28125" style="269" customWidth="1"/>
    <col min="5" max="5" width="13.28125" style="269" customWidth="1"/>
    <col min="6" max="6" width="78.421875" style="269" customWidth="1"/>
    <col min="7" max="7" width="6.7109375" style="269" customWidth="1"/>
    <col min="8" max="8" width="8.7109375" style="269" customWidth="1"/>
    <col min="9" max="9" width="11.00390625" style="364" customWidth="1"/>
    <col min="10" max="10" width="18.28125" style="269" customWidth="1"/>
    <col min="11" max="11" width="12.00390625" style="269" hidden="1" customWidth="1"/>
    <col min="12" max="12" width="7.28125" style="269" customWidth="1"/>
    <col min="13" max="13" width="8.421875" style="269" hidden="1" customWidth="1"/>
    <col min="14" max="14" width="8.8515625" style="269" customWidth="1"/>
    <col min="15" max="20" width="11.00390625" style="269" hidden="1" customWidth="1"/>
    <col min="21" max="21" width="12.7109375" style="269" hidden="1" customWidth="1"/>
    <col min="22" max="22" width="9.57421875" style="269" customWidth="1"/>
    <col min="23" max="23" width="12.7109375" style="269" customWidth="1"/>
    <col min="24" max="24" width="9.57421875" style="269" customWidth="1"/>
    <col min="25" max="25" width="11.7109375" style="269" customWidth="1"/>
    <col min="26" max="26" width="8.57421875" style="269" customWidth="1"/>
    <col min="27" max="27" width="11.7109375" style="269" customWidth="1"/>
    <col min="28" max="28" width="12.7109375" style="269" customWidth="1"/>
    <col min="29" max="29" width="8.57421875" style="269" customWidth="1"/>
    <col min="30" max="30" width="11.7109375" style="269" customWidth="1"/>
    <col min="31" max="31" width="12.7109375" style="269" customWidth="1"/>
    <col min="32" max="16384" width="8.8515625" style="269" customWidth="1"/>
  </cols>
  <sheetData>
    <row r="1" ht="12"/>
    <row r="2" spans="12:46" ht="36.95" customHeight="1"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AT2" s="271" t="s">
        <v>1197</v>
      </c>
    </row>
    <row r="3" spans="2:46" ht="6.95" customHeight="1">
      <c r="B3" s="92"/>
      <c r="C3" s="93"/>
      <c r="D3" s="93"/>
      <c r="E3" s="93"/>
      <c r="F3" s="93"/>
      <c r="G3" s="93"/>
      <c r="H3" s="93"/>
      <c r="I3" s="365"/>
      <c r="J3" s="93"/>
      <c r="K3" s="93"/>
      <c r="L3" s="94"/>
      <c r="AT3" s="271" t="s">
        <v>313</v>
      </c>
    </row>
    <row r="4" spans="2:46" ht="24.95" customHeight="1">
      <c r="B4" s="94"/>
      <c r="D4" s="95" t="s">
        <v>314</v>
      </c>
      <c r="L4" s="94"/>
      <c r="M4" s="96" t="s">
        <v>315</v>
      </c>
      <c r="AT4" s="271" t="s">
        <v>316</v>
      </c>
    </row>
    <row r="5" spans="2:12" ht="6.95" customHeight="1">
      <c r="B5" s="94"/>
      <c r="L5" s="94"/>
    </row>
    <row r="6" spans="2:12" s="270" customFormat="1" ht="12" customHeight="1">
      <c r="B6" s="226"/>
      <c r="D6" s="97" t="s">
        <v>317</v>
      </c>
      <c r="I6" s="366"/>
      <c r="L6" s="226"/>
    </row>
    <row r="7" spans="2:12" s="270" customFormat="1" ht="36.95" customHeight="1">
      <c r="B7" s="226"/>
      <c r="E7" s="411" t="s">
        <v>1564</v>
      </c>
      <c r="F7" s="412"/>
      <c r="G7" s="412"/>
      <c r="H7" s="412"/>
      <c r="I7" s="366"/>
      <c r="L7" s="226"/>
    </row>
    <row r="8" spans="2:12" s="270" customFormat="1" ht="15">
      <c r="B8" s="226"/>
      <c r="I8" s="366"/>
      <c r="L8" s="226"/>
    </row>
    <row r="9" spans="2:12" s="270" customFormat="1" ht="12" customHeight="1">
      <c r="B9" s="226"/>
      <c r="D9" s="97" t="s">
        <v>318</v>
      </c>
      <c r="F9" s="271" t="s">
        <v>319</v>
      </c>
      <c r="I9" s="367" t="s">
        <v>320</v>
      </c>
      <c r="J9" s="271" t="s">
        <v>319</v>
      </c>
      <c r="L9" s="226"/>
    </row>
    <row r="10" spans="2:12" s="270" customFormat="1" ht="12" customHeight="1">
      <c r="B10" s="226"/>
      <c r="D10" s="97" t="s">
        <v>321</v>
      </c>
      <c r="F10" s="271" t="s">
        <v>322</v>
      </c>
      <c r="I10" s="367" t="s">
        <v>323</v>
      </c>
      <c r="J10" s="227" t="s">
        <v>1617</v>
      </c>
      <c r="L10" s="226"/>
    </row>
    <row r="11" spans="2:12" s="270" customFormat="1" ht="10.9" customHeight="1">
      <c r="B11" s="226"/>
      <c r="I11" s="366"/>
      <c r="L11" s="226"/>
    </row>
    <row r="12" spans="2:12" s="270" customFormat="1" ht="12" customHeight="1">
      <c r="B12" s="226"/>
      <c r="D12" s="97" t="s">
        <v>324</v>
      </c>
      <c r="I12" s="367" t="s">
        <v>325</v>
      </c>
      <c r="J12" s="271" t="s">
        <v>319</v>
      </c>
      <c r="L12" s="226"/>
    </row>
    <row r="13" spans="2:12" s="270" customFormat="1" ht="18" customHeight="1">
      <c r="B13" s="226"/>
      <c r="E13" s="271" t="s">
        <v>322</v>
      </c>
      <c r="I13" s="367" t="s">
        <v>326</v>
      </c>
      <c r="J13" s="271" t="s">
        <v>319</v>
      </c>
      <c r="L13" s="226"/>
    </row>
    <row r="14" spans="2:12" s="270" customFormat="1" ht="6.95" customHeight="1">
      <c r="B14" s="226"/>
      <c r="I14" s="366"/>
      <c r="L14" s="226"/>
    </row>
    <row r="15" spans="2:12" s="270" customFormat="1" ht="12" customHeight="1">
      <c r="B15" s="226"/>
      <c r="D15" s="97" t="s">
        <v>327</v>
      </c>
      <c r="I15" s="367" t="s">
        <v>325</v>
      </c>
      <c r="J15" s="368" t="s">
        <v>1618</v>
      </c>
      <c r="L15" s="226"/>
    </row>
    <row r="16" spans="2:12" s="270" customFormat="1" ht="18" customHeight="1">
      <c r="B16" s="226"/>
      <c r="E16" s="414" t="s">
        <v>1618</v>
      </c>
      <c r="F16" s="415"/>
      <c r="G16" s="415"/>
      <c r="H16" s="415"/>
      <c r="I16" s="367" t="s">
        <v>326</v>
      </c>
      <c r="J16" s="368" t="s">
        <v>1618</v>
      </c>
      <c r="L16" s="226"/>
    </row>
    <row r="17" spans="2:12" s="270" customFormat="1" ht="6.95" customHeight="1">
      <c r="B17" s="226"/>
      <c r="I17" s="366"/>
      <c r="L17" s="226"/>
    </row>
    <row r="18" spans="2:12" s="270" customFormat="1" ht="12" customHeight="1">
      <c r="B18" s="226"/>
      <c r="D18" s="97" t="s">
        <v>328</v>
      </c>
      <c r="I18" s="367" t="s">
        <v>325</v>
      </c>
      <c r="J18" s="271" t="s">
        <v>319</v>
      </c>
      <c r="L18" s="226"/>
    </row>
    <row r="19" spans="2:12" s="270" customFormat="1" ht="18" customHeight="1">
      <c r="B19" s="226"/>
      <c r="E19" s="271" t="s">
        <v>322</v>
      </c>
      <c r="I19" s="367" t="s">
        <v>326</v>
      </c>
      <c r="J19" s="271" t="s">
        <v>319</v>
      </c>
      <c r="L19" s="226"/>
    </row>
    <row r="20" spans="2:12" s="270" customFormat="1" ht="6.95" customHeight="1">
      <c r="B20" s="226"/>
      <c r="I20" s="366"/>
      <c r="L20" s="226"/>
    </row>
    <row r="21" spans="2:12" s="270" customFormat="1" ht="12" customHeight="1">
      <c r="B21" s="226"/>
      <c r="D21" s="97" t="s">
        <v>329</v>
      </c>
      <c r="I21" s="367" t="s">
        <v>325</v>
      </c>
      <c r="J21" s="271" t="s">
        <v>319</v>
      </c>
      <c r="L21" s="226"/>
    </row>
    <row r="22" spans="2:12" s="270" customFormat="1" ht="18" customHeight="1">
      <c r="B22" s="226"/>
      <c r="E22" s="271" t="s">
        <v>322</v>
      </c>
      <c r="I22" s="367" t="s">
        <v>326</v>
      </c>
      <c r="J22" s="271" t="s">
        <v>319</v>
      </c>
      <c r="L22" s="226"/>
    </row>
    <row r="23" spans="2:12" s="270" customFormat="1" ht="6.95" customHeight="1">
      <c r="B23" s="226"/>
      <c r="I23" s="366"/>
      <c r="L23" s="226"/>
    </row>
    <row r="24" spans="2:12" s="270" customFormat="1" ht="12" customHeight="1">
      <c r="B24" s="226"/>
      <c r="D24" s="97" t="s">
        <v>330</v>
      </c>
      <c r="I24" s="366"/>
      <c r="L24" s="226"/>
    </row>
    <row r="25" spans="2:12" s="229" customFormat="1" ht="16.5" customHeight="1">
      <c r="B25" s="228"/>
      <c r="E25" s="416" t="s">
        <v>319</v>
      </c>
      <c r="F25" s="416"/>
      <c r="G25" s="416"/>
      <c r="H25" s="416"/>
      <c r="I25" s="369"/>
      <c r="L25" s="228"/>
    </row>
    <row r="26" spans="2:12" s="270" customFormat="1" ht="6.95" customHeight="1">
      <c r="B26" s="226"/>
      <c r="I26" s="366"/>
      <c r="L26" s="226"/>
    </row>
    <row r="27" spans="2:12" s="270" customFormat="1" ht="6.95" customHeight="1">
      <c r="B27" s="226"/>
      <c r="D27" s="230"/>
      <c r="E27" s="230"/>
      <c r="F27" s="230"/>
      <c r="G27" s="230"/>
      <c r="H27" s="230"/>
      <c r="I27" s="370"/>
      <c r="J27" s="230"/>
      <c r="K27" s="230"/>
      <c r="L27" s="226"/>
    </row>
    <row r="28" spans="2:12" s="270" customFormat="1" ht="25.35" customHeight="1">
      <c r="B28" s="226"/>
      <c r="D28" s="98" t="s">
        <v>331</v>
      </c>
      <c r="I28" s="366"/>
      <c r="J28" s="99">
        <f>ROUND(J98,2)</f>
        <v>0</v>
      </c>
      <c r="L28" s="226"/>
    </row>
    <row r="29" spans="2:12" s="270" customFormat="1" ht="6.95" customHeight="1">
      <c r="B29" s="226"/>
      <c r="D29" s="230"/>
      <c r="E29" s="230"/>
      <c r="F29" s="230"/>
      <c r="G29" s="230"/>
      <c r="H29" s="230"/>
      <c r="I29" s="370"/>
      <c r="J29" s="230"/>
      <c r="K29" s="230"/>
      <c r="L29" s="226"/>
    </row>
    <row r="30" spans="2:12" s="270" customFormat="1" ht="14.45" customHeight="1">
      <c r="B30" s="226"/>
      <c r="F30" s="100" t="s">
        <v>332</v>
      </c>
      <c r="I30" s="371" t="s">
        <v>333</v>
      </c>
      <c r="J30" s="100" t="s">
        <v>334</v>
      </c>
      <c r="L30" s="226"/>
    </row>
    <row r="31" spans="2:12" s="270" customFormat="1" ht="14.45" customHeight="1">
      <c r="B31" s="226"/>
      <c r="D31" s="97" t="s">
        <v>335</v>
      </c>
      <c r="E31" s="97" t="s">
        <v>336</v>
      </c>
      <c r="F31" s="101">
        <f>ROUND((SUM(BE98:BE1036)),2)</f>
        <v>0</v>
      </c>
      <c r="I31" s="372">
        <v>0.21</v>
      </c>
      <c r="J31" s="101">
        <f>ROUND(((SUM(BE98:BE1036))*I31),2)</f>
        <v>0</v>
      </c>
      <c r="L31" s="226"/>
    </row>
    <row r="32" spans="2:12" s="270" customFormat="1" ht="14.45" customHeight="1">
      <c r="B32" s="226"/>
      <c r="E32" s="97" t="s">
        <v>337</v>
      </c>
      <c r="F32" s="101">
        <f>ROUND((SUM(BF98:BF1036)),2)</f>
        <v>0</v>
      </c>
      <c r="I32" s="372">
        <v>0.15</v>
      </c>
      <c r="J32" s="101">
        <f>ROUND(((SUM(BF98:BF1036))*I32),2)</f>
        <v>0</v>
      </c>
      <c r="L32" s="226"/>
    </row>
    <row r="33" spans="2:12" s="270" customFormat="1" ht="14.45" customHeight="1" hidden="1">
      <c r="B33" s="226"/>
      <c r="E33" s="97" t="s">
        <v>338</v>
      </c>
      <c r="F33" s="101">
        <f>ROUND((SUM(BG98:BG1036)),2)</f>
        <v>0</v>
      </c>
      <c r="I33" s="372">
        <v>0.21</v>
      </c>
      <c r="J33" s="101">
        <f>0</f>
        <v>0</v>
      </c>
      <c r="L33" s="226"/>
    </row>
    <row r="34" spans="2:12" s="270" customFormat="1" ht="14.45" customHeight="1" hidden="1">
      <c r="B34" s="226"/>
      <c r="E34" s="97" t="s">
        <v>339</v>
      </c>
      <c r="F34" s="101">
        <f>ROUND((SUM(BH98:BH1036)),2)</f>
        <v>0</v>
      </c>
      <c r="I34" s="372">
        <v>0.15</v>
      </c>
      <c r="J34" s="101">
        <f>0</f>
        <v>0</v>
      </c>
      <c r="L34" s="226"/>
    </row>
    <row r="35" spans="2:12" s="270" customFormat="1" ht="14.45" customHeight="1" hidden="1">
      <c r="B35" s="226"/>
      <c r="E35" s="97" t="s">
        <v>340</v>
      </c>
      <c r="F35" s="101">
        <f>ROUND((SUM(BI98:BI1036)),2)</f>
        <v>0</v>
      </c>
      <c r="I35" s="372">
        <v>0</v>
      </c>
      <c r="J35" s="101">
        <f>0</f>
        <v>0</v>
      </c>
      <c r="L35" s="226"/>
    </row>
    <row r="36" spans="2:12" s="270" customFormat="1" ht="6.95" customHeight="1">
      <c r="B36" s="226"/>
      <c r="I36" s="366"/>
      <c r="L36" s="226"/>
    </row>
    <row r="37" spans="2:12" s="270" customFormat="1" ht="25.35" customHeight="1">
      <c r="B37" s="226"/>
      <c r="C37" s="231"/>
      <c r="D37" s="102" t="s">
        <v>341</v>
      </c>
      <c r="E37" s="232"/>
      <c r="F37" s="232"/>
      <c r="G37" s="103" t="s">
        <v>342</v>
      </c>
      <c r="H37" s="104" t="s">
        <v>343</v>
      </c>
      <c r="I37" s="373"/>
      <c r="J37" s="105">
        <f>SUM(J28:J35)</f>
        <v>0</v>
      </c>
      <c r="K37" s="233"/>
      <c r="L37" s="226"/>
    </row>
    <row r="38" spans="2:12" s="270" customFormat="1" ht="14.45" customHeight="1">
      <c r="B38" s="234"/>
      <c r="C38" s="235"/>
      <c r="D38" s="235"/>
      <c r="E38" s="235"/>
      <c r="F38" s="235"/>
      <c r="G38" s="235"/>
      <c r="H38" s="235"/>
      <c r="I38" s="374"/>
      <c r="J38" s="235"/>
      <c r="K38" s="235"/>
      <c r="L38" s="226"/>
    </row>
    <row r="42" spans="2:12" s="270" customFormat="1" ht="6.95" customHeight="1">
      <c r="B42" s="236"/>
      <c r="C42" s="237"/>
      <c r="D42" s="237"/>
      <c r="E42" s="237"/>
      <c r="F42" s="237"/>
      <c r="G42" s="237"/>
      <c r="H42" s="237"/>
      <c r="I42" s="375"/>
      <c r="J42" s="237"/>
      <c r="K42" s="237"/>
      <c r="L42" s="226"/>
    </row>
    <row r="43" spans="2:12" s="270" customFormat="1" ht="24.95" customHeight="1">
      <c r="B43" s="226"/>
      <c r="C43" s="95" t="s">
        <v>344</v>
      </c>
      <c r="I43" s="366"/>
      <c r="L43" s="226"/>
    </row>
    <row r="44" spans="2:12" s="270" customFormat="1" ht="6.95" customHeight="1">
      <c r="B44" s="226"/>
      <c r="I44" s="366"/>
      <c r="L44" s="226"/>
    </row>
    <row r="45" spans="2:12" s="270" customFormat="1" ht="12" customHeight="1">
      <c r="B45" s="226"/>
      <c r="C45" s="97" t="s">
        <v>317</v>
      </c>
      <c r="I45" s="366"/>
      <c r="L45" s="226"/>
    </row>
    <row r="46" spans="2:12" s="270" customFormat="1" ht="16.5" customHeight="1">
      <c r="B46" s="226"/>
      <c r="E46" s="411" t="str">
        <f>E7</f>
        <v>Opravy vybraných místností 1np Bertiných lázní Třeboň</v>
      </c>
      <c r="F46" s="412"/>
      <c r="G46" s="412"/>
      <c r="H46" s="412"/>
      <c r="I46" s="366"/>
      <c r="L46" s="226"/>
    </row>
    <row r="47" spans="2:12" s="270" customFormat="1" ht="6.95" customHeight="1">
      <c r="B47" s="226"/>
      <c r="I47" s="366"/>
      <c r="L47" s="226"/>
    </row>
    <row r="48" spans="2:12" s="270" customFormat="1" ht="12" customHeight="1">
      <c r="B48" s="226"/>
      <c r="C48" s="97" t="s">
        <v>321</v>
      </c>
      <c r="F48" s="271" t="str">
        <f>F10</f>
        <v xml:space="preserve"> </v>
      </c>
      <c r="I48" s="367" t="s">
        <v>323</v>
      </c>
      <c r="J48" s="227" t="str">
        <f>IF(J10="","",J10)</f>
        <v>4. 4. 2018</v>
      </c>
      <c r="L48" s="226"/>
    </row>
    <row r="49" spans="2:12" s="270" customFormat="1" ht="6.95" customHeight="1">
      <c r="B49" s="226"/>
      <c r="I49" s="366"/>
      <c r="L49" s="226"/>
    </row>
    <row r="50" spans="2:12" s="270" customFormat="1" ht="13.7" customHeight="1">
      <c r="B50" s="226"/>
      <c r="C50" s="97" t="s">
        <v>324</v>
      </c>
      <c r="F50" s="271" t="str">
        <f>E13</f>
        <v xml:space="preserve"> </v>
      </c>
      <c r="I50" s="367" t="s">
        <v>328</v>
      </c>
      <c r="J50" s="272" t="str">
        <f>E19</f>
        <v xml:space="preserve"> </v>
      </c>
      <c r="L50" s="226"/>
    </row>
    <row r="51" spans="2:12" s="270" customFormat="1" ht="13.7" customHeight="1">
      <c r="B51" s="226"/>
      <c r="C51" s="97" t="s">
        <v>327</v>
      </c>
      <c r="F51" s="271" t="str">
        <f>IF(E16="","",E16)</f>
        <v>Vyplň údaj</v>
      </c>
      <c r="I51" s="367" t="s">
        <v>329</v>
      </c>
      <c r="J51" s="272" t="str">
        <f>E22</f>
        <v xml:space="preserve"> </v>
      </c>
      <c r="L51" s="226"/>
    </row>
    <row r="52" spans="2:12" s="270" customFormat="1" ht="10.35" customHeight="1">
      <c r="B52" s="226"/>
      <c r="I52" s="366"/>
      <c r="L52" s="226"/>
    </row>
    <row r="53" spans="2:12" s="270" customFormat="1" ht="29.25" customHeight="1">
      <c r="B53" s="226"/>
      <c r="C53" s="106" t="s">
        <v>345</v>
      </c>
      <c r="D53" s="231"/>
      <c r="E53" s="231"/>
      <c r="F53" s="231"/>
      <c r="G53" s="231"/>
      <c r="H53" s="231"/>
      <c r="I53" s="376"/>
      <c r="J53" s="107" t="s">
        <v>346</v>
      </c>
      <c r="K53" s="231"/>
      <c r="L53" s="226"/>
    </row>
    <row r="54" spans="2:12" s="270" customFormat="1" ht="10.35" customHeight="1">
      <c r="B54" s="226"/>
      <c r="I54" s="366"/>
      <c r="L54" s="226"/>
    </row>
    <row r="55" spans="2:47" s="270" customFormat="1" ht="22.9" customHeight="1">
      <c r="B55" s="226"/>
      <c r="C55" s="108" t="s">
        <v>347</v>
      </c>
      <c r="I55" s="366"/>
      <c r="J55" s="99">
        <f>J98</f>
        <v>0</v>
      </c>
      <c r="L55" s="226"/>
      <c r="AU55" s="271" t="s">
        <v>348</v>
      </c>
    </row>
    <row r="56" spans="2:12" s="110" customFormat="1" ht="24.95" customHeight="1">
      <c r="B56" s="109"/>
      <c r="D56" s="111" t="s">
        <v>349</v>
      </c>
      <c r="E56" s="112"/>
      <c r="F56" s="112"/>
      <c r="G56" s="112"/>
      <c r="H56" s="112"/>
      <c r="I56" s="377"/>
      <c r="J56" s="113">
        <f>J99</f>
        <v>0</v>
      </c>
      <c r="L56" s="109"/>
    </row>
    <row r="57" spans="2:12" s="115" customFormat="1" ht="19.9" customHeight="1">
      <c r="B57" s="114"/>
      <c r="D57" s="116" t="s">
        <v>350</v>
      </c>
      <c r="E57" s="117"/>
      <c r="F57" s="117"/>
      <c r="G57" s="117"/>
      <c r="H57" s="117"/>
      <c r="I57" s="378"/>
      <c r="J57" s="118">
        <f>J100</f>
        <v>0</v>
      </c>
      <c r="L57" s="114"/>
    </row>
    <row r="58" spans="2:12" s="115" customFormat="1" ht="19.9" customHeight="1">
      <c r="B58" s="114"/>
      <c r="D58" s="116" t="s">
        <v>351</v>
      </c>
      <c r="E58" s="117"/>
      <c r="F58" s="117"/>
      <c r="G58" s="117"/>
      <c r="H58" s="117"/>
      <c r="I58" s="378"/>
      <c r="J58" s="118">
        <f>J145</f>
        <v>0</v>
      </c>
      <c r="L58" s="114"/>
    </row>
    <row r="59" spans="2:12" s="115" customFormat="1" ht="19.9" customHeight="1">
      <c r="B59" s="114"/>
      <c r="D59" s="116" t="s">
        <v>352</v>
      </c>
      <c r="E59" s="117"/>
      <c r="F59" s="117"/>
      <c r="G59" s="117"/>
      <c r="H59" s="117"/>
      <c r="I59" s="378"/>
      <c r="J59" s="118">
        <f>J149</f>
        <v>0</v>
      </c>
      <c r="L59" s="114"/>
    </row>
    <row r="60" spans="2:12" s="115" customFormat="1" ht="19.9" customHeight="1">
      <c r="B60" s="114"/>
      <c r="D60" s="116" t="s">
        <v>353</v>
      </c>
      <c r="E60" s="117"/>
      <c r="F60" s="117"/>
      <c r="G60" s="117"/>
      <c r="H60" s="117"/>
      <c r="I60" s="378"/>
      <c r="J60" s="118">
        <f>J165</f>
        <v>0</v>
      </c>
      <c r="L60" s="114"/>
    </row>
    <row r="61" spans="2:12" s="115" customFormat="1" ht="19.9" customHeight="1">
      <c r="B61" s="114"/>
      <c r="D61" s="116" t="s">
        <v>354</v>
      </c>
      <c r="E61" s="117"/>
      <c r="F61" s="117"/>
      <c r="G61" s="117"/>
      <c r="H61" s="117"/>
      <c r="I61" s="378"/>
      <c r="J61" s="118">
        <f>J324</f>
        <v>0</v>
      </c>
      <c r="L61" s="114"/>
    </row>
    <row r="62" spans="2:12" s="115" customFormat="1" ht="19.9" customHeight="1">
      <c r="B62" s="114"/>
      <c r="D62" s="116" t="s">
        <v>355</v>
      </c>
      <c r="E62" s="117"/>
      <c r="F62" s="117"/>
      <c r="G62" s="117"/>
      <c r="H62" s="117"/>
      <c r="I62" s="378"/>
      <c r="J62" s="118">
        <f>J364</f>
        <v>0</v>
      </c>
      <c r="L62" s="114"/>
    </row>
    <row r="63" spans="2:12" s="115" customFormat="1" ht="19.9" customHeight="1">
      <c r="B63" s="114"/>
      <c r="D63" s="116" t="s">
        <v>356</v>
      </c>
      <c r="E63" s="117"/>
      <c r="F63" s="117"/>
      <c r="G63" s="117"/>
      <c r="H63" s="117"/>
      <c r="I63" s="378"/>
      <c r="J63" s="118">
        <f>J369</f>
        <v>0</v>
      </c>
      <c r="L63" s="114"/>
    </row>
    <row r="64" spans="2:12" s="115" customFormat="1" ht="19.9" customHeight="1">
      <c r="B64" s="114"/>
      <c r="D64" s="116" t="s">
        <v>357</v>
      </c>
      <c r="E64" s="117"/>
      <c r="F64" s="117"/>
      <c r="G64" s="117"/>
      <c r="H64" s="117"/>
      <c r="I64" s="378"/>
      <c r="J64" s="118">
        <f>J555</f>
        <v>0</v>
      </c>
      <c r="L64" s="114"/>
    </row>
    <row r="65" spans="2:12" s="115" customFormat="1" ht="19.9" customHeight="1">
      <c r="B65" s="114"/>
      <c r="D65" s="116" t="s">
        <v>358</v>
      </c>
      <c r="E65" s="117"/>
      <c r="F65" s="117"/>
      <c r="G65" s="117"/>
      <c r="H65" s="117"/>
      <c r="I65" s="378"/>
      <c r="J65" s="118">
        <f>J562</f>
        <v>0</v>
      </c>
      <c r="L65" s="114"/>
    </row>
    <row r="66" spans="2:12" s="115" customFormat="1" ht="19.9" customHeight="1">
      <c r="B66" s="114"/>
      <c r="D66" s="116" t="s">
        <v>359</v>
      </c>
      <c r="E66" s="117"/>
      <c r="F66" s="117"/>
      <c r="G66" s="117"/>
      <c r="H66" s="117"/>
      <c r="I66" s="378"/>
      <c r="J66" s="118">
        <f>J573</f>
        <v>0</v>
      </c>
      <c r="L66" s="114"/>
    </row>
    <row r="67" spans="2:12" s="110" customFormat="1" ht="24.95" customHeight="1">
      <c r="B67" s="109"/>
      <c r="D67" s="111" t="s">
        <v>360</v>
      </c>
      <c r="E67" s="112"/>
      <c r="F67" s="112"/>
      <c r="G67" s="112"/>
      <c r="H67" s="112"/>
      <c r="I67" s="377"/>
      <c r="J67" s="113">
        <f>J575</f>
        <v>0</v>
      </c>
      <c r="L67" s="109"/>
    </row>
    <row r="68" spans="2:12" s="115" customFormat="1" ht="19.9" customHeight="1">
      <c r="B68" s="114"/>
      <c r="D68" s="116" t="s">
        <v>361</v>
      </c>
      <c r="E68" s="117"/>
      <c r="F68" s="117"/>
      <c r="G68" s="117"/>
      <c r="H68" s="117"/>
      <c r="I68" s="378"/>
      <c r="J68" s="118">
        <f>J576</f>
        <v>0</v>
      </c>
      <c r="L68" s="114"/>
    </row>
    <row r="69" spans="2:12" s="115" customFormat="1" ht="19.9" customHeight="1">
      <c r="B69" s="114"/>
      <c r="D69" s="116" t="s">
        <v>362</v>
      </c>
      <c r="E69" s="117"/>
      <c r="F69" s="117"/>
      <c r="G69" s="117"/>
      <c r="H69" s="117"/>
      <c r="I69" s="378"/>
      <c r="J69" s="118">
        <f>J599</f>
        <v>0</v>
      </c>
      <c r="L69" s="114"/>
    </row>
    <row r="70" spans="2:12" s="115" customFormat="1" ht="19.9" customHeight="1">
      <c r="B70" s="114"/>
      <c r="D70" s="116" t="s">
        <v>1198</v>
      </c>
      <c r="E70" s="117"/>
      <c r="F70" s="117"/>
      <c r="G70" s="117"/>
      <c r="H70" s="117"/>
      <c r="I70" s="378"/>
      <c r="J70" s="118">
        <f>J608</f>
        <v>0</v>
      </c>
      <c r="L70" s="114"/>
    </row>
    <row r="71" spans="2:12" s="115" customFormat="1" ht="19.9" customHeight="1">
      <c r="B71" s="114"/>
      <c r="D71" s="116" t="s">
        <v>363</v>
      </c>
      <c r="E71" s="117"/>
      <c r="F71" s="117"/>
      <c r="G71" s="117"/>
      <c r="H71" s="117"/>
      <c r="I71" s="378"/>
      <c r="J71" s="118">
        <f>J672</f>
        <v>0</v>
      </c>
      <c r="L71" s="114"/>
    </row>
    <row r="72" spans="2:12" s="115" customFormat="1" ht="19.9" customHeight="1">
      <c r="B72" s="114"/>
      <c r="D72" s="116" t="s">
        <v>364</v>
      </c>
      <c r="E72" s="117"/>
      <c r="F72" s="117"/>
      <c r="G72" s="117"/>
      <c r="H72" s="117"/>
      <c r="I72" s="378"/>
      <c r="J72" s="118">
        <f>J677</f>
        <v>0</v>
      </c>
      <c r="L72" s="114"/>
    </row>
    <row r="73" spans="2:12" s="115" customFormat="1" ht="19.9" customHeight="1">
      <c r="B73" s="114"/>
      <c r="D73" s="116" t="s">
        <v>365</v>
      </c>
      <c r="E73" s="117"/>
      <c r="F73" s="117"/>
      <c r="G73" s="117"/>
      <c r="H73" s="117"/>
      <c r="I73" s="378"/>
      <c r="J73" s="118">
        <f>J742</f>
        <v>0</v>
      </c>
      <c r="L73" s="114"/>
    </row>
    <row r="74" spans="2:12" s="115" customFormat="1" ht="19.9" customHeight="1">
      <c r="B74" s="114"/>
      <c r="D74" s="116" t="s">
        <v>366</v>
      </c>
      <c r="E74" s="117"/>
      <c r="F74" s="117"/>
      <c r="G74" s="117"/>
      <c r="H74" s="117"/>
      <c r="I74" s="378"/>
      <c r="J74" s="118">
        <f>J849</f>
        <v>0</v>
      </c>
      <c r="L74" s="114"/>
    </row>
    <row r="75" spans="2:12" s="115" customFormat="1" ht="19.9" customHeight="1">
      <c r="B75" s="114"/>
      <c r="D75" s="116" t="s">
        <v>367</v>
      </c>
      <c r="E75" s="117"/>
      <c r="F75" s="117"/>
      <c r="G75" s="117"/>
      <c r="H75" s="117"/>
      <c r="I75" s="378"/>
      <c r="J75" s="118">
        <f>J883</f>
        <v>0</v>
      </c>
      <c r="L75" s="114"/>
    </row>
    <row r="76" spans="2:12" s="115" customFormat="1" ht="19.9" customHeight="1">
      <c r="B76" s="114"/>
      <c r="D76" s="116" t="s">
        <v>368</v>
      </c>
      <c r="E76" s="117"/>
      <c r="F76" s="117"/>
      <c r="G76" s="117"/>
      <c r="H76" s="117"/>
      <c r="I76" s="378"/>
      <c r="J76" s="118">
        <f>J946</f>
        <v>0</v>
      </c>
      <c r="L76" s="114"/>
    </row>
    <row r="77" spans="2:12" s="115" customFormat="1" ht="19.9" customHeight="1">
      <c r="B77" s="114"/>
      <c r="D77" s="116" t="s">
        <v>369</v>
      </c>
      <c r="E77" s="117"/>
      <c r="F77" s="117"/>
      <c r="G77" s="117"/>
      <c r="H77" s="117"/>
      <c r="I77" s="378"/>
      <c r="J77" s="118">
        <f>J978</f>
        <v>0</v>
      </c>
      <c r="L77" s="114"/>
    </row>
    <row r="78" spans="2:12" s="115" customFormat="1" ht="19.9" customHeight="1">
      <c r="B78" s="114"/>
      <c r="D78" s="116" t="s">
        <v>370</v>
      </c>
      <c r="E78" s="117"/>
      <c r="F78" s="117"/>
      <c r="G78" s="117"/>
      <c r="H78" s="117"/>
      <c r="I78" s="378"/>
      <c r="J78" s="118">
        <f>J992</f>
        <v>0</v>
      </c>
      <c r="L78" s="114"/>
    </row>
    <row r="79" spans="2:12" s="115" customFormat="1" ht="19.9" customHeight="1">
      <c r="B79" s="114"/>
      <c r="D79" s="116" t="s">
        <v>371</v>
      </c>
      <c r="E79" s="117"/>
      <c r="F79" s="117"/>
      <c r="G79" s="117"/>
      <c r="H79" s="117"/>
      <c r="I79" s="378"/>
      <c r="J79" s="118">
        <f>J1017</f>
        <v>0</v>
      </c>
      <c r="L79" s="114"/>
    </row>
    <row r="80" spans="2:12" s="110" customFormat="1" ht="24.95" customHeight="1">
      <c r="B80" s="109"/>
      <c r="D80" s="111" t="s">
        <v>372</v>
      </c>
      <c r="E80" s="112"/>
      <c r="F80" s="112"/>
      <c r="G80" s="112"/>
      <c r="H80" s="112"/>
      <c r="I80" s="377"/>
      <c r="J80" s="113">
        <f>J1027</f>
        <v>0</v>
      </c>
      <c r="L80" s="109"/>
    </row>
    <row r="81" spans="2:12" s="270" customFormat="1" ht="21.75" customHeight="1">
      <c r="B81" s="226"/>
      <c r="I81" s="366"/>
      <c r="L81" s="226"/>
    </row>
    <row r="82" spans="2:12" s="270" customFormat="1" ht="6.95" customHeight="1">
      <c r="B82" s="234"/>
      <c r="C82" s="235"/>
      <c r="D82" s="235"/>
      <c r="E82" s="235"/>
      <c r="F82" s="235"/>
      <c r="G82" s="235"/>
      <c r="H82" s="235"/>
      <c r="I82" s="374"/>
      <c r="J82" s="235"/>
      <c r="K82" s="235"/>
      <c r="L82" s="226"/>
    </row>
    <row r="86" spans="2:12" s="270" customFormat="1" ht="6.95" customHeight="1">
      <c r="B86" s="236"/>
      <c r="C86" s="237"/>
      <c r="D86" s="237"/>
      <c r="E86" s="237"/>
      <c r="F86" s="237"/>
      <c r="G86" s="237"/>
      <c r="H86" s="237"/>
      <c r="I86" s="375"/>
      <c r="J86" s="237"/>
      <c r="K86" s="237"/>
      <c r="L86" s="226"/>
    </row>
    <row r="87" spans="2:12" s="270" customFormat="1" ht="24.95" customHeight="1">
      <c r="B87" s="226"/>
      <c r="C87" s="95" t="s">
        <v>373</v>
      </c>
      <c r="I87" s="366"/>
      <c r="L87" s="226"/>
    </row>
    <row r="88" spans="2:12" s="270" customFormat="1" ht="6.95" customHeight="1">
      <c r="B88" s="226"/>
      <c r="I88" s="366"/>
      <c r="L88" s="226"/>
    </row>
    <row r="89" spans="2:12" s="270" customFormat="1" ht="12" customHeight="1">
      <c r="B89" s="226"/>
      <c r="C89" s="97" t="s">
        <v>317</v>
      </c>
      <c r="I89" s="366"/>
      <c r="L89" s="226"/>
    </row>
    <row r="90" spans="2:12" s="270" customFormat="1" ht="16.5" customHeight="1">
      <c r="B90" s="226"/>
      <c r="E90" s="411" t="str">
        <f>E7</f>
        <v>Opravy vybraných místností 1np Bertiných lázní Třeboň</v>
      </c>
      <c r="F90" s="412"/>
      <c r="G90" s="412"/>
      <c r="H90" s="412"/>
      <c r="I90" s="366"/>
      <c r="L90" s="226"/>
    </row>
    <row r="91" spans="2:12" s="270" customFormat="1" ht="6.95" customHeight="1">
      <c r="B91" s="226"/>
      <c r="I91" s="366"/>
      <c r="L91" s="226"/>
    </row>
    <row r="92" spans="2:12" s="270" customFormat="1" ht="12" customHeight="1">
      <c r="B92" s="226"/>
      <c r="C92" s="97" t="s">
        <v>321</v>
      </c>
      <c r="F92" s="271" t="str">
        <f>F10</f>
        <v xml:space="preserve"> </v>
      </c>
      <c r="I92" s="367" t="s">
        <v>323</v>
      </c>
      <c r="J92" s="227" t="str">
        <f>IF(J10="","",J10)</f>
        <v>4. 4. 2018</v>
      </c>
      <c r="L92" s="226"/>
    </row>
    <row r="93" spans="2:12" s="270" customFormat="1" ht="6.95" customHeight="1">
      <c r="B93" s="226"/>
      <c r="I93" s="366"/>
      <c r="L93" s="226"/>
    </row>
    <row r="94" spans="2:12" s="270" customFormat="1" ht="13.7" customHeight="1">
      <c r="B94" s="226"/>
      <c r="C94" s="97" t="s">
        <v>324</v>
      </c>
      <c r="F94" s="271" t="str">
        <f>E13</f>
        <v xml:space="preserve"> </v>
      </c>
      <c r="I94" s="367" t="s">
        <v>328</v>
      </c>
      <c r="J94" s="272" t="str">
        <f>E19</f>
        <v xml:space="preserve"> </v>
      </c>
      <c r="L94" s="226"/>
    </row>
    <row r="95" spans="2:12" s="270" customFormat="1" ht="13.7" customHeight="1">
      <c r="B95" s="226"/>
      <c r="C95" s="97" t="s">
        <v>327</v>
      </c>
      <c r="F95" s="271" t="str">
        <f>IF(E16="","",E16)</f>
        <v>Vyplň údaj</v>
      </c>
      <c r="I95" s="367" t="s">
        <v>329</v>
      </c>
      <c r="J95" s="272" t="str">
        <f>E22</f>
        <v xml:space="preserve"> </v>
      </c>
      <c r="L95" s="226"/>
    </row>
    <row r="96" spans="2:12" s="270" customFormat="1" ht="10.35" customHeight="1">
      <c r="B96" s="226"/>
      <c r="I96" s="366"/>
      <c r="L96" s="226"/>
    </row>
    <row r="97" spans="2:20" s="239" customFormat="1" ht="29.25" customHeight="1">
      <c r="B97" s="238"/>
      <c r="C97" s="119" t="s">
        <v>374</v>
      </c>
      <c r="D97" s="120" t="s">
        <v>375</v>
      </c>
      <c r="E97" s="120" t="s">
        <v>376</v>
      </c>
      <c r="F97" s="120" t="s">
        <v>377</v>
      </c>
      <c r="G97" s="120" t="s">
        <v>0</v>
      </c>
      <c r="H97" s="120" t="s">
        <v>378</v>
      </c>
      <c r="I97" s="379" t="s">
        <v>379</v>
      </c>
      <c r="J97" s="121" t="s">
        <v>346</v>
      </c>
      <c r="K97" s="122" t="s">
        <v>380</v>
      </c>
      <c r="L97" s="238"/>
      <c r="M97" s="123" t="s">
        <v>319</v>
      </c>
      <c r="N97" s="124" t="s">
        <v>335</v>
      </c>
      <c r="O97" s="124" t="s">
        <v>381</v>
      </c>
      <c r="P97" s="124" t="s">
        <v>382</v>
      </c>
      <c r="Q97" s="124" t="s">
        <v>383</v>
      </c>
      <c r="R97" s="124" t="s">
        <v>384</v>
      </c>
      <c r="S97" s="124" t="s">
        <v>385</v>
      </c>
      <c r="T97" s="125" t="s">
        <v>386</v>
      </c>
    </row>
    <row r="98" spans="2:63" s="270" customFormat="1" ht="22.9" customHeight="1">
      <c r="B98" s="226"/>
      <c r="C98" s="126" t="s">
        <v>387</v>
      </c>
      <c r="I98" s="366"/>
      <c r="J98" s="240">
        <f>BK98</f>
        <v>0</v>
      </c>
      <c r="L98" s="226"/>
      <c r="M98" s="241"/>
      <c r="N98" s="230"/>
      <c r="O98" s="230"/>
      <c r="P98" s="242">
        <f>P99+P575+P1027</f>
        <v>0</v>
      </c>
      <c r="Q98" s="230"/>
      <c r="R98" s="242">
        <f>R99+R575+R1027</f>
        <v>153.19848023</v>
      </c>
      <c r="S98" s="230"/>
      <c r="T98" s="243">
        <f>T99+T575+T1027</f>
        <v>83.24302293</v>
      </c>
      <c r="AT98" s="271" t="s">
        <v>388</v>
      </c>
      <c r="AU98" s="271" t="s">
        <v>348</v>
      </c>
      <c r="BK98" s="127">
        <f>BK99+BK575+BK1027</f>
        <v>0</v>
      </c>
    </row>
    <row r="99" spans="2:63" s="245" customFormat="1" ht="25.9" customHeight="1">
      <c r="B99" s="244"/>
      <c r="D99" s="128" t="s">
        <v>388</v>
      </c>
      <c r="E99" s="129" t="s">
        <v>389</v>
      </c>
      <c r="F99" s="129" t="s">
        <v>390</v>
      </c>
      <c r="I99" s="380"/>
      <c r="J99" s="246">
        <f>BK99</f>
        <v>0</v>
      </c>
      <c r="L99" s="244"/>
      <c r="M99" s="247"/>
      <c r="P99" s="248">
        <f>P100+P145+P149+P165+P324+P364+P369+P555+P562+P573</f>
        <v>0</v>
      </c>
      <c r="R99" s="248">
        <f>R100+R145+R149+R165+R324+R364+R369+R555+R562+R573</f>
        <v>140.01839122</v>
      </c>
      <c r="T99" s="249">
        <f>T100+T145+T149+T165+T324+T364+T369+T555+T562+T573</f>
        <v>82.72825813</v>
      </c>
      <c r="AR99" s="128" t="s">
        <v>391</v>
      </c>
      <c r="AT99" s="130" t="s">
        <v>388</v>
      </c>
      <c r="AU99" s="130" t="s">
        <v>392</v>
      </c>
      <c r="AY99" s="128" t="s">
        <v>393</v>
      </c>
      <c r="BK99" s="131">
        <f>BK100+BK145+BK149+BK165+BK324+BK364+BK369+BK555+BK562+BK573</f>
        <v>0</v>
      </c>
    </row>
    <row r="100" spans="2:63" s="245" customFormat="1" ht="22.9" customHeight="1">
      <c r="B100" s="244"/>
      <c r="D100" s="128" t="s">
        <v>388</v>
      </c>
      <c r="E100" s="132" t="s">
        <v>394</v>
      </c>
      <c r="F100" s="132" t="s">
        <v>395</v>
      </c>
      <c r="I100" s="380"/>
      <c r="J100" s="250">
        <f>BK100</f>
        <v>0</v>
      </c>
      <c r="L100" s="244"/>
      <c r="M100" s="247"/>
      <c r="P100" s="248">
        <f>SUM(P101:P144)</f>
        <v>0</v>
      </c>
      <c r="R100" s="248">
        <f>SUM(R101:R144)</f>
        <v>17.9240611</v>
      </c>
      <c r="T100" s="249">
        <f>SUM(T101:T144)</f>
        <v>0</v>
      </c>
      <c r="AR100" s="128" t="s">
        <v>391</v>
      </c>
      <c r="AT100" s="130" t="s">
        <v>388</v>
      </c>
      <c r="AU100" s="130" t="s">
        <v>391</v>
      </c>
      <c r="AY100" s="128" t="s">
        <v>393</v>
      </c>
      <c r="BK100" s="131">
        <f>SUM(BK101:BK144)</f>
        <v>0</v>
      </c>
    </row>
    <row r="101" spans="2:65" s="270" customFormat="1" ht="16.5" customHeight="1">
      <c r="B101" s="226"/>
      <c r="C101" s="251" t="s">
        <v>1199</v>
      </c>
      <c r="D101" s="251" t="s">
        <v>397</v>
      </c>
      <c r="E101" s="252" t="s">
        <v>1200</v>
      </c>
      <c r="F101" s="253" t="s">
        <v>1201</v>
      </c>
      <c r="G101" s="254" t="s">
        <v>426</v>
      </c>
      <c r="H101" s="255">
        <v>0.82</v>
      </c>
      <c r="I101" s="381"/>
      <c r="J101" s="256">
        <f>ROUND(I101*H101,2)</f>
        <v>0</v>
      </c>
      <c r="K101" s="253" t="s">
        <v>401</v>
      </c>
      <c r="L101" s="226"/>
      <c r="M101" s="382" t="s">
        <v>319</v>
      </c>
      <c r="N101" s="257" t="s">
        <v>336</v>
      </c>
      <c r="P101" s="258">
        <f>O101*H101</f>
        <v>0</v>
      </c>
      <c r="Q101" s="258">
        <v>0.7497</v>
      </c>
      <c r="R101" s="258">
        <f>Q101*H101</f>
        <v>0.614754</v>
      </c>
      <c r="S101" s="258">
        <v>0</v>
      </c>
      <c r="T101" s="133">
        <f>S101*H101</f>
        <v>0</v>
      </c>
      <c r="AR101" s="271" t="s">
        <v>402</v>
      </c>
      <c r="AT101" s="271" t="s">
        <v>397</v>
      </c>
      <c r="AU101" s="271" t="s">
        <v>313</v>
      </c>
      <c r="AY101" s="271" t="s">
        <v>393</v>
      </c>
      <c r="BE101" s="259">
        <f>IF(N101="základní",J101,0)</f>
        <v>0</v>
      </c>
      <c r="BF101" s="259">
        <f>IF(N101="snížená",J101,0)</f>
        <v>0</v>
      </c>
      <c r="BG101" s="259">
        <f>IF(N101="zákl. přenesená",J101,0)</f>
        <v>0</v>
      </c>
      <c r="BH101" s="259">
        <f>IF(N101="sníž. přenesená",J101,0)</f>
        <v>0</v>
      </c>
      <c r="BI101" s="259">
        <f>IF(N101="nulová",J101,0)</f>
        <v>0</v>
      </c>
      <c r="BJ101" s="271" t="s">
        <v>391</v>
      </c>
      <c r="BK101" s="259">
        <f>ROUND(I101*H101,2)</f>
        <v>0</v>
      </c>
      <c r="BL101" s="271" t="s">
        <v>402</v>
      </c>
      <c r="BM101" s="271" t="s">
        <v>1202</v>
      </c>
    </row>
    <row r="102" spans="2:51" s="135" customFormat="1" ht="15">
      <c r="B102" s="134"/>
      <c r="D102" s="136" t="s">
        <v>404</v>
      </c>
      <c r="E102" s="137" t="s">
        <v>319</v>
      </c>
      <c r="F102" s="138" t="s">
        <v>1203</v>
      </c>
      <c r="H102" s="139">
        <v>0.482</v>
      </c>
      <c r="I102" s="383"/>
      <c r="L102" s="134"/>
      <c r="M102" s="140"/>
      <c r="T102" s="141"/>
      <c r="AT102" s="137" t="s">
        <v>404</v>
      </c>
      <c r="AU102" s="137" t="s">
        <v>313</v>
      </c>
      <c r="AV102" s="135" t="s">
        <v>313</v>
      </c>
      <c r="AW102" s="135" t="s">
        <v>406</v>
      </c>
      <c r="AX102" s="135" t="s">
        <v>392</v>
      </c>
      <c r="AY102" s="137" t="s">
        <v>393</v>
      </c>
    </row>
    <row r="103" spans="2:51" s="135" customFormat="1" ht="15">
      <c r="B103" s="134"/>
      <c r="D103" s="136" t="s">
        <v>404</v>
      </c>
      <c r="E103" s="137" t="s">
        <v>319</v>
      </c>
      <c r="F103" s="138" t="s">
        <v>1204</v>
      </c>
      <c r="H103" s="139">
        <v>0.338</v>
      </c>
      <c r="I103" s="383"/>
      <c r="L103" s="134"/>
      <c r="M103" s="140"/>
      <c r="T103" s="141"/>
      <c r="AT103" s="137" t="s">
        <v>404</v>
      </c>
      <c r="AU103" s="137" t="s">
        <v>313</v>
      </c>
      <c r="AV103" s="135" t="s">
        <v>313</v>
      </c>
      <c r="AW103" s="135" t="s">
        <v>406</v>
      </c>
      <c r="AX103" s="135" t="s">
        <v>392</v>
      </c>
      <c r="AY103" s="137" t="s">
        <v>393</v>
      </c>
    </row>
    <row r="104" spans="2:51" s="143" customFormat="1" ht="15">
      <c r="B104" s="142"/>
      <c r="D104" s="136" t="s">
        <v>404</v>
      </c>
      <c r="E104" s="144" t="s">
        <v>319</v>
      </c>
      <c r="F104" s="145" t="s">
        <v>407</v>
      </c>
      <c r="H104" s="146">
        <v>0.8200000000000001</v>
      </c>
      <c r="I104" s="384"/>
      <c r="L104" s="142"/>
      <c r="M104" s="147"/>
      <c r="T104" s="148"/>
      <c r="AT104" s="144" t="s">
        <v>404</v>
      </c>
      <c r="AU104" s="144" t="s">
        <v>313</v>
      </c>
      <c r="AV104" s="143" t="s">
        <v>402</v>
      </c>
      <c r="AW104" s="143" t="s">
        <v>406</v>
      </c>
      <c r="AX104" s="143" t="s">
        <v>391</v>
      </c>
      <c r="AY104" s="144" t="s">
        <v>393</v>
      </c>
    </row>
    <row r="105" spans="2:65" s="270" customFormat="1" ht="16.5" customHeight="1">
      <c r="B105" s="226"/>
      <c r="C105" s="251" t="s">
        <v>396</v>
      </c>
      <c r="D105" s="251" t="s">
        <v>397</v>
      </c>
      <c r="E105" s="252" t="s">
        <v>398</v>
      </c>
      <c r="F105" s="253" t="s">
        <v>399</v>
      </c>
      <c r="G105" s="254" t="s">
        <v>400</v>
      </c>
      <c r="H105" s="255">
        <v>8</v>
      </c>
      <c r="I105" s="381"/>
      <c r="J105" s="256">
        <f>ROUND(I105*H105,2)</f>
        <v>0</v>
      </c>
      <c r="K105" s="253" t="s">
        <v>401</v>
      </c>
      <c r="L105" s="226"/>
      <c r="M105" s="382" t="s">
        <v>319</v>
      </c>
      <c r="N105" s="257" t="s">
        <v>336</v>
      </c>
      <c r="P105" s="258">
        <f>O105*H105</f>
        <v>0</v>
      </c>
      <c r="Q105" s="258">
        <v>0.12335</v>
      </c>
      <c r="R105" s="258">
        <f>Q105*H105</f>
        <v>0.9868</v>
      </c>
      <c r="S105" s="258">
        <v>0</v>
      </c>
      <c r="T105" s="133">
        <f>S105*H105</f>
        <v>0</v>
      </c>
      <c r="AR105" s="271" t="s">
        <v>402</v>
      </c>
      <c r="AT105" s="271" t="s">
        <v>397</v>
      </c>
      <c r="AU105" s="271" t="s">
        <v>313</v>
      </c>
      <c r="AY105" s="271" t="s">
        <v>393</v>
      </c>
      <c r="BE105" s="259">
        <f>IF(N105="základní",J105,0)</f>
        <v>0</v>
      </c>
      <c r="BF105" s="259">
        <f>IF(N105="snížená",J105,0)</f>
        <v>0</v>
      </c>
      <c r="BG105" s="259">
        <f>IF(N105="zákl. přenesená",J105,0)</f>
        <v>0</v>
      </c>
      <c r="BH105" s="259">
        <f>IF(N105="sníž. přenesená",J105,0)</f>
        <v>0</v>
      </c>
      <c r="BI105" s="259">
        <f>IF(N105="nulová",J105,0)</f>
        <v>0</v>
      </c>
      <c r="BJ105" s="271" t="s">
        <v>391</v>
      </c>
      <c r="BK105" s="259">
        <f>ROUND(I105*H105,2)</f>
        <v>0</v>
      </c>
      <c r="BL105" s="271" t="s">
        <v>402</v>
      </c>
      <c r="BM105" s="271" t="s">
        <v>403</v>
      </c>
    </row>
    <row r="106" spans="2:51" s="135" customFormat="1" ht="15">
      <c r="B106" s="134"/>
      <c r="D106" s="136" t="s">
        <v>404</v>
      </c>
      <c r="E106" s="137" t="s">
        <v>319</v>
      </c>
      <c r="F106" s="138" t="s">
        <v>405</v>
      </c>
      <c r="H106" s="139">
        <v>8</v>
      </c>
      <c r="I106" s="383"/>
      <c r="L106" s="134"/>
      <c r="M106" s="140"/>
      <c r="T106" s="141"/>
      <c r="AT106" s="137" t="s">
        <v>404</v>
      </c>
      <c r="AU106" s="137" t="s">
        <v>313</v>
      </c>
      <c r="AV106" s="135" t="s">
        <v>313</v>
      </c>
      <c r="AW106" s="135" t="s">
        <v>406</v>
      </c>
      <c r="AX106" s="135" t="s">
        <v>392</v>
      </c>
      <c r="AY106" s="137" t="s">
        <v>393</v>
      </c>
    </row>
    <row r="107" spans="2:51" s="143" customFormat="1" ht="15">
      <c r="B107" s="142"/>
      <c r="D107" s="136" t="s">
        <v>404</v>
      </c>
      <c r="E107" s="144" t="s">
        <v>319</v>
      </c>
      <c r="F107" s="145" t="s">
        <v>407</v>
      </c>
      <c r="H107" s="146">
        <v>8</v>
      </c>
      <c r="I107" s="384"/>
      <c r="L107" s="142"/>
      <c r="M107" s="147"/>
      <c r="T107" s="148"/>
      <c r="AT107" s="144" t="s">
        <v>404</v>
      </c>
      <c r="AU107" s="144" t="s">
        <v>313</v>
      </c>
      <c r="AV107" s="143" t="s">
        <v>402</v>
      </c>
      <c r="AW107" s="143" t="s">
        <v>406</v>
      </c>
      <c r="AX107" s="143" t="s">
        <v>391</v>
      </c>
      <c r="AY107" s="144" t="s">
        <v>393</v>
      </c>
    </row>
    <row r="108" spans="2:65" s="270" customFormat="1" ht="16.5" customHeight="1">
      <c r="B108" s="226"/>
      <c r="C108" s="251" t="s">
        <v>408</v>
      </c>
      <c r="D108" s="251" t="s">
        <v>397</v>
      </c>
      <c r="E108" s="252" t="s">
        <v>409</v>
      </c>
      <c r="F108" s="253" t="s">
        <v>410</v>
      </c>
      <c r="G108" s="254" t="s">
        <v>400</v>
      </c>
      <c r="H108" s="255">
        <v>2</v>
      </c>
      <c r="I108" s="381"/>
      <c r="J108" s="256">
        <f>ROUND(I108*H108,2)</f>
        <v>0</v>
      </c>
      <c r="K108" s="253" t="s">
        <v>401</v>
      </c>
      <c r="L108" s="226"/>
      <c r="M108" s="382" t="s">
        <v>319</v>
      </c>
      <c r="N108" s="257" t="s">
        <v>336</v>
      </c>
      <c r="P108" s="258">
        <f>O108*H108</f>
        <v>0</v>
      </c>
      <c r="Q108" s="258">
        <v>0.25365</v>
      </c>
      <c r="R108" s="258">
        <f>Q108*H108</f>
        <v>0.5073</v>
      </c>
      <c r="S108" s="258">
        <v>0</v>
      </c>
      <c r="T108" s="133">
        <f>S108*H108</f>
        <v>0</v>
      </c>
      <c r="AR108" s="271" t="s">
        <v>402</v>
      </c>
      <c r="AT108" s="271" t="s">
        <v>397</v>
      </c>
      <c r="AU108" s="271" t="s">
        <v>313</v>
      </c>
      <c r="AY108" s="271" t="s">
        <v>393</v>
      </c>
      <c r="BE108" s="259">
        <f>IF(N108="základní",J108,0)</f>
        <v>0</v>
      </c>
      <c r="BF108" s="259">
        <f>IF(N108="snížená",J108,0)</f>
        <v>0</v>
      </c>
      <c r="BG108" s="259">
        <f>IF(N108="zákl. přenesená",J108,0)</f>
        <v>0</v>
      </c>
      <c r="BH108" s="259">
        <f>IF(N108="sníž. přenesená",J108,0)</f>
        <v>0</v>
      </c>
      <c r="BI108" s="259">
        <f>IF(N108="nulová",J108,0)</f>
        <v>0</v>
      </c>
      <c r="BJ108" s="271" t="s">
        <v>391</v>
      </c>
      <c r="BK108" s="259">
        <f>ROUND(I108*H108,2)</f>
        <v>0</v>
      </c>
      <c r="BL108" s="271" t="s">
        <v>402</v>
      </c>
      <c r="BM108" s="271" t="s">
        <v>411</v>
      </c>
    </row>
    <row r="109" spans="2:51" s="135" customFormat="1" ht="15">
      <c r="B109" s="134"/>
      <c r="D109" s="136" t="s">
        <v>404</v>
      </c>
      <c r="E109" s="137" t="s">
        <v>319</v>
      </c>
      <c r="F109" s="138" t="s">
        <v>412</v>
      </c>
      <c r="H109" s="139">
        <v>2</v>
      </c>
      <c r="I109" s="383"/>
      <c r="L109" s="134"/>
      <c r="M109" s="140"/>
      <c r="T109" s="141"/>
      <c r="AT109" s="137" t="s">
        <v>404</v>
      </c>
      <c r="AU109" s="137" t="s">
        <v>313</v>
      </c>
      <c r="AV109" s="135" t="s">
        <v>313</v>
      </c>
      <c r="AW109" s="135" t="s">
        <v>406</v>
      </c>
      <c r="AX109" s="135" t="s">
        <v>392</v>
      </c>
      <c r="AY109" s="137" t="s">
        <v>393</v>
      </c>
    </row>
    <row r="110" spans="2:51" s="143" customFormat="1" ht="15">
      <c r="B110" s="142"/>
      <c r="D110" s="136" t="s">
        <v>404</v>
      </c>
      <c r="E110" s="144" t="s">
        <v>319</v>
      </c>
      <c r="F110" s="145" t="s">
        <v>407</v>
      </c>
      <c r="H110" s="146">
        <v>2</v>
      </c>
      <c r="I110" s="384"/>
      <c r="L110" s="142"/>
      <c r="M110" s="147"/>
      <c r="T110" s="148"/>
      <c r="AT110" s="144" t="s">
        <v>404</v>
      </c>
      <c r="AU110" s="144" t="s">
        <v>313</v>
      </c>
      <c r="AV110" s="143" t="s">
        <v>402</v>
      </c>
      <c r="AW110" s="143" t="s">
        <v>406</v>
      </c>
      <c r="AX110" s="143" t="s">
        <v>391</v>
      </c>
      <c r="AY110" s="144" t="s">
        <v>393</v>
      </c>
    </row>
    <row r="111" spans="2:65" s="270" customFormat="1" ht="16.5" customHeight="1">
      <c r="B111" s="226"/>
      <c r="C111" s="251" t="s">
        <v>299</v>
      </c>
      <c r="D111" s="251" t="s">
        <v>397</v>
      </c>
      <c r="E111" s="252" t="s">
        <v>413</v>
      </c>
      <c r="F111" s="253" t="s">
        <v>414</v>
      </c>
      <c r="G111" s="254" t="s">
        <v>400</v>
      </c>
      <c r="H111" s="255">
        <v>3.974</v>
      </c>
      <c r="I111" s="381"/>
      <c r="J111" s="256">
        <f>ROUND(I111*H111,2)</f>
        <v>0</v>
      </c>
      <c r="K111" s="253" t="s">
        <v>401</v>
      </c>
      <c r="L111" s="226"/>
      <c r="M111" s="382" t="s">
        <v>319</v>
      </c>
      <c r="N111" s="257" t="s">
        <v>336</v>
      </c>
      <c r="P111" s="258">
        <f>O111*H111</f>
        <v>0</v>
      </c>
      <c r="Q111" s="258">
        <v>0.10118</v>
      </c>
      <c r="R111" s="258">
        <f>Q111*H111</f>
        <v>0.40208932000000003</v>
      </c>
      <c r="S111" s="258">
        <v>0</v>
      </c>
      <c r="T111" s="133">
        <f>S111*H111</f>
        <v>0</v>
      </c>
      <c r="AR111" s="271" t="s">
        <v>402</v>
      </c>
      <c r="AT111" s="271" t="s">
        <v>397</v>
      </c>
      <c r="AU111" s="271" t="s">
        <v>313</v>
      </c>
      <c r="AY111" s="271" t="s">
        <v>393</v>
      </c>
      <c r="BE111" s="259">
        <f>IF(N111="základní",J111,0)</f>
        <v>0</v>
      </c>
      <c r="BF111" s="259">
        <f>IF(N111="snížená",J111,0)</f>
        <v>0</v>
      </c>
      <c r="BG111" s="259">
        <f>IF(N111="zákl. přenesená",J111,0)</f>
        <v>0</v>
      </c>
      <c r="BH111" s="259">
        <f>IF(N111="sníž. přenesená",J111,0)</f>
        <v>0</v>
      </c>
      <c r="BI111" s="259">
        <f>IF(N111="nulová",J111,0)</f>
        <v>0</v>
      </c>
      <c r="BJ111" s="271" t="s">
        <v>391</v>
      </c>
      <c r="BK111" s="259">
        <f>ROUND(I111*H111,2)</f>
        <v>0</v>
      </c>
      <c r="BL111" s="271" t="s">
        <v>402</v>
      </c>
      <c r="BM111" s="271" t="s">
        <v>415</v>
      </c>
    </row>
    <row r="112" spans="2:51" s="135" customFormat="1" ht="15">
      <c r="B112" s="134"/>
      <c r="D112" s="136" t="s">
        <v>404</v>
      </c>
      <c r="E112" s="137" t="s">
        <v>319</v>
      </c>
      <c r="F112" s="138" t="s">
        <v>416</v>
      </c>
      <c r="H112" s="139">
        <v>3.974</v>
      </c>
      <c r="I112" s="383"/>
      <c r="L112" s="134"/>
      <c r="M112" s="140"/>
      <c r="T112" s="141"/>
      <c r="AT112" s="137" t="s">
        <v>404</v>
      </c>
      <c r="AU112" s="137" t="s">
        <v>313</v>
      </c>
      <c r="AV112" s="135" t="s">
        <v>313</v>
      </c>
      <c r="AW112" s="135" t="s">
        <v>406</v>
      </c>
      <c r="AX112" s="135" t="s">
        <v>392</v>
      </c>
      <c r="AY112" s="137" t="s">
        <v>393</v>
      </c>
    </row>
    <row r="113" spans="2:51" s="143" customFormat="1" ht="15">
      <c r="B113" s="142"/>
      <c r="D113" s="136" t="s">
        <v>404</v>
      </c>
      <c r="E113" s="144" t="s">
        <v>319</v>
      </c>
      <c r="F113" s="145" t="s">
        <v>407</v>
      </c>
      <c r="H113" s="146">
        <v>3.974</v>
      </c>
      <c r="I113" s="384"/>
      <c r="L113" s="142"/>
      <c r="M113" s="147"/>
      <c r="T113" s="148"/>
      <c r="AT113" s="144" t="s">
        <v>404</v>
      </c>
      <c r="AU113" s="144" t="s">
        <v>313</v>
      </c>
      <c r="AV113" s="143" t="s">
        <v>402</v>
      </c>
      <c r="AW113" s="143" t="s">
        <v>406</v>
      </c>
      <c r="AX113" s="143" t="s">
        <v>391</v>
      </c>
      <c r="AY113" s="144" t="s">
        <v>393</v>
      </c>
    </row>
    <row r="114" spans="2:65" s="270" customFormat="1" ht="16.5" customHeight="1">
      <c r="B114" s="226"/>
      <c r="C114" s="251" t="s">
        <v>417</v>
      </c>
      <c r="D114" s="251" t="s">
        <v>397</v>
      </c>
      <c r="E114" s="252" t="s">
        <v>418</v>
      </c>
      <c r="F114" s="253" t="s">
        <v>419</v>
      </c>
      <c r="G114" s="254" t="s">
        <v>400</v>
      </c>
      <c r="H114" s="255">
        <v>9.779</v>
      </c>
      <c r="I114" s="381"/>
      <c r="J114" s="256">
        <f>ROUND(I114*H114,2)</f>
        <v>0</v>
      </c>
      <c r="K114" s="253" t="s">
        <v>401</v>
      </c>
      <c r="L114" s="226"/>
      <c r="M114" s="382" t="s">
        <v>319</v>
      </c>
      <c r="N114" s="257" t="s">
        <v>336</v>
      </c>
      <c r="P114" s="258">
        <f>O114*H114</f>
        <v>0</v>
      </c>
      <c r="Q114" s="258">
        <v>0.06982</v>
      </c>
      <c r="R114" s="258">
        <f>Q114*H114</f>
        <v>0.6827697799999999</v>
      </c>
      <c r="S114" s="258">
        <v>0</v>
      </c>
      <c r="T114" s="133">
        <f>S114*H114</f>
        <v>0</v>
      </c>
      <c r="AR114" s="271" t="s">
        <v>402</v>
      </c>
      <c r="AT114" s="271" t="s">
        <v>397</v>
      </c>
      <c r="AU114" s="271" t="s">
        <v>313</v>
      </c>
      <c r="AY114" s="271" t="s">
        <v>393</v>
      </c>
      <c r="BE114" s="259">
        <f>IF(N114="základní",J114,0)</f>
        <v>0</v>
      </c>
      <c r="BF114" s="259">
        <f>IF(N114="snížená",J114,0)</f>
        <v>0</v>
      </c>
      <c r="BG114" s="259">
        <f>IF(N114="zákl. přenesená",J114,0)</f>
        <v>0</v>
      </c>
      <c r="BH114" s="259">
        <f>IF(N114="sníž. přenesená",J114,0)</f>
        <v>0</v>
      </c>
      <c r="BI114" s="259">
        <f>IF(N114="nulová",J114,0)</f>
        <v>0</v>
      </c>
      <c r="BJ114" s="271" t="s">
        <v>391</v>
      </c>
      <c r="BK114" s="259">
        <f>ROUND(I114*H114,2)</f>
        <v>0</v>
      </c>
      <c r="BL114" s="271" t="s">
        <v>402</v>
      </c>
      <c r="BM114" s="271" t="s">
        <v>420</v>
      </c>
    </row>
    <row r="115" spans="2:51" s="150" customFormat="1" ht="15">
      <c r="B115" s="149"/>
      <c r="D115" s="136" t="s">
        <v>404</v>
      </c>
      <c r="E115" s="151" t="s">
        <v>319</v>
      </c>
      <c r="F115" s="152" t="s">
        <v>421</v>
      </c>
      <c r="H115" s="151" t="s">
        <v>319</v>
      </c>
      <c r="I115" s="385"/>
      <c r="L115" s="149"/>
      <c r="M115" s="153"/>
      <c r="T115" s="154"/>
      <c r="AT115" s="151" t="s">
        <v>404</v>
      </c>
      <c r="AU115" s="151" t="s">
        <v>313</v>
      </c>
      <c r="AV115" s="150" t="s">
        <v>391</v>
      </c>
      <c r="AW115" s="150" t="s">
        <v>406</v>
      </c>
      <c r="AX115" s="150" t="s">
        <v>392</v>
      </c>
      <c r="AY115" s="151" t="s">
        <v>393</v>
      </c>
    </row>
    <row r="116" spans="2:51" s="135" customFormat="1" ht="15">
      <c r="B116" s="134"/>
      <c r="D116" s="136" t="s">
        <v>404</v>
      </c>
      <c r="E116" s="137" t="s">
        <v>319</v>
      </c>
      <c r="F116" s="138" t="s">
        <v>422</v>
      </c>
      <c r="H116" s="139">
        <v>9.779</v>
      </c>
      <c r="I116" s="383"/>
      <c r="L116" s="134"/>
      <c r="M116" s="140"/>
      <c r="T116" s="141"/>
      <c r="AT116" s="137" t="s">
        <v>404</v>
      </c>
      <c r="AU116" s="137" t="s">
        <v>313</v>
      </c>
      <c r="AV116" s="135" t="s">
        <v>313</v>
      </c>
      <c r="AW116" s="135" t="s">
        <v>406</v>
      </c>
      <c r="AX116" s="135" t="s">
        <v>392</v>
      </c>
      <c r="AY116" s="137" t="s">
        <v>393</v>
      </c>
    </row>
    <row r="117" spans="2:51" s="143" customFormat="1" ht="15">
      <c r="B117" s="142"/>
      <c r="D117" s="136" t="s">
        <v>404</v>
      </c>
      <c r="E117" s="144" t="s">
        <v>319</v>
      </c>
      <c r="F117" s="145" t="s">
        <v>407</v>
      </c>
      <c r="H117" s="146">
        <v>9.779</v>
      </c>
      <c r="I117" s="384"/>
      <c r="L117" s="142"/>
      <c r="M117" s="147"/>
      <c r="T117" s="148"/>
      <c r="AT117" s="144" t="s">
        <v>404</v>
      </c>
      <c r="AU117" s="144" t="s">
        <v>313</v>
      </c>
      <c r="AV117" s="143" t="s">
        <v>402</v>
      </c>
      <c r="AW117" s="143" t="s">
        <v>406</v>
      </c>
      <c r="AX117" s="143" t="s">
        <v>391</v>
      </c>
      <c r="AY117" s="144" t="s">
        <v>393</v>
      </c>
    </row>
    <row r="118" spans="2:65" s="270" customFormat="1" ht="16.5" customHeight="1">
      <c r="B118" s="226"/>
      <c r="C118" s="251" t="s">
        <v>423</v>
      </c>
      <c r="D118" s="251" t="s">
        <v>397</v>
      </c>
      <c r="E118" s="252" t="s">
        <v>424</v>
      </c>
      <c r="F118" s="253" t="s">
        <v>425</v>
      </c>
      <c r="G118" s="254" t="s">
        <v>426</v>
      </c>
      <c r="H118" s="255">
        <v>4.62</v>
      </c>
      <c r="I118" s="381"/>
      <c r="J118" s="256">
        <f>ROUND(I118*H118,2)</f>
        <v>0</v>
      </c>
      <c r="K118" s="253" t="s">
        <v>401</v>
      </c>
      <c r="L118" s="226"/>
      <c r="M118" s="382" t="s">
        <v>319</v>
      </c>
      <c r="N118" s="257" t="s">
        <v>336</v>
      </c>
      <c r="P118" s="258">
        <f>O118*H118</f>
        <v>0</v>
      </c>
      <c r="Q118" s="258">
        <v>1.8775</v>
      </c>
      <c r="R118" s="258">
        <f>Q118*H118</f>
        <v>8.67405</v>
      </c>
      <c r="S118" s="258">
        <v>0</v>
      </c>
      <c r="T118" s="133">
        <f>S118*H118</f>
        <v>0</v>
      </c>
      <c r="AR118" s="271" t="s">
        <v>402</v>
      </c>
      <c r="AT118" s="271" t="s">
        <v>397</v>
      </c>
      <c r="AU118" s="271" t="s">
        <v>313</v>
      </c>
      <c r="AY118" s="271" t="s">
        <v>393</v>
      </c>
      <c r="BE118" s="259">
        <f>IF(N118="základní",J118,0)</f>
        <v>0</v>
      </c>
      <c r="BF118" s="259">
        <f>IF(N118="snížená",J118,0)</f>
        <v>0</v>
      </c>
      <c r="BG118" s="259">
        <f>IF(N118="zákl. přenesená",J118,0)</f>
        <v>0</v>
      </c>
      <c r="BH118" s="259">
        <f>IF(N118="sníž. přenesená",J118,0)</f>
        <v>0</v>
      </c>
      <c r="BI118" s="259">
        <f>IF(N118="nulová",J118,0)</f>
        <v>0</v>
      </c>
      <c r="BJ118" s="271" t="s">
        <v>391</v>
      </c>
      <c r="BK118" s="259">
        <f>ROUND(I118*H118,2)</f>
        <v>0</v>
      </c>
      <c r="BL118" s="271" t="s">
        <v>402</v>
      </c>
      <c r="BM118" s="271" t="s">
        <v>427</v>
      </c>
    </row>
    <row r="119" spans="2:51" s="135" customFormat="1" ht="15">
      <c r="B119" s="134"/>
      <c r="D119" s="136" t="s">
        <v>404</v>
      </c>
      <c r="E119" s="137" t="s">
        <v>319</v>
      </c>
      <c r="F119" s="138" t="s">
        <v>428</v>
      </c>
      <c r="H119" s="139">
        <v>1.62</v>
      </c>
      <c r="I119" s="383"/>
      <c r="L119" s="134"/>
      <c r="M119" s="140"/>
      <c r="T119" s="141"/>
      <c r="AT119" s="137" t="s">
        <v>404</v>
      </c>
      <c r="AU119" s="137" t="s">
        <v>313</v>
      </c>
      <c r="AV119" s="135" t="s">
        <v>313</v>
      </c>
      <c r="AW119" s="135" t="s">
        <v>406</v>
      </c>
      <c r="AX119" s="135" t="s">
        <v>392</v>
      </c>
      <c r="AY119" s="137" t="s">
        <v>393</v>
      </c>
    </row>
    <row r="120" spans="2:51" s="150" customFormat="1" ht="15">
      <c r="B120" s="149"/>
      <c r="D120" s="136" t="s">
        <v>404</v>
      </c>
      <c r="E120" s="151" t="s">
        <v>319</v>
      </c>
      <c r="F120" s="152" t="s">
        <v>429</v>
      </c>
      <c r="H120" s="151" t="s">
        <v>319</v>
      </c>
      <c r="I120" s="385"/>
      <c r="L120" s="149"/>
      <c r="M120" s="153"/>
      <c r="T120" s="154"/>
      <c r="AT120" s="151" t="s">
        <v>404</v>
      </c>
      <c r="AU120" s="151" t="s">
        <v>313</v>
      </c>
      <c r="AV120" s="150" t="s">
        <v>391</v>
      </c>
      <c r="AW120" s="150" t="s">
        <v>406</v>
      </c>
      <c r="AX120" s="150" t="s">
        <v>392</v>
      </c>
      <c r="AY120" s="151" t="s">
        <v>393</v>
      </c>
    </row>
    <row r="121" spans="2:51" s="135" customFormat="1" ht="15">
      <c r="B121" s="134"/>
      <c r="D121" s="136" t="s">
        <v>404</v>
      </c>
      <c r="E121" s="137" t="s">
        <v>319</v>
      </c>
      <c r="F121" s="138" t="s">
        <v>1039</v>
      </c>
      <c r="H121" s="139">
        <v>3</v>
      </c>
      <c r="I121" s="383"/>
      <c r="L121" s="134"/>
      <c r="M121" s="140"/>
      <c r="T121" s="141"/>
      <c r="AT121" s="137" t="s">
        <v>404</v>
      </c>
      <c r="AU121" s="137" t="s">
        <v>313</v>
      </c>
      <c r="AV121" s="135" t="s">
        <v>313</v>
      </c>
      <c r="AW121" s="135" t="s">
        <v>406</v>
      </c>
      <c r="AX121" s="135" t="s">
        <v>392</v>
      </c>
      <c r="AY121" s="137" t="s">
        <v>393</v>
      </c>
    </row>
    <row r="122" spans="2:51" s="143" customFormat="1" ht="15">
      <c r="B122" s="142"/>
      <c r="D122" s="136" t="s">
        <v>404</v>
      </c>
      <c r="E122" s="144" t="s">
        <v>319</v>
      </c>
      <c r="F122" s="145" t="s">
        <v>407</v>
      </c>
      <c r="H122" s="146">
        <v>4.62</v>
      </c>
      <c r="I122" s="384"/>
      <c r="L122" s="142"/>
      <c r="M122" s="147"/>
      <c r="T122" s="148"/>
      <c r="AT122" s="144" t="s">
        <v>404</v>
      </c>
      <c r="AU122" s="144" t="s">
        <v>313</v>
      </c>
      <c r="AV122" s="143" t="s">
        <v>402</v>
      </c>
      <c r="AW122" s="143" t="s">
        <v>406</v>
      </c>
      <c r="AX122" s="143" t="s">
        <v>391</v>
      </c>
      <c r="AY122" s="144" t="s">
        <v>393</v>
      </c>
    </row>
    <row r="123" spans="2:65" s="270" customFormat="1" ht="16.5" customHeight="1">
      <c r="B123" s="226"/>
      <c r="C123" s="251" t="s">
        <v>430</v>
      </c>
      <c r="D123" s="251" t="s">
        <v>397</v>
      </c>
      <c r="E123" s="252" t="s">
        <v>431</v>
      </c>
      <c r="F123" s="253" t="s">
        <v>432</v>
      </c>
      <c r="G123" s="254" t="s">
        <v>426</v>
      </c>
      <c r="H123" s="255">
        <v>0.9</v>
      </c>
      <c r="I123" s="381"/>
      <c r="J123" s="256">
        <f>ROUND(I123*H123,2)</f>
        <v>0</v>
      </c>
      <c r="K123" s="253" t="s">
        <v>401</v>
      </c>
      <c r="L123" s="226"/>
      <c r="M123" s="382" t="s">
        <v>319</v>
      </c>
      <c r="N123" s="257" t="s">
        <v>336</v>
      </c>
      <c r="P123" s="258">
        <f>O123*H123</f>
        <v>0</v>
      </c>
      <c r="Q123" s="258">
        <v>1.94302</v>
      </c>
      <c r="R123" s="258">
        <f>Q123*H123</f>
        <v>1.748718</v>
      </c>
      <c r="S123" s="258">
        <v>0</v>
      </c>
      <c r="T123" s="133">
        <f>S123*H123</f>
        <v>0</v>
      </c>
      <c r="AR123" s="271" t="s">
        <v>402</v>
      </c>
      <c r="AT123" s="271" t="s">
        <v>397</v>
      </c>
      <c r="AU123" s="271" t="s">
        <v>313</v>
      </c>
      <c r="AY123" s="271" t="s">
        <v>393</v>
      </c>
      <c r="BE123" s="259">
        <f>IF(N123="základní",J123,0)</f>
        <v>0</v>
      </c>
      <c r="BF123" s="259">
        <f>IF(N123="snížená",J123,0)</f>
        <v>0</v>
      </c>
      <c r="BG123" s="259">
        <f>IF(N123="zákl. přenesená",J123,0)</f>
        <v>0</v>
      </c>
      <c r="BH123" s="259">
        <f>IF(N123="sníž. přenesená",J123,0)</f>
        <v>0</v>
      </c>
      <c r="BI123" s="259">
        <f>IF(N123="nulová",J123,0)</f>
        <v>0</v>
      </c>
      <c r="BJ123" s="271" t="s">
        <v>391</v>
      </c>
      <c r="BK123" s="259">
        <f>ROUND(I123*H123,2)</f>
        <v>0</v>
      </c>
      <c r="BL123" s="271" t="s">
        <v>402</v>
      </c>
      <c r="BM123" s="271" t="s">
        <v>433</v>
      </c>
    </row>
    <row r="124" spans="2:51" s="135" customFormat="1" ht="15">
      <c r="B124" s="134"/>
      <c r="D124" s="136" t="s">
        <v>404</v>
      </c>
      <c r="E124" s="137" t="s">
        <v>319</v>
      </c>
      <c r="F124" s="138" t="s">
        <v>434</v>
      </c>
      <c r="H124" s="139">
        <v>0.9</v>
      </c>
      <c r="I124" s="383"/>
      <c r="L124" s="134"/>
      <c r="M124" s="140"/>
      <c r="T124" s="141"/>
      <c r="AT124" s="137" t="s">
        <v>404</v>
      </c>
      <c r="AU124" s="137" t="s">
        <v>313</v>
      </c>
      <c r="AV124" s="135" t="s">
        <v>313</v>
      </c>
      <c r="AW124" s="135" t="s">
        <v>406</v>
      </c>
      <c r="AX124" s="135" t="s">
        <v>392</v>
      </c>
      <c r="AY124" s="137" t="s">
        <v>393</v>
      </c>
    </row>
    <row r="125" spans="2:51" s="143" customFormat="1" ht="15">
      <c r="B125" s="142"/>
      <c r="D125" s="136" t="s">
        <v>404</v>
      </c>
      <c r="E125" s="144" t="s">
        <v>319</v>
      </c>
      <c r="F125" s="145" t="s">
        <v>407</v>
      </c>
      <c r="H125" s="146">
        <v>0.9</v>
      </c>
      <c r="I125" s="384"/>
      <c r="L125" s="142"/>
      <c r="M125" s="147"/>
      <c r="T125" s="148"/>
      <c r="AT125" s="144" t="s">
        <v>404</v>
      </c>
      <c r="AU125" s="144" t="s">
        <v>313</v>
      </c>
      <c r="AV125" s="143" t="s">
        <v>402</v>
      </c>
      <c r="AW125" s="143" t="s">
        <v>406</v>
      </c>
      <c r="AX125" s="143" t="s">
        <v>391</v>
      </c>
      <c r="AY125" s="144" t="s">
        <v>393</v>
      </c>
    </row>
    <row r="126" spans="2:65" s="270" customFormat="1" ht="16.5" customHeight="1">
      <c r="B126" s="226"/>
      <c r="C126" s="251" t="s">
        <v>435</v>
      </c>
      <c r="D126" s="251" t="s">
        <v>397</v>
      </c>
      <c r="E126" s="252" t="s">
        <v>436</v>
      </c>
      <c r="F126" s="253" t="s">
        <v>437</v>
      </c>
      <c r="G126" s="254" t="s">
        <v>438</v>
      </c>
      <c r="H126" s="255">
        <v>0.258</v>
      </c>
      <c r="I126" s="381"/>
      <c r="J126" s="256">
        <f>ROUND(I126*H126,2)</f>
        <v>0</v>
      </c>
      <c r="K126" s="253" t="s">
        <v>401</v>
      </c>
      <c r="L126" s="226"/>
      <c r="M126" s="382" t="s">
        <v>319</v>
      </c>
      <c r="N126" s="257" t="s">
        <v>336</v>
      </c>
      <c r="P126" s="258">
        <f>O126*H126</f>
        <v>0</v>
      </c>
      <c r="Q126" s="258">
        <v>1.09</v>
      </c>
      <c r="R126" s="258">
        <f>Q126*H126</f>
        <v>0.28122</v>
      </c>
      <c r="S126" s="258">
        <v>0</v>
      </c>
      <c r="T126" s="133">
        <f>S126*H126</f>
        <v>0</v>
      </c>
      <c r="AR126" s="271" t="s">
        <v>402</v>
      </c>
      <c r="AT126" s="271" t="s">
        <v>397</v>
      </c>
      <c r="AU126" s="271" t="s">
        <v>313</v>
      </c>
      <c r="AY126" s="271" t="s">
        <v>393</v>
      </c>
      <c r="BE126" s="259">
        <f>IF(N126="základní",J126,0)</f>
        <v>0</v>
      </c>
      <c r="BF126" s="259">
        <f>IF(N126="snížená",J126,0)</f>
        <v>0</v>
      </c>
      <c r="BG126" s="259">
        <f>IF(N126="zákl. přenesená",J126,0)</f>
        <v>0</v>
      </c>
      <c r="BH126" s="259">
        <f>IF(N126="sníž. přenesená",J126,0)</f>
        <v>0</v>
      </c>
      <c r="BI126" s="259">
        <f>IF(N126="nulová",J126,0)</f>
        <v>0</v>
      </c>
      <c r="BJ126" s="271" t="s">
        <v>391</v>
      </c>
      <c r="BK126" s="259">
        <f>ROUND(I126*H126,2)</f>
        <v>0</v>
      </c>
      <c r="BL126" s="271" t="s">
        <v>402</v>
      </c>
      <c r="BM126" s="271" t="s">
        <v>439</v>
      </c>
    </row>
    <row r="127" spans="2:51" s="150" customFormat="1" ht="15">
      <c r="B127" s="149"/>
      <c r="D127" s="136" t="s">
        <v>404</v>
      </c>
      <c r="E127" s="151" t="s">
        <v>319</v>
      </c>
      <c r="F127" s="152" t="s">
        <v>440</v>
      </c>
      <c r="H127" s="151" t="s">
        <v>319</v>
      </c>
      <c r="I127" s="385"/>
      <c r="L127" s="149"/>
      <c r="M127" s="153"/>
      <c r="T127" s="154"/>
      <c r="AT127" s="151" t="s">
        <v>404</v>
      </c>
      <c r="AU127" s="151" t="s">
        <v>313</v>
      </c>
      <c r="AV127" s="150" t="s">
        <v>391</v>
      </c>
      <c r="AW127" s="150" t="s">
        <v>406</v>
      </c>
      <c r="AX127" s="150" t="s">
        <v>392</v>
      </c>
      <c r="AY127" s="151" t="s">
        <v>393</v>
      </c>
    </row>
    <row r="128" spans="2:51" s="135" customFormat="1" ht="15">
      <c r="B128" s="134"/>
      <c r="D128" s="136" t="s">
        <v>404</v>
      </c>
      <c r="E128" s="137" t="s">
        <v>319</v>
      </c>
      <c r="F128" s="138" t="s">
        <v>441</v>
      </c>
      <c r="H128" s="139">
        <v>0.235</v>
      </c>
      <c r="I128" s="383"/>
      <c r="L128" s="134"/>
      <c r="M128" s="140"/>
      <c r="T128" s="141"/>
      <c r="AT128" s="137" t="s">
        <v>404</v>
      </c>
      <c r="AU128" s="137" t="s">
        <v>313</v>
      </c>
      <c r="AV128" s="135" t="s">
        <v>313</v>
      </c>
      <c r="AW128" s="135" t="s">
        <v>406</v>
      </c>
      <c r="AX128" s="135" t="s">
        <v>392</v>
      </c>
      <c r="AY128" s="137" t="s">
        <v>393</v>
      </c>
    </row>
    <row r="129" spans="2:51" s="150" customFormat="1" ht="15">
      <c r="B129" s="149"/>
      <c r="D129" s="136" t="s">
        <v>404</v>
      </c>
      <c r="E129" s="151" t="s">
        <v>319</v>
      </c>
      <c r="F129" s="152" t="s">
        <v>442</v>
      </c>
      <c r="H129" s="151" t="s">
        <v>319</v>
      </c>
      <c r="I129" s="385"/>
      <c r="L129" s="149"/>
      <c r="M129" s="153"/>
      <c r="T129" s="154"/>
      <c r="AT129" s="151" t="s">
        <v>404</v>
      </c>
      <c r="AU129" s="151" t="s">
        <v>313</v>
      </c>
      <c r="AV129" s="150" t="s">
        <v>391</v>
      </c>
      <c r="AW129" s="150" t="s">
        <v>406</v>
      </c>
      <c r="AX129" s="150" t="s">
        <v>392</v>
      </c>
      <c r="AY129" s="151" t="s">
        <v>393</v>
      </c>
    </row>
    <row r="130" spans="2:51" s="135" customFormat="1" ht="15">
      <c r="B130" s="134"/>
      <c r="D130" s="136" t="s">
        <v>404</v>
      </c>
      <c r="E130" s="137" t="s">
        <v>319</v>
      </c>
      <c r="F130" s="138" t="s">
        <v>443</v>
      </c>
      <c r="H130" s="139">
        <v>0.023</v>
      </c>
      <c r="I130" s="383"/>
      <c r="L130" s="134"/>
      <c r="M130" s="140"/>
      <c r="T130" s="141"/>
      <c r="AT130" s="137" t="s">
        <v>404</v>
      </c>
      <c r="AU130" s="137" t="s">
        <v>313</v>
      </c>
      <c r="AV130" s="135" t="s">
        <v>313</v>
      </c>
      <c r="AW130" s="135" t="s">
        <v>406</v>
      </c>
      <c r="AX130" s="135" t="s">
        <v>392</v>
      </c>
      <c r="AY130" s="137" t="s">
        <v>393</v>
      </c>
    </row>
    <row r="131" spans="2:51" s="143" customFormat="1" ht="15">
      <c r="B131" s="142"/>
      <c r="D131" s="136" t="s">
        <v>404</v>
      </c>
      <c r="E131" s="144" t="s">
        <v>319</v>
      </c>
      <c r="F131" s="145" t="s">
        <v>407</v>
      </c>
      <c r="H131" s="146">
        <v>0.258</v>
      </c>
      <c r="I131" s="384"/>
      <c r="L131" s="142"/>
      <c r="M131" s="147"/>
      <c r="T131" s="148"/>
      <c r="AT131" s="144" t="s">
        <v>404</v>
      </c>
      <c r="AU131" s="144" t="s">
        <v>313</v>
      </c>
      <c r="AV131" s="143" t="s">
        <v>402</v>
      </c>
      <c r="AW131" s="143" t="s">
        <v>406</v>
      </c>
      <c r="AX131" s="143" t="s">
        <v>391</v>
      </c>
      <c r="AY131" s="144" t="s">
        <v>393</v>
      </c>
    </row>
    <row r="132" spans="2:65" s="270" customFormat="1" ht="16.5" customHeight="1">
      <c r="B132" s="226"/>
      <c r="C132" s="251" t="s">
        <v>444</v>
      </c>
      <c r="D132" s="251" t="s">
        <v>397</v>
      </c>
      <c r="E132" s="252" t="s">
        <v>445</v>
      </c>
      <c r="F132" s="253" t="s">
        <v>446</v>
      </c>
      <c r="G132" s="254" t="s">
        <v>3</v>
      </c>
      <c r="H132" s="255">
        <v>30</v>
      </c>
      <c r="I132" s="381"/>
      <c r="J132" s="256">
        <f>ROUND(I132*H132,2)</f>
        <v>0</v>
      </c>
      <c r="K132" s="253" t="s">
        <v>401</v>
      </c>
      <c r="L132" s="226"/>
      <c r="M132" s="382" t="s">
        <v>319</v>
      </c>
      <c r="N132" s="257" t="s">
        <v>336</v>
      </c>
      <c r="P132" s="258">
        <f>O132*H132</f>
        <v>0</v>
      </c>
      <c r="Q132" s="258">
        <v>0.00014</v>
      </c>
      <c r="R132" s="258">
        <f>Q132*H132</f>
        <v>0.0042</v>
      </c>
      <c r="S132" s="258">
        <v>0</v>
      </c>
      <c r="T132" s="133">
        <f>S132*H132</f>
        <v>0</v>
      </c>
      <c r="AR132" s="271" t="s">
        <v>402</v>
      </c>
      <c r="AT132" s="271" t="s">
        <v>397</v>
      </c>
      <c r="AU132" s="271" t="s">
        <v>313</v>
      </c>
      <c r="AY132" s="271" t="s">
        <v>393</v>
      </c>
      <c r="BE132" s="259">
        <f>IF(N132="základní",J132,0)</f>
        <v>0</v>
      </c>
      <c r="BF132" s="259">
        <f>IF(N132="snížená",J132,0)</f>
        <v>0</v>
      </c>
      <c r="BG132" s="259">
        <f>IF(N132="zákl. přenesená",J132,0)</f>
        <v>0</v>
      </c>
      <c r="BH132" s="259">
        <f>IF(N132="sníž. přenesená",J132,0)</f>
        <v>0</v>
      </c>
      <c r="BI132" s="259">
        <f>IF(N132="nulová",J132,0)</f>
        <v>0</v>
      </c>
      <c r="BJ132" s="271" t="s">
        <v>391</v>
      </c>
      <c r="BK132" s="259">
        <f>ROUND(I132*H132,2)</f>
        <v>0</v>
      </c>
      <c r="BL132" s="271" t="s">
        <v>402</v>
      </c>
      <c r="BM132" s="271" t="s">
        <v>447</v>
      </c>
    </row>
    <row r="133" spans="2:51" s="135" customFormat="1" ht="15">
      <c r="B133" s="134"/>
      <c r="D133" s="136" t="s">
        <v>404</v>
      </c>
      <c r="E133" s="137" t="s">
        <v>319</v>
      </c>
      <c r="F133" s="138" t="s">
        <v>448</v>
      </c>
      <c r="H133" s="139">
        <v>30</v>
      </c>
      <c r="I133" s="383"/>
      <c r="L133" s="134"/>
      <c r="M133" s="140"/>
      <c r="T133" s="141"/>
      <c r="AT133" s="137" t="s">
        <v>404</v>
      </c>
      <c r="AU133" s="137" t="s">
        <v>313</v>
      </c>
      <c r="AV133" s="135" t="s">
        <v>313</v>
      </c>
      <c r="AW133" s="135" t="s">
        <v>406</v>
      </c>
      <c r="AX133" s="135" t="s">
        <v>392</v>
      </c>
      <c r="AY133" s="137" t="s">
        <v>393</v>
      </c>
    </row>
    <row r="134" spans="2:51" s="143" customFormat="1" ht="15">
      <c r="B134" s="142"/>
      <c r="D134" s="136" t="s">
        <v>404</v>
      </c>
      <c r="E134" s="144" t="s">
        <v>319</v>
      </c>
      <c r="F134" s="145" t="s">
        <v>407</v>
      </c>
      <c r="H134" s="146">
        <v>30</v>
      </c>
      <c r="I134" s="384"/>
      <c r="L134" s="142"/>
      <c r="M134" s="147"/>
      <c r="T134" s="148"/>
      <c r="AT134" s="144" t="s">
        <v>404</v>
      </c>
      <c r="AU134" s="144" t="s">
        <v>313</v>
      </c>
      <c r="AV134" s="143" t="s">
        <v>402</v>
      </c>
      <c r="AW134" s="143" t="s">
        <v>406</v>
      </c>
      <c r="AX134" s="143" t="s">
        <v>391</v>
      </c>
      <c r="AY134" s="144" t="s">
        <v>393</v>
      </c>
    </row>
    <row r="135" spans="2:65" s="270" customFormat="1" ht="16.5" customHeight="1">
      <c r="B135" s="226"/>
      <c r="C135" s="251" t="s">
        <v>449</v>
      </c>
      <c r="D135" s="251" t="s">
        <v>397</v>
      </c>
      <c r="E135" s="252" t="s">
        <v>450</v>
      </c>
      <c r="F135" s="253" t="s">
        <v>451</v>
      </c>
      <c r="G135" s="254" t="s">
        <v>400</v>
      </c>
      <c r="H135" s="255">
        <v>6</v>
      </c>
      <c r="I135" s="381"/>
      <c r="J135" s="256">
        <f>ROUND(I135*H135,2)</f>
        <v>0</v>
      </c>
      <c r="K135" s="253" t="s">
        <v>401</v>
      </c>
      <c r="L135" s="226"/>
      <c r="M135" s="382" t="s">
        <v>319</v>
      </c>
      <c r="N135" s="257" t="s">
        <v>336</v>
      </c>
      <c r="P135" s="258">
        <f>O135*H135</f>
        <v>0</v>
      </c>
      <c r="Q135" s="258">
        <v>0.17818</v>
      </c>
      <c r="R135" s="258">
        <f>Q135*H135</f>
        <v>1.06908</v>
      </c>
      <c r="S135" s="258">
        <v>0</v>
      </c>
      <c r="T135" s="133">
        <f>S135*H135</f>
        <v>0</v>
      </c>
      <c r="AR135" s="271" t="s">
        <v>402</v>
      </c>
      <c r="AT135" s="271" t="s">
        <v>397</v>
      </c>
      <c r="AU135" s="271" t="s">
        <v>313</v>
      </c>
      <c r="AY135" s="271" t="s">
        <v>393</v>
      </c>
      <c r="BE135" s="259">
        <f>IF(N135="základní",J135,0)</f>
        <v>0</v>
      </c>
      <c r="BF135" s="259">
        <f>IF(N135="snížená",J135,0)</f>
        <v>0</v>
      </c>
      <c r="BG135" s="259">
        <f>IF(N135="zákl. přenesená",J135,0)</f>
        <v>0</v>
      </c>
      <c r="BH135" s="259">
        <f>IF(N135="sníž. přenesená",J135,0)</f>
        <v>0</v>
      </c>
      <c r="BI135" s="259">
        <f>IF(N135="nulová",J135,0)</f>
        <v>0</v>
      </c>
      <c r="BJ135" s="271" t="s">
        <v>391</v>
      </c>
      <c r="BK135" s="259">
        <f>ROUND(I135*H135,2)</f>
        <v>0</v>
      </c>
      <c r="BL135" s="271" t="s">
        <v>402</v>
      </c>
      <c r="BM135" s="271" t="s">
        <v>452</v>
      </c>
    </row>
    <row r="136" spans="2:51" s="135" customFormat="1" ht="15">
      <c r="B136" s="134"/>
      <c r="D136" s="136" t="s">
        <v>404</v>
      </c>
      <c r="E136" s="137" t="s">
        <v>319</v>
      </c>
      <c r="F136" s="138" t="s">
        <v>453</v>
      </c>
      <c r="H136" s="139">
        <v>6</v>
      </c>
      <c r="I136" s="383"/>
      <c r="L136" s="134"/>
      <c r="M136" s="140"/>
      <c r="T136" s="141"/>
      <c r="AT136" s="137" t="s">
        <v>404</v>
      </c>
      <c r="AU136" s="137" t="s">
        <v>313</v>
      </c>
      <c r="AV136" s="135" t="s">
        <v>313</v>
      </c>
      <c r="AW136" s="135" t="s">
        <v>406</v>
      </c>
      <c r="AX136" s="135" t="s">
        <v>392</v>
      </c>
      <c r="AY136" s="137" t="s">
        <v>393</v>
      </c>
    </row>
    <row r="137" spans="2:51" s="143" customFormat="1" ht="15">
      <c r="B137" s="142"/>
      <c r="D137" s="136" t="s">
        <v>404</v>
      </c>
      <c r="E137" s="144" t="s">
        <v>319</v>
      </c>
      <c r="F137" s="145" t="s">
        <v>407</v>
      </c>
      <c r="H137" s="146">
        <v>6</v>
      </c>
      <c r="I137" s="384"/>
      <c r="L137" s="142"/>
      <c r="M137" s="147"/>
      <c r="T137" s="148"/>
      <c r="AT137" s="144" t="s">
        <v>404</v>
      </c>
      <c r="AU137" s="144" t="s">
        <v>313</v>
      </c>
      <c r="AV137" s="143" t="s">
        <v>402</v>
      </c>
      <c r="AW137" s="143" t="s">
        <v>406</v>
      </c>
      <c r="AX137" s="143" t="s">
        <v>391</v>
      </c>
      <c r="AY137" s="144" t="s">
        <v>393</v>
      </c>
    </row>
    <row r="138" spans="2:65" s="270" customFormat="1" ht="16.5" customHeight="1">
      <c r="B138" s="226"/>
      <c r="C138" s="251" t="s">
        <v>296</v>
      </c>
      <c r="D138" s="251" t="s">
        <v>397</v>
      </c>
      <c r="E138" s="252" t="s">
        <v>454</v>
      </c>
      <c r="F138" s="253" t="s">
        <v>455</v>
      </c>
      <c r="G138" s="254" t="s">
        <v>400</v>
      </c>
      <c r="H138" s="255">
        <v>6.5</v>
      </c>
      <c r="I138" s="381"/>
      <c r="J138" s="256">
        <f>ROUND(I138*H138,2)</f>
        <v>0</v>
      </c>
      <c r="K138" s="253" t="s">
        <v>401</v>
      </c>
      <c r="L138" s="226"/>
      <c r="M138" s="382" t="s">
        <v>319</v>
      </c>
      <c r="N138" s="257" t="s">
        <v>336</v>
      </c>
      <c r="P138" s="258">
        <f>O138*H138</f>
        <v>0</v>
      </c>
      <c r="Q138" s="258">
        <v>0.45432</v>
      </c>
      <c r="R138" s="258">
        <f>Q138*H138</f>
        <v>2.95308</v>
      </c>
      <c r="S138" s="258">
        <v>0</v>
      </c>
      <c r="T138" s="133">
        <f>S138*H138</f>
        <v>0</v>
      </c>
      <c r="AR138" s="271" t="s">
        <v>402</v>
      </c>
      <c r="AT138" s="271" t="s">
        <v>397</v>
      </c>
      <c r="AU138" s="271" t="s">
        <v>313</v>
      </c>
      <c r="AY138" s="271" t="s">
        <v>393</v>
      </c>
      <c r="BE138" s="259">
        <f>IF(N138="základní",J138,0)</f>
        <v>0</v>
      </c>
      <c r="BF138" s="259">
        <f>IF(N138="snížená",J138,0)</f>
        <v>0</v>
      </c>
      <c r="BG138" s="259">
        <f>IF(N138="zákl. přenesená",J138,0)</f>
        <v>0</v>
      </c>
      <c r="BH138" s="259">
        <f>IF(N138="sníž. přenesená",J138,0)</f>
        <v>0</v>
      </c>
      <c r="BI138" s="259">
        <f>IF(N138="nulová",J138,0)</f>
        <v>0</v>
      </c>
      <c r="BJ138" s="271" t="s">
        <v>391</v>
      </c>
      <c r="BK138" s="259">
        <f>ROUND(I138*H138,2)</f>
        <v>0</v>
      </c>
      <c r="BL138" s="271" t="s">
        <v>402</v>
      </c>
      <c r="BM138" s="271" t="s">
        <v>456</v>
      </c>
    </row>
    <row r="139" spans="2:51" s="135" customFormat="1" ht="15">
      <c r="B139" s="134"/>
      <c r="D139" s="136" t="s">
        <v>404</v>
      </c>
      <c r="E139" s="137" t="s">
        <v>319</v>
      </c>
      <c r="F139" s="138" t="s">
        <v>457</v>
      </c>
      <c r="H139" s="139">
        <v>0.6</v>
      </c>
      <c r="I139" s="383"/>
      <c r="L139" s="134"/>
      <c r="M139" s="140"/>
      <c r="T139" s="141"/>
      <c r="AT139" s="137" t="s">
        <v>404</v>
      </c>
      <c r="AU139" s="137" t="s">
        <v>313</v>
      </c>
      <c r="AV139" s="135" t="s">
        <v>313</v>
      </c>
      <c r="AW139" s="135" t="s">
        <v>406</v>
      </c>
      <c r="AX139" s="135" t="s">
        <v>392</v>
      </c>
      <c r="AY139" s="137" t="s">
        <v>393</v>
      </c>
    </row>
    <row r="140" spans="2:51" s="135" customFormat="1" ht="15">
      <c r="B140" s="134"/>
      <c r="D140" s="136" t="s">
        <v>404</v>
      </c>
      <c r="E140" s="137" t="s">
        <v>319</v>
      </c>
      <c r="F140" s="138" t="s">
        <v>458</v>
      </c>
      <c r="H140" s="139">
        <v>2.4</v>
      </c>
      <c r="I140" s="383"/>
      <c r="L140" s="134"/>
      <c r="M140" s="140"/>
      <c r="T140" s="141"/>
      <c r="AT140" s="137" t="s">
        <v>404</v>
      </c>
      <c r="AU140" s="137" t="s">
        <v>313</v>
      </c>
      <c r="AV140" s="135" t="s">
        <v>313</v>
      </c>
      <c r="AW140" s="135" t="s">
        <v>406</v>
      </c>
      <c r="AX140" s="135" t="s">
        <v>392</v>
      </c>
      <c r="AY140" s="137" t="s">
        <v>393</v>
      </c>
    </row>
    <row r="141" spans="2:51" s="135" customFormat="1" ht="15">
      <c r="B141" s="134"/>
      <c r="D141" s="136" t="s">
        <v>404</v>
      </c>
      <c r="E141" s="137" t="s">
        <v>319</v>
      </c>
      <c r="F141" s="138" t="s">
        <v>459</v>
      </c>
      <c r="H141" s="139">
        <v>1.5</v>
      </c>
      <c r="I141" s="383"/>
      <c r="L141" s="134"/>
      <c r="M141" s="140"/>
      <c r="T141" s="141"/>
      <c r="AT141" s="137" t="s">
        <v>404</v>
      </c>
      <c r="AU141" s="137" t="s">
        <v>313</v>
      </c>
      <c r="AV141" s="135" t="s">
        <v>313</v>
      </c>
      <c r="AW141" s="135" t="s">
        <v>406</v>
      </c>
      <c r="AX141" s="135" t="s">
        <v>392</v>
      </c>
      <c r="AY141" s="137" t="s">
        <v>393</v>
      </c>
    </row>
    <row r="142" spans="2:51" s="135" customFormat="1" ht="15">
      <c r="B142" s="134"/>
      <c r="D142" s="136" t="s">
        <v>404</v>
      </c>
      <c r="E142" s="137" t="s">
        <v>319</v>
      </c>
      <c r="F142" s="138" t="s">
        <v>460</v>
      </c>
      <c r="H142" s="139">
        <v>2</v>
      </c>
      <c r="I142" s="383"/>
      <c r="L142" s="134"/>
      <c r="M142" s="140"/>
      <c r="T142" s="141"/>
      <c r="AT142" s="137" t="s">
        <v>404</v>
      </c>
      <c r="AU142" s="137" t="s">
        <v>313</v>
      </c>
      <c r="AV142" s="135" t="s">
        <v>313</v>
      </c>
      <c r="AW142" s="135" t="s">
        <v>406</v>
      </c>
      <c r="AX142" s="135" t="s">
        <v>392</v>
      </c>
      <c r="AY142" s="137" t="s">
        <v>393</v>
      </c>
    </row>
    <row r="143" spans="2:51" s="143" customFormat="1" ht="15">
      <c r="B143" s="142"/>
      <c r="D143" s="136" t="s">
        <v>404</v>
      </c>
      <c r="E143" s="144" t="s">
        <v>319</v>
      </c>
      <c r="F143" s="145" t="s">
        <v>407</v>
      </c>
      <c r="H143" s="146">
        <v>6.5</v>
      </c>
      <c r="I143" s="384"/>
      <c r="L143" s="142"/>
      <c r="M143" s="147"/>
      <c r="T143" s="148"/>
      <c r="AT143" s="144" t="s">
        <v>404</v>
      </c>
      <c r="AU143" s="144" t="s">
        <v>313</v>
      </c>
      <c r="AV143" s="143" t="s">
        <v>402</v>
      </c>
      <c r="AW143" s="143" t="s">
        <v>406</v>
      </c>
      <c r="AX143" s="143" t="s">
        <v>391</v>
      </c>
      <c r="AY143" s="144" t="s">
        <v>393</v>
      </c>
    </row>
    <row r="144" spans="2:65" s="270" customFormat="1" ht="16.5" customHeight="1">
      <c r="B144" s="226"/>
      <c r="C144" s="251" t="s">
        <v>1205</v>
      </c>
      <c r="D144" s="251" t="s">
        <v>397</v>
      </c>
      <c r="E144" s="252" t="s">
        <v>1206</v>
      </c>
      <c r="F144" s="253" t="s">
        <v>1207</v>
      </c>
      <c r="G144" s="254" t="s">
        <v>5</v>
      </c>
      <c r="H144" s="255">
        <v>1</v>
      </c>
      <c r="I144" s="381"/>
      <c r="J144" s="256">
        <f>ROUND(I144*H144,2)</f>
        <v>0</v>
      </c>
      <c r="K144" s="253" t="s">
        <v>319</v>
      </c>
      <c r="L144" s="226"/>
      <c r="M144" s="382" t="s">
        <v>319</v>
      </c>
      <c r="N144" s="257" t="s">
        <v>336</v>
      </c>
      <c r="P144" s="258">
        <f>O144*H144</f>
        <v>0</v>
      </c>
      <c r="Q144" s="258">
        <v>0</v>
      </c>
      <c r="R144" s="258">
        <f>Q144*H144</f>
        <v>0</v>
      </c>
      <c r="S144" s="258">
        <v>0</v>
      </c>
      <c r="T144" s="133">
        <f>S144*H144</f>
        <v>0</v>
      </c>
      <c r="AR144" s="271" t="s">
        <v>402</v>
      </c>
      <c r="AT144" s="271" t="s">
        <v>397</v>
      </c>
      <c r="AU144" s="271" t="s">
        <v>313</v>
      </c>
      <c r="AY144" s="271" t="s">
        <v>393</v>
      </c>
      <c r="BE144" s="259">
        <f>IF(N144="základní",J144,0)</f>
        <v>0</v>
      </c>
      <c r="BF144" s="259">
        <f>IF(N144="snížená",J144,0)</f>
        <v>0</v>
      </c>
      <c r="BG144" s="259">
        <f>IF(N144="zákl. přenesená",J144,0)</f>
        <v>0</v>
      </c>
      <c r="BH144" s="259">
        <f>IF(N144="sníž. přenesená",J144,0)</f>
        <v>0</v>
      </c>
      <c r="BI144" s="259">
        <f>IF(N144="nulová",J144,0)</f>
        <v>0</v>
      </c>
      <c r="BJ144" s="271" t="s">
        <v>391</v>
      </c>
      <c r="BK144" s="259">
        <f>ROUND(I144*H144,2)</f>
        <v>0</v>
      </c>
      <c r="BL144" s="271" t="s">
        <v>402</v>
      </c>
      <c r="BM144" s="271" t="s">
        <v>1208</v>
      </c>
    </row>
    <row r="145" spans="2:63" s="245" customFormat="1" ht="22.9" customHeight="1">
      <c r="B145" s="244"/>
      <c r="D145" s="128" t="s">
        <v>388</v>
      </c>
      <c r="E145" s="132" t="s">
        <v>402</v>
      </c>
      <c r="F145" s="132" t="s">
        <v>461</v>
      </c>
      <c r="I145" s="380"/>
      <c r="J145" s="250">
        <f>BK145</f>
        <v>0</v>
      </c>
      <c r="L145" s="244"/>
      <c r="M145" s="247"/>
      <c r="P145" s="248">
        <f>SUM(P146:P148)</f>
        <v>0</v>
      </c>
      <c r="R145" s="248">
        <f>SUM(R146:R148)</f>
        <v>0.7745200000000001</v>
      </c>
      <c r="T145" s="249">
        <f>SUM(T146:T148)</f>
        <v>0</v>
      </c>
      <c r="AR145" s="128" t="s">
        <v>391</v>
      </c>
      <c r="AT145" s="130" t="s">
        <v>388</v>
      </c>
      <c r="AU145" s="130" t="s">
        <v>391</v>
      </c>
      <c r="AY145" s="128" t="s">
        <v>393</v>
      </c>
      <c r="BK145" s="131">
        <f>SUM(BK146:BK148)</f>
        <v>0</v>
      </c>
    </row>
    <row r="146" spans="2:65" s="270" customFormat="1" ht="16.5" customHeight="1">
      <c r="B146" s="226"/>
      <c r="C146" s="251" t="s">
        <v>462</v>
      </c>
      <c r="D146" s="251" t="s">
        <v>397</v>
      </c>
      <c r="E146" s="252" t="s">
        <v>463</v>
      </c>
      <c r="F146" s="253" t="s">
        <v>464</v>
      </c>
      <c r="G146" s="254" t="s">
        <v>465</v>
      </c>
      <c r="H146" s="255">
        <v>34</v>
      </c>
      <c r="I146" s="381"/>
      <c r="J146" s="256">
        <f>ROUND(I146*H146,2)</f>
        <v>0</v>
      </c>
      <c r="K146" s="253" t="s">
        <v>401</v>
      </c>
      <c r="L146" s="226"/>
      <c r="M146" s="382" t="s">
        <v>319</v>
      </c>
      <c r="N146" s="257" t="s">
        <v>336</v>
      </c>
      <c r="P146" s="258">
        <f>O146*H146</f>
        <v>0</v>
      </c>
      <c r="Q146" s="258">
        <v>0.02278</v>
      </c>
      <c r="R146" s="258">
        <f>Q146*H146</f>
        <v>0.7745200000000001</v>
      </c>
      <c r="S146" s="258">
        <v>0</v>
      </c>
      <c r="T146" s="133">
        <f>S146*H146</f>
        <v>0</v>
      </c>
      <c r="AR146" s="271" t="s">
        <v>402</v>
      </c>
      <c r="AT146" s="271" t="s">
        <v>397</v>
      </c>
      <c r="AU146" s="271" t="s">
        <v>313</v>
      </c>
      <c r="AY146" s="271" t="s">
        <v>393</v>
      </c>
      <c r="BE146" s="259">
        <f>IF(N146="základní",J146,0)</f>
        <v>0</v>
      </c>
      <c r="BF146" s="259">
        <f>IF(N146="snížená",J146,0)</f>
        <v>0</v>
      </c>
      <c r="BG146" s="259">
        <f>IF(N146="zákl. přenesená",J146,0)</f>
        <v>0</v>
      </c>
      <c r="BH146" s="259">
        <f>IF(N146="sníž. přenesená",J146,0)</f>
        <v>0</v>
      </c>
      <c r="BI146" s="259">
        <f>IF(N146="nulová",J146,0)</f>
        <v>0</v>
      </c>
      <c r="BJ146" s="271" t="s">
        <v>391</v>
      </c>
      <c r="BK146" s="259">
        <f>ROUND(I146*H146,2)</f>
        <v>0</v>
      </c>
      <c r="BL146" s="271" t="s">
        <v>402</v>
      </c>
      <c r="BM146" s="271" t="s">
        <v>466</v>
      </c>
    </row>
    <row r="147" spans="2:51" s="135" customFormat="1" ht="15">
      <c r="B147" s="134"/>
      <c r="D147" s="136" t="s">
        <v>404</v>
      </c>
      <c r="E147" s="137" t="s">
        <v>319</v>
      </c>
      <c r="F147" s="138" t="s">
        <v>467</v>
      </c>
      <c r="H147" s="139">
        <v>34</v>
      </c>
      <c r="I147" s="383"/>
      <c r="L147" s="134"/>
      <c r="M147" s="140"/>
      <c r="T147" s="141"/>
      <c r="AT147" s="137" t="s">
        <v>404</v>
      </c>
      <c r="AU147" s="137" t="s">
        <v>313</v>
      </c>
      <c r="AV147" s="135" t="s">
        <v>313</v>
      </c>
      <c r="AW147" s="135" t="s">
        <v>406</v>
      </c>
      <c r="AX147" s="135" t="s">
        <v>392</v>
      </c>
      <c r="AY147" s="137" t="s">
        <v>393</v>
      </c>
    </row>
    <row r="148" spans="2:51" s="143" customFormat="1" ht="15">
      <c r="B148" s="142"/>
      <c r="D148" s="136" t="s">
        <v>404</v>
      </c>
      <c r="E148" s="144" t="s">
        <v>319</v>
      </c>
      <c r="F148" s="145" t="s">
        <v>407</v>
      </c>
      <c r="H148" s="146">
        <v>34</v>
      </c>
      <c r="I148" s="384"/>
      <c r="L148" s="142"/>
      <c r="M148" s="147"/>
      <c r="T148" s="148"/>
      <c r="AT148" s="144" t="s">
        <v>404</v>
      </c>
      <c r="AU148" s="144" t="s">
        <v>313</v>
      </c>
      <c r="AV148" s="143" t="s">
        <v>402</v>
      </c>
      <c r="AW148" s="143" t="s">
        <v>406</v>
      </c>
      <c r="AX148" s="143" t="s">
        <v>391</v>
      </c>
      <c r="AY148" s="144" t="s">
        <v>393</v>
      </c>
    </row>
    <row r="149" spans="2:63" s="245" customFormat="1" ht="22.9" customHeight="1">
      <c r="B149" s="244"/>
      <c r="D149" s="128" t="s">
        <v>388</v>
      </c>
      <c r="E149" s="132" t="s">
        <v>468</v>
      </c>
      <c r="F149" s="132" t="s">
        <v>469</v>
      </c>
      <c r="I149" s="380"/>
      <c r="J149" s="250">
        <f>BK149</f>
        <v>0</v>
      </c>
      <c r="L149" s="244"/>
      <c r="M149" s="247"/>
      <c r="P149" s="248">
        <f>SUM(P150:P164)</f>
        <v>0</v>
      </c>
      <c r="R149" s="248">
        <f>SUM(R150:R164)</f>
        <v>16.724506</v>
      </c>
      <c r="T149" s="249">
        <f>SUM(T150:T164)</f>
        <v>0</v>
      </c>
      <c r="AR149" s="128" t="s">
        <v>391</v>
      </c>
      <c r="AT149" s="130" t="s">
        <v>388</v>
      </c>
      <c r="AU149" s="130" t="s">
        <v>391</v>
      </c>
      <c r="AY149" s="128" t="s">
        <v>393</v>
      </c>
      <c r="BK149" s="131">
        <f>SUM(BK150:BK164)</f>
        <v>0</v>
      </c>
    </row>
    <row r="150" spans="2:65" s="270" customFormat="1" ht="16.5" customHeight="1">
      <c r="B150" s="226"/>
      <c r="C150" s="251" t="s">
        <v>166</v>
      </c>
      <c r="D150" s="251" t="s">
        <v>397</v>
      </c>
      <c r="E150" s="252" t="s">
        <v>470</v>
      </c>
      <c r="F150" s="253" t="s">
        <v>471</v>
      </c>
      <c r="G150" s="254" t="s">
        <v>400</v>
      </c>
      <c r="H150" s="255">
        <v>14</v>
      </c>
      <c r="I150" s="381"/>
      <c r="J150" s="256">
        <f>ROUND(I150*H150,2)</f>
        <v>0</v>
      </c>
      <c r="K150" s="253" t="s">
        <v>401</v>
      </c>
      <c r="L150" s="226"/>
      <c r="M150" s="382" t="s">
        <v>319</v>
      </c>
      <c r="N150" s="257" t="s">
        <v>336</v>
      </c>
      <c r="P150" s="258">
        <f>O150*H150</f>
        <v>0</v>
      </c>
      <c r="Q150" s="258">
        <v>0.09336</v>
      </c>
      <c r="R150" s="258">
        <f>Q150*H150</f>
        <v>1.30704</v>
      </c>
      <c r="S150" s="258">
        <v>0</v>
      </c>
      <c r="T150" s="133">
        <f>S150*H150</f>
        <v>0</v>
      </c>
      <c r="AR150" s="271" t="s">
        <v>402</v>
      </c>
      <c r="AT150" s="271" t="s">
        <v>397</v>
      </c>
      <c r="AU150" s="271" t="s">
        <v>313</v>
      </c>
      <c r="AY150" s="271" t="s">
        <v>393</v>
      </c>
      <c r="BE150" s="259">
        <f>IF(N150="základní",J150,0)</f>
        <v>0</v>
      </c>
      <c r="BF150" s="259">
        <f>IF(N150="snížená",J150,0)</f>
        <v>0</v>
      </c>
      <c r="BG150" s="259">
        <f>IF(N150="zákl. přenesená",J150,0)</f>
        <v>0</v>
      </c>
      <c r="BH150" s="259">
        <f>IF(N150="sníž. přenesená",J150,0)</f>
        <v>0</v>
      </c>
      <c r="BI150" s="259">
        <f>IF(N150="nulová",J150,0)</f>
        <v>0</v>
      </c>
      <c r="BJ150" s="271" t="s">
        <v>391</v>
      </c>
      <c r="BK150" s="259">
        <f>ROUND(I150*H150,2)</f>
        <v>0</v>
      </c>
      <c r="BL150" s="271" t="s">
        <v>402</v>
      </c>
      <c r="BM150" s="271" t="s">
        <v>472</v>
      </c>
    </row>
    <row r="151" spans="2:51" s="135" customFormat="1" ht="15">
      <c r="B151" s="134"/>
      <c r="D151" s="136" t="s">
        <v>404</v>
      </c>
      <c r="E151" s="137" t="s">
        <v>319</v>
      </c>
      <c r="F151" s="138" t="s">
        <v>473</v>
      </c>
      <c r="H151" s="139">
        <v>14</v>
      </c>
      <c r="I151" s="383"/>
      <c r="L151" s="134"/>
      <c r="M151" s="140"/>
      <c r="T151" s="141"/>
      <c r="AT151" s="137" t="s">
        <v>404</v>
      </c>
      <c r="AU151" s="137" t="s">
        <v>313</v>
      </c>
      <c r="AV151" s="135" t="s">
        <v>313</v>
      </c>
      <c r="AW151" s="135" t="s">
        <v>406</v>
      </c>
      <c r="AX151" s="135" t="s">
        <v>392</v>
      </c>
      <c r="AY151" s="137" t="s">
        <v>393</v>
      </c>
    </row>
    <row r="152" spans="2:51" s="143" customFormat="1" ht="15">
      <c r="B152" s="142"/>
      <c r="D152" s="136" t="s">
        <v>404</v>
      </c>
      <c r="E152" s="144" t="s">
        <v>319</v>
      </c>
      <c r="F152" s="145" t="s">
        <v>407</v>
      </c>
      <c r="H152" s="146">
        <v>14</v>
      </c>
      <c r="I152" s="384"/>
      <c r="L152" s="142"/>
      <c r="M152" s="147"/>
      <c r="T152" s="148"/>
      <c r="AT152" s="144" t="s">
        <v>404</v>
      </c>
      <c r="AU152" s="144" t="s">
        <v>313</v>
      </c>
      <c r="AV152" s="143" t="s">
        <v>402</v>
      </c>
      <c r="AW152" s="143" t="s">
        <v>406</v>
      </c>
      <c r="AX152" s="143" t="s">
        <v>391</v>
      </c>
      <c r="AY152" s="144" t="s">
        <v>393</v>
      </c>
    </row>
    <row r="153" spans="2:65" s="270" customFormat="1" ht="16.5" customHeight="1">
      <c r="B153" s="226"/>
      <c r="C153" s="251" t="s">
        <v>474</v>
      </c>
      <c r="D153" s="251" t="s">
        <v>397</v>
      </c>
      <c r="E153" s="252" t="s">
        <v>475</v>
      </c>
      <c r="F153" s="253" t="s">
        <v>476</v>
      </c>
      <c r="G153" s="254" t="s">
        <v>400</v>
      </c>
      <c r="H153" s="255">
        <v>169.2</v>
      </c>
      <c r="I153" s="381"/>
      <c r="J153" s="256">
        <f>ROUND(I153*H153,2)</f>
        <v>0</v>
      </c>
      <c r="K153" s="253" t="s">
        <v>401</v>
      </c>
      <c r="L153" s="226"/>
      <c r="M153" s="382" t="s">
        <v>319</v>
      </c>
      <c r="N153" s="257" t="s">
        <v>336</v>
      </c>
      <c r="P153" s="258">
        <f>O153*H153</f>
        <v>0</v>
      </c>
      <c r="Q153" s="258">
        <v>0.07102</v>
      </c>
      <c r="R153" s="258">
        <f>Q153*H153</f>
        <v>12.016584</v>
      </c>
      <c r="S153" s="258">
        <v>0</v>
      </c>
      <c r="T153" s="133">
        <f>S153*H153</f>
        <v>0</v>
      </c>
      <c r="AR153" s="271" t="s">
        <v>402</v>
      </c>
      <c r="AT153" s="271" t="s">
        <v>397</v>
      </c>
      <c r="AU153" s="271" t="s">
        <v>313</v>
      </c>
      <c r="AY153" s="271" t="s">
        <v>393</v>
      </c>
      <c r="BE153" s="259">
        <f>IF(N153="základní",J153,0)</f>
        <v>0</v>
      </c>
      <c r="BF153" s="259">
        <f>IF(N153="snížená",J153,0)</f>
        <v>0</v>
      </c>
      <c r="BG153" s="259">
        <f>IF(N153="zákl. přenesená",J153,0)</f>
        <v>0</v>
      </c>
      <c r="BH153" s="259">
        <f>IF(N153="sníž. přenesená",J153,0)</f>
        <v>0</v>
      </c>
      <c r="BI153" s="259">
        <f>IF(N153="nulová",J153,0)</f>
        <v>0</v>
      </c>
      <c r="BJ153" s="271" t="s">
        <v>391</v>
      </c>
      <c r="BK153" s="259">
        <f>ROUND(I153*H153,2)</f>
        <v>0</v>
      </c>
      <c r="BL153" s="271" t="s">
        <v>402</v>
      </c>
      <c r="BM153" s="271" t="s">
        <v>477</v>
      </c>
    </row>
    <row r="154" spans="2:65" s="270" customFormat="1" ht="16.5" customHeight="1">
      <c r="B154" s="226"/>
      <c r="C154" s="251" t="s">
        <v>478</v>
      </c>
      <c r="D154" s="251" t="s">
        <v>397</v>
      </c>
      <c r="E154" s="252" t="s">
        <v>479</v>
      </c>
      <c r="F154" s="253" t="s">
        <v>480</v>
      </c>
      <c r="G154" s="254" t="s">
        <v>400</v>
      </c>
      <c r="H154" s="255">
        <v>1.5</v>
      </c>
      <c r="I154" s="381"/>
      <c r="J154" s="256">
        <f>ROUND(I154*H154,2)</f>
        <v>0</v>
      </c>
      <c r="K154" s="253" t="s">
        <v>401</v>
      </c>
      <c r="L154" s="226"/>
      <c r="M154" s="382" t="s">
        <v>319</v>
      </c>
      <c r="N154" s="257" t="s">
        <v>336</v>
      </c>
      <c r="P154" s="258">
        <f>O154*H154</f>
        <v>0</v>
      </c>
      <c r="Q154" s="258">
        <v>0.1231</v>
      </c>
      <c r="R154" s="258">
        <f>Q154*H154</f>
        <v>0.18465</v>
      </c>
      <c r="S154" s="258">
        <v>0</v>
      </c>
      <c r="T154" s="133">
        <f>S154*H154</f>
        <v>0</v>
      </c>
      <c r="AR154" s="271" t="s">
        <v>402</v>
      </c>
      <c r="AT154" s="271" t="s">
        <v>397</v>
      </c>
      <c r="AU154" s="271" t="s">
        <v>313</v>
      </c>
      <c r="AY154" s="271" t="s">
        <v>393</v>
      </c>
      <c r="BE154" s="259">
        <f>IF(N154="základní",J154,0)</f>
        <v>0</v>
      </c>
      <c r="BF154" s="259">
        <f>IF(N154="snížená",J154,0)</f>
        <v>0</v>
      </c>
      <c r="BG154" s="259">
        <f>IF(N154="zákl. přenesená",J154,0)</f>
        <v>0</v>
      </c>
      <c r="BH154" s="259">
        <f>IF(N154="sníž. přenesená",J154,0)</f>
        <v>0</v>
      </c>
      <c r="BI154" s="259">
        <f>IF(N154="nulová",J154,0)</f>
        <v>0</v>
      </c>
      <c r="BJ154" s="271" t="s">
        <v>391</v>
      </c>
      <c r="BK154" s="259">
        <f>ROUND(I154*H154,2)</f>
        <v>0</v>
      </c>
      <c r="BL154" s="271" t="s">
        <v>402</v>
      </c>
      <c r="BM154" s="271" t="s">
        <v>481</v>
      </c>
    </row>
    <row r="155" spans="2:65" s="270" customFormat="1" ht="16.5" customHeight="1">
      <c r="B155" s="226"/>
      <c r="C155" s="251" t="s">
        <v>1209</v>
      </c>
      <c r="D155" s="251" t="s">
        <v>397</v>
      </c>
      <c r="E155" s="252" t="s">
        <v>1210</v>
      </c>
      <c r="F155" s="253" t="s">
        <v>1211</v>
      </c>
      <c r="G155" s="254" t="s">
        <v>400</v>
      </c>
      <c r="H155" s="255">
        <v>25.04</v>
      </c>
      <c r="I155" s="381"/>
      <c r="J155" s="256">
        <f>ROUND(I155*H155,2)</f>
        <v>0</v>
      </c>
      <c r="K155" s="253" t="s">
        <v>401</v>
      </c>
      <c r="L155" s="226"/>
      <c r="M155" s="382" t="s">
        <v>319</v>
      </c>
      <c r="N155" s="257" t="s">
        <v>336</v>
      </c>
      <c r="P155" s="258">
        <f>O155*H155</f>
        <v>0</v>
      </c>
      <c r="Q155" s="258">
        <v>0.0924</v>
      </c>
      <c r="R155" s="258">
        <f>Q155*H155</f>
        <v>2.3136959999999998</v>
      </c>
      <c r="S155" s="258">
        <v>0</v>
      </c>
      <c r="T155" s="133">
        <f>S155*H155</f>
        <v>0</v>
      </c>
      <c r="AR155" s="271" t="s">
        <v>402</v>
      </c>
      <c r="AT155" s="271" t="s">
        <v>397</v>
      </c>
      <c r="AU155" s="271" t="s">
        <v>313</v>
      </c>
      <c r="AY155" s="271" t="s">
        <v>393</v>
      </c>
      <c r="BE155" s="259">
        <f>IF(N155="základní",J155,0)</f>
        <v>0</v>
      </c>
      <c r="BF155" s="259">
        <f>IF(N155="snížená",J155,0)</f>
        <v>0</v>
      </c>
      <c r="BG155" s="259">
        <f>IF(N155="zákl. přenesená",J155,0)</f>
        <v>0</v>
      </c>
      <c r="BH155" s="259">
        <f>IF(N155="sníž. přenesená",J155,0)</f>
        <v>0</v>
      </c>
      <c r="BI155" s="259">
        <f>IF(N155="nulová",J155,0)</f>
        <v>0</v>
      </c>
      <c r="BJ155" s="271" t="s">
        <v>391</v>
      </c>
      <c r="BK155" s="259">
        <f>ROUND(I155*H155,2)</f>
        <v>0</v>
      </c>
      <c r="BL155" s="271" t="s">
        <v>402</v>
      </c>
      <c r="BM155" s="271" t="s">
        <v>1212</v>
      </c>
    </row>
    <row r="156" spans="2:51" s="150" customFormat="1" ht="15">
      <c r="B156" s="149"/>
      <c r="D156" s="136" t="s">
        <v>404</v>
      </c>
      <c r="E156" s="151" t="s">
        <v>319</v>
      </c>
      <c r="F156" s="152" t="s">
        <v>1213</v>
      </c>
      <c r="H156" s="151" t="s">
        <v>319</v>
      </c>
      <c r="I156" s="385"/>
      <c r="L156" s="149"/>
      <c r="M156" s="153"/>
      <c r="T156" s="154"/>
      <c r="AT156" s="151" t="s">
        <v>404</v>
      </c>
      <c r="AU156" s="151" t="s">
        <v>313</v>
      </c>
      <c r="AV156" s="150" t="s">
        <v>391</v>
      </c>
      <c r="AW156" s="150" t="s">
        <v>406</v>
      </c>
      <c r="AX156" s="150" t="s">
        <v>392</v>
      </c>
      <c r="AY156" s="151" t="s">
        <v>393</v>
      </c>
    </row>
    <row r="157" spans="2:51" s="135" customFormat="1" ht="15">
      <c r="B157" s="134"/>
      <c r="D157" s="136" t="s">
        <v>404</v>
      </c>
      <c r="E157" s="137" t="s">
        <v>319</v>
      </c>
      <c r="F157" s="138" t="s">
        <v>718</v>
      </c>
      <c r="H157" s="139">
        <v>3.61</v>
      </c>
      <c r="I157" s="383"/>
      <c r="L157" s="134"/>
      <c r="M157" s="140"/>
      <c r="T157" s="141"/>
      <c r="AT157" s="137" t="s">
        <v>404</v>
      </c>
      <c r="AU157" s="137" t="s">
        <v>313</v>
      </c>
      <c r="AV157" s="135" t="s">
        <v>313</v>
      </c>
      <c r="AW157" s="135" t="s">
        <v>406</v>
      </c>
      <c r="AX157" s="135" t="s">
        <v>392</v>
      </c>
      <c r="AY157" s="137" t="s">
        <v>393</v>
      </c>
    </row>
    <row r="158" spans="2:51" s="150" customFormat="1" ht="15">
      <c r="B158" s="149"/>
      <c r="D158" s="136" t="s">
        <v>404</v>
      </c>
      <c r="E158" s="151" t="s">
        <v>319</v>
      </c>
      <c r="F158" s="152" t="s">
        <v>1214</v>
      </c>
      <c r="H158" s="151" t="s">
        <v>319</v>
      </c>
      <c r="I158" s="385"/>
      <c r="L158" s="149"/>
      <c r="M158" s="153"/>
      <c r="T158" s="154"/>
      <c r="AT158" s="151" t="s">
        <v>404</v>
      </c>
      <c r="AU158" s="151" t="s">
        <v>313</v>
      </c>
      <c r="AV158" s="150" t="s">
        <v>391</v>
      </c>
      <c r="AW158" s="150" t="s">
        <v>406</v>
      </c>
      <c r="AX158" s="150" t="s">
        <v>392</v>
      </c>
      <c r="AY158" s="151" t="s">
        <v>393</v>
      </c>
    </row>
    <row r="159" spans="2:51" s="135" customFormat="1" ht="15">
      <c r="B159" s="134"/>
      <c r="D159" s="136" t="s">
        <v>404</v>
      </c>
      <c r="E159" s="137" t="s">
        <v>319</v>
      </c>
      <c r="F159" s="138" t="s">
        <v>1215</v>
      </c>
      <c r="H159" s="139">
        <v>11.55</v>
      </c>
      <c r="I159" s="383"/>
      <c r="L159" s="134"/>
      <c r="M159" s="140"/>
      <c r="T159" s="141"/>
      <c r="AT159" s="137" t="s">
        <v>404</v>
      </c>
      <c r="AU159" s="137" t="s">
        <v>313</v>
      </c>
      <c r="AV159" s="135" t="s">
        <v>313</v>
      </c>
      <c r="AW159" s="135" t="s">
        <v>406</v>
      </c>
      <c r="AX159" s="135" t="s">
        <v>392</v>
      </c>
      <c r="AY159" s="137" t="s">
        <v>393</v>
      </c>
    </row>
    <row r="160" spans="2:51" s="150" customFormat="1" ht="15">
      <c r="B160" s="149"/>
      <c r="D160" s="136" t="s">
        <v>404</v>
      </c>
      <c r="E160" s="151" t="s">
        <v>319</v>
      </c>
      <c r="F160" s="152" t="s">
        <v>1216</v>
      </c>
      <c r="H160" s="151" t="s">
        <v>319</v>
      </c>
      <c r="I160" s="385"/>
      <c r="L160" s="149"/>
      <c r="M160" s="153"/>
      <c r="T160" s="154"/>
      <c r="AT160" s="151" t="s">
        <v>404</v>
      </c>
      <c r="AU160" s="151" t="s">
        <v>313</v>
      </c>
      <c r="AV160" s="150" t="s">
        <v>391</v>
      </c>
      <c r="AW160" s="150" t="s">
        <v>406</v>
      </c>
      <c r="AX160" s="150" t="s">
        <v>392</v>
      </c>
      <c r="AY160" s="151" t="s">
        <v>393</v>
      </c>
    </row>
    <row r="161" spans="2:51" s="135" customFormat="1" ht="15">
      <c r="B161" s="134"/>
      <c r="D161" s="136" t="s">
        <v>404</v>
      </c>
      <c r="E161" s="137" t="s">
        <v>319</v>
      </c>
      <c r="F161" s="138" t="s">
        <v>1217</v>
      </c>
      <c r="H161" s="139">
        <v>9.88</v>
      </c>
      <c r="I161" s="383"/>
      <c r="L161" s="134"/>
      <c r="M161" s="140"/>
      <c r="T161" s="141"/>
      <c r="AT161" s="137" t="s">
        <v>404</v>
      </c>
      <c r="AU161" s="137" t="s">
        <v>313</v>
      </c>
      <c r="AV161" s="135" t="s">
        <v>313</v>
      </c>
      <c r="AW161" s="135" t="s">
        <v>406</v>
      </c>
      <c r="AX161" s="135" t="s">
        <v>392</v>
      </c>
      <c r="AY161" s="137" t="s">
        <v>393</v>
      </c>
    </row>
    <row r="162" spans="2:51" s="143" customFormat="1" ht="15">
      <c r="B162" s="142"/>
      <c r="D162" s="136" t="s">
        <v>404</v>
      </c>
      <c r="E162" s="144" t="s">
        <v>319</v>
      </c>
      <c r="F162" s="145" t="s">
        <v>407</v>
      </c>
      <c r="H162" s="146">
        <v>25.04</v>
      </c>
      <c r="I162" s="384"/>
      <c r="L162" s="142"/>
      <c r="M162" s="147"/>
      <c r="T162" s="148"/>
      <c r="AT162" s="144" t="s">
        <v>404</v>
      </c>
      <c r="AU162" s="144" t="s">
        <v>313</v>
      </c>
      <c r="AV162" s="143" t="s">
        <v>402</v>
      </c>
      <c r="AW162" s="143" t="s">
        <v>406</v>
      </c>
      <c r="AX162" s="143" t="s">
        <v>391</v>
      </c>
      <c r="AY162" s="144" t="s">
        <v>393</v>
      </c>
    </row>
    <row r="163" spans="2:65" s="270" customFormat="1" ht="16.5" customHeight="1">
      <c r="B163" s="226"/>
      <c r="C163" s="251" t="s">
        <v>1218</v>
      </c>
      <c r="D163" s="251" t="s">
        <v>397</v>
      </c>
      <c r="E163" s="252" t="s">
        <v>1219</v>
      </c>
      <c r="F163" s="253" t="s">
        <v>1220</v>
      </c>
      <c r="G163" s="254" t="s">
        <v>426</v>
      </c>
      <c r="H163" s="255">
        <v>0.4</v>
      </c>
      <c r="I163" s="381"/>
      <c r="J163" s="256">
        <f>ROUND(I163*H163,2)</f>
        <v>0</v>
      </c>
      <c r="K163" s="253" t="s">
        <v>401</v>
      </c>
      <c r="L163" s="226"/>
      <c r="M163" s="382" t="s">
        <v>319</v>
      </c>
      <c r="N163" s="257" t="s">
        <v>336</v>
      </c>
      <c r="P163" s="258">
        <f>O163*H163</f>
        <v>0</v>
      </c>
      <c r="Q163" s="258">
        <v>2.25634</v>
      </c>
      <c r="R163" s="258">
        <f>Q163*H163</f>
        <v>0.902536</v>
      </c>
      <c r="S163" s="258">
        <v>0</v>
      </c>
      <c r="T163" s="133">
        <f>S163*H163</f>
        <v>0</v>
      </c>
      <c r="AR163" s="271" t="s">
        <v>402</v>
      </c>
      <c r="AT163" s="271" t="s">
        <v>397</v>
      </c>
      <c r="AU163" s="271" t="s">
        <v>313</v>
      </c>
      <c r="AY163" s="271" t="s">
        <v>393</v>
      </c>
      <c r="BE163" s="259">
        <f>IF(N163="základní",J163,0)</f>
        <v>0</v>
      </c>
      <c r="BF163" s="259">
        <f>IF(N163="snížená",J163,0)</f>
        <v>0</v>
      </c>
      <c r="BG163" s="259">
        <f>IF(N163="zákl. přenesená",J163,0)</f>
        <v>0</v>
      </c>
      <c r="BH163" s="259">
        <f>IF(N163="sníž. přenesená",J163,0)</f>
        <v>0</v>
      </c>
      <c r="BI163" s="259">
        <f>IF(N163="nulová",J163,0)</f>
        <v>0</v>
      </c>
      <c r="BJ163" s="271" t="s">
        <v>391</v>
      </c>
      <c r="BK163" s="259">
        <f>ROUND(I163*H163,2)</f>
        <v>0</v>
      </c>
      <c r="BL163" s="271" t="s">
        <v>402</v>
      </c>
      <c r="BM163" s="271" t="s">
        <v>1221</v>
      </c>
    </row>
    <row r="164" spans="2:51" s="135" customFormat="1" ht="15">
      <c r="B164" s="134"/>
      <c r="D164" s="136" t="s">
        <v>404</v>
      </c>
      <c r="E164" s="137" t="s">
        <v>319</v>
      </c>
      <c r="F164" s="138" t="s">
        <v>1222</v>
      </c>
      <c r="H164" s="139">
        <v>0.4</v>
      </c>
      <c r="I164" s="383"/>
      <c r="L164" s="134"/>
      <c r="M164" s="140"/>
      <c r="T164" s="141"/>
      <c r="AT164" s="137" t="s">
        <v>404</v>
      </c>
      <c r="AU164" s="137" t="s">
        <v>313</v>
      </c>
      <c r="AV164" s="135" t="s">
        <v>313</v>
      </c>
      <c r="AW164" s="135" t="s">
        <v>406</v>
      </c>
      <c r="AX164" s="135" t="s">
        <v>391</v>
      </c>
      <c r="AY164" s="137" t="s">
        <v>393</v>
      </c>
    </row>
    <row r="165" spans="2:63" s="245" customFormat="1" ht="22.9" customHeight="1">
      <c r="B165" s="244"/>
      <c r="D165" s="128" t="s">
        <v>388</v>
      </c>
      <c r="E165" s="132" t="s">
        <v>482</v>
      </c>
      <c r="F165" s="132" t="s">
        <v>483</v>
      </c>
      <c r="I165" s="380"/>
      <c r="J165" s="250">
        <f>BK165</f>
        <v>0</v>
      </c>
      <c r="L165" s="244"/>
      <c r="M165" s="247"/>
      <c r="P165" s="248">
        <f>SUM(P166:P323)</f>
        <v>0</v>
      </c>
      <c r="R165" s="248">
        <f>SUM(R166:R323)</f>
        <v>102.06530052000001</v>
      </c>
      <c r="T165" s="249">
        <f>SUM(T166:T323)</f>
        <v>0</v>
      </c>
      <c r="AR165" s="128" t="s">
        <v>391</v>
      </c>
      <c r="AT165" s="130" t="s">
        <v>388</v>
      </c>
      <c r="AU165" s="130" t="s">
        <v>391</v>
      </c>
      <c r="AY165" s="128" t="s">
        <v>393</v>
      </c>
      <c r="BK165" s="131">
        <f>SUM(BK166:BK323)</f>
        <v>0</v>
      </c>
    </row>
    <row r="166" spans="2:65" s="270" customFormat="1" ht="16.5" customHeight="1">
      <c r="B166" s="226"/>
      <c r="C166" s="251" t="s">
        <v>49</v>
      </c>
      <c r="D166" s="251" t="s">
        <v>397</v>
      </c>
      <c r="E166" s="252" t="s">
        <v>484</v>
      </c>
      <c r="F166" s="253" t="s">
        <v>485</v>
      </c>
      <c r="G166" s="254" t="s">
        <v>400</v>
      </c>
      <c r="H166" s="255">
        <v>126.328</v>
      </c>
      <c r="I166" s="381"/>
      <c r="J166" s="256">
        <f>ROUND(I166*H166,2)</f>
        <v>0</v>
      </c>
      <c r="K166" s="253" t="s">
        <v>401</v>
      </c>
      <c r="L166" s="226"/>
      <c r="M166" s="382" t="s">
        <v>319</v>
      </c>
      <c r="N166" s="257" t="s">
        <v>336</v>
      </c>
      <c r="P166" s="258">
        <f>O166*H166</f>
        <v>0</v>
      </c>
      <c r="Q166" s="258">
        <v>0.00489</v>
      </c>
      <c r="R166" s="258">
        <f>Q166*H166</f>
        <v>0.61774392</v>
      </c>
      <c r="S166" s="258">
        <v>0</v>
      </c>
      <c r="T166" s="133">
        <f>S166*H166</f>
        <v>0</v>
      </c>
      <c r="AR166" s="271" t="s">
        <v>402</v>
      </c>
      <c r="AT166" s="271" t="s">
        <v>397</v>
      </c>
      <c r="AU166" s="271" t="s">
        <v>313</v>
      </c>
      <c r="AY166" s="271" t="s">
        <v>393</v>
      </c>
      <c r="BE166" s="259">
        <f>IF(N166="základní",J166,0)</f>
        <v>0</v>
      </c>
      <c r="BF166" s="259">
        <f>IF(N166="snížená",J166,0)</f>
        <v>0</v>
      </c>
      <c r="BG166" s="259">
        <f>IF(N166="zákl. přenesená",J166,0)</f>
        <v>0</v>
      </c>
      <c r="BH166" s="259">
        <f>IF(N166="sníž. přenesená",J166,0)</f>
        <v>0</v>
      </c>
      <c r="BI166" s="259">
        <f>IF(N166="nulová",J166,0)</f>
        <v>0</v>
      </c>
      <c r="BJ166" s="271" t="s">
        <v>391</v>
      </c>
      <c r="BK166" s="259">
        <f>ROUND(I166*H166,2)</f>
        <v>0</v>
      </c>
      <c r="BL166" s="271" t="s">
        <v>402</v>
      </c>
      <c r="BM166" s="271" t="s">
        <v>486</v>
      </c>
    </row>
    <row r="167" spans="2:51" s="150" customFormat="1" ht="15">
      <c r="B167" s="149"/>
      <c r="D167" s="136" t="s">
        <v>404</v>
      </c>
      <c r="E167" s="151" t="s">
        <v>319</v>
      </c>
      <c r="F167" s="152" t="s">
        <v>487</v>
      </c>
      <c r="H167" s="151" t="s">
        <v>319</v>
      </c>
      <c r="I167" s="385"/>
      <c r="L167" s="149"/>
      <c r="M167" s="153"/>
      <c r="T167" s="154"/>
      <c r="AT167" s="151" t="s">
        <v>404</v>
      </c>
      <c r="AU167" s="151" t="s">
        <v>313</v>
      </c>
      <c r="AV167" s="150" t="s">
        <v>391</v>
      </c>
      <c r="AW167" s="150" t="s">
        <v>406</v>
      </c>
      <c r="AX167" s="150" t="s">
        <v>392</v>
      </c>
      <c r="AY167" s="151" t="s">
        <v>393</v>
      </c>
    </row>
    <row r="168" spans="2:51" s="135" customFormat="1" ht="15">
      <c r="B168" s="134"/>
      <c r="D168" s="136" t="s">
        <v>404</v>
      </c>
      <c r="E168" s="137" t="s">
        <v>319</v>
      </c>
      <c r="F168" s="138" t="s">
        <v>488</v>
      </c>
      <c r="H168" s="139">
        <v>53</v>
      </c>
      <c r="I168" s="383"/>
      <c r="L168" s="134"/>
      <c r="M168" s="140"/>
      <c r="T168" s="141"/>
      <c r="AT168" s="137" t="s">
        <v>404</v>
      </c>
      <c r="AU168" s="137" t="s">
        <v>313</v>
      </c>
      <c r="AV168" s="135" t="s">
        <v>313</v>
      </c>
      <c r="AW168" s="135" t="s">
        <v>406</v>
      </c>
      <c r="AX168" s="135" t="s">
        <v>392</v>
      </c>
      <c r="AY168" s="137" t="s">
        <v>393</v>
      </c>
    </row>
    <row r="169" spans="2:51" s="150" customFormat="1" ht="15">
      <c r="B169" s="149"/>
      <c r="D169" s="136" t="s">
        <v>404</v>
      </c>
      <c r="E169" s="151" t="s">
        <v>319</v>
      </c>
      <c r="F169" s="152" t="s">
        <v>1223</v>
      </c>
      <c r="H169" s="151" t="s">
        <v>319</v>
      </c>
      <c r="I169" s="385"/>
      <c r="L169" s="149"/>
      <c r="M169" s="153"/>
      <c r="T169" s="154"/>
      <c r="AT169" s="151" t="s">
        <v>404</v>
      </c>
      <c r="AU169" s="151" t="s">
        <v>313</v>
      </c>
      <c r="AV169" s="150" t="s">
        <v>391</v>
      </c>
      <c r="AW169" s="150" t="s">
        <v>406</v>
      </c>
      <c r="AX169" s="150" t="s">
        <v>392</v>
      </c>
      <c r="AY169" s="151" t="s">
        <v>393</v>
      </c>
    </row>
    <row r="170" spans="2:51" s="150" customFormat="1" ht="15">
      <c r="B170" s="149"/>
      <c r="D170" s="136" t="s">
        <v>404</v>
      </c>
      <c r="E170" s="151" t="s">
        <v>319</v>
      </c>
      <c r="F170" s="152" t="s">
        <v>421</v>
      </c>
      <c r="H170" s="151" t="s">
        <v>319</v>
      </c>
      <c r="I170" s="385"/>
      <c r="L170" s="149"/>
      <c r="M170" s="153"/>
      <c r="T170" s="154"/>
      <c r="AT170" s="151" t="s">
        <v>404</v>
      </c>
      <c r="AU170" s="151" t="s">
        <v>313</v>
      </c>
      <c r="AV170" s="150" t="s">
        <v>391</v>
      </c>
      <c r="AW170" s="150" t="s">
        <v>406</v>
      </c>
      <c r="AX170" s="150" t="s">
        <v>392</v>
      </c>
      <c r="AY170" s="151" t="s">
        <v>393</v>
      </c>
    </row>
    <row r="171" spans="2:51" s="135" customFormat="1" ht="15">
      <c r="B171" s="134"/>
      <c r="D171" s="136" t="s">
        <v>404</v>
      </c>
      <c r="E171" s="137" t="s">
        <v>319</v>
      </c>
      <c r="F171" s="138" t="s">
        <v>489</v>
      </c>
      <c r="H171" s="139">
        <v>22.71</v>
      </c>
      <c r="I171" s="383"/>
      <c r="L171" s="134"/>
      <c r="M171" s="140"/>
      <c r="T171" s="141"/>
      <c r="AT171" s="137" t="s">
        <v>404</v>
      </c>
      <c r="AU171" s="137" t="s">
        <v>313</v>
      </c>
      <c r="AV171" s="135" t="s">
        <v>313</v>
      </c>
      <c r="AW171" s="135" t="s">
        <v>406</v>
      </c>
      <c r="AX171" s="135" t="s">
        <v>392</v>
      </c>
      <c r="AY171" s="137" t="s">
        <v>393</v>
      </c>
    </row>
    <row r="172" spans="2:51" s="150" customFormat="1" ht="15">
      <c r="B172" s="149"/>
      <c r="D172" s="136" t="s">
        <v>404</v>
      </c>
      <c r="E172" s="151" t="s">
        <v>319</v>
      </c>
      <c r="F172" s="152" t="s">
        <v>1214</v>
      </c>
      <c r="H172" s="151" t="s">
        <v>319</v>
      </c>
      <c r="I172" s="385"/>
      <c r="L172" s="149"/>
      <c r="M172" s="153"/>
      <c r="T172" s="154"/>
      <c r="AT172" s="151" t="s">
        <v>404</v>
      </c>
      <c r="AU172" s="151" t="s">
        <v>313</v>
      </c>
      <c r="AV172" s="150" t="s">
        <v>391</v>
      </c>
      <c r="AW172" s="150" t="s">
        <v>406</v>
      </c>
      <c r="AX172" s="150" t="s">
        <v>392</v>
      </c>
      <c r="AY172" s="151" t="s">
        <v>393</v>
      </c>
    </row>
    <row r="173" spans="2:51" s="135" customFormat="1" ht="15">
      <c r="B173" s="134"/>
      <c r="D173" s="136" t="s">
        <v>404</v>
      </c>
      <c r="E173" s="137" t="s">
        <v>319</v>
      </c>
      <c r="F173" s="138" t="s">
        <v>1224</v>
      </c>
      <c r="H173" s="139">
        <v>24.648</v>
      </c>
      <c r="I173" s="383"/>
      <c r="L173" s="134"/>
      <c r="M173" s="140"/>
      <c r="T173" s="141"/>
      <c r="AT173" s="137" t="s">
        <v>404</v>
      </c>
      <c r="AU173" s="137" t="s">
        <v>313</v>
      </c>
      <c r="AV173" s="135" t="s">
        <v>313</v>
      </c>
      <c r="AW173" s="135" t="s">
        <v>406</v>
      </c>
      <c r="AX173" s="135" t="s">
        <v>392</v>
      </c>
      <c r="AY173" s="137" t="s">
        <v>393</v>
      </c>
    </row>
    <row r="174" spans="2:51" s="150" customFormat="1" ht="15">
      <c r="B174" s="149"/>
      <c r="D174" s="136" t="s">
        <v>404</v>
      </c>
      <c r="E174" s="151" t="s">
        <v>319</v>
      </c>
      <c r="F174" s="152" t="s">
        <v>1216</v>
      </c>
      <c r="H174" s="151" t="s">
        <v>319</v>
      </c>
      <c r="I174" s="385"/>
      <c r="L174" s="149"/>
      <c r="M174" s="153"/>
      <c r="T174" s="154"/>
      <c r="AT174" s="151" t="s">
        <v>404</v>
      </c>
      <c r="AU174" s="151" t="s">
        <v>313</v>
      </c>
      <c r="AV174" s="150" t="s">
        <v>391</v>
      </c>
      <c r="AW174" s="150" t="s">
        <v>406</v>
      </c>
      <c r="AX174" s="150" t="s">
        <v>392</v>
      </c>
      <c r="AY174" s="151" t="s">
        <v>393</v>
      </c>
    </row>
    <row r="175" spans="2:51" s="135" customFormat="1" ht="15">
      <c r="B175" s="134"/>
      <c r="D175" s="136" t="s">
        <v>404</v>
      </c>
      <c r="E175" s="137" t="s">
        <v>319</v>
      </c>
      <c r="F175" s="138" t="s">
        <v>1225</v>
      </c>
      <c r="H175" s="139">
        <v>25.97</v>
      </c>
      <c r="I175" s="383"/>
      <c r="L175" s="134"/>
      <c r="M175" s="140"/>
      <c r="T175" s="141"/>
      <c r="AT175" s="137" t="s">
        <v>404</v>
      </c>
      <c r="AU175" s="137" t="s">
        <v>313</v>
      </c>
      <c r="AV175" s="135" t="s">
        <v>313</v>
      </c>
      <c r="AW175" s="135" t="s">
        <v>406</v>
      </c>
      <c r="AX175" s="135" t="s">
        <v>392</v>
      </c>
      <c r="AY175" s="137" t="s">
        <v>393</v>
      </c>
    </row>
    <row r="176" spans="2:51" s="143" customFormat="1" ht="15">
      <c r="B176" s="142"/>
      <c r="D176" s="136" t="s">
        <v>404</v>
      </c>
      <c r="E176" s="144" t="s">
        <v>319</v>
      </c>
      <c r="F176" s="145" t="s">
        <v>407</v>
      </c>
      <c r="H176" s="146">
        <v>126.328</v>
      </c>
      <c r="I176" s="384"/>
      <c r="L176" s="142"/>
      <c r="M176" s="147"/>
      <c r="T176" s="148"/>
      <c r="AT176" s="144" t="s">
        <v>404</v>
      </c>
      <c r="AU176" s="144" t="s">
        <v>313</v>
      </c>
      <c r="AV176" s="143" t="s">
        <v>402</v>
      </c>
      <c r="AW176" s="143" t="s">
        <v>406</v>
      </c>
      <c r="AX176" s="143" t="s">
        <v>391</v>
      </c>
      <c r="AY176" s="144" t="s">
        <v>393</v>
      </c>
    </row>
    <row r="177" spans="2:65" s="270" customFormat="1" ht="16.5" customHeight="1">
      <c r="B177" s="226"/>
      <c r="C177" s="251" t="s">
        <v>490</v>
      </c>
      <c r="D177" s="251" t="s">
        <v>397</v>
      </c>
      <c r="E177" s="252" t="s">
        <v>491</v>
      </c>
      <c r="F177" s="253" t="s">
        <v>492</v>
      </c>
      <c r="G177" s="254" t="s">
        <v>400</v>
      </c>
      <c r="H177" s="255">
        <v>61.996</v>
      </c>
      <c r="I177" s="381"/>
      <c r="J177" s="256">
        <f>ROUND(I177*H177,2)</f>
        <v>0</v>
      </c>
      <c r="K177" s="253" t="s">
        <v>401</v>
      </c>
      <c r="L177" s="226"/>
      <c r="M177" s="382" t="s">
        <v>319</v>
      </c>
      <c r="N177" s="257" t="s">
        <v>336</v>
      </c>
      <c r="P177" s="258">
        <f>O177*H177</f>
        <v>0</v>
      </c>
      <c r="Q177" s="258">
        <v>0.0154</v>
      </c>
      <c r="R177" s="258">
        <f>Q177*H177</f>
        <v>0.9547384000000001</v>
      </c>
      <c r="S177" s="258">
        <v>0</v>
      </c>
      <c r="T177" s="133">
        <f>S177*H177</f>
        <v>0</v>
      </c>
      <c r="AR177" s="271" t="s">
        <v>402</v>
      </c>
      <c r="AT177" s="271" t="s">
        <v>397</v>
      </c>
      <c r="AU177" s="271" t="s">
        <v>313</v>
      </c>
      <c r="AY177" s="271" t="s">
        <v>393</v>
      </c>
      <c r="BE177" s="259">
        <f>IF(N177="základní",J177,0)</f>
        <v>0</v>
      </c>
      <c r="BF177" s="259">
        <f>IF(N177="snížená",J177,0)</f>
        <v>0</v>
      </c>
      <c r="BG177" s="259">
        <f>IF(N177="zákl. přenesená",J177,0)</f>
        <v>0</v>
      </c>
      <c r="BH177" s="259">
        <f>IF(N177="sníž. přenesená",J177,0)</f>
        <v>0</v>
      </c>
      <c r="BI177" s="259">
        <f>IF(N177="nulová",J177,0)</f>
        <v>0</v>
      </c>
      <c r="BJ177" s="271" t="s">
        <v>391</v>
      </c>
      <c r="BK177" s="259">
        <f>ROUND(I177*H177,2)</f>
        <v>0</v>
      </c>
      <c r="BL177" s="271" t="s">
        <v>402</v>
      </c>
      <c r="BM177" s="271" t="s">
        <v>493</v>
      </c>
    </row>
    <row r="178" spans="2:51" s="150" customFormat="1" ht="15">
      <c r="B178" s="149"/>
      <c r="D178" s="136" t="s">
        <v>404</v>
      </c>
      <c r="E178" s="151" t="s">
        <v>319</v>
      </c>
      <c r="F178" s="152" t="s">
        <v>440</v>
      </c>
      <c r="H178" s="151" t="s">
        <v>319</v>
      </c>
      <c r="I178" s="385"/>
      <c r="L178" s="149"/>
      <c r="M178" s="153"/>
      <c r="T178" s="154"/>
      <c r="AT178" s="151" t="s">
        <v>404</v>
      </c>
      <c r="AU178" s="151" t="s">
        <v>313</v>
      </c>
      <c r="AV178" s="150" t="s">
        <v>391</v>
      </c>
      <c r="AW178" s="150" t="s">
        <v>406</v>
      </c>
      <c r="AX178" s="150" t="s">
        <v>392</v>
      </c>
      <c r="AY178" s="151" t="s">
        <v>393</v>
      </c>
    </row>
    <row r="179" spans="2:51" s="135" customFormat="1" ht="15">
      <c r="B179" s="134"/>
      <c r="D179" s="136" t="s">
        <v>404</v>
      </c>
      <c r="E179" s="137" t="s">
        <v>319</v>
      </c>
      <c r="F179" s="138" t="s">
        <v>649</v>
      </c>
      <c r="H179" s="139">
        <v>19</v>
      </c>
      <c r="I179" s="383"/>
      <c r="L179" s="134"/>
      <c r="M179" s="140"/>
      <c r="T179" s="141"/>
      <c r="AT179" s="137" t="s">
        <v>404</v>
      </c>
      <c r="AU179" s="137" t="s">
        <v>313</v>
      </c>
      <c r="AV179" s="135" t="s">
        <v>313</v>
      </c>
      <c r="AW179" s="135" t="s">
        <v>406</v>
      </c>
      <c r="AX179" s="135" t="s">
        <v>392</v>
      </c>
      <c r="AY179" s="137" t="s">
        <v>393</v>
      </c>
    </row>
    <row r="180" spans="2:51" s="135" customFormat="1" ht="15">
      <c r="B180" s="134"/>
      <c r="D180" s="136" t="s">
        <v>404</v>
      </c>
      <c r="E180" s="137" t="s">
        <v>319</v>
      </c>
      <c r="F180" s="138" t="s">
        <v>1226</v>
      </c>
      <c r="H180" s="139">
        <v>7.05</v>
      </c>
      <c r="I180" s="383"/>
      <c r="L180" s="134"/>
      <c r="M180" s="140"/>
      <c r="T180" s="141"/>
      <c r="AT180" s="137" t="s">
        <v>404</v>
      </c>
      <c r="AU180" s="137" t="s">
        <v>313</v>
      </c>
      <c r="AV180" s="135" t="s">
        <v>313</v>
      </c>
      <c r="AW180" s="135" t="s">
        <v>406</v>
      </c>
      <c r="AX180" s="135" t="s">
        <v>392</v>
      </c>
      <c r="AY180" s="137" t="s">
        <v>393</v>
      </c>
    </row>
    <row r="181" spans="2:51" s="150" customFormat="1" ht="15">
      <c r="B181" s="149"/>
      <c r="D181" s="136" t="s">
        <v>404</v>
      </c>
      <c r="E181" s="151" t="s">
        <v>319</v>
      </c>
      <c r="F181" s="152" t="s">
        <v>442</v>
      </c>
      <c r="H181" s="151" t="s">
        <v>319</v>
      </c>
      <c r="I181" s="385"/>
      <c r="L181" s="149"/>
      <c r="M181" s="153"/>
      <c r="T181" s="154"/>
      <c r="AT181" s="151" t="s">
        <v>404</v>
      </c>
      <c r="AU181" s="151" t="s">
        <v>313</v>
      </c>
      <c r="AV181" s="150" t="s">
        <v>391</v>
      </c>
      <c r="AW181" s="150" t="s">
        <v>406</v>
      </c>
      <c r="AX181" s="150" t="s">
        <v>392</v>
      </c>
      <c r="AY181" s="151" t="s">
        <v>393</v>
      </c>
    </row>
    <row r="182" spans="2:51" s="135" customFormat="1" ht="15">
      <c r="B182" s="134"/>
      <c r="D182" s="136" t="s">
        <v>404</v>
      </c>
      <c r="E182" s="137" t="s">
        <v>319</v>
      </c>
      <c r="F182" s="138" t="s">
        <v>1227</v>
      </c>
      <c r="H182" s="139">
        <v>10.687</v>
      </c>
      <c r="I182" s="383"/>
      <c r="L182" s="134"/>
      <c r="M182" s="140"/>
      <c r="T182" s="141"/>
      <c r="AT182" s="137" t="s">
        <v>404</v>
      </c>
      <c r="AU182" s="137" t="s">
        <v>313</v>
      </c>
      <c r="AV182" s="135" t="s">
        <v>313</v>
      </c>
      <c r="AW182" s="135" t="s">
        <v>406</v>
      </c>
      <c r="AX182" s="135" t="s">
        <v>392</v>
      </c>
      <c r="AY182" s="137" t="s">
        <v>393</v>
      </c>
    </row>
    <row r="183" spans="2:51" s="150" customFormat="1" ht="15">
      <c r="B183" s="149"/>
      <c r="D183" s="136" t="s">
        <v>404</v>
      </c>
      <c r="E183" s="151" t="s">
        <v>319</v>
      </c>
      <c r="F183" s="152" t="s">
        <v>1214</v>
      </c>
      <c r="H183" s="151" t="s">
        <v>319</v>
      </c>
      <c r="I183" s="385"/>
      <c r="L183" s="149"/>
      <c r="M183" s="153"/>
      <c r="T183" s="154"/>
      <c r="AT183" s="151" t="s">
        <v>404</v>
      </c>
      <c r="AU183" s="151" t="s">
        <v>313</v>
      </c>
      <c r="AV183" s="150" t="s">
        <v>391</v>
      </c>
      <c r="AW183" s="150" t="s">
        <v>406</v>
      </c>
      <c r="AX183" s="150" t="s">
        <v>392</v>
      </c>
      <c r="AY183" s="151" t="s">
        <v>393</v>
      </c>
    </row>
    <row r="184" spans="2:51" s="135" customFormat="1" ht="15">
      <c r="B184" s="134"/>
      <c r="D184" s="136" t="s">
        <v>404</v>
      </c>
      <c r="E184" s="137" t="s">
        <v>319</v>
      </c>
      <c r="F184" s="138" t="s">
        <v>1228</v>
      </c>
      <c r="H184" s="139">
        <v>7.11</v>
      </c>
      <c r="I184" s="383"/>
      <c r="L184" s="134"/>
      <c r="M184" s="140"/>
      <c r="T184" s="141"/>
      <c r="AT184" s="137" t="s">
        <v>404</v>
      </c>
      <c r="AU184" s="137" t="s">
        <v>313</v>
      </c>
      <c r="AV184" s="135" t="s">
        <v>313</v>
      </c>
      <c r="AW184" s="135" t="s">
        <v>406</v>
      </c>
      <c r="AX184" s="135" t="s">
        <v>392</v>
      </c>
      <c r="AY184" s="137" t="s">
        <v>393</v>
      </c>
    </row>
    <row r="185" spans="2:51" s="150" customFormat="1" ht="15">
      <c r="B185" s="149"/>
      <c r="D185" s="136" t="s">
        <v>404</v>
      </c>
      <c r="E185" s="151" t="s">
        <v>319</v>
      </c>
      <c r="F185" s="152" t="s">
        <v>1216</v>
      </c>
      <c r="H185" s="151" t="s">
        <v>319</v>
      </c>
      <c r="I185" s="385"/>
      <c r="L185" s="149"/>
      <c r="M185" s="153"/>
      <c r="T185" s="154"/>
      <c r="AT185" s="151" t="s">
        <v>404</v>
      </c>
      <c r="AU185" s="151" t="s">
        <v>313</v>
      </c>
      <c r="AV185" s="150" t="s">
        <v>391</v>
      </c>
      <c r="AW185" s="150" t="s">
        <v>406</v>
      </c>
      <c r="AX185" s="150" t="s">
        <v>392</v>
      </c>
      <c r="AY185" s="151" t="s">
        <v>393</v>
      </c>
    </row>
    <row r="186" spans="2:51" s="135" customFormat="1" ht="15">
      <c r="B186" s="134"/>
      <c r="D186" s="136" t="s">
        <v>404</v>
      </c>
      <c r="E186" s="137" t="s">
        <v>319</v>
      </c>
      <c r="F186" s="138" t="s">
        <v>1229</v>
      </c>
      <c r="H186" s="139">
        <v>8.149</v>
      </c>
      <c r="I186" s="383"/>
      <c r="L186" s="134"/>
      <c r="M186" s="140"/>
      <c r="T186" s="141"/>
      <c r="AT186" s="137" t="s">
        <v>404</v>
      </c>
      <c r="AU186" s="137" t="s">
        <v>313</v>
      </c>
      <c r="AV186" s="135" t="s">
        <v>313</v>
      </c>
      <c r="AW186" s="135" t="s">
        <v>406</v>
      </c>
      <c r="AX186" s="135" t="s">
        <v>392</v>
      </c>
      <c r="AY186" s="137" t="s">
        <v>393</v>
      </c>
    </row>
    <row r="187" spans="2:51" s="150" customFormat="1" ht="15">
      <c r="B187" s="149"/>
      <c r="D187" s="136" t="s">
        <v>404</v>
      </c>
      <c r="E187" s="151" t="s">
        <v>319</v>
      </c>
      <c r="F187" s="152" t="s">
        <v>1230</v>
      </c>
      <c r="H187" s="151" t="s">
        <v>319</v>
      </c>
      <c r="I187" s="385"/>
      <c r="L187" s="149"/>
      <c r="M187" s="153"/>
      <c r="T187" s="154"/>
      <c r="AT187" s="151" t="s">
        <v>404</v>
      </c>
      <c r="AU187" s="151" t="s">
        <v>313</v>
      </c>
      <c r="AV187" s="150" t="s">
        <v>391</v>
      </c>
      <c r="AW187" s="150" t="s">
        <v>406</v>
      </c>
      <c r="AX187" s="150" t="s">
        <v>392</v>
      </c>
      <c r="AY187" s="151" t="s">
        <v>393</v>
      </c>
    </row>
    <row r="188" spans="2:51" s="135" customFormat="1" ht="15">
      <c r="B188" s="134"/>
      <c r="D188" s="136" t="s">
        <v>404</v>
      </c>
      <c r="E188" s="137" t="s">
        <v>319</v>
      </c>
      <c r="F188" s="138" t="s">
        <v>1231</v>
      </c>
      <c r="H188" s="139">
        <v>10</v>
      </c>
      <c r="I188" s="383"/>
      <c r="L188" s="134"/>
      <c r="M188" s="140"/>
      <c r="T188" s="141"/>
      <c r="AT188" s="137" t="s">
        <v>404</v>
      </c>
      <c r="AU188" s="137" t="s">
        <v>313</v>
      </c>
      <c r="AV188" s="135" t="s">
        <v>313</v>
      </c>
      <c r="AW188" s="135" t="s">
        <v>406</v>
      </c>
      <c r="AX188" s="135" t="s">
        <v>392</v>
      </c>
      <c r="AY188" s="137" t="s">
        <v>393</v>
      </c>
    </row>
    <row r="189" spans="2:51" s="143" customFormat="1" ht="15">
      <c r="B189" s="142"/>
      <c r="D189" s="136" t="s">
        <v>404</v>
      </c>
      <c r="E189" s="144" t="s">
        <v>319</v>
      </c>
      <c r="F189" s="145" t="s">
        <v>407</v>
      </c>
      <c r="H189" s="146">
        <v>61.996</v>
      </c>
      <c r="I189" s="384"/>
      <c r="L189" s="142"/>
      <c r="M189" s="147"/>
      <c r="T189" s="148"/>
      <c r="AT189" s="144" t="s">
        <v>404</v>
      </c>
      <c r="AU189" s="144" t="s">
        <v>313</v>
      </c>
      <c r="AV189" s="143" t="s">
        <v>402</v>
      </c>
      <c r="AW189" s="143" t="s">
        <v>406</v>
      </c>
      <c r="AX189" s="143" t="s">
        <v>391</v>
      </c>
      <c r="AY189" s="144" t="s">
        <v>393</v>
      </c>
    </row>
    <row r="190" spans="2:65" s="270" customFormat="1" ht="16.5" customHeight="1">
      <c r="B190" s="226"/>
      <c r="C190" s="251" t="s">
        <v>103</v>
      </c>
      <c r="D190" s="251" t="s">
        <v>397</v>
      </c>
      <c r="E190" s="252" t="s">
        <v>498</v>
      </c>
      <c r="F190" s="253" t="s">
        <v>499</v>
      </c>
      <c r="G190" s="254" t="s">
        <v>3</v>
      </c>
      <c r="H190" s="255">
        <v>500</v>
      </c>
      <c r="I190" s="381"/>
      <c r="J190" s="256">
        <f>ROUND(I190*H190,2)</f>
        <v>0</v>
      </c>
      <c r="K190" s="253" t="s">
        <v>401</v>
      </c>
      <c r="L190" s="226"/>
      <c r="M190" s="382" t="s">
        <v>319</v>
      </c>
      <c r="N190" s="257" t="s">
        <v>336</v>
      </c>
      <c r="P190" s="258">
        <f>O190*H190</f>
        <v>0</v>
      </c>
      <c r="Q190" s="258">
        <v>0.0015</v>
      </c>
      <c r="R190" s="258">
        <f>Q190*H190</f>
        <v>0.75</v>
      </c>
      <c r="S190" s="258">
        <v>0</v>
      </c>
      <c r="T190" s="133">
        <f>S190*H190</f>
        <v>0</v>
      </c>
      <c r="AR190" s="271" t="s">
        <v>402</v>
      </c>
      <c r="AT190" s="271" t="s">
        <v>397</v>
      </c>
      <c r="AU190" s="271" t="s">
        <v>313</v>
      </c>
      <c r="AY190" s="271" t="s">
        <v>393</v>
      </c>
      <c r="BE190" s="259">
        <f>IF(N190="základní",J190,0)</f>
        <v>0</v>
      </c>
      <c r="BF190" s="259">
        <f>IF(N190="snížená",J190,0)</f>
        <v>0</v>
      </c>
      <c r="BG190" s="259">
        <f>IF(N190="zákl. přenesená",J190,0)</f>
        <v>0</v>
      </c>
      <c r="BH190" s="259">
        <f>IF(N190="sníž. přenesená",J190,0)</f>
        <v>0</v>
      </c>
      <c r="BI190" s="259">
        <f>IF(N190="nulová",J190,0)</f>
        <v>0</v>
      </c>
      <c r="BJ190" s="271" t="s">
        <v>391</v>
      </c>
      <c r="BK190" s="259">
        <f>ROUND(I190*H190,2)</f>
        <v>0</v>
      </c>
      <c r="BL190" s="271" t="s">
        <v>402</v>
      </c>
      <c r="BM190" s="271" t="s">
        <v>500</v>
      </c>
    </row>
    <row r="191" spans="2:51" s="135" customFormat="1" ht="15">
      <c r="B191" s="134"/>
      <c r="D191" s="136" t="s">
        <v>404</v>
      </c>
      <c r="E191" s="137" t="s">
        <v>319</v>
      </c>
      <c r="F191" s="138" t="s">
        <v>501</v>
      </c>
      <c r="H191" s="139">
        <v>420</v>
      </c>
      <c r="I191" s="383"/>
      <c r="L191" s="134"/>
      <c r="M191" s="140"/>
      <c r="T191" s="141"/>
      <c r="AT191" s="137" t="s">
        <v>404</v>
      </c>
      <c r="AU191" s="137" t="s">
        <v>313</v>
      </c>
      <c r="AV191" s="135" t="s">
        <v>313</v>
      </c>
      <c r="AW191" s="135" t="s">
        <v>406</v>
      </c>
      <c r="AX191" s="135" t="s">
        <v>392</v>
      </c>
      <c r="AY191" s="137" t="s">
        <v>393</v>
      </c>
    </row>
    <row r="192" spans="2:51" s="135" customFormat="1" ht="15">
      <c r="B192" s="134"/>
      <c r="D192" s="136" t="s">
        <v>404</v>
      </c>
      <c r="E192" s="137" t="s">
        <v>319</v>
      </c>
      <c r="F192" s="138" t="s">
        <v>1232</v>
      </c>
      <c r="H192" s="139">
        <v>80</v>
      </c>
      <c r="I192" s="383"/>
      <c r="L192" s="134"/>
      <c r="M192" s="140"/>
      <c r="T192" s="141"/>
      <c r="AT192" s="137" t="s">
        <v>404</v>
      </c>
      <c r="AU192" s="137" t="s">
        <v>313</v>
      </c>
      <c r="AV192" s="135" t="s">
        <v>313</v>
      </c>
      <c r="AW192" s="135" t="s">
        <v>406</v>
      </c>
      <c r="AX192" s="135" t="s">
        <v>392</v>
      </c>
      <c r="AY192" s="137" t="s">
        <v>393</v>
      </c>
    </row>
    <row r="193" spans="2:51" s="143" customFormat="1" ht="15">
      <c r="B193" s="142"/>
      <c r="D193" s="136" t="s">
        <v>404</v>
      </c>
      <c r="E193" s="144" t="s">
        <v>319</v>
      </c>
      <c r="F193" s="145" t="s">
        <v>407</v>
      </c>
      <c r="H193" s="146">
        <v>500</v>
      </c>
      <c r="I193" s="384"/>
      <c r="L193" s="142"/>
      <c r="M193" s="147"/>
      <c r="T193" s="148"/>
      <c r="AT193" s="144" t="s">
        <v>404</v>
      </c>
      <c r="AU193" s="144" t="s">
        <v>313</v>
      </c>
      <c r="AV193" s="143" t="s">
        <v>402</v>
      </c>
      <c r="AW193" s="143" t="s">
        <v>406</v>
      </c>
      <c r="AX193" s="143" t="s">
        <v>391</v>
      </c>
      <c r="AY193" s="144" t="s">
        <v>393</v>
      </c>
    </row>
    <row r="194" spans="2:65" s="270" customFormat="1" ht="16.5" customHeight="1">
      <c r="B194" s="226"/>
      <c r="C194" s="251" t="s">
        <v>105</v>
      </c>
      <c r="D194" s="251" t="s">
        <v>397</v>
      </c>
      <c r="E194" s="252" t="s">
        <v>502</v>
      </c>
      <c r="F194" s="253" t="s">
        <v>503</v>
      </c>
      <c r="G194" s="254" t="s">
        <v>3</v>
      </c>
      <c r="H194" s="255">
        <v>6</v>
      </c>
      <c r="I194" s="381"/>
      <c r="J194" s="256">
        <f>ROUND(I194*H194,2)</f>
        <v>0</v>
      </c>
      <c r="K194" s="253" t="s">
        <v>504</v>
      </c>
      <c r="L194" s="226"/>
      <c r="M194" s="382" t="s">
        <v>319</v>
      </c>
      <c r="N194" s="257" t="s">
        <v>336</v>
      </c>
      <c r="P194" s="258">
        <f>O194*H194</f>
        <v>0</v>
      </c>
      <c r="Q194" s="258">
        <v>0</v>
      </c>
      <c r="R194" s="258">
        <f>Q194*H194</f>
        <v>0</v>
      </c>
      <c r="S194" s="258">
        <v>0</v>
      </c>
      <c r="T194" s="133">
        <f>S194*H194</f>
        <v>0</v>
      </c>
      <c r="AR194" s="271" t="s">
        <v>402</v>
      </c>
      <c r="AT194" s="271" t="s">
        <v>397</v>
      </c>
      <c r="AU194" s="271" t="s">
        <v>313</v>
      </c>
      <c r="AY194" s="271" t="s">
        <v>393</v>
      </c>
      <c r="BE194" s="259">
        <f>IF(N194="základní",J194,0)</f>
        <v>0</v>
      </c>
      <c r="BF194" s="259">
        <f>IF(N194="snížená",J194,0)</f>
        <v>0</v>
      </c>
      <c r="BG194" s="259">
        <f>IF(N194="zákl. přenesená",J194,0)</f>
        <v>0</v>
      </c>
      <c r="BH194" s="259">
        <f>IF(N194="sníž. přenesená",J194,0)</f>
        <v>0</v>
      </c>
      <c r="BI194" s="259">
        <f>IF(N194="nulová",J194,0)</f>
        <v>0</v>
      </c>
      <c r="BJ194" s="271" t="s">
        <v>391</v>
      </c>
      <c r="BK194" s="259">
        <f>ROUND(I194*H194,2)</f>
        <v>0</v>
      </c>
      <c r="BL194" s="271" t="s">
        <v>402</v>
      </c>
      <c r="BM194" s="271" t="s">
        <v>505</v>
      </c>
    </row>
    <row r="195" spans="2:51" s="150" customFormat="1" ht="15">
      <c r="B195" s="149"/>
      <c r="D195" s="136" t="s">
        <v>404</v>
      </c>
      <c r="E195" s="151" t="s">
        <v>319</v>
      </c>
      <c r="F195" s="152" t="s">
        <v>506</v>
      </c>
      <c r="H195" s="151" t="s">
        <v>319</v>
      </c>
      <c r="I195" s="385"/>
      <c r="L195" s="149"/>
      <c r="M195" s="153"/>
      <c r="T195" s="154"/>
      <c r="AT195" s="151" t="s">
        <v>404</v>
      </c>
      <c r="AU195" s="151" t="s">
        <v>313</v>
      </c>
      <c r="AV195" s="150" t="s">
        <v>391</v>
      </c>
      <c r="AW195" s="150" t="s">
        <v>406</v>
      </c>
      <c r="AX195" s="150" t="s">
        <v>392</v>
      </c>
      <c r="AY195" s="151" t="s">
        <v>393</v>
      </c>
    </row>
    <row r="196" spans="2:51" s="135" customFormat="1" ht="15">
      <c r="B196" s="134"/>
      <c r="D196" s="136" t="s">
        <v>404</v>
      </c>
      <c r="E196" s="137" t="s">
        <v>319</v>
      </c>
      <c r="F196" s="138" t="s">
        <v>453</v>
      </c>
      <c r="H196" s="139">
        <v>6</v>
      </c>
      <c r="I196" s="383"/>
      <c r="L196" s="134"/>
      <c r="M196" s="140"/>
      <c r="T196" s="141"/>
      <c r="AT196" s="137" t="s">
        <v>404</v>
      </c>
      <c r="AU196" s="137" t="s">
        <v>313</v>
      </c>
      <c r="AV196" s="135" t="s">
        <v>313</v>
      </c>
      <c r="AW196" s="135" t="s">
        <v>406</v>
      </c>
      <c r="AX196" s="135" t="s">
        <v>392</v>
      </c>
      <c r="AY196" s="137" t="s">
        <v>393</v>
      </c>
    </row>
    <row r="197" spans="2:51" s="143" customFormat="1" ht="15">
      <c r="B197" s="142"/>
      <c r="D197" s="136" t="s">
        <v>404</v>
      </c>
      <c r="E197" s="144" t="s">
        <v>319</v>
      </c>
      <c r="F197" s="145" t="s">
        <v>407</v>
      </c>
      <c r="H197" s="146">
        <v>6</v>
      </c>
      <c r="I197" s="384"/>
      <c r="L197" s="142"/>
      <c r="M197" s="147"/>
      <c r="T197" s="148"/>
      <c r="AT197" s="144" t="s">
        <v>404</v>
      </c>
      <c r="AU197" s="144" t="s">
        <v>313</v>
      </c>
      <c r="AV197" s="143" t="s">
        <v>402</v>
      </c>
      <c r="AW197" s="143" t="s">
        <v>406</v>
      </c>
      <c r="AX197" s="143" t="s">
        <v>391</v>
      </c>
      <c r="AY197" s="144" t="s">
        <v>393</v>
      </c>
    </row>
    <row r="198" spans="2:65" s="270" customFormat="1" ht="16.5" customHeight="1">
      <c r="B198" s="226"/>
      <c r="C198" s="260" t="s">
        <v>106</v>
      </c>
      <c r="D198" s="260" t="s">
        <v>507</v>
      </c>
      <c r="E198" s="261" t="s">
        <v>508</v>
      </c>
      <c r="F198" s="262" t="s">
        <v>509</v>
      </c>
      <c r="G198" s="263" t="s">
        <v>3</v>
      </c>
      <c r="H198" s="264">
        <v>6.6</v>
      </c>
      <c r="I198" s="386"/>
      <c r="J198" s="265">
        <f>ROUND(I198*H198,2)</f>
        <v>0</v>
      </c>
      <c r="K198" s="262" t="s">
        <v>504</v>
      </c>
      <c r="L198" s="155"/>
      <c r="M198" s="387" t="s">
        <v>319</v>
      </c>
      <c r="N198" s="266" t="s">
        <v>336</v>
      </c>
      <c r="P198" s="258">
        <f>O198*H198</f>
        <v>0</v>
      </c>
      <c r="Q198" s="258">
        <v>4E-05</v>
      </c>
      <c r="R198" s="258">
        <f>Q198*H198</f>
        <v>0.000264</v>
      </c>
      <c r="S198" s="258">
        <v>0</v>
      </c>
      <c r="T198" s="133">
        <f>S198*H198</f>
        <v>0</v>
      </c>
      <c r="AR198" s="271" t="s">
        <v>510</v>
      </c>
      <c r="AT198" s="271" t="s">
        <v>507</v>
      </c>
      <c r="AU198" s="271" t="s">
        <v>313</v>
      </c>
      <c r="AY198" s="271" t="s">
        <v>393</v>
      </c>
      <c r="BE198" s="259">
        <f>IF(N198="základní",J198,0)</f>
        <v>0</v>
      </c>
      <c r="BF198" s="259">
        <f>IF(N198="snížená",J198,0)</f>
        <v>0</v>
      </c>
      <c r="BG198" s="259">
        <f>IF(N198="zákl. přenesená",J198,0)</f>
        <v>0</v>
      </c>
      <c r="BH198" s="259">
        <f>IF(N198="sníž. přenesená",J198,0)</f>
        <v>0</v>
      </c>
      <c r="BI198" s="259">
        <f>IF(N198="nulová",J198,0)</f>
        <v>0</v>
      </c>
      <c r="BJ198" s="271" t="s">
        <v>391</v>
      </c>
      <c r="BK198" s="259">
        <f>ROUND(I198*H198,2)</f>
        <v>0</v>
      </c>
      <c r="BL198" s="271" t="s">
        <v>402</v>
      </c>
      <c r="BM198" s="271" t="s">
        <v>511</v>
      </c>
    </row>
    <row r="199" spans="2:51" s="135" customFormat="1" ht="15">
      <c r="B199" s="134"/>
      <c r="D199" s="136" t="s">
        <v>404</v>
      </c>
      <c r="E199" s="137" t="s">
        <v>319</v>
      </c>
      <c r="F199" s="138" t="s">
        <v>512</v>
      </c>
      <c r="H199" s="139">
        <v>6.6</v>
      </c>
      <c r="I199" s="383"/>
      <c r="L199" s="134"/>
      <c r="M199" s="140"/>
      <c r="T199" s="141"/>
      <c r="AT199" s="137" t="s">
        <v>404</v>
      </c>
      <c r="AU199" s="137" t="s">
        <v>313</v>
      </c>
      <c r="AV199" s="135" t="s">
        <v>313</v>
      </c>
      <c r="AW199" s="135" t="s">
        <v>406</v>
      </c>
      <c r="AX199" s="135" t="s">
        <v>392</v>
      </c>
      <c r="AY199" s="137" t="s">
        <v>393</v>
      </c>
    </row>
    <row r="200" spans="2:51" s="143" customFormat="1" ht="15">
      <c r="B200" s="142"/>
      <c r="D200" s="136" t="s">
        <v>404</v>
      </c>
      <c r="E200" s="144" t="s">
        <v>319</v>
      </c>
      <c r="F200" s="145" t="s">
        <v>407</v>
      </c>
      <c r="H200" s="146">
        <v>6.6</v>
      </c>
      <c r="I200" s="384"/>
      <c r="L200" s="142"/>
      <c r="M200" s="147"/>
      <c r="T200" s="148"/>
      <c r="AT200" s="144" t="s">
        <v>404</v>
      </c>
      <c r="AU200" s="144" t="s">
        <v>313</v>
      </c>
      <c r="AV200" s="143" t="s">
        <v>402</v>
      </c>
      <c r="AW200" s="143" t="s">
        <v>406</v>
      </c>
      <c r="AX200" s="143" t="s">
        <v>391</v>
      </c>
      <c r="AY200" s="144" t="s">
        <v>393</v>
      </c>
    </row>
    <row r="201" spans="2:65" s="270" customFormat="1" ht="16.5" customHeight="1">
      <c r="B201" s="226"/>
      <c r="C201" s="251" t="s">
        <v>513</v>
      </c>
      <c r="D201" s="251" t="s">
        <v>397</v>
      </c>
      <c r="E201" s="252" t="s">
        <v>514</v>
      </c>
      <c r="F201" s="253" t="s">
        <v>515</v>
      </c>
      <c r="G201" s="254" t="s">
        <v>400</v>
      </c>
      <c r="H201" s="255">
        <v>547.18</v>
      </c>
      <c r="I201" s="381"/>
      <c r="J201" s="256">
        <f>ROUND(I201*H201,2)</f>
        <v>0</v>
      </c>
      <c r="K201" s="253" t="s">
        <v>401</v>
      </c>
      <c r="L201" s="226"/>
      <c r="M201" s="382" t="s">
        <v>319</v>
      </c>
      <c r="N201" s="257" t="s">
        <v>336</v>
      </c>
      <c r="P201" s="258">
        <f>O201*H201</f>
        <v>0</v>
      </c>
      <c r="Q201" s="258">
        <v>0.0169</v>
      </c>
      <c r="R201" s="258">
        <f>Q201*H201</f>
        <v>9.247341999999998</v>
      </c>
      <c r="S201" s="258">
        <v>0</v>
      </c>
      <c r="T201" s="133">
        <f>S201*H201</f>
        <v>0</v>
      </c>
      <c r="AR201" s="271" t="s">
        <v>402</v>
      </c>
      <c r="AT201" s="271" t="s">
        <v>397</v>
      </c>
      <c r="AU201" s="271" t="s">
        <v>313</v>
      </c>
      <c r="AY201" s="271" t="s">
        <v>393</v>
      </c>
      <c r="BE201" s="259">
        <f>IF(N201="základní",J201,0)</f>
        <v>0</v>
      </c>
      <c r="BF201" s="259">
        <f>IF(N201="snížená",J201,0)</f>
        <v>0</v>
      </c>
      <c r="BG201" s="259">
        <f>IF(N201="zákl. přenesená",J201,0)</f>
        <v>0</v>
      </c>
      <c r="BH201" s="259">
        <f>IF(N201="sníž. přenesená",J201,0)</f>
        <v>0</v>
      </c>
      <c r="BI201" s="259">
        <f>IF(N201="nulová",J201,0)</f>
        <v>0</v>
      </c>
      <c r="BJ201" s="271" t="s">
        <v>391</v>
      </c>
      <c r="BK201" s="259">
        <f>ROUND(I201*H201,2)</f>
        <v>0</v>
      </c>
      <c r="BL201" s="271" t="s">
        <v>402</v>
      </c>
      <c r="BM201" s="271" t="s">
        <v>516</v>
      </c>
    </row>
    <row r="202" spans="2:51" s="150" customFormat="1" ht="15">
      <c r="B202" s="149"/>
      <c r="D202" s="136" t="s">
        <v>404</v>
      </c>
      <c r="E202" s="151" t="s">
        <v>319</v>
      </c>
      <c r="F202" s="152" t="s">
        <v>440</v>
      </c>
      <c r="H202" s="151" t="s">
        <v>319</v>
      </c>
      <c r="I202" s="385"/>
      <c r="L202" s="149"/>
      <c r="M202" s="153"/>
      <c r="T202" s="154"/>
      <c r="AT202" s="151" t="s">
        <v>404</v>
      </c>
      <c r="AU202" s="151" t="s">
        <v>313</v>
      </c>
      <c r="AV202" s="150" t="s">
        <v>391</v>
      </c>
      <c r="AW202" s="150" t="s">
        <v>406</v>
      </c>
      <c r="AX202" s="150" t="s">
        <v>392</v>
      </c>
      <c r="AY202" s="151" t="s">
        <v>393</v>
      </c>
    </row>
    <row r="203" spans="2:51" s="150" customFormat="1" ht="15">
      <c r="B203" s="149"/>
      <c r="D203" s="136" t="s">
        <v>404</v>
      </c>
      <c r="E203" s="151" t="s">
        <v>319</v>
      </c>
      <c r="F203" s="152" t="s">
        <v>517</v>
      </c>
      <c r="H203" s="151" t="s">
        <v>319</v>
      </c>
      <c r="I203" s="385"/>
      <c r="L203" s="149"/>
      <c r="M203" s="153"/>
      <c r="T203" s="154"/>
      <c r="AT203" s="151" t="s">
        <v>404</v>
      </c>
      <c r="AU203" s="151" t="s">
        <v>313</v>
      </c>
      <c r="AV203" s="150" t="s">
        <v>391</v>
      </c>
      <c r="AW203" s="150" t="s">
        <v>406</v>
      </c>
      <c r="AX203" s="150" t="s">
        <v>392</v>
      </c>
      <c r="AY203" s="151" t="s">
        <v>393</v>
      </c>
    </row>
    <row r="204" spans="2:51" s="135" customFormat="1" ht="15">
      <c r="B204" s="134"/>
      <c r="D204" s="136" t="s">
        <v>404</v>
      </c>
      <c r="E204" s="137" t="s">
        <v>319</v>
      </c>
      <c r="F204" s="138" t="s">
        <v>518</v>
      </c>
      <c r="H204" s="139">
        <v>47.51</v>
      </c>
      <c r="I204" s="383"/>
      <c r="L204" s="134"/>
      <c r="M204" s="140"/>
      <c r="T204" s="141"/>
      <c r="AT204" s="137" t="s">
        <v>404</v>
      </c>
      <c r="AU204" s="137" t="s">
        <v>313</v>
      </c>
      <c r="AV204" s="135" t="s">
        <v>313</v>
      </c>
      <c r="AW204" s="135" t="s">
        <v>406</v>
      </c>
      <c r="AX204" s="135" t="s">
        <v>392</v>
      </c>
      <c r="AY204" s="137" t="s">
        <v>393</v>
      </c>
    </row>
    <row r="205" spans="2:51" s="150" customFormat="1" ht="15">
      <c r="B205" s="149"/>
      <c r="D205" s="136" t="s">
        <v>404</v>
      </c>
      <c r="E205" s="151" t="s">
        <v>319</v>
      </c>
      <c r="F205" s="152" t="s">
        <v>519</v>
      </c>
      <c r="H205" s="151" t="s">
        <v>319</v>
      </c>
      <c r="I205" s="385"/>
      <c r="L205" s="149"/>
      <c r="M205" s="153"/>
      <c r="T205" s="154"/>
      <c r="AT205" s="151" t="s">
        <v>404</v>
      </c>
      <c r="AU205" s="151" t="s">
        <v>313</v>
      </c>
      <c r="AV205" s="150" t="s">
        <v>391</v>
      </c>
      <c r="AW205" s="150" t="s">
        <v>406</v>
      </c>
      <c r="AX205" s="150" t="s">
        <v>392</v>
      </c>
      <c r="AY205" s="151" t="s">
        <v>393</v>
      </c>
    </row>
    <row r="206" spans="2:51" s="135" customFormat="1" ht="15">
      <c r="B206" s="134"/>
      <c r="D206" s="136" t="s">
        <v>404</v>
      </c>
      <c r="E206" s="137" t="s">
        <v>319</v>
      </c>
      <c r="F206" s="138" t="s">
        <v>520</v>
      </c>
      <c r="H206" s="139">
        <v>24.64</v>
      </c>
      <c r="I206" s="383"/>
      <c r="L206" s="134"/>
      <c r="M206" s="140"/>
      <c r="T206" s="141"/>
      <c r="AT206" s="137" t="s">
        <v>404</v>
      </c>
      <c r="AU206" s="137" t="s">
        <v>313</v>
      </c>
      <c r="AV206" s="135" t="s">
        <v>313</v>
      </c>
      <c r="AW206" s="135" t="s">
        <v>406</v>
      </c>
      <c r="AX206" s="135" t="s">
        <v>392</v>
      </c>
      <c r="AY206" s="137" t="s">
        <v>393</v>
      </c>
    </row>
    <row r="207" spans="2:51" s="150" customFormat="1" ht="15">
      <c r="B207" s="149"/>
      <c r="D207" s="136" t="s">
        <v>404</v>
      </c>
      <c r="E207" s="151" t="s">
        <v>319</v>
      </c>
      <c r="F207" s="152" t="s">
        <v>521</v>
      </c>
      <c r="H207" s="151" t="s">
        <v>319</v>
      </c>
      <c r="I207" s="385"/>
      <c r="L207" s="149"/>
      <c r="M207" s="153"/>
      <c r="T207" s="154"/>
      <c r="AT207" s="151" t="s">
        <v>404</v>
      </c>
      <c r="AU207" s="151" t="s">
        <v>313</v>
      </c>
      <c r="AV207" s="150" t="s">
        <v>391</v>
      </c>
      <c r="AW207" s="150" t="s">
        <v>406</v>
      </c>
      <c r="AX207" s="150" t="s">
        <v>392</v>
      </c>
      <c r="AY207" s="151" t="s">
        <v>393</v>
      </c>
    </row>
    <row r="208" spans="2:51" s="135" customFormat="1" ht="15">
      <c r="B208" s="134"/>
      <c r="D208" s="136" t="s">
        <v>404</v>
      </c>
      <c r="E208" s="137" t="s">
        <v>319</v>
      </c>
      <c r="F208" s="138" t="s">
        <v>522</v>
      </c>
      <c r="H208" s="139">
        <v>20.99</v>
      </c>
      <c r="I208" s="383"/>
      <c r="L208" s="134"/>
      <c r="M208" s="140"/>
      <c r="T208" s="141"/>
      <c r="AT208" s="137" t="s">
        <v>404</v>
      </c>
      <c r="AU208" s="137" t="s">
        <v>313</v>
      </c>
      <c r="AV208" s="135" t="s">
        <v>313</v>
      </c>
      <c r="AW208" s="135" t="s">
        <v>406</v>
      </c>
      <c r="AX208" s="135" t="s">
        <v>392</v>
      </c>
      <c r="AY208" s="137" t="s">
        <v>393</v>
      </c>
    </row>
    <row r="209" spans="2:51" s="150" customFormat="1" ht="15">
      <c r="B209" s="149"/>
      <c r="D209" s="136" t="s">
        <v>404</v>
      </c>
      <c r="E209" s="151" t="s">
        <v>319</v>
      </c>
      <c r="F209" s="152" t="s">
        <v>523</v>
      </c>
      <c r="H209" s="151" t="s">
        <v>319</v>
      </c>
      <c r="I209" s="385"/>
      <c r="L209" s="149"/>
      <c r="M209" s="153"/>
      <c r="T209" s="154"/>
      <c r="AT209" s="151" t="s">
        <v>404</v>
      </c>
      <c r="AU209" s="151" t="s">
        <v>313</v>
      </c>
      <c r="AV209" s="150" t="s">
        <v>391</v>
      </c>
      <c r="AW209" s="150" t="s">
        <v>406</v>
      </c>
      <c r="AX209" s="150" t="s">
        <v>392</v>
      </c>
      <c r="AY209" s="151" t="s">
        <v>393</v>
      </c>
    </row>
    <row r="210" spans="2:51" s="135" customFormat="1" ht="15">
      <c r="B210" s="134"/>
      <c r="D210" s="136" t="s">
        <v>404</v>
      </c>
      <c r="E210" s="137" t="s">
        <v>319</v>
      </c>
      <c r="F210" s="138" t="s">
        <v>524</v>
      </c>
      <c r="H210" s="139">
        <v>82.17</v>
      </c>
      <c r="I210" s="383"/>
      <c r="L210" s="134"/>
      <c r="M210" s="140"/>
      <c r="T210" s="141"/>
      <c r="AT210" s="137" t="s">
        <v>404</v>
      </c>
      <c r="AU210" s="137" t="s">
        <v>313</v>
      </c>
      <c r="AV210" s="135" t="s">
        <v>313</v>
      </c>
      <c r="AW210" s="135" t="s">
        <v>406</v>
      </c>
      <c r="AX210" s="135" t="s">
        <v>392</v>
      </c>
      <c r="AY210" s="137" t="s">
        <v>393</v>
      </c>
    </row>
    <row r="211" spans="2:51" s="157" customFormat="1" ht="15">
      <c r="B211" s="156"/>
      <c r="D211" s="136" t="s">
        <v>404</v>
      </c>
      <c r="E211" s="158" t="s">
        <v>319</v>
      </c>
      <c r="F211" s="159" t="s">
        <v>525</v>
      </c>
      <c r="H211" s="160">
        <v>175.31</v>
      </c>
      <c r="I211" s="388"/>
      <c r="L211" s="156"/>
      <c r="M211" s="161"/>
      <c r="T211" s="162"/>
      <c r="AT211" s="158" t="s">
        <v>404</v>
      </c>
      <c r="AU211" s="158" t="s">
        <v>313</v>
      </c>
      <c r="AV211" s="157" t="s">
        <v>394</v>
      </c>
      <c r="AW211" s="157" t="s">
        <v>406</v>
      </c>
      <c r="AX211" s="157" t="s">
        <v>392</v>
      </c>
      <c r="AY211" s="158" t="s">
        <v>393</v>
      </c>
    </row>
    <row r="212" spans="2:51" s="150" customFormat="1" ht="15">
      <c r="B212" s="149"/>
      <c r="D212" s="136" t="s">
        <v>404</v>
      </c>
      <c r="E212" s="151" t="s">
        <v>319</v>
      </c>
      <c r="F212" s="152" t="s">
        <v>526</v>
      </c>
      <c r="H212" s="151" t="s">
        <v>319</v>
      </c>
      <c r="I212" s="385"/>
      <c r="L212" s="149"/>
      <c r="M212" s="153"/>
      <c r="T212" s="154"/>
      <c r="AT212" s="151" t="s">
        <v>404</v>
      </c>
      <c r="AU212" s="151" t="s">
        <v>313</v>
      </c>
      <c r="AV212" s="150" t="s">
        <v>391</v>
      </c>
      <c r="AW212" s="150" t="s">
        <v>406</v>
      </c>
      <c r="AX212" s="150" t="s">
        <v>392</v>
      </c>
      <c r="AY212" s="151" t="s">
        <v>393</v>
      </c>
    </row>
    <row r="213" spans="2:51" s="150" customFormat="1" ht="15">
      <c r="B213" s="149"/>
      <c r="D213" s="136" t="s">
        <v>404</v>
      </c>
      <c r="E213" s="151" t="s">
        <v>319</v>
      </c>
      <c r="F213" s="152" t="s">
        <v>527</v>
      </c>
      <c r="H213" s="151" t="s">
        <v>319</v>
      </c>
      <c r="I213" s="385"/>
      <c r="L213" s="149"/>
      <c r="M213" s="153"/>
      <c r="T213" s="154"/>
      <c r="AT213" s="151" t="s">
        <v>404</v>
      </c>
      <c r="AU213" s="151" t="s">
        <v>313</v>
      </c>
      <c r="AV213" s="150" t="s">
        <v>391</v>
      </c>
      <c r="AW213" s="150" t="s">
        <v>406</v>
      </c>
      <c r="AX213" s="150" t="s">
        <v>392</v>
      </c>
      <c r="AY213" s="151" t="s">
        <v>393</v>
      </c>
    </row>
    <row r="214" spans="2:51" s="135" customFormat="1" ht="15">
      <c r="B214" s="134"/>
      <c r="D214" s="136" t="s">
        <v>404</v>
      </c>
      <c r="E214" s="137" t="s">
        <v>319</v>
      </c>
      <c r="F214" s="138" t="s">
        <v>528</v>
      </c>
      <c r="H214" s="139">
        <v>167.67</v>
      </c>
      <c r="I214" s="383"/>
      <c r="L214" s="134"/>
      <c r="M214" s="140"/>
      <c r="T214" s="141"/>
      <c r="AT214" s="137" t="s">
        <v>404</v>
      </c>
      <c r="AU214" s="137" t="s">
        <v>313</v>
      </c>
      <c r="AV214" s="135" t="s">
        <v>313</v>
      </c>
      <c r="AW214" s="135" t="s">
        <v>406</v>
      </c>
      <c r="AX214" s="135" t="s">
        <v>392</v>
      </c>
      <c r="AY214" s="137" t="s">
        <v>393</v>
      </c>
    </row>
    <row r="215" spans="2:51" s="150" customFormat="1" ht="15">
      <c r="B215" s="149"/>
      <c r="D215" s="136" t="s">
        <v>404</v>
      </c>
      <c r="E215" s="151" t="s">
        <v>319</v>
      </c>
      <c r="F215" s="152" t="s">
        <v>529</v>
      </c>
      <c r="H215" s="151" t="s">
        <v>319</v>
      </c>
      <c r="I215" s="385"/>
      <c r="L215" s="149"/>
      <c r="M215" s="153"/>
      <c r="T215" s="154"/>
      <c r="AT215" s="151" t="s">
        <v>404</v>
      </c>
      <c r="AU215" s="151" t="s">
        <v>313</v>
      </c>
      <c r="AV215" s="150" t="s">
        <v>391</v>
      </c>
      <c r="AW215" s="150" t="s">
        <v>406</v>
      </c>
      <c r="AX215" s="150" t="s">
        <v>392</v>
      </c>
      <c r="AY215" s="151" t="s">
        <v>393</v>
      </c>
    </row>
    <row r="216" spans="2:51" s="135" customFormat="1" ht="15">
      <c r="B216" s="134"/>
      <c r="D216" s="136" t="s">
        <v>404</v>
      </c>
      <c r="E216" s="137" t="s">
        <v>319</v>
      </c>
      <c r="F216" s="138" t="s">
        <v>530</v>
      </c>
      <c r="H216" s="139">
        <v>25.24</v>
      </c>
      <c r="I216" s="383"/>
      <c r="L216" s="134"/>
      <c r="M216" s="140"/>
      <c r="T216" s="141"/>
      <c r="AT216" s="137" t="s">
        <v>404</v>
      </c>
      <c r="AU216" s="137" t="s">
        <v>313</v>
      </c>
      <c r="AV216" s="135" t="s">
        <v>313</v>
      </c>
      <c r="AW216" s="135" t="s">
        <v>406</v>
      </c>
      <c r="AX216" s="135" t="s">
        <v>392</v>
      </c>
      <c r="AY216" s="137" t="s">
        <v>393</v>
      </c>
    </row>
    <row r="217" spans="2:51" s="150" customFormat="1" ht="15">
      <c r="B217" s="149"/>
      <c r="D217" s="136" t="s">
        <v>404</v>
      </c>
      <c r="E217" s="151" t="s">
        <v>319</v>
      </c>
      <c r="F217" s="152" t="s">
        <v>531</v>
      </c>
      <c r="H217" s="151" t="s">
        <v>319</v>
      </c>
      <c r="I217" s="385"/>
      <c r="L217" s="149"/>
      <c r="M217" s="153"/>
      <c r="T217" s="154"/>
      <c r="AT217" s="151" t="s">
        <v>404</v>
      </c>
      <c r="AU217" s="151" t="s">
        <v>313</v>
      </c>
      <c r="AV217" s="150" t="s">
        <v>391</v>
      </c>
      <c r="AW217" s="150" t="s">
        <v>406</v>
      </c>
      <c r="AX217" s="150" t="s">
        <v>392</v>
      </c>
      <c r="AY217" s="151" t="s">
        <v>393</v>
      </c>
    </row>
    <row r="218" spans="2:51" s="135" customFormat="1" ht="15">
      <c r="B218" s="134"/>
      <c r="D218" s="136" t="s">
        <v>404</v>
      </c>
      <c r="E218" s="137" t="s">
        <v>319</v>
      </c>
      <c r="F218" s="138" t="s">
        <v>532</v>
      </c>
      <c r="H218" s="139">
        <v>76.69</v>
      </c>
      <c r="I218" s="383"/>
      <c r="L218" s="134"/>
      <c r="M218" s="140"/>
      <c r="T218" s="141"/>
      <c r="AT218" s="137" t="s">
        <v>404</v>
      </c>
      <c r="AU218" s="137" t="s">
        <v>313</v>
      </c>
      <c r="AV218" s="135" t="s">
        <v>313</v>
      </c>
      <c r="AW218" s="135" t="s">
        <v>406</v>
      </c>
      <c r="AX218" s="135" t="s">
        <v>392</v>
      </c>
      <c r="AY218" s="137" t="s">
        <v>393</v>
      </c>
    </row>
    <row r="219" spans="2:51" s="150" customFormat="1" ht="15">
      <c r="B219" s="149"/>
      <c r="D219" s="136" t="s">
        <v>404</v>
      </c>
      <c r="E219" s="151" t="s">
        <v>319</v>
      </c>
      <c r="F219" s="152" t="s">
        <v>533</v>
      </c>
      <c r="H219" s="151" t="s">
        <v>319</v>
      </c>
      <c r="I219" s="385"/>
      <c r="L219" s="149"/>
      <c r="M219" s="153"/>
      <c r="T219" s="154"/>
      <c r="AT219" s="151" t="s">
        <v>404</v>
      </c>
      <c r="AU219" s="151" t="s">
        <v>313</v>
      </c>
      <c r="AV219" s="150" t="s">
        <v>391</v>
      </c>
      <c r="AW219" s="150" t="s">
        <v>406</v>
      </c>
      <c r="AX219" s="150" t="s">
        <v>392</v>
      </c>
      <c r="AY219" s="151" t="s">
        <v>393</v>
      </c>
    </row>
    <row r="220" spans="2:51" s="135" customFormat="1" ht="15">
      <c r="B220" s="134"/>
      <c r="D220" s="136" t="s">
        <v>404</v>
      </c>
      <c r="E220" s="137" t="s">
        <v>319</v>
      </c>
      <c r="F220" s="138" t="s">
        <v>534</v>
      </c>
      <c r="H220" s="139">
        <v>80.69</v>
      </c>
      <c r="I220" s="383"/>
      <c r="L220" s="134"/>
      <c r="M220" s="140"/>
      <c r="T220" s="141"/>
      <c r="AT220" s="137" t="s">
        <v>404</v>
      </c>
      <c r="AU220" s="137" t="s">
        <v>313</v>
      </c>
      <c r="AV220" s="135" t="s">
        <v>313</v>
      </c>
      <c r="AW220" s="135" t="s">
        <v>406</v>
      </c>
      <c r="AX220" s="135" t="s">
        <v>392</v>
      </c>
      <c r="AY220" s="137" t="s">
        <v>393</v>
      </c>
    </row>
    <row r="221" spans="2:51" s="150" customFormat="1" ht="15">
      <c r="B221" s="149"/>
      <c r="D221" s="136" t="s">
        <v>404</v>
      </c>
      <c r="E221" s="151" t="s">
        <v>319</v>
      </c>
      <c r="F221" s="152" t="s">
        <v>535</v>
      </c>
      <c r="H221" s="151" t="s">
        <v>319</v>
      </c>
      <c r="I221" s="385"/>
      <c r="L221" s="149"/>
      <c r="M221" s="153"/>
      <c r="T221" s="154"/>
      <c r="AT221" s="151" t="s">
        <v>404</v>
      </c>
      <c r="AU221" s="151" t="s">
        <v>313</v>
      </c>
      <c r="AV221" s="150" t="s">
        <v>391</v>
      </c>
      <c r="AW221" s="150" t="s">
        <v>406</v>
      </c>
      <c r="AX221" s="150" t="s">
        <v>392</v>
      </c>
      <c r="AY221" s="151" t="s">
        <v>393</v>
      </c>
    </row>
    <row r="222" spans="2:51" s="135" customFormat="1" ht="15">
      <c r="B222" s="134"/>
      <c r="D222" s="136" t="s">
        <v>404</v>
      </c>
      <c r="E222" s="137" t="s">
        <v>319</v>
      </c>
      <c r="F222" s="138" t="s">
        <v>536</v>
      </c>
      <c r="H222" s="139">
        <v>11.56</v>
      </c>
      <c r="I222" s="383"/>
      <c r="L222" s="134"/>
      <c r="M222" s="140"/>
      <c r="T222" s="141"/>
      <c r="AT222" s="137" t="s">
        <v>404</v>
      </c>
      <c r="AU222" s="137" t="s">
        <v>313</v>
      </c>
      <c r="AV222" s="135" t="s">
        <v>313</v>
      </c>
      <c r="AW222" s="135" t="s">
        <v>406</v>
      </c>
      <c r="AX222" s="135" t="s">
        <v>392</v>
      </c>
      <c r="AY222" s="137" t="s">
        <v>393</v>
      </c>
    </row>
    <row r="223" spans="2:51" s="150" customFormat="1" ht="15">
      <c r="B223" s="149"/>
      <c r="D223" s="136" t="s">
        <v>404</v>
      </c>
      <c r="E223" s="151" t="s">
        <v>319</v>
      </c>
      <c r="F223" s="152" t="s">
        <v>537</v>
      </c>
      <c r="H223" s="151" t="s">
        <v>319</v>
      </c>
      <c r="I223" s="385"/>
      <c r="L223" s="149"/>
      <c r="M223" s="153"/>
      <c r="T223" s="154"/>
      <c r="AT223" s="151" t="s">
        <v>404</v>
      </c>
      <c r="AU223" s="151" t="s">
        <v>313</v>
      </c>
      <c r="AV223" s="150" t="s">
        <v>391</v>
      </c>
      <c r="AW223" s="150" t="s">
        <v>406</v>
      </c>
      <c r="AX223" s="150" t="s">
        <v>392</v>
      </c>
      <c r="AY223" s="151" t="s">
        <v>393</v>
      </c>
    </row>
    <row r="224" spans="2:51" s="135" customFormat="1" ht="15">
      <c r="B224" s="134"/>
      <c r="D224" s="136" t="s">
        <v>404</v>
      </c>
      <c r="E224" s="137" t="s">
        <v>319</v>
      </c>
      <c r="F224" s="138" t="s">
        <v>538</v>
      </c>
      <c r="H224" s="139">
        <v>10.02</v>
      </c>
      <c r="I224" s="383"/>
      <c r="L224" s="134"/>
      <c r="M224" s="140"/>
      <c r="T224" s="141"/>
      <c r="AT224" s="137" t="s">
        <v>404</v>
      </c>
      <c r="AU224" s="137" t="s">
        <v>313</v>
      </c>
      <c r="AV224" s="135" t="s">
        <v>313</v>
      </c>
      <c r="AW224" s="135" t="s">
        <v>406</v>
      </c>
      <c r="AX224" s="135" t="s">
        <v>392</v>
      </c>
      <c r="AY224" s="137" t="s">
        <v>393</v>
      </c>
    </row>
    <row r="225" spans="2:51" s="157" customFormat="1" ht="15">
      <c r="B225" s="156"/>
      <c r="D225" s="136" t="s">
        <v>404</v>
      </c>
      <c r="E225" s="158" t="s">
        <v>319</v>
      </c>
      <c r="F225" s="159" t="s">
        <v>525</v>
      </c>
      <c r="H225" s="160">
        <v>371.87</v>
      </c>
      <c r="I225" s="388"/>
      <c r="L225" s="156"/>
      <c r="M225" s="161"/>
      <c r="T225" s="162"/>
      <c r="AT225" s="158" t="s">
        <v>404</v>
      </c>
      <c r="AU225" s="158" t="s">
        <v>313</v>
      </c>
      <c r="AV225" s="157" t="s">
        <v>394</v>
      </c>
      <c r="AW225" s="157" t="s">
        <v>406</v>
      </c>
      <c r="AX225" s="157" t="s">
        <v>392</v>
      </c>
      <c r="AY225" s="158" t="s">
        <v>393</v>
      </c>
    </row>
    <row r="226" spans="2:51" s="143" customFormat="1" ht="15">
      <c r="B226" s="142"/>
      <c r="D226" s="136" t="s">
        <v>404</v>
      </c>
      <c r="E226" s="144" t="s">
        <v>319</v>
      </c>
      <c r="F226" s="145" t="s">
        <v>407</v>
      </c>
      <c r="H226" s="146">
        <v>547.18</v>
      </c>
      <c r="I226" s="384"/>
      <c r="L226" s="142"/>
      <c r="M226" s="147"/>
      <c r="T226" s="148"/>
      <c r="AT226" s="144" t="s">
        <v>404</v>
      </c>
      <c r="AU226" s="144" t="s">
        <v>313</v>
      </c>
      <c r="AV226" s="143" t="s">
        <v>402</v>
      </c>
      <c r="AW226" s="143" t="s">
        <v>406</v>
      </c>
      <c r="AX226" s="143" t="s">
        <v>391</v>
      </c>
      <c r="AY226" s="144" t="s">
        <v>393</v>
      </c>
    </row>
    <row r="227" spans="2:65" s="270" customFormat="1" ht="16.5" customHeight="1">
      <c r="B227" s="226"/>
      <c r="C227" s="251" t="s">
        <v>539</v>
      </c>
      <c r="D227" s="251" t="s">
        <v>397</v>
      </c>
      <c r="E227" s="252" t="s">
        <v>540</v>
      </c>
      <c r="F227" s="253" t="s">
        <v>541</v>
      </c>
      <c r="G227" s="254" t="s">
        <v>400</v>
      </c>
      <c r="H227" s="255">
        <v>547.18</v>
      </c>
      <c r="I227" s="381"/>
      <c r="J227" s="256">
        <f>ROUND(I227*H227,2)</f>
        <v>0</v>
      </c>
      <c r="K227" s="253" t="s">
        <v>401</v>
      </c>
      <c r="L227" s="226"/>
      <c r="M227" s="382" t="s">
        <v>319</v>
      </c>
      <c r="N227" s="257" t="s">
        <v>336</v>
      </c>
      <c r="P227" s="258">
        <f>O227*H227</f>
        <v>0</v>
      </c>
      <c r="Q227" s="258">
        <v>0.003</v>
      </c>
      <c r="R227" s="258">
        <f>Q227*H227</f>
        <v>1.6415399999999998</v>
      </c>
      <c r="S227" s="258">
        <v>0</v>
      </c>
      <c r="T227" s="133">
        <f>S227*H227</f>
        <v>0</v>
      </c>
      <c r="AR227" s="271" t="s">
        <v>402</v>
      </c>
      <c r="AT227" s="271" t="s">
        <v>397</v>
      </c>
      <c r="AU227" s="271" t="s">
        <v>313</v>
      </c>
      <c r="AY227" s="271" t="s">
        <v>393</v>
      </c>
      <c r="BE227" s="259">
        <f>IF(N227="základní",J227,0)</f>
        <v>0</v>
      </c>
      <c r="BF227" s="259">
        <f>IF(N227="snížená",J227,0)</f>
        <v>0</v>
      </c>
      <c r="BG227" s="259">
        <f>IF(N227="zákl. přenesená",J227,0)</f>
        <v>0</v>
      </c>
      <c r="BH227" s="259">
        <f>IF(N227="sníž. přenesená",J227,0)</f>
        <v>0</v>
      </c>
      <c r="BI227" s="259">
        <f>IF(N227="nulová",J227,0)</f>
        <v>0</v>
      </c>
      <c r="BJ227" s="271" t="s">
        <v>391</v>
      </c>
      <c r="BK227" s="259">
        <f>ROUND(I227*H227,2)</f>
        <v>0</v>
      </c>
      <c r="BL227" s="271" t="s">
        <v>402</v>
      </c>
      <c r="BM227" s="271" t="s">
        <v>542</v>
      </c>
    </row>
    <row r="228" spans="2:65" s="270" customFormat="1" ht="16.5" customHeight="1">
      <c r="B228" s="226"/>
      <c r="C228" s="251" t="s">
        <v>53</v>
      </c>
      <c r="D228" s="251" t="s">
        <v>397</v>
      </c>
      <c r="E228" s="252" t="s">
        <v>543</v>
      </c>
      <c r="F228" s="253" t="s">
        <v>544</v>
      </c>
      <c r="G228" s="254" t="s">
        <v>400</v>
      </c>
      <c r="H228" s="255">
        <v>3015.016</v>
      </c>
      <c r="I228" s="381"/>
      <c r="J228" s="256">
        <f>ROUND(I228*H228,2)</f>
        <v>0</v>
      </c>
      <c r="K228" s="253" t="s">
        <v>401</v>
      </c>
      <c r="L228" s="226"/>
      <c r="M228" s="382" t="s">
        <v>319</v>
      </c>
      <c r="N228" s="257" t="s">
        <v>336</v>
      </c>
      <c r="P228" s="258">
        <f>O228*H228</f>
        <v>0</v>
      </c>
      <c r="Q228" s="258">
        <v>0.0262</v>
      </c>
      <c r="R228" s="258">
        <f>Q228*H228</f>
        <v>78.9934192</v>
      </c>
      <c r="S228" s="258">
        <v>0</v>
      </c>
      <c r="T228" s="133">
        <f>S228*H228</f>
        <v>0</v>
      </c>
      <c r="AR228" s="271" t="s">
        <v>402</v>
      </c>
      <c r="AT228" s="271" t="s">
        <v>397</v>
      </c>
      <c r="AU228" s="271" t="s">
        <v>313</v>
      </c>
      <c r="AY228" s="271" t="s">
        <v>393</v>
      </c>
      <c r="BE228" s="259">
        <f>IF(N228="základní",J228,0)</f>
        <v>0</v>
      </c>
      <c r="BF228" s="259">
        <f>IF(N228="snížená",J228,0)</f>
        <v>0</v>
      </c>
      <c r="BG228" s="259">
        <f>IF(N228="zákl. přenesená",J228,0)</f>
        <v>0</v>
      </c>
      <c r="BH228" s="259">
        <f>IF(N228="sníž. přenesená",J228,0)</f>
        <v>0</v>
      </c>
      <c r="BI228" s="259">
        <f>IF(N228="nulová",J228,0)</f>
        <v>0</v>
      </c>
      <c r="BJ228" s="271" t="s">
        <v>391</v>
      </c>
      <c r="BK228" s="259">
        <f>ROUND(I228*H228,2)</f>
        <v>0</v>
      </c>
      <c r="BL228" s="271" t="s">
        <v>402</v>
      </c>
      <c r="BM228" s="271" t="s">
        <v>545</v>
      </c>
    </row>
    <row r="229" spans="2:51" s="150" customFormat="1" ht="15">
      <c r="B229" s="149"/>
      <c r="D229" s="136" t="s">
        <v>404</v>
      </c>
      <c r="E229" s="151" t="s">
        <v>319</v>
      </c>
      <c r="F229" s="152" t="s">
        <v>440</v>
      </c>
      <c r="H229" s="151" t="s">
        <v>319</v>
      </c>
      <c r="I229" s="385"/>
      <c r="L229" s="149"/>
      <c r="M229" s="153"/>
      <c r="T229" s="154"/>
      <c r="AT229" s="151" t="s">
        <v>404</v>
      </c>
      <c r="AU229" s="151" t="s">
        <v>313</v>
      </c>
      <c r="AV229" s="150" t="s">
        <v>391</v>
      </c>
      <c r="AW229" s="150" t="s">
        <v>406</v>
      </c>
      <c r="AX229" s="150" t="s">
        <v>392</v>
      </c>
      <c r="AY229" s="151" t="s">
        <v>393</v>
      </c>
    </row>
    <row r="230" spans="2:51" s="150" customFormat="1" ht="15">
      <c r="B230" s="149"/>
      <c r="D230" s="136" t="s">
        <v>404</v>
      </c>
      <c r="E230" s="151" t="s">
        <v>319</v>
      </c>
      <c r="F230" s="152" t="s">
        <v>546</v>
      </c>
      <c r="H230" s="151" t="s">
        <v>319</v>
      </c>
      <c r="I230" s="385"/>
      <c r="L230" s="149"/>
      <c r="M230" s="153"/>
      <c r="T230" s="154"/>
      <c r="AT230" s="151" t="s">
        <v>404</v>
      </c>
      <c r="AU230" s="151" t="s">
        <v>313</v>
      </c>
      <c r="AV230" s="150" t="s">
        <v>391</v>
      </c>
      <c r="AW230" s="150" t="s">
        <v>406</v>
      </c>
      <c r="AX230" s="150" t="s">
        <v>392</v>
      </c>
      <c r="AY230" s="151" t="s">
        <v>393</v>
      </c>
    </row>
    <row r="231" spans="2:51" s="150" customFormat="1" ht="15">
      <c r="B231" s="149"/>
      <c r="D231" s="136" t="s">
        <v>404</v>
      </c>
      <c r="E231" s="151" t="s">
        <v>319</v>
      </c>
      <c r="F231" s="152" t="s">
        <v>547</v>
      </c>
      <c r="H231" s="151" t="s">
        <v>319</v>
      </c>
      <c r="I231" s="385"/>
      <c r="L231" s="149"/>
      <c r="M231" s="153"/>
      <c r="T231" s="154"/>
      <c r="AT231" s="151" t="s">
        <v>404</v>
      </c>
      <c r="AU231" s="151" t="s">
        <v>313</v>
      </c>
      <c r="AV231" s="150" t="s">
        <v>391</v>
      </c>
      <c r="AW231" s="150" t="s">
        <v>406</v>
      </c>
      <c r="AX231" s="150" t="s">
        <v>392</v>
      </c>
      <c r="AY231" s="151" t="s">
        <v>393</v>
      </c>
    </row>
    <row r="232" spans="2:51" s="135" customFormat="1" ht="15">
      <c r="B232" s="134"/>
      <c r="D232" s="136" t="s">
        <v>404</v>
      </c>
      <c r="E232" s="137" t="s">
        <v>319</v>
      </c>
      <c r="F232" s="138" t="s">
        <v>548</v>
      </c>
      <c r="H232" s="139">
        <v>175.02</v>
      </c>
      <c r="I232" s="383"/>
      <c r="L232" s="134"/>
      <c r="M232" s="140"/>
      <c r="T232" s="141"/>
      <c r="AT232" s="137" t="s">
        <v>404</v>
      </c>
      <c r="AU232" s="137" t="s">
        <v>313</v>
      </c>
      <c r="AV232" s="135" t="s">
        <v>313</v>
      </c>
      <c r="AW232" s="135" t="s">
        <v>406</v>
      </c>
      <c r="AX232" s="135" t="s">
        <v>392</v>
      </c>
      <c r="AY232" s="137" t="s">
        <v>393</v>
      </c>
    </row>
    <row r="233" spans="2:51" s="150" customFormat="1" ht="15">
      <c r="B233" s="149"/>
      <c r="D233" s="136" t="s">
        <v>404</v>
      </c>
      <c r="E233" s="151" t="s">
        <v>319</v>
      </c>
      <c r="F233" s="152" t="s">
        <v>517</v>
      </c>
      <c r="H233" s="151" t="s">
        <v>319</v>
      </c>
      <c r="I233" s="385"/>
      <c r="L233" s="149"/>
      <c r="M233" s="153"/>
      <c r="T233" s="154"/>
      <c r="AT233" s="151" t="s">
        <v>404</v>
      </c>
      <c r="AU233" s="151" t="s">
        <v>313</v>
      </c>
      <c r="AV233" s="150" t="s">
        <v>391</v>
      </c>
      <c r="AW233" s="150" t="s">
        <v>406</v>
      </c>
      <c r="AX233" s="150" t="s">
        <v>392</v>
      </c>
      <c r="AY233" s="151" t="s">
        <v>393</v>
      </c>
    </row>
    <row r="234" spans="2:51" s="135" customFormat="1" ht="15">
      <c r="B234" s="134"/>
      <c r="D234" s="136" t="s">
        <v>404</v>
      </c>
      <c r="E234" s="137" t="s">
        <v>319</v>
      </c>
      <c r="F234" s="138" t="s">
        <v>549</v>
      </c>
      <c r="H234" s="139">
        <v>214.35</v>
      </c>
      <c r="I234" s="383"/>
      <c r="L234" s="134"/>
      <c r="M234" s="140"/>
      <c r="T234" s="141"/>
      <c r="AT234" s="137" t="s">
        <v>404</v>
      </c>
      <c r="AU234" s="137" t="s">
        <v>313</v>
      </c>
      <c r="AV234" s="135" t="s">
        <v>313</v>
      </c>
      <c r="AW234" s="135" t="s">
        <v>406</v>
      </c>
      <c r="AX234" s="135" t="s">
        <v>392</v>
      </c>
      <c r="AY234" s="137" t="s">
        <v>393</v>
      </c>
    </row>
    <row r="235" spans="2:51" s="150" customFormat="1" ht="15">
      <c r="B235" s="149"/>
      <c r="D235" s="136" t="s">
        <v>404</v>
      </c>
      <c r="E235" s="151" t="s">
        <v>319</v>
      </c>
      <c r="F235" s="152" t="s">
        <v>519</v>
      </c>
      <c r="H235" s="151" t="s">
        <v>319</v>
      </c>
      <c r="I235" s="385"/>
      <c r="L235" s="149"/>
      <c r="M235" s="153"/>
      <c r="T235" s="154"/>
      <c r="AT235" s="151" t="s">
        <v>404</v>
      </c>
      <c r="AU235" s="151" t="s">
        <v>313</v>
      </c>
      <c r="AV235" s="150" t="s">
        <v>391</v>
      </c>
      <c r="AW235" s="150" t="s">
        <v>406</v>
      </c>
      <c r="AX235" s="150" t="s">
        <v>392</v>
      </c>
      <c r="AY235" s="151" t="s">
        <v>393</v>
      </c>
    </row>
    <row r="236" spans="2:51" s="135" customFormat="1" ht="15">
      <c r="B236" s="134"/>
      <c r="D236" s="136" t="s">
        <v>404</v>
      </c>
      <c r="E236" s="137" t="s">
        <v>319</v>
      </c>
      <c r="F236" s="138" t="s">
        <v>550</v>
      </c>
      <c r="H236" s="139">
        <v>87.51</v>
      </c>
      <c r="I236" s="383"/>
      <c r="L236" s="134"/>
      <c r="M236" s="140"/>
      <c r="T236" s="141"/>
      <c r="AT236" s="137" t="s">
        <v>404</v>
      </c>
      <c r="AU236" s="137" t="s">
        <v>313</v>
      </c>
      <c r="AV236" s="135" t="s">
        <v>313</v>
      </c>
      <c r="AW236" s="135" t="s">
        <v>406</v>
      </c>
      <c r="AX236" s="135" t="s">
        <v>392</v>
      </c>
      <c r="AY236" s="137" t="s">
        <v>393</v>
      </c>
    </row>
    <row r="237" spans="2:51" s="150" customFormat="1" ht="15">
      <c r="B237" s="149"/>
      <c r="D237" s="136" t="s">
        <v>404</v>
      </c>
      <c r="E237" s="151" t="s">
        <v>319</v>
      </c>
      <c r="F237" s="152" t="s">
        <v>551</v>
      </c>
      <c r="H237" s="151" t="s">
        <v>319</v>
      </c>
      <c r="I237" s="385"/>
      <c r="L237" s="149"/>
      <c r="M237" s="153"/>
      <c r="T237" s="154"/>
      <c r="AT237" s="151" t="s">
        <v>404</v>
      </c>
      <c r="AU237" s="151" t="s">
        <v>313</v>
      </c>
      <c r="AV237" s="150" t="s">
        <v>391</v>
      </c>
      <c r="AW237" s="150" t="s">
        <v>406</v>
      </c>
      <c r="AX237" s="150" t="s">
        <v>392</v>
      </c>
      <c r="AY237" s="151" t="s">
        <v>393</v>
      </c>
    </row>
    <row r="238" spans="2:51" s="135" customFormat="1" ht="15">
      <c r="B238" s="134"/>
      <c r="D238" s="136" t="s">
        <v>404</v>
      </c>
      <c r="E238" s="137" t="s">
        <v>319</v>
      </c>
      <c r="F238" s="138" t="s">
        <v>552</v>
      </c>
      <c r="H238" s="139">
        <v>246.69</v>
      </c>
      <c r="I238" s="383"/>
      <c r="L238" s="134"/>
      <c r="M238" s="140"/>
      <c r="T238" s="141"/>
      <c r="AT238" s="137" t="s">
        <v>404</v>
      </c>
      <c r="AU238" s="137" t="s">
        <v>313</v>
      </c>
      <c r="AV238" s="135" t="s">
        <v>313</v>
      </c>
      <c r="AW238" s="135" t="s">
        <v>406</v>
      </c>
      <c r="AX238" s="135" t="s">
        <v>392</v>
      </c>
      <c r="AY238" s="137" t="s">
        <v>393</v>
      </c>
    </row>
    <row r="239" spans="2:51" s="150" customFormat="1" ht="15">
      <c r="B239" s="149"/>
      <c r="D239" s="136" t="s">
        <v>404</v>
      </c>
      <c r="E239" s="151" t="s">
        <v>319</v>
      </c>
      <c r="F239" s="152" t="s">
        <v>521</v>
      </c>
      <c r="H239" s="151" t="s">
        <v>319</v>
      </c>
      <c r="I239" s="385"/>
      <c r="L239" s="149"/>
      <c r="M239" s="153"/>
      <c r="T239" s="154"/>
      <c r="AT239" s="151" t="s">
        <v>404</v>
      </c>
      <c r="AU239" s="151" t="s">
        <v>313</v>
      </c>
      <c r="AV239" s="150" t="s">
        <v>391</v>
      </c>
      <c r="AW239" s="150" t="s">
        <v>406</v>
      </c>
      <c r="AX239" s="150" t="s">
        <v>392</v>
      </c>
      <c r="AY239" s="151" t="s">
        <v>393</v>
      </c>
    </row>
    <row r="240" spans="2:51" s="135" customFormat="1" ht="15">
      <c r="B240" s="134"/>
      <c r="D240" s="136" t="s">
        <v>404</v>
      </c>
      <c r="E240" s="137" t="s">
        <v>319</v>
      </c>
      <c r="F240" s="138" t="s">
        <v>553</v>
      </c>
      <c r="H240" s="139">
        <v>113.1</v>
      </c>
      <c r="I240" s="383"/>
      <c r="L240" s="134"/>
      <c r="M240" s="140"/>
      <c r="T240" s="141"/>
      <c r="AT240" s="137" t="s">
        <v>404</v>
      </c>
      <c r="AU240" s="137" t="s">
        <v>313</v>
      </c>
      <c r="AV240" s="135" t="s">
        <v>313</v>
      </c>
      <c r="AW240" s="135" t="s">
        <v>406</v>
      </c>
      <c r="AX240" s="135" t="s">
        <v>392</v>
      </c>
      <c r="AY240" s="137" t="s">
        <v>393</v>
      </c>
    </row>
    <row r="241" spans="2:51" s="150" customFormat="1" ht="15">
      <c r="B241" s="149"/>
      <c r="D241" s="136" t="s">
        <v>404</v>
      </c>
      <c r="E241" s="151" t="s">
        <v>319</v>
      </c>
      <c r="F241" s="152" t="s">
        <v>523</v>
      </c>
      <c r="H241" s="151" t="s">
        <v>319</v>
      </c>
      <c r="I241" s="385"/>
      <c r="L241" s="149"/>
      <c r="M241" s="153"/>
      <c r="T241" s="154"/>
      <c r="AT241" s="151" t="s">
        <v>404</v>
      </c>
      <c r="AU241" s="151" t="s">
        <v>313</v>
      </c>
      <c r="AV241" s="150" t="s">
        <v>391</v>
      </c>
      <c r="AW241" s="150" t="s">
        <v>406</v>
      </c>
      <c r="AX241" s="150" t="s">
        <v>392</v>
      </c>
      <c r="AY241" s="151" t="s">
        <v>393</v>
      </c>
    </row>
    <row r="242" spans="2:51" s="135" customFormat="1" ht="15">
      <c r="B242" s="134"/>
      <c r="D242" s="136" t="s">
        <v>404</v>
      </c>
      <c r="E242" s="137" t="s">
        <v>319</v>
      </c>
      <c r="F242" s="138" t="s">
        <v>554</v>
      </c>
      <c r="H242" s="139">
        <v>326.91</v>
      </c>
      <c r="I242" s="383"/>
      <c r="L242" s="134"/>
      <c r="M242" s="140"/>
      <c r="T242" s="141"/>
      <c r="AT242" s="137" t="s">
        <v>404</v>
      </c>
      <c r="AU242" s="137" t="s">
        <v>313</v>
      </c>
      <c r="AV242" s="135" t="s">
        <v>313</v>
      </c>
      <c r="AW242" s="135" t="s">
        <v>406</v>
      </c>
      <c r="AX242" s="135" t="s">
        <v>392</v>
      </c>
      <c r="AY242" s="137" t="s">
        <v>393</v>
      </c>
    </row>
    <row r="243" spans="2:51" s="150" customFormat="1" ht="15">
      <c r="B243" s="149"/>
      <c r="D243" s="136" t="s">
        <v>404</v>
      </c>
      <c r="E243" s="151" t="s">
        <v>319</v>
      </c>
      <c r="F243" s="152" t="s">
        <v>555</v>
      </c>
      <c r="H243" s="151" t="s">
        <v>319</v>
      </c>
      <c r="I243" s="385"/>
      <c r="L243" s="149"/>
      <c r="M243" s="153"/>
      <c r="T243" s="154"/>
      <c r="AT243" s="151" t="s">
        <v>404</v>
      </c>
      <c r="AU243" s="151" t="s">
        <v>313</v>
      </c>
      <c r="AV243" s="150" t="s">
        <v>391</v>
      </c>
      <c r="AW243" s="150" t="s">
        <v>406</v>
      </c>
      <c r="AX243" s="150" t="s">
        <v>392</v>
      </c>
      <c r="AY243" s="151" t="s">
        <v>393</v>
      </c>
    </row>
    <row r="244" spans="2:51" s="135" customFormat="1" ht="15">
      <c r="B244" s="134"/>
      <c r="D244" s="136" t="s">
        <v>404</v>
      </c>
      <c r="E244" s="137" t="s">
        <v>319</v>
      </c>
      <c r="F244" s="138" t="s">
        <v>556</v>
      </c>
      <c r="H244" s="139">
        <v>292.47</v>
      </c>
      <c r="I244" s="383"/>
      <c r="L244" s="134"/>
      <c r="M244" s="140"/>
      <c r="T244" s="141"/>
      <c r="AT244" s="137" t="s">
        <v>404</v>
      </c>
      <c r="AU244" s="137" t="s">
        <v>313</v>
      </c>
      <c r="AV244" s="135" t="s">
        <v>313</v>
      </c>
      <c r="AW244" s="135" t="s">
        <v>406</v>
      </c>
      <c r="AX244" s="135" t="s">
        <v>392</v>
      </c>
      <c r="AY244" s="137" t="s">
        <v>393</v>
      </c>
    </row>
    <row r="245" spans="2:51" s="157" customFormat="1" ht="15">
      <c r="B245" s="156"/>
      <c r="D245" s="136" t="s">
        <v>404</v>
      </c>
      <c r="E245" s="158" t="s">
        <v>319</v>
      </c>
      <c r="F245" s="159" t="s">
        <v>525</v>
      </c>
      <c r="H245" s="160">
        <v>1456.05</v>
      </c>
      <c r="I245" s="388"/>
      <c r="L245" s="156"/>
      <c r="M245" s="161"/>
      <c r="T245" s="162"/>
      <c r="AT245" s="158" t="s">
        <v>404</v>
      </c>
      <c r="AU245" s="158" t="s">
        <v>313</v>
      </c>
      <c r="AV245" s="157" t="s">
        <v>394</v>
      </c>
      <c r="AW245" s="157" t="s">
        <v>406</v>
      </c>
      <c r="AX245" s="157" t="s">
        <v>392</v>
      </c>
      <c r="AY245" s="158" t="s">
        <v>393</v>
      </c>
    </row>
    <row r="246" spans="2:51" s="150" customFormat="1" ht="15">
      <c r="B246" s="149"/>
      <c r="D246" s="136" t="s">
        <v>404</v>
      </c>
      <c r="E246" s="151" t="s">
        <v>319</v>
      </c>
      <c r="F246" s="152" t="s">
        <v>526</v>
      </c>
      <c r="H246" s="151" t="s">
        <v>319</v>
      </c>
      <c r="I246" s="385"/>
      <c r="L246" s="149"/>
      <c r="M246" s="153"/>
      <c r="T246" s="154"/>
      <c r="AT246" s="151" t="s">
        <v>404</v>
      </c>
      <c r="AU246" s="151" t="s">
        <v>313</v>
      </c>
      <c r="AV246" s="150" t="s">
        <v>391</v>
      </c>
      <c r="AW246" s="150" t="s">
        <v>406</v>
      </c>
      <c r="AX246" s="150" t="s">
        <v>392</v>
      </c>
      <c r="AY246" s="151" t="s">
        <v>393</v>
      </c>
    </row>
    <row r="247" spans="2:51" s="150" customFormat="1" ht="15">
      <c r="B247" s="149"/>
      <c r="D247" s="136" t="s">
        <v>404</v>
      </c>
      <c r="E247" s="151" t="s">
        <v>319</v>
      </c>
      <c r="F247" s="152" t="s">
        <v>546</v>
      </c>
      <c r="H247" s="151" t="s">
        <v>319</v>
      </c>
      <c r="I247" s="385"/>
      <c r="L247" s="149"/>
      <c r="M247" s="153"/>
      <c r="T247" s="154"/>
      <c r="AT247" s="151" t="s">
        <v>404</v>
      </c>
      <c r="AU247" s="151" t="s">
        <v>313</v>
      </c>
      <c r="AV247" s="150" t="s">
        <v>391</v>
      </c>
      <c r="AW247" s="150" t="s">
        <v>406</v>
      </c>
      <c r="AX247" s="150" t="s">
        <v>392</v>
      </c>
      <c r="AY247" s="151" t="s">
        <v>393</v>
      </c>
    </row>
    <row r="248" spans="2:51" s="150" customFormat="1" ht="15">
      <c r="B248" s="149"/>
      <c r="D248" s="136" t="s">
        <v>404</v>
      </c>
      <c r="E248" s="151" t="s">
        <v>319</v>
      </c>
      <c r="F248" s="152" t="s">
        <v>527</v>
      </c>
      <c r="H248" s="151" t="s">
        <v>319</v>
      </c>
      <c r="I248" s="385"/>
      <c r="L248" s="149"/>
      <c r="M248" s="153"/>
      <c r="T248" s="154"/>
      <c r="AT248" s="151" t="s">
        <v>404</v>
      </c>
      <c r="AU248" s="151" t="s">
        <v>313</v>
      </c>
      <c r="AV248" s="150" t="s">
        <v>391</v>
      </c>
      <c r="AW248" s="150" t="s">
        <v>406</v>
      </c>
      <c r="AX248" s="150" t="s">
        <v>392</v>
      </c>
      <c r="AY248" s="151" t="s">
        <v>393</v>
      </c>
    </row>
    <row r="249" spans="2:51" s="135" customFormat="1" ht="15">
      <c r="B249" s="134"/>
      <c r="D249" s="136" t="s">
        <v>404</v>
      </c>
      <c r="E249" s="137" t="s">
        <v>319</v>
      </c>
      <c r="F249" s="138" t="s">
        <v>557</v>
      </c>
      <c r="H249" s="139">
        <v>540.43</v>
      </c>
      <c r="I249" s="383"/>
      <c r="L249" s="134"/>
      <c r="M249" s="140"/>
      <c r="T249" s="141"/>
      <c r="AT249" s="137" t="s">
        <v>404</v>
      </c>
      <c r="AU249" s="137" t="s">
        <v>313</v>
      </c>
      <c r="AV249" s="135" t="s">
        <v>313</v>
      </c>
      <c r="AW249" s="135" t="s">
        <v>406</v>
      </c>
      <c r="AX249" s="135" t="s">
        <v>392</v>
      </c>
      <c r="AY249" s="137" t="s">
        <v>393</v>
      </c>
    </row>
    <row r="250" spans="2:51" s="150" customFormat="1" ht="15">
      <c r="B250" s="149"/>
      <c r="D250" s="136" t="s">
        <v>404</v>
      </c>
      <c r="E250" s="151" t="s">
        <v>319</v>
      </c>
      <c r="F250" s="152" t="s">
        <v>529</v>
      </c>
      <c r="H250" s="151" t="s">
        <v>319</v>
      </c>
      <c r="I250" s="385"/>
      <c r="L250" s="149"/>
      <c r="M250" s="153"/>
      <c r="T250" s="154"/>
      <c r="AT250" s="151" t="s">
        <v>404</v>
      </c>
      <c r="AU250" s="151" t="s">
        <v>313</v>
      </c>
      <c r="AV250" s="150" t="s">
        <v>391</v>
      </c>
      <c r="AW250" s="150" t="s">
        <v>406</v>
      </c>
      <c r="AX250" s="150" t="s">
        <v>392</v>
      </c>
      <c r="AY250" s="151" t="s">
        <v>393</v>
      </c>
    </row>
    <row r="251" spans="2:51" s="135" customFormat="1" ht="15">
      <c r="B251" s="134"/>
      <c r="D251" s="136" t="s">
        <v>404</v>
      </c>
      <c r="E251" s="137" t="s">
        <v>319</v>
      </c>
      <c r="F251" s="138" t="s">
        <v>558</v>
      </c>
      <c r="H251" s="139">
        <v>197.914</v>
      </c>
      <c r="I251" s="383"/>
      <c r="L251" s="134"/>
      <c r="M251" s="140"/>
      <c r="T251" s="141"/>
      <c r="AT251" s="137" t="s">
        <v>404</v>
      </c>
      <c r="AU251" s="137" t="s">
        <v>313</v>
      </c>
      <c r="AV251" s="135" t="s">
        <v>313</v>
      </c>
      <c r="AW251" s="135" t="s">
        <v>406</v>
      </c>
      <c r="AX251" s="135" t="s">
        <v>392</v>
      </c>
      <c r="AY251" s="137" t="s">
        <v>393</v>
      </c>
    </row>
    <row r="252" spans="2:51" s="150" customFormat="1" ht="15">
      <c r="B252" s="149"/>
      <c r="D252" s="136" t="s">
        <v>404</v>
      </c>
      <c r="E252" s="151" t="s">
        <v>319</v>
      </c>
      <c r="F252" s="152" t="s">
        <v>531</v>
      </c>
      <c r="H252" s="151" t="s">
        <v>319</v>
      </c>
      <c r="I252" s="385"/>
      <c r="L252" s="149"/>
      <c r="M252" s="153"/>
      <c r="T252" s="154"/>
      <c r="AT252" s="151" t="s">
        <v>404</v>
      </c>
      <c r="AU252" s="151" t="s">
        <v>313</v>
      </c>
      <c r="AV252" s="150" t="s">
        <v>391</v>
      </c>
      <c r="AW252" s="150" t="s">
        <v>406</v>
      </c>
      <c r="AX252" s="150" t="s">
        <v>392</v>
      </c>
      <c r="AY252" s="151" t="s">
        <v>393</v>
      </c>
    </row>
    <row r="253" spans="2:51" s="135" customFormat="1" ht="15">
      <c r="B253" s="134"/>
      <c r="D253" s="136" t="s">
        <v>404</v>
      </c>
      <c r="E253" s="137" t="s">
        <v>319</v>
      </c>
      <c r="F253" s="138" t="s">
        <v>559</v>
      </c>
      <c r="H253" s="139">
        <v>276.012</v>
      </c>
      <c r="I253" s="383"/>
      <c r="L253" s="134"/>
      <c r="M253" s="140"/>
      <c r="T253" s="141"/>
      <c r="AT253" s="137" t="s">
        <v>404</v>
      </c>
      <c r="AU253" s="137" t="s">
        <v>313</v>
      </c>
      <c r="AV253" s="135" t="s">
        <v>313</v>
      </c>
      <c r="AW253" s="135" t="s">
        <v>406</v>
      </c>
      <c r="AX253" s="135" t="s">
        <v>392</v>
      </c>
      <c r="AY253" s="137" t="s">
        <v>393</v>
      </c>
    </row>
    <row r="254" spans="2:51" s="150" customFormat="1" ht="15">
      <c r="B254" s="149"/>
      <c r="D254" s="136" t="s">
        <v>404</v>
      </c>
      <c r="E254" s="151" t="s">
        <v>319</v>
      </c>
      <c r="F254" s="152" t="s">
        <v>560</v>
      </c>
      <c r="H254" s="151" t="s">
        <v>319</v>
      </c>
      <c r="I254" s="385"/>
      <c r="L254" s="149"/>
      <c r="M254" s="153"/>
      <c r="T254" s="154"/>
      <c r="AT254" s="151" t="s">
        <v>404</v>
      </c>
      <c r="AU254" s="151" t="s">
        <v>313</v>
      </c>
      <c r="AV254" s="150" t="s">
        <v>391</v>
      </c>
      <c r="AW254" s="150" t="s">
        <v>406</v>
      </c>
      <c r="AX254" s="150" t="s">
        <v>392</v>
      </c>
      <c r="AY254" s="151" t="s">
        <v>393</v>
      </c>
    </row>
    <row r="255" spans="2:51" s="135" customFormat="1" ht="15">
      <c r="B255" s="134"/>
      <c r="D255" s="136" t="s">
        <v>404</v>
      </c>
      <c r="E255" s="137" t="s">
        <v>319</v>
      </c>
      <c r="F255" s="138" t="s">
        <v>561</v>
      </c>
      <c r="H255" s="139">
        <v>325.652</v>
      </c>
      <c r="I255" s="383"/>
      <c r="L255" s="134"/>
      <c r="M255" s="140"/>
      <c r="T255" s="141"/>
      <c r="AT255" s="137" t="s">
        <v>404</v>
      </c>
      <c r="AU255" s="137" t="s">
        <v>313</v>
      </c>
      <c r="AV255" s="135" t="s">
        <v>313</v>
      </c>
      <c r="AW255" s="135" t="s">
        <v>406</v>
      </c>
      <c r="AX255" s="135" t="s">
        <v>392</v>
      </c>
      <c r="AY255" s="137" t="s">
        <v>393</v>
      </c>
    </row>
    <row r="256" spans="2:51" s="150" customFormat="1" ht="15">
      <c r="B256" s="149"/>
      <c r="D256" s="136" t="s">
        <v>404</v>
      </c>
      <c r="E256" s="151" t="s">
        <v>319</v>
      </c>
      <c r="F256" s="152" t="s">
        <v>535</v>
      </c>
      <c r="H256" s="151" t="s">
        <v>319</v>
      </c>
      <c r="I256" s="385"/>
      <c r="L256" s="149"/>
      <c r="M256" s="153"/>
      <c r="T256" s="154"/>
      <c r="AT256" s="151" t="s">
        <v>404</v>
      </c>
      <c r="AU256" s="151" t="s">
        <v>313</v>
      </c>
      <c r="AV256" s="150" t="s">
        <v>391</v>
      </c>
      <c r="AW256" s="150" t="s">
        <v>406</v>
      </c>
      <c r="AX256" s="150" t="s">
        <v>392</v>
      </c>
      <c r="AY256" s="151" t="s">
        <v>393</v>
      </c>
    </row>
    <row r="257" spans="2:51" s="135" customFormat="1" ht="15">
      <c r="B257" s="134"/>
      <c r="D257" s="136" t="s">
        <v>404</v>
      </c>
      <c r="E257" s="137" t="s">
        <v>319</v>
      </c>
      <c r="F257" s="138" t="s">
        <v>562</v>
      </c>
      <c r="H257" s="139">
        <v>66.334</v>
      </c>
      <c r="I257" s="383"/>
      <c r="L257" s="134"/>
      <c r="M257" s="140"/>
      <c r="T257" s="141"/>
      <c r="AT257" s="137" t="s">
        <v>404</v>
      </c>
      <c r="AU257" s="137" t="s">
        <v>313</v>
      </c>
      <c r="AV257" s="135" t="s">
        <v>313</v>
      </c>
      <c r="AW257" s="135" t="s">
        <v>406</v>
      </c>
      <c r="AX257" s="135" t="s">
        <v>392</v>
      </c>
      <c r="AY257" s="137" t="s">
        <v>393</v>
      </c>
    </row>
    <row r="258" spans="2:51" s="150" customFormat="1" ht="15">
      <c r="B258" s="149"/>
      <c r="D258" s="136" t="s">
        <v>404</v>
      </c>
      <c r="E258" s="151" t="s">
        <v>319</v>
      </c>
      <c r="F258" s="152" t="s">
        <v>537</v>
      </c>
      <c r="H258" s="151" t="s">
        <v>319</v>
      </c>
      <c r="I258" s="385"/>
      <c r="L258" s="149"/>
      <c r="M258" s="153"/>
      <c r="T258" s="154"/>
      <c r="AT258" s="151" t="s">
        <v>404</v>
      </c>
      <c r="AU258" s="151" t="s">
        <v>313</v>
      </c>
      <c r="AV258" s="150" t="s">
        <v>391</v>
      </c>
      <c r="AW258" s="150" t="s">
        <v>406</v>
      </c>
      <c r="AX258" s="150" t="s">
        <v>392</v>
      </c>
      <c r="AY258" s="151" t="s">
        <v>393</v>
      </c>
    </row>
    <row r="259" spans="2:51" s="135" customFormat="1" ht="15">
      <c r="B259" s="134"/>
      <c r="D259" s="136" t="s">
        <v>404</v>
      </c>
      <c r="E259" s="137" t="s">
        <v>319</v>
      </c>
      <c r="F259" s="138" t="s">
        <v>563</v>
      </c>
      <c r="H259" s="139">
        <v>69.972</v>
      </c>
      <c r="I259" s="383"/>
      <c r="L259" s="134"/>
      <c r="M259" s="140"/>
      <c r="T259" s="141"/>
      <c r="AT259" s="137" t="s">
        <v>404</v>
      </c>
      <c r="AU259" s="137" t="s">
        <v>313</v>
      </c>
      <c r="AV259" s="135" t="s">
        <v>313</v>
      </c>
      <c r="AW259" s="135" t="s">
        <v>406</v>
      </c>
      <c r="AX259" s="135" t="s">
        <v>392</v>
      </c>
      <c r="AY259" s="137" t="s">
        <v>393</v>
      </c>
    </row>
    <row r="260" spans="2:51" s="157" customFormat="1" ht="15">
      <c r="B260" s="156"/>
      <c r="D260" s="136" t="s">
        <v>404</v>
      </c>
      <c r="E260" s="158" t="s">
        <v>319</v>
      </c>
      <c r="F260" s="159" t="s">
        <v>525</v>
      </c>
      <c r="H260" s="160">
        <v>1476.314</v>
      </c>
      <c r="I260" s="388"/>
      <c r="L260" s="156"/>
      <c r="M260" s="161"/>
      <c r="T260" s="162"/>
      <c r="AT260" s="158" t="s">
        <v>404</v>
      </c>
      <c r="AU260" s="158" t="s">
        <v>313</v>
      </c>
      <c r="AV260" s="157" t="s">
        <v>394</v>
      </c>
      <c r="AW260" s="157" t="s">
        <v>406</v>
      </c>
      <c r="AX260" s="157" t="s">
        <v>392</v>
      </c>
      <c r="AY260" s="158" t="s">
        <v>393</v>
      </c>
    </row>
    <row r="261" spans="2:51" s="150" customFormat="1" ht="15">
      <c r="B261" s="149"/>
      <c r="D261" s="136" t="s">
        <v>404</v>
      </c>
      <c r="E261" s="151" t="s">
        <v>319</v>
      </c>
      <c r="F261" s="152" t="s">
        <v>564</v>
      </c>
      <c r="H261" s="151" t="s">
        <v>319</v>
      </c>
      <c r="I261" s="385"/>
      <c r="L261" s="149"/>
      <c r="M261" s="153"/>
      <c r="T261" s="154"/>
      <c r="AT261" s="151" t="s">
        <v>404</v>
      </c>
      <c r="AU261" s="151" t="s">
        <v>313</v>
      </c>
      <c r="AV261" s="150" t="s">
        <v>391</v>
      </c>
      <c r="AW261" s="150" t="s">
        <v>406</v>
      </c>
      <c r="AX261" s="150" t="s">
        <v>392</v>
      </c>
      <c r="AY261" s="151" t="s">
        <v>393</v>
      </c>
    </row>
    <row r="262" spans="2:51" s="135" customFormat="1" ht="15">
      <c r="B262" s="134"/>
      <c r="D262" s="136" t="s">
        <v>404</v>
      </c>
      <c r="E262" s="137" t="s">
        <v>319</v>
      </c>
      <c r="F262" s="138" t="s">
        <v>565</v>
      </c>
      <c r="H262" s="139">
        <v>-185.85</v>
      </c>
      <c r="I262" s="383"/>
      <c r="L262" s="134"/>
      <c r="M262" s="140"/>
      <c r="T262" s="141"/>
      <c r="AT262" s="137" t="s">
        <v>404</v>
      </c>
      <c r="AU262" s="137" t="s">
        <v>313</v>
      </c>
      <c r="AV262" s="135" t="s">
        <v>313</v>
      </c>
      <c r="AW262" s="135" t="s">
        <v>406</v>
      </c>
      <c r="AX262" s="135" t="s">
        <v>392</v>
      </c>
      <c r="AY262" s="137" t="s">
        <v>393</v>
      </c>
    </row>
    <row r="263" spans="2:51" s="157" customFormat="1" ht="15">
      <c r="B263" s="156"/>
      <c r="D263" s="136" t="s">
        <v>404</v>
      </c>
      <c r="E263" s="158" t="s">
        <v>319</v>
      </c>
      <c r="F263" s="159" t="s">
        <v>525</v>
      </c>
      <c r="H263" s="160">
        <v>-185.85</v>
      </c>
      <c r="I263" s="388"/>
      <c r="L263" s="156"/>
      <c r="M263" s="161"/>
      <c r="T263" s="162"/>
      <c r="AT263" s="158" t="s">
        <v>404</v>
      </c>
      <c r="AU263" s="158" t="s">
        <v>313</v>
      </c>
      <c r="AV263" s="157" t="s">
        <v>394</v>
      </c>
      <c r="AW263" s="157" t="s">
        <v>406</v>
      </c>
      <c r="AX263" s="157" t="s">
        <v>392</v>
      </c>
      <c r="AY263" s="158" t="s">
        <v>393</v>
      </c>
    </row>
    <row r="264" spans="2:51" s="150" customFormat="1" ht="15">
      <c r="B264" s="149"/>
      <c r="D264" s="136" t="s">
        <v>404</v>
      </c>
      <c r="E264" s="151" t="s">
        <v>319</v>
      </c>
      <c r="F264" s="152" t="s">
        <v>1233</v>
      </c>
      <c r="H264" s="151" t="s">
        <v>319</v>
      </c>
      <c r="I264" s="385"/>
      <c r="L264" s="149"/>
      <c r="M264" s="153"/>
      <c r="T264" s="154"/>
      <c r="AT264" s="151" t="s">
        <v>404</v>
      </c>
      <c r="AU264" s="151" t="s">
        <v>313</v>
      </c>
      <c r="AV264" s="150" t="s">
        <v>391</v>
      </c>
      <c r="AW264" s="150" t="s">
        <v>406</v>
      </c>
      <c r="AX264" s="150" t="s">
        <v>392</v>
      </c>
      <c r="AY264" s="151" t="s">
        <v>393</v>
      </c>
    </row>
    <row r="265" spans="2:51" s="135" customFormat="1" ht="15">
      <c r="B265" s="134"/>
      <c r="D265" s="136" t="s">
        <v>404</v>
      </c>
      <c r="E265" s="137" t="s">
        <v>319</v>
      </c>
      <c r="F265" s="138" t="s">
        <v>1234</v>
      </c>
      <c r="H265" s="139">
        <v>47.944</v>
      </c>
      <c r="I265" s="383"/>
      <c r="L265" s="134"/>
      <c r="M265" s="140"/>
      <c r="T265" s="141"/>
      <c r="AT265" s="137" t="s">
        <v>404</v>
      </c>
      <c r="AU265" s="137" t="s">
        <v>313</v>
      </c>
      <c r="AV265" s="135" t="s">
        <v>313</v>
      </c>
      <c r="AW265" s="135" t="s">
        <v>406</v>
      </c>
      <c r="AX265" s="135" t="s">
        <v>392</v>
      </c>
      <c r="AY265" s="137" t="s">
        <v>393</v>
      </c>
    </row>
    <row r="266" spans="2:51" s="135" customFormat="1" ht="15">
      <c r="B266" s="134"/>
      <c r="D266" s="136" t="s">
        <v>404</v>
      </c>
      <c r="E266" s="137" t="s">
        <v>319</v>
      </c>
      <c r="F266" s="138" t="s">
        <v>1235</v>
      </c>
      <c r="H266" s="139">
        <v>52.39</v>
      </c>
      <c r="I266" s="383"/>
      <c r="L266" s="134"/>
      <c r="M266" s="140"/>
      <c r="T266" s="141"/>
      <c r="AT266" s="137" t="s">
        <v>404</v>
      </c>
      <c r="AU266" s="137" t="s">
        <v>313</v>
      </c>
      <c r="AV266" s="135" t="s">
        <v>313</v>
      </c>
      <c r="AW266" s="135" t="s">
        <v>406</v>
      </c>
      <c r="AX266" s="135" t="s">
        <v>392</v>
      </c>
      <c r="AY266" s="137" t="s">
        <v>393</v>
      </c>
    </row>
    <row r="267" spans="2:51" s="135" customFormat="1" ht="15">
      <c r="B267" s="134"/>
      <c r="D267" s="136" t="s">
        <v>404</v>
      </c>
      <c r="E267" s="137" t="s">
        <v>319</v>
      </c>
      <c r="F267" s="138" t="s">
        <v>1236</v>
      </c>
      <c r="H267" s="139">
        <v>24.892</v>
      </c>
      <c r="I267" s="383"/>
      <c r="L267" s="134"/>
      <c r="M267" s="140"/>
      <c r="T267" s="141"/>
      <c r="AT267" s="137" t="s">
        <v>404</v>
      </c>
      <c r="AU267" s="137" t="s">
        <v>313</v>
      </c>
      <c r="AV267" s="135" t="s">
        <v>313</v>
      </c>
      <c r="AW267" s="135" t="s">
        <v>406</v>
      </c>
      <c r="AX267" s="135" t="s">
        <v>392</v>
      </c>
      <c r="AY267" s="137" t="s">
        <v>393</v>
      </c>
    </row>
    <row r="268" spans="2:51" s="150" customFormat="1" ht="15">
      <c r="B268" s="149"/>
      <c r="D268" s="136" t="s">
        <v>404</v>
      </c>
      <c r="E268" s="151" t="s">
        <v>319</v>
      </c>
      <c r="F268" s="152" t="s">
        <v>1237</v>
      </c>
      <c r="H268" s="151" t="s">
        <v>319</v>
      </c>
      <c r="I268" s="385"/>
      <c r="L268" s="149"/>
      <c r="M268" s="153"/>
      <c r="T268" s="154"/>
      <c r="AT268" s="151" t="s">
        <v>404</v>
      </c>
      <c r="AU268" s="151" t="s">
        <v>313</v>
      </c>
      <c r="AV268" s="150" t="s">
        <v>391</v>
      </c>
      <c r="AW268" s="150" t="s">
        <v>406</v>
      </c>
      <c r="AX268" s="150" t="s">
        <v>392</v>
      </c>
      <c r="AY268" s="151" t="s">
        <v>393</v>
      </c>
    </row>
    <row r="269" spans="2:51" s="135" customFormat="1" ht="15">
      <c r="B269" s="134"/>
      <c r="D269" s="136" t="s">
        <v>404</v>
      </c>
      <c r="E269" s="137" t="s">
        <v>319</v>
      </c>
      <c r="F269" s="138" t="s">
        <v>1238</v>
      </c>
      <c r="H269" s="139">
        <v>35.612</v>
      </c>
      <c r="I269" s="383"/>
      <c r="L269" s="134"/>
      <c r="M269" s="140"/>
      <c r="T269" s="141"/>
      <c r="AT269" s="137" t="s">
        <v>404</v>
      </c>
      <c r="AU269" s="137" t="s">
        <v>313</v>
      </c>
      <c r="AV269" s="135" t="s">
        <v>313</v>
      </c>
      <c r="AW269" s="135" t="s">
        <v>406</v>
      </c>
      <c r="AX269" s="135" t="s">
        <v>392</v>
      </c>
      <c r="AY269" s="137" t="s">
        <v>393</v>
      </c>
    </row>
    <row r="270" spans="2:51" s="135" customFormat="1" ht="15">
      <c r="B270" s="134"/>
      <c r="D270" s="136" t="s">
        <v>404</v>
      </c>
      <c r="E270" s="137" t="s">
        <v>319</v>
      </c>
      <c r="F270" s="138" t="s">
        <v>1239</v>
      </c>
      <c r="H270" s="139">
        <v>39.954</v>
      </c>
      <c r="I270" s="383"/>
      <c r="L270" s="134"/>
      <c r="M270" s="140"/>
      <c r="T270" s="141"/>
      <c r="AT270" s="137" t="s">
        <v>404</v>
      </c>
      <c r="AU270" s="137" t="s">
        <v>313</v>
      </c>
      <c r="AV270" s="135" t="s">
        <v>313</v>
      </c>
      <c r="AW270" s="135" t="s">
        <v>406</v>
      </c>
      <c r="AX270" s="135" t="s">
        <v>392</v>
      </c>
      <c r="AY270" s="137" t="s">
        <v>393</v>
      </c>
    </row>
    <row r="271" spans="2:51" s="135" customFormat="1" ht="15">
      <c r="B271" s="134"/>
      <c r="D271" s="136" t="s">
        <v>404</v>
      </c>
      <c r="E271" s="137" t="s">
        <v>319</v>
      </c>
      <c r="F271" s="138" t="s">
        <v>1240</v>
      </c>
      <c r="H271" s="139">
        <v>67.71</v>
      </c>
      <c r="I271" s="383"/>
      <c r="L271" s="134"/>
      <c r="M271" s="140"/>
      <c r="T271" s="141"/>
      <c r="AT271" s="137" t="s">
        <v>404</v>
      </c>
      <c r="AU271" s="137" t="s">
        <v>313</v>
      </c>
      <c r="AV271" s="135" t="s">
        <v>313</v>
      </c>
      <c r="AW271" s="135" t="s">
        <v>406</v>
      </c>
      <c r="AX271" s="135" t="s">
        <v>392</v>
      </c>
      <c r="AY271" s="137" t="s">
        <v>393</v>
      </c>
    </row>
    <row r="272" spans="2:51" s="157" customFormat="1" ht="15">
      <c r="B272" s="156"/>
      <c r="D272" s="136" t="s">
        <v>404</v>
      </c>
      <c r="E272" s="158" t="s">
        <v>319</v>
      </c>
      <c r="F272" s="159" t="s">
        <v>525</v>
      </c>
      <c r="H272" s="160">
        <v>268.502</v>
      </c>
      <c r="I272" s="388"/>
      <c r="L272" s="156"/>
      <c r="M272" s="161"/>
      <c r="T272" s="162"/>
      <c r="AT272" s="158" t="s">
        <v>404</v>
      </c>
      <c r="AU272" s="158" t="s">
        <v>313</v>
      </c>
      <c r="AV272" s="157" t="s">
        <v>394</v>
      </c>
      <c r="AW272" s="157" t="s">
        <v>406</v>
      </c>
      <c r="AX272" s="157" t="s">
        <v>392</v>
      </c>
      <c r="AY272" s="158" t="s">
        <v>393</v>
      </c>
    </row>
    <row r="273" spans="2:51" s="143" customFormat="1" ht="15">
      <c r="B273" s="142"/>
      <c r="D273" s="136" t="s">
        <v>404</v>
      </c>
      <c r="E273" s="144" t="s">
        <v>319</v>
      </c>
      <c r="F273" s="145" t="s">
        <v>407</v>
      </c>
      <c r="H273" s="146">
        <v>3015.0160000000005</v>
      </c>
      <c r="I273" s="384"/>
      <c r="L273" s="142"/>
      <c r="M273" s="147"/>
      <c r="T273" s="148"/>
      <c r="AT273" s="144" t="s">
        <v>404</v>
      </c>
      <c r="AU273" s="144" t="s">
        <v>313</v>
      </c>
      <c r="AV273" s="143" t="s">
        <v>402</v>
      </c>
      <c r="AW273" s="143" t="s">
        <v>406</v>
      </c>
      <c r="AX273" s="143" t="s">
        <v>391</v>
      </c>
      <c r="AY273" s="144" t="s">
        <v>393</v>
      </c>
    </row>
    <row r="274" spans="2:65" s="270" customFormat="1" ht="16.5" customHeight="1">
      <c r="B274" s="226"/>
      <c r="C274" s="251" t="s">
        <v>566</v>
      </c>
      <c r="D274" s="251" t="s">
        <v>397</v>
      </c>
      <c r="E274" s="252" t="s">
        <v>567</v>
      </c>
      <c r="F274" s="253" t="s">
        <v>568</v>
      </c>
      <c r="G274" s="254" t="s">
        <v>400</v>
      </c>
      <c r="H274" s="255">
        <v>2981.151</v>
      </c>
      <c r="I274" s="381"/>
      <c r="J274" s="256">
        <f>ROUND(I274*H274,2)</f>
        <v>0</v>
      </c>
      <c r="K274" s="253" t="s">
        <v>401</v>
      </c>
      <c r="L274" s="226"/>
      <c r="M274" s="382" t="s">
        <v>319</v>
      </c>
      <c r="N274" s="257" t="s">
        <v>336</v>
      </c>
      <c r="P274" s="258">
        <f>O274*H274</f>
        <v>0</v>
      </c>
      <c r="Q274" s="258">
        <v>0.003</v>
      </c>
      <c r="R274" s="258">
        <f>Q274*H274</f>
        <v>8.943453</v>
      </c>
      <c r="S274" s="258">
        <v>0</v>
      </c>
      <c r="T274" s="133">
        <f>S274*H274</f>
        <v>0</v>
      </c>
      <c r="AR274" s="271" t="s">
        <v>402</v>
      </c>
      <c r="AT274" s="271" t="s">
        <v>397</v>
      </c>
      <c r="AU274" s="271" t="s">
        <v>313</v>
      </c>
      <c r="AY274" s="271" t="s">
        <v>393</v>
      </c>
      <c r="BE274" s="259">
        <f>IF(N274="základní",J274,0)</f>
        <v>0</v>
      </c>
      <c r="BF274" s="259">
        <f>IF(N274="snížená",J274,0)</f>
        <v>0</v>
      </c>
      <c r="BG274" s="259">
        <f>IF(N274="zákl. přenesená",J274,0)</f>
        <v>0</v>
      </c>
      <c r="BH274" s="259">
        <f>IF(N274="sníž. přenesená",J274,0)</f>
        <v>0</v>
      </c>
      <c r="BI274" s="259">
        <f>IF(N274="nulová",J274,0)</f>
        <v>0</v>
      </c>
      <c r="BJ274" s="271" t="s">
        <v>391</v>
      </c>
      <c r="BK274" s="259">
        <f>ROUND(I274*H274,2)</f>
        <v>0</v>
      </c>
      <c r="BL274" s="271" t="s">
        <v>402</v>
      </c>
      <c r="BM274" s="271" t="s">
        <v>569</v>
      </c>
    </row>
    <row r="275" spans="2:51" s="150" customFormat="1" ht="15">
      <c r="B275" s="149"/>
      <c r="D275" s="136" t="s">
        <v>404</v>
      </c>
      <c r="E275" s="151" t="s">
        <v>319</v>
      </c>
      <c r="F275" s="152" t="s">
        <v>440</v>
      </c>
      <c r="H275" s="151" t="s">
        <v>319</v>
      </c>
      <c r="I275" s="385"/>
      <c r="L275" s="149"/>
      <c r="M275" s="153"/>
      <c r="T275" s="154"/>
      <c r="AT275" s="151" t="s">
        <v>404</v>
      </c>
      <c r="AU275" s="151" t="s">
        <v>313</v>
      </c>
      <c r="AV275" s="150" t="s">
        <v>391</v>
      </c>
      <c r="AW275" s="150" t="s">
        <v>406</v>
      </c>
      <c r="AX275" s="150" t="s">
        <v>392</v>
      </c>
      <c r="AY275" s="151" t="s">
        <v>393</v>
      </c>
    </row>
    <row r="276" spans="2:51" s="150" customFormat="1" ht="15">
      <c r="B276" s="149"/>
      <c r="D276" s="136" t="s">
        <v>404</v>
      </c>
      <c r="E276" s="151" t="s">
        <v>319</v>
      </c>
      <c r="F276" s="152" t="s">
        <v>546</v>
      </c>
      <c r="H276" s="151" t="s">
        <v>319</v>
      </c>
      <c r="I276" s="385"/>
      <c r="L276" s="149"/>
      <c r="M276" s="153"/>
      <c r="T276" s="154"/>
      <c r="AT276" s="151" t="s">
        <v>404</v>
      </c>
      <c r="AU276" s="151" t="s">
        <v>313</v>
      </c>
      <c r="AV276" s="150" t="s">
        <v>391</v>
      </c>
      <c r="AW276" s="150" t="s">
        <v>406</v>
      </c>
      <c r="AX276" s="150" t="s">
        <v>392</v>
      </c>
      <c r="AY276" s="151" t="s">
        <v>393</v>
      </c>
    </row>
    <row r="277" spans="2:51" s="150" customFormat="1" ht="15">
      <c r="B277" s="149"/>
      <c r="D277" s="136" t="s">
        <v>404</v>
      </c>
      <c r="E277" s="151" t="s">
        <v>319</v>
      </c>
      <c r="F277" s="152" t="s">
        <v>547</v>
      </c>
      <c r="H277" s="151" t="s">
        <v>319</v>
      </c>
      <c r="I277" s="385"/>
      <c r="L277" s="149"/>
      <c r="M277" s="153"/>
      <c r="T277" s="154"/>
      <c r="AT277" s="151" t="s">
        <v>404</v>
      </c>
      <c r="AU277" s="151" t="s">
        <v>313</v>
      </c>
      <c r="AV277" s="150" t="s">
        <v>391</v>
      </c>
      <c r="AW277" s="150" t="s">
        <v>406</v>
      </c>
      <c r="AX277" s="150" t="s">
        <v>392</v>
      </c>
      <c r="AY277" s="151" t="s">
        <v>393</v>
      </c>
    </row>
    <row r="278" spans="2:51" s="135" customFormat="1" ht="15">
      <c r="B278" s="134"/>
      <c r="D278" s="136" t="s">
        <v>404</v>
      </c>
      <c r="E278" s="137" t="s">
        <v>319</v>
      </c>
      <c r="F278" s="138" t="s">
        <v>548</v>
      </c>
      <c r="H278" s="139">
        <v>175.02</v>
      </c>
      <c r="I278" s="383"/>
      <c r="L278" s="134"/>
      <c r="M278" s="140"/>
      <c r="T278" s="141"/>
      <c r="AT278" s="137" t="s">
        <v>404</v>
      </c>
      <c r="AU278" s="137" t="s">
        <v>313</v>
      </c>
      <c r="AV278" s="135" t="s">
        <v>313</v>
      </c>
      <c r="AW278" s="135" t="s">
        <v>406</v>
      </c>
      <c r="AX278" s="135" t="s">
        <v>392</v>
      </c>
      <c r="AY278" s="137" t="s">
        <v>393</v>
      </c>
    </row>
    <row r="279" spans="2:51" s="150" customFormat="1" ht="15">
      <c r="B279" s="149"/>
      <c r="D279" s="136" t="s">
        <v>404</v>
      </c>
      <c r="E279" s="151" t="s">
        <v>319</v>
      </c>
      <c r="F279" s="152" t="s">
        <v>517</v>
      </c>
      <c r="H279" s="151" t="s">
        <v>319</v>
      </c>
      <c r="I279" s="385"/>
      <c r="L279" s="149"/>
      <c r="M279" s="153"/>
      <c r="T279" s="154"/>
      <c r="AT279" s="151" t="s">
        <v>404</v>
      </c>
      <c r="AU279" s="151" t="s">
        <v>313</v>
      </c>
      <c r="AV279" s="150" t="s">
        <v>391</v>
      </c>
      <c r="AW279" s="150" t="s">
        <v>406</v>
      </c>
      <c r="AX279" s="150" t="s">
        <v>392</v>
      </c>
      <c r="AY279" s="151" t="s">
        <v>393</v>
      </c>
    </row>
    <row r="280" spans="2:51" s="135" customFormat="1" ht="15">
      <c r="B280" s="134"/>
      <c r="D280" s="136" t="s">
        <v>404</v>
      </c>
      <c r="E280" s="137" t="s">
        <v>319</v>
      </c>
      <c r="F280" s="138" t="s">
        <v>549</v>
      </c>
      <c r="H280" s="139">
        <v>214.35</v>
      </c>
      <c r="I280" s="383"/>
      <c r="L280" s="134"/>
      <c r="M280" s="140"/>
      <c r="T280" s="141"/>
      <c r="AT280" s="137" t="s">
        <v>404</v>
      </c>
      <c r="AU280" s="137" t="s">
        <v>313</v>
      </c>
      <c r="AV280" s="135" t="s">
        <v>313</v>
      </c>
      <c r="AW280" s="135" t="s">
        <v>406</v>
      </c>
      <c r="AX280" s="135" t="s">
        <v>392</v>
      </c>
      <c r="AY280" s="137" t="s">
        <v>393</v>
      </c>
    </row>
    <row r="281" spans="2:51" s="150" customFormat="1" ht="15">
      <c r="B281" s="149"/>
      <c r="D281" s="136" t="s">
        <v>404</v>
      </c>
      <c r="E281" s="151" t="s">
        <v>319</v>
      </c>
      <c r="F281" s="152" t="s">
        <v>519</v>
      </c>
      <c r="H281" s="151" t="s">
        <v>319</v>
      </c>
      <c r="I281" s="385"/>
      <c r="L281" s="149"/>
      <c r="M281" s="153"/>
      <c r="T281" s="154"/>
      <c r="AT281" s="151" t="s">
        <v>404</v>
      </c>
      <c r="AU281" s="151" t="s">
        <v>313</v>
      </c>
      <c r="AV281" s="150" t="s">
        <v>391</v>
      </c>
      <c r="AW281" s="150" t="s">
        <v>406</v>
      </c>
      <c r="AX281" s="150" t="s">
        <v>392</v>
      </c>
      <c r="AY281" s="151" t="s">
        <v>393</v>
      </c>
    </row>
    <row r="282" spans="2:51" s="135" customFormat="1" ht="15">
      <c r="B282" s="134"/>
      <c r="D282" s="136" t="s">
        <v>404</v>
      </c>
      <c r="E282" s="137" t="s">
        <v>319</v>
      </c>
      <c r="F282" s="138" t="s">
        <v>550</v>
      </c>
      <c r="H282" s="139">
        <v>87.51</v>
      </c>
      <c r="I282" s="383"/>
      <c r="L282" s="134"/>
      <c r="M282" s="140"/>
      <c r="T282" s="141"/>
      <c r="AT282" s="137" t="s">
        <v>404</v>
      </c>
      <c r="AU282" s="137" t="s">
        <v>313</v>
      </c>
      <c r="AV282" s="135" t="s">
        <v>313</v>
      </c>
      <c r="AW282" s="135" t="s">
        <v>406</v>
      </c>
      <c r="AX282" s="135" t="s">
        <v>392</v>
      </c>
      <c r="AY282" s="137" t="s">
        <v>393</v>
      </c>
    </row>
    <row r="283" spans="2:51" s="150" customFormat="1" ht="15">
      <c r="B283" s="149"/>
      <c r="D283" s="136" t="s">
        <v>404</v>
      </c>
      <c r="E283" s="151" t="s">
        <v>319</v>
      </c>
      <c r="F283" s="152" t="s">
        <v>551</v>
      </c>
      <c r="H283" s="151" t="s">
        <v>319</v>
      </c>
      <c r="I283" s="385"/>
      <c r="L283" s="149"/>
      <c r="M283" s="153"/>
      <c r="T283" s="154"/>
      <c r="AT283" s="151" t="s">
        <v>404</v>
      </c>
      <c r="AU283" s="151" t="s">
        <v>313</v>
      </c>
      <c r="AV283" s="150" t="s">
        <v>391</v>
      </c>
      <c r="AW283" s="150" t="s">
        <v>406</v>
      </c>
      <c r="AX283" s="150" t="s">
        <v>392</v>
      </c>
      <c r="AY283" s="151" t="s">
        <v>393</v>
      </c>
    </row>
    <row r="284" spans="2:51" s="135" customFormat="1" ht="15">
      <c r="B284" s="134"/>
      <c r="D284" s="136" t="s">
        <v>404</v>
      </c>
      <c r="E284" s="137" t="s">
        <v>319</v>
      </c>
      <c r="F284" s="138" t="s">
        <v>552</v>
      </c>
      <c r="H284" s="139">
        <v>246.69</v>
      </c>
      <c r="I284" s="383"/>
      <c r="L284" s="134"/>
      <c r="M284" s="140"/>
      <c r="T284" s="141"/>
      <c r="AT284" s="137" t="s">
        <v>404</v>
      </c>
      <c r="AU284" s="137" t="s">
        <v>313</v>
      </c>
      <c r="AV284" s="135" t="s">
        <v>313</v>
      </c>
      <c r="AW284" s="135" t="s">
        <v>406</v>
      </c>
      <c r="AX284" s="135" t="s">
        <v>392</v>
      </c>
      <c r="AY284" s="137" t="s">
        <v>393</v>
      </c>
    </row>
    <row r="285" spans="2:51" s="150" customFormat="1" ht="15">
      <c r="B285" s="149"/>
      <c r="D285" s="136" t="s">
        <v>404</v>
      </c>
      <c r="E285" s="151" t="s">
        <v>319</v>
      </c>
      <c r="F285" s="152" t="s">
        <v>521</v>
      </c>
      <c r="H285" s="151" t="s">
        <v>319</v>
      </c>
      <c r="I285" s="385"/>
      <c r="L285" s="149"/>
      <c r="M285" s="153"/>
      <c r="T285" s="154"/>
      <c r="AT285" s="151" t="s">
        <v>404</v>
      </c>
      <c r="AU285" s="151" t="s">
        <v>313</v>
      </c>
      <c r="AV285" s="150" t="s">
        <v>391</v>
      </c>
      <c r="AW285" s="150" t="s">
        <v>406</v>
      </c>
      <c r="AX285" s="150" t="s">
        <v>392</v>
      </c>
      <c r="AY285" s="151" t="s">
        <v>393</v>
      </c>
    </row>
    <row r="286" spans="2:51" s="135" customFormat="1" ht="15">
      <c r="B286" s="134"/>
      <c r="D286" s="136" t="s">
        <v>404</v>
      </c>
      <c r="E286" s="137" t="s">
        <v>319</v>
      </c>
      <c r="F286" s="138" t="s">
        <v>553</v>
      </c>
      <c r="H286" s="139">
        <v>113.1</v>
      </c>
      <c r="I286" s="383"/>
      <c r="L286" s="134"/>
      <c r="M286" s="140"/>
      <c r="T286" s="141"/>
      <c r="AT286" s="137" t="s">
        <v>404</v>
      </c>
      <c r="AU286" s="137" t="s">
        <v>313</v>
      </c>
      <c r="AV286" s="135" t="s">
        <v>313</v>
      </c>
      <c r="AW286" s="135" t="s">
        <v>406</v>
      </c>
      <c r="AX286" s="135" t="s">
        <v>392</v>
      </c>
      <c r="AY286" s="137" t="s">
        <v>393</v>
      </c>
    </row>
    <row r="287" spans="2:51" s="150" customFormat="1" ht="15">
      <c r="B287" s="149"/>
      <c r="D287" s="136" t="s">
        <v>404</v>
      </c>
      <c r="E287" s="151" t="s">
        <v>319</v>
      </c>
      <c r="F287" s="152" t="s">
        <v>523</v>
      </c>
      <c r="H287" s="151" t="s">
        <v>319</v>
      </c>
      <c r="I287" s="385"/>
      <c r="L287" s="149"/>
      <c r="M287" s="153"/>
      <c r="T287" s="154"/>
      <c r="AT287" s="151" t="s">
        <v>404</v>
      </c>
      <c r="AU287" s="151" t="s">
        <v>313</v>
      </c>
      <c r="AV287" s="150" t="s">
        <v>391</v>
      </c>
      <c r="AW287" s="150" t="s">
        <v>406</v>
      </c>
      <c r="AX287" s="150" t="s">
        <v>392</v>
      </c>
      <c r="AY287" s="151" t="s">
        <v>393</v>
      </c>
    </row>
    <row r="288" spans="2:51" s="135" customFormat="1" ht="15">
      <c r="B288" s="134"/>
      <c r="D288" s="136" t="s">
        <v>404</v>
      </c>
      <c r="E288" s="137" t="s">
        <v>319</v>
      </c>
      <c r="F288" s="138" t="s">
        <v>554</v>
      </c>
      <c r="H288" s="139">
        <v>326.91</v>
      </c>
      <c r="I288" s="383"/>
      <c r="L288" s="134"/>
      <c r="M288" s="140"/>
      <c r="T288" s="141"/>
      <c r="AT288" s="137" t="s">
        <v>404</v>
      </c>
      <c r="AU288" s="137" t="s">
        <v>313</v>
      </c>
      <c r="AV288" s="135" t="s">
        <v>313</v>
      </c>
      <c r="AW288" s="135" t="s">
        <v>406</v>
      </c>
      <c r="AX288" s="135" t="s">
        <v>392</v>
      </c>
      <c r="AY288" s="137" t="s">
        <v>393</v>
      </c>
    </row>
    <row r="289" spans="2:51" s="150" customFormat="1" ht="15">
      <c r="B289" s="149"/>
      <c r="D289" s="136" t="s">
        <v>404</v>
      </c>
      <c r="E289" s="151" t="s">
        <v>319</v>
      </c>
      <c r="F289" s="152" t="s">
        <v>555</v>
      </c>
      <c r="H289" s="151" t="s">
        <v>319</v>
      </c>
      <c r="I289" s="385"/>
      <c r="L289" s="149"/>
      <c r="M289" s="153"/>
      <c r="T289" s="154"/>
      <c r="AT289" s="151" t="s">
        <v>404</v>
      </c>
      <c r="AU289" s="151" t="s">
        <v>313</v>
      </c>
      <c r="AV289" s="150" t="s">
        <v>391</v>
      </c>
      <c r="AW289" s="150" t="s">
        <v>406</v>
      </c>
      <c r="AX289" s="150" t="s">
        <v>392</v>
      </c>
      <c r="AY289" s="151" t="s">
        <v>393</v>
      </c>
    </row>
    <row r="290" spans="2:51" s="135" customFormat="1" ht="15">
      <c r="B290" s="134"/>
      <c r="D290" s="136" t="s">
        <v>404</v>
      </c>
      <c r="E290" s="137" t="s">
        <v>319</v>
      </c>
      <c r="F290" s="138" t="s">
        <v>556</v>
      </c>
      <c r="H290" s="139">
        <v>292.47</v>
      </c>
      <c r="I290" s="383"/>
      <c r="L290" s="134"/>
      <c r="M290" s="140"/>
      <c r="T290" s="141"/>
      <c r="AT290" s="137" t="s">
        <v>404</v>
      </c>
      <c r="AU290" s="137" t="s">
        <v>313</v>
      </c>
      <c r="AV290" s="135" t="s">
        <v>313</v>
      </c>
      <c r="AW290" s="135" t="s">
        <v>406</v>
      </c>
      <c r="AX290" s="135" t="s">
        <v>392</v>
      </c>
      <c r="AY290" s="137" t="s">
        <v>393</v>
      </c>
    </row>
    <row r="291" spans="2:51" s="157" customFormat="1" ht="15">
      <c r="B291" s="156"/>
      <c r="D291" s="136" t="s">
        <v>404</v>
      </c>
      <c r="E291" s="158" t="s">
        <v>319</v>
      </c>
      <c r="F291" s="159" t="s">
        <v>525</v>
      </c>
      <c r="H291" s="160">
        <v>1456.05</v>
      </c>
      <c r="I291" s="388"/>
      <c r="L291" s="156"/>
      <c r="M291" s="161"/>
      <c r="T291" s="162"/>
      <c r="AT291" s="158" t="s">
        <v>404</v>
      </c>
      <c r="AU291" s="158" t="s">
        <v>313</v>
      </c>
      <c r="AV291" s="157" t="s">
        <v>394</v>
      </c>
      <c r="AW291" s="157" t="s">
        <v>406</v>
      </c>
      <c r="AX291" s="157" t="s">
        <v>392</v>
      </c>
      <c r="AY291" s="158" t="s">
        <v>393</v>
      </c>
    </row>
    <row r="292" spans="2:51" s="150" customFormat="1" ht="15">
      <c r="B292" s="149"/>
      <c r="D292" s="136" t="s">
        <v>404</v>
      </c>
      <c r="E292" s="151" t="s">
        <v>319</v>
      </c>
      <c r="F292" s="152" t="s">
        <v>526</v>
      </c>
      <c r="H292" s="151" t="s">
        <v>319</v>
      </c>
      <c r="I292" s="385"/>
      <c r="L292" s="149"/>
      <c r="M292" s="153"/>
      <c r="T292" s="154"/>
      <c r="AT292" s="151" t="s">
        <v>404</v>
      </c>
      <c r="AU292" s="151" t="s">
        <v>313</v>
      </c>
      <c r="AV292" s="150" t="s">
        <v>391</v>
      </c>
      <c r="AW292" s="150" t="s">
        <v>406</v>
      </c>
      <c r="AX292" s="150" t="s">
        <v>392</v>
      </c>
      <c r="AY292" s="151" t="s">
        <v>393</v>
      </c>
    </row>
    <row r="293" spans="2:51" s="150" customFormat="1" ht="15">
      <c r="B293" s="149"/>
      <c r="D293" s="136" t="s">
        <v>404</v>
      </c>
      <c r="E293" s="151" t="s">
        <v>319</v>
      </c>
      <c r="F293" s="152" t="s">
        <v>546</v>
      </c>
      <c r="H293" s="151" t="s">
        <v>319</v>
      </c>
      <c r="I293" s="385"/>
      <c r="L293" s="149"/>
      <c r="M293" s="153"/>
      <c r="T293" s="154"/>
      <c r="AT293" s="151" t="s">
        <v>404</v>
      </c>
      <c r="AU293" s="151" t="s">
        <v>313</v>
      </c>
      <c r="AV293" s="150" t="s">
        <v>391</v>
      </c>
      <c r="AW293" s="150" t="s">
        <v>406</v>
      </c>
      <c r="AX293" s="150" t="s">
        <v>392</v>
      </c>
      <c r="AY293" s="151" t="s">
        <v>393</v>
      </c>
    </row>
    <row r="294" spans="2:51" s="150" customFormat="1" ht="15">
      <c r="B294" s="149"/>
      <c r="D294" s="136" t="s">
        <v>404</v>
      </c>
      <c r="E294" s="151" t="s">
        <v>319</v>
      </c>
      <c r="F294" s="152" t="s">
        <v>527</v>
      </c>
      <c r="H294" s="151" t="s">
        <v>319</v>
      </c>
      <c r="I294" s="385"/>
      <c r="L294" s="149"/>
      <c r="M294" s="153"/>
      <c r="T294" s="154"/>
      <c r="AT294" s="151" t="s">
        <v>404</v>
      </c>
      <c r="AU294" s="151" t="s">
        <v>313</v>
      </c>
      <c r="AV294" s="150" t="s">
        <v>391</v>
      </c>
      <c r="AW294" s="150" t="s">
        <v>406</v>
      </c>
      <c r="AX294" s="150" t="s">
        <v>392</v>
      </c>
      <c r="AY294" s="151" t="s">
        <v>393</v>
      </c>
    </row>
    <row r="295" spans="2:51" s="135" customFormat="1" ht="15">
      <c r="B295" s="134"/>
      <c r="D295" s="136" t="s">
        <v>404</v>
      </c>
      <c r="E295" s="137" t="s">
        <v>319</v>
      </c>
      <c r="F295" s="138" t="s">
        <v>557</v>
      </c>
      <c r="H295" s="139">
        <v>540.43</v>
      </c>
      <c r="I295" s="383"/>
      <c r="L295" s="134"/>
      <c r="M295" s="140"/>
      <c r="T295" s="141"/>
      <c r="AT295" s="137" t="s">
        <v>404</v>
      </c>
      <c r="AU295" s="137" t="s">
        <v>313</v>
      </c>
      <c r="AV295" s="135" t="s">
        <v>313</v>
      </c>
      <c r="AW295" s="135" t="s">
        <v>406</v>
      </c>
      <c r="AX295" s="135" t="s">
        <v>392</v>
      </c>
      <c r="AY295" s="137" t="s">
        <v>393</v>
      </c>
    </row>
    <row r="296" spans="2:51" s="150" customFormat="1" ht="15">
      <c r="B296" s="149"/>
      <c r="D296" s="136" t="s">
        <v>404</v>
      </c>
      <c r="E296" s="151" t="s">
        <v>319</v>
      </c>
      <c r="F296" s="152" t="s">
        <v>529</v>
      </c>
      <c r="H296" s="151" t="s">
        <v>319</v>
      </c>
      <c r="I296" s="385"/>
      <c r="L296" s="149"/>
      <c r="M296" s="153"/>
      <c r="T296" s="154"/>
      <c r="AT296" s="151" t="s">
        <v>404</v>
      </c>
      <c r="AU296" s="151" t="s">
        <v>313</v>
      </c>
      <c r="AV296" s="150" t="s">
        <v>391</v>
      </c>
      <c r="AW296" s="150" t="s">
        <v>406</v>
      </c>
      <c r="AX296" s="150" t="s">
        <v>392</v>
      </c>
      <c r="AY296" s="151" t="s">
        <v>393</v>
      </c>
    </row>
    <row r="297" spans="2:51" s="135" customFormat="1" ht="15">
      <c r="B297" s="134"/>
      <c r="D297" s="136" t="s">
        <v>404</v>
      </c>
      <c r="E297" s="137" t="s">
        <v>319</v>
      </c>
      <c r="F297" s="138" t="s">
        <v>558</v>
      </c>
      <c r="H297" s="139">
        <v>197.914</v>
      </c>
      <c r="I297" s="383"/>
      <c r="L297" s="134"/>
      <c r="M297" s="140"/>
      <c r="T297" s="141"/>
      <c r="AT297" s="137" t="s">
        <v>404</v>
      </c>
      <c r="AU297" s="137" t="s">
        <v>313</v>
      </c>
      <c r="AV297" s="135" t="s">
        <v>313</v>
      </c>
      <c r="AW297" s="135" t="s">
        <v>406</v>
      </c>
      <c r="AX297" s="135" t="s">
        <v>392</v>
      </c>
      <c r="AY297" s="137" t="s">
        <v>393</v>
      </c>
    </row>
    <row r="298" spans="2:51" s="150" customFormat="1" ht="15">
      <c r="B298" s="149"/>
      <c r="D298" s="136" t="s">
        <v>404</v>
      </c>
      <c r="E298" s="151" t="s">
        <v>319</v>
      </c>
      <c r="F298" s="152" t="s">
        <v>531</v>
      </c>
      <c r="H298" s="151" t="s">
        <v>319</v>
      </c>
      <c r="I298" s="385"/>
      <c r="L298" s="149"/>
      <c r="M298" s="153"/>
      <c r="T298" s="154"/>
      <c r="AT298" s="151" t="s">
        <v>404</v>
      </c>
      <c r="AU298" s="151" t="s">
        <v>313</v>
      </c>
      <c r="AV298" s="150" t="s">
        <v>391</v>
      </c>
      <c r="AW298" s="150" t="s">
        <v>406</v>
      </c>
      <c r="AX298" s="150" t="s">
        <v>392</v>
      </c>
      <c r="AY298" s="151" t="s">
        <v>393</v>
      </c>
    </row>
    <row r="299" spans="2:51" s="135" customFormat="1" ht="15">
      <c r="B299" s="134"/>
      <c r="D299" s="136" t="s">
        <v>404</v>
      </c>
      <c r="E299" s="137" t="s">
        <v>319</v>
      </c>
      <c r="F299" s="138" t="s">
        <v>559</v>
      </c>
      <c r="H299" s="139">
        <v>276.012</v>
      </c>
      <c r="I299" s="383"/>
      <c r="L299" s="134"/>
      <c r="M299" s="140"/>
      <c r="T299" s="141"/>
      <c r="AT299" s="137" t="s">
        <v>404</v>
      </c>
      <c r="AU299" s="137" t="s">
        <v>313</v>
      </c>
      <c r="AV299" s="135" t="s">
        <v>313</v>
      </c>
      <c r="AW299" s="135" t="s">
        <v>406</v>
      </c>
      <c r="AX299" s="135" t="s">
        <v>392</v>
      </c>
      <c r="AY299" s="137" t="s">
        <v>393</v>
      </c>
    </row>
    <row r="300" spans="2:51" s="150" customFormat="1" ht="15">
      <c r="B300" s="149"/>
      <c r="D300" s="136" t="s">
        <v>404</v>
      </c>
      <c r="E300" s="151" t="s">
        <v>319</v>
      </c>
      <c r="F300" s="152" t="s">
        <v>560</v>
      </c>
      <c r="H300" s="151" t="s">
        <v>319</v>
      </c>
      <c r="I300" s="385"/>
      <c r="L300" s="149"/>
      <c r="M300" s="153"/>
      <c r="T300" s="154"/>
      <c r="AT300" s="151" t="s">
        <v>404</v>
      </c>
      <c r="AU300" s="151" t="s">
        <v>313</v>
      </c>
      <c r="AV300" s="150" t="s">
        <v>391</v>
      </c>
      <c r="AW300" s="150" t="s">
        <v>406</v>
      </c>
      <c r="AX300" s="150" t="s">
        <v>392</v>
      </c>
      <c r="AY300" s="151" t="s">
        <v>393</v>
      </c>
    </row>
    <row r="301" spans="2:51" s="135" customFormat="1" ht="15">
      <c r="B301" s="134"/>
      <c r="D301" s="136" t="s">
        <v>404</v>
      </c>
      <c r="E301" s="137" t="s">
        <v>319</v>
      </c>
      <c r="F301" s="138" t="s">
        <v>561</v>
      </c>
      <c r="H301" s="139">
        <v>325.652</v>
      </c>
      <c r="I301" s="383"/>
      <c r="L301" s="134"/>
      <c r="M301" s="140"/>
      <c r="T301" s="141"/>
      <c r="AT301" s="137" t="s">
        <v>404</v>
      </c>
      <c r="AU301" s="137" t="s">
        <v>313</v>
      </c>
      <c r="AV301" s="135" t="s">
        <v>313</v>
      </c>
      <c r="AW301" s="135" t="s">
        <v>406</v>
      </c>
      <c r="AX301" s="135" t="s">
        <v>392</v>
      </c>
      <c r="AY301" s="137" t="s">
        <v>393</v>
      </c>
    </row>
    <row r="302" spans="2:51" s="150" customFormat="1" ht="15">
      <c r="B302" s="149"/>
      <c r="D302" s="136" t="s">
        <v>404</v>
      </c>
      <c r="E302" s="151" t="s">
        <v>319</v>
      </c>
      <c r="F302" s="152" t="s">
        <v>535</v>
      </c>
      <c r="H302" s="151" t="s">
        <v>319</v>
      </c>
      <c r="I302" s="385"/>
      <c r="L302" s="149"/>
      <c r="M302" s="153"/>
      <c r="T302" s="154"/>
      <c r="AT302" s="151" t="s">
        <v>404</v>
      </c>
      <c r="AU302" s="151" t="s">
        <v>313</v>
      </c>
      <c r="AV302" s="150" t="s">
        <v>391</v>
      </c>
      <c r="AW302" s="150" t="s">
        <v>406</v>
      </c>
      <c r="AX302" s="150" t="s">
        <v>392</v>
      </c>
      <c r="AY302" s="151" t="s">
        <v>393</v>
      </c>
    </row>
    <row r="303" spans="2:51" s="135" customFormat="1" ht="15">
      <c r="B303" s="134"/>
      <c r="D303" s="136" t="s">
        <v>404</v>
      </c>
      <c r="E303" s="137" t="s">
        <v>319</v>
      </c>
      <c r="F303" s="138" t="s">
        <v>562</v>
      </c>
      <c r="H303" s="139">
        <v>66.334</v>
      </c>
      <c r="I303" s="383"/>
      <c r="L303" s="134"/>
      <c r="M303" s="140"/>
      <c r="T303" s="141"/>
      <c r="AT303" s="137" t="s">
        <v>404</v>
      </c>
      <c r="AU303" s="137" t="s">
        <v>313</v>
      </c>
      <c r="AV303" s="135" t="s">
        <v>313</v>
      </c>
      <c r="AW303" s="135" t="s">
        <v>406</v>
      </c>
      <c r="AX303" s="135" t="s">
        <v>392</v>
      </c>
      <c r="AY303" s="137" t="s">
        <v>393</v>
      </c>
    </row>
    <row r="304" spans="2:51" s="150" customFormat="1" ht="15">
      <c r="B304" s="149"/>
      <c r="D304" s="136" t="s">
        <v>404</v>
      </c>
      <c r="E304" s="151" t="s">
        <v>319</v>
      </c>
      <c r="F304" s="152" t="s">
        <v>537</v>
      </c>
      <c r="H304" s="151" t="s">
        <v>319</v>
      </c>
      <c r="I304" s="385"/>
      <c r="L304" s="149"/>
      <c r="M304" s="153"/>
      <c r="T304" s="154"/>
      <c r="AT304" s="151" t="s">
        <v>404</v>
      </c>
      <c r="AU304" s="151" t="s">
        <v>313</v>
      </c>
      <c r="AV304" s="150" t="s">
        <v>391</v>
      </c>
      <c r="AW304" s="150" t="s">
        <v>406</v>
      </c>
      <c r="AX304" s="150" t="s">
        <v>392</v>
      </c>
      <c r="AY304" s="151" t="s">
        <v>393</v>
      </c>
    </row>
    <row r="305" spans="2:51" s="135" customFormat="1" ht="15">
      <c r="B305" s="134"/>
      <c r="D305" s="136" t="s">
        <v>404</v>
      </c>
      <c r="E305" s="137" t="s">
        <v>319</v>
      </c>
      <c r="F305" s="138" t="s">
        <v>563</v>
      </c>
      <c r="H305" s="139">
        <v>69.972</v>
      </c>
      <c r="I305" s="383"/>
      <c r="L305" s="134"/>
      <c r="M305" s="140"/>
      <c r="T305" s="141"/>
      <c r="AT305" s="137" t="s">
        <v>404</v>
      </c>
      <c r="AU305" s="137" t="s">
        <v>313</v>
      </c>
      <c r="AV305" s="135" t="s">
        <v>313</v>
      </c>
      <c r="AW305" s="135" t="s">
        <v>406</v>
      </c>
      <c r="AX305" s="135" t="s">
        <v>392</v>
      </c>
      <c r="AY305" s="137" t="s">
        <v>393</v>
      </c>
    </row>
    <row r="306" spans="2:51" s="157" customFormat="1" ht="15">
      <c r="B306" s="156"/>
      <c r="D306" s="136" t="s">
        <v>404</v>
      </c>
      <c r="E306" s="158" t="s">
        <v>319</v>
      </c>
      <c r="F306" s="159" t="s">
        <v>525</v>
      </c>
      <c r="H306" s="160">
        <v>1476.314</v>
      </c>
      <c r="I306" s="388"/>
      <c r="L306" s="156"/>
      <c r="M306" s="161"/>
      <c r="T306" s="162"/>
      <c r="AT306" s="158" t="s">
        <v>404</v>
      </c>
      <c r="AU306" s="158" t="s">
        <v>313</v>
      </c>
      <c r="AV306" s="157" t="s">
        <v>394</v>
      </c>
      <c r="AW306" s="157" t="s">
        <v>406</v>
      </c>
      <c r="AX306" s="157" t="s">
        <v>392</v>
      </c>
      <c r="AY306" s="158" t="s">
        <v>393</v>
      </c>
    </row>
    <row r="307" spans="2:51" s="150" customFormat="1" ht="15">
      <c r="B307" s="149"/>
      <c r="D307" s="136" t="s">
        <v>404</v>
      </c>
      <c r="E307" s="151" t="s">
        <v>319</v>
      </c>
      <c r="F307" s="152" t="s">
        <v>442</v>
      </c>
      <c r="H307" s="151" t="s">
        <v>319</v>
      </c>
      <c r="I307" s="385"/>
      <c r="L307" s="149"/>
      <c r="M307" s="153"/>
      <c r="T307" s="154"/>
      <c r="AT307" s="151" t="s">
        <v>404</v>
      </c>
      <c r="AU307" s="151" t="s">
        <v>313</v>
      </c>
      <c r="AV307" s="150" t="s">
        <v>391</v>
      </c>
      <c r="AW307" s="150" t="s">
        <v>406</v>
      </c>
      <c r="AX307" s="150" t="s">
        <v>392</v>
      </c>
      <c r="AY307" s="151" t="s">
        <v>393</v>
      </c>
    </row>
    <row r="308" spans="2:51" s="135" customFormat="1" ht="15">
      <c r="B308" s="134"/>
      <c r="D308" s="136" t="s">
        <v>404</v>
      </c>
      <c r="E308" s="137" t="s">
        <v>319</v>
      </c>
      <c r="F308" s="138" t="s">
        <v>570</v>
      </c>
      <c r="H308" s="139">
        <v>11.355</v>
      </c>
      <c r="I308" s="383"/>
      <c r="L308" s="134"/>
      <c r="M308" s="140"/>
      <c r="T308" s="141"/>
      <c r="AT308" s="137" t="s">
        <v>404</v>
      </c>
      <c r="AU308" s="137" t="s">
        <v>313</v>
      </c>
      <c r="AV308" s="135" t="s">
        <v>313</v>
      </c>
      <c r="AW308" s="135" t="s">
        <v>406</v>
      </c>
      <c r="AX308" s="135" t="s">
        <v>392</v>
      </c>
      <c r="AY308" s="137" t="s">
        <v>393</v>
      </c>
    </row>
    <row r="309" spans="2:51" s="157" customFormat="1" ht="15">
      <c r="B309" s="156"/>
      <c r="D309" s="136" t="s">
        <v>404</v>
      </c>
      <c r="E309" s="158" t="s">
        <v>319</v>
      </c>
      <c r="F309" s="159" t="s">
        <v>525</v>
      </c>
      <c r="H309" s="160">
        <v>11.355</v>
      </c>
      <c r="I309" s="388"/>
      <c r="L309" s="156"/>
      <c r="M309" s="161"/>
      <c r="T309" s="162"/>
      <c r="AT309" s="158" t="s">
        <v>404</v>
      </c>
      <c r="AU309" s="158" t="s">
        <v>313</v>
      </c>
      <c r="AV309" s="157" t="s">
        <v>394</v>
      </c>
      <c r="AW309" s="157" t="s">
        <v>406</v>
      </c>
      <c r="AX309" s="157" t="s">
        <v>392</v>
      </c>
      <c r="AY309" s="158" t="s">
        <v>393</v>
      </c>
    </row>
    <row r="310" spans="2:51" s="150" customFormat="1" ht="15">
      <c r="B310" s="149"/>
      <c r="D310" s="136" t="s">
        <v>404</v>
      </c>
      <c r="E310" s="151" t="s">
        <v>319</v>
      </c>
      <c r="F310" s="152" t="s">
        <v>571</v>
      </c>
      <c r="H310" s="151" t="s">
        <v>319</v>
      </c>
      <c r="I310" s="385"/>
      <c r="L310" s="149"/>
      <c r="M310" s="153"/>
      <c r="T310" s="154"/>
      <c r="AT310" s="151" t="s">
        <v>404</v>
      </c>
      <c r="AU310" s="151" t="s">
        <v>313</v>
      </c>
      <c r="AV310" s="150" t="s">
        <v>391</v>
      </c>
      <c r="AW310" s="150" t="s">
        <v>406</v>
      </c>
      <c r="AX310" s="150" t="s">
        <v>392</v>
      </c>
      <c r="AY310" s="151" t="s">
        <v>393</v>
      </c>
    </row>
    <row r="311" spans="2:51" s="135" customFormat="1" ht="15">
      <c r="B311" s="134"/>
      <c r="D311" s="136" t="s">
        <v>404</v>
      </c>
      <c r="E311" s="137" t="s">
        <v>319</v>
      </c>
      <c r="F311" s="138" t="s">
        <v>572</v>
      </c>
      <c r="H311" s="139">
        <v>-231.07</v>
      </c>
      <c r="I311" s="383"/>
      <c r="L311" s="134"/>
      <c r="M311" s="140"/>
      <c r="T311" s="141"/>
      <c r="AT311" s="137" t="s">
        <v>404</v>
      </c>
      <c r="AU311" s="137" t="s">
        <v>313</v>
      </c>
      <c r="AV311" s="135" t="s">
        <v>313</v>
      </c>
      <c r="AW311" s="135" t="s">
        <v>406</v>
      </c>
      <c r="AX311" s="135" t="s">
        <v>392</v>
      </c>
      <c r="AY311" s="137" t="s">
        <v>393</v>
      </c>
    </row>
    <row r="312" spans="2:51" s="157" customFormat="1" ht="15">
      <c r="B312" s="156"/>
      <c r="D312" s="136" t="s">
        <v>404</v>
      </c>
      <c r="E312" s="158" t="s">
        <v>319</v>
      </c>
      <c r="F312" s="159" t="s">
        <v>525</v>
      </c>
      <c r="H312" s="160">
        <v>-231.07</v>
      </c>
      <c r="I312" s="388"/>
      <c r="L312" s="156"/>
      <c r="M312" s="161"/>
      <c r="T312" s="162"/>
      <c r="AT312" s="158" t="s">
        <v>404</v>
      </c>
      <c r="AU312" s="158" t="s">
        <v>313</v>
      </c>
      <c r="AV312" s="157" t="s">
        <v>394</v>
      </c>
      <c r="AW312" s="157" t="s">
        <v>406</v>
      </c>
      <c r="AX312" s="157" t="s">
        <v>392</v>
      </c>
      <c r="AY312" s="158" t="s">
        <v>393</v>
      </c>
    </row>
    <row r="313" spans="2:51" s="150" customFormat="1" ht="15">
      <c r="B313" s="149"/>
      <c r="D313" s="136" t="s">
        <v>404</v>
      </c>
      <c r="E313" s="151" t="s">
        <v>319</v>
      </c>
      <c r="F313" s="152" t="s">
        <v>1233</v>
      </c>
      <c r="H313" s="151" t="s">
        <v>319</v>
      </c>
      <c r="I313" s="385"/>
      <c r="L313" s="149"/>
      <c r="M313" s="153"/>
      <c r="T313" s="154"/>
      <c r="AT313" s="151" t="s">
        <v>404</v>
      </c>
      <c r="AU313" s="151" t="s">
        <v>313</v>
      </c>
      <c r="AV313" s="150" t="s">
        <v>391</v>
      </c>
      <c r="AW313" s="150" t="s">
        <v>406</v>
      </c>
      <c r="AX313" s="150" t="s">
        <v>392</v>
      </c>
      <c r="AY313" s="151" t="s">
        <v>393</v>
      </c>
    </row>
    <row r="314" spans="2:51" s="135" customFormat="1" ht="15">
      <c r="B314" s="134"/>
      <c r="D314" s="136" t="s">
        <v>404</v>
      </c>
      <c r="E314" s="137" t="s">
        <v>319</v>
      </c>
      <c r="F314" s="138" t="s">
        <v>1234</v>
      </c>
      <c r="H314" s="139">
        <v>47.944</v>
      </c>
      <c r="I314" s="383"/>
      <c r="L314" s="134"/>
      <c r="M314" s="140"/>
      <c r="T314" s="141"/>
      <c r="AT314" s="137" t="s">
        <v>404</v>
      </c>
      <c r="AU314" s="137" t="s">
        <v>313</v>
      </c>
      <c r="AV314" s="135" t="s">
        <v>313</v>
      </c>
      <c r="AW314" s="135" t="s">
        <v>406</v>
      </c>
      <c r="AX314" s="135" t="s">
        <v>392</v>
      </c>
      <c r="AY314" s="137" t="s">
        <v>393</v>
      </c>
    </row>
    <row r="315" spans="2:51" s="135" customFormat="1" ht="15">
      <c r="B315" s="134"/>
      <c r="D315" s="136" t="s">
        <v>404</v>
      </c>
      <c r="E315" s="137" t="s">
        <v>319</v>
      </c>
      <c r="F315" s="138" t="s">
        <v>1235</v>
      </c>
      <c r="H315" s="139">
        <v>52.39</v>
      </c>
      <c r="I315" s="383"/>
      <c r="L315" s="134"/>
      <c r="M315" s="140"/>
      <c r="T315" s="141"/>
      <c r="AT315" s="137" t="s">
        <v>404</v>
      </c>
      <c r="AU315" s="137" t="s">
        <v>313</v>
      </c>
      <c r="AV315" s="135" t="s">
        <v>313</v>
      </c>
      <c r="AW315" s="135" t="s">
        <v>406</v>
      </c>
      <c r="AX315" s="135" t="s">
        <v>392</v>
      </c>
      <c r="AY315" s="137" t="s">
        <v>393</v>
      </c>
    </row>
    <row r="316" spans="2:51" s="135" customFormat="1" ht="15">
      <c r="B316" s="134"/>
      <c r="D316" s="136" t="s">
        <v>404</v>
      </c>
      <c r="E316" s="137" t="s">
        <v>319</v>
      </c>
      <c r="F316" s="138" t="s">
        <v>1236</v>
      </c>
      <c r="H316" s="139">
        <v>24.892</v>
      </c>
      <c r="I316" s="383"/>
      <c r="L316" s="134"/>
      <c r="M316" s="140"/>
      <c r="T316" s="141"/>
      <c r="AT316" s="137" t="s">
        <v>404</v>
      </c>
      <c r="AU316" s="137" t="s">
        <v>313</v>
      </c>
      <c r="AV316" s="135" t="s">
        <v>313</v>
      </c>
      <c r="AW316" s="135" t="s">
        <v>406</v>
      </c>
      <c r="AX316" s="135" t="s">
        <v>392</v>
      </c>
      <c r="AY316" s="137" t="s">
        <v>393</v>
      </c>
    </row>
    <row r="317" spans="2:51" s="150" customFormat="1" ht="15">
      <c r="B317" s="149"/>
      <c r="D317" s="136" t="s">
        <v>404</v>
      </c>
      <c r="E317" s="151" t="s">
        <v>319</v>
      </c>
      <c r="F317" s="152" t="s">
        <v>1237</v>
      </c>
      <c r="H317" s="151" t="s">
        <v>319</v>
      </c>
      <c r="I317" s="385"/>
      <c r="L317" s="149"/>
      <c r="M317" s="153"/>
      <c r="T317" s="154"/>
      <c r="AT317" s="151" t="s">
        <v>404</v>
      </c>
      <c r="AU317" s="151" t="s">
        <v>313</v>
      </c>
      <c r="AV317" s="150" t="s">
        <v>391</v>
      </c>
      <c r="AW317" s="150" t="s">
        <v>406</v>
      </c>
      <c r="AX317" s="150" t="s">
        <v>392</v>
      </c>
      <c r="AY317" s="151" t="s">
        <v>393</v>
      </c>
    </row>
    <row r="318" spans="2:51" s="135" customFormat="1" ht="15">
      <c r="B318" s="134"/>
      <c r="D318" s="136" t="s">
        <v>404</v>
      </c>
      <c r="E318" s="137" t="s">
        <v>319</v>
      </c>
      <c r="F318" s="138" t="s">
        <v>1238</v>
      </c>
      <c r="H318" s="139">
        <v>35.612</v>
      </c>
      <c r="I318" s="383"/>
      <c r="L318" s="134"/>
      <c r="M318" s="140"/>
      <c r="T318" s="141"/>
      <c r="AT318" s="137" t="s">
        <v>404</v>
      </c>
      <c r="AU318" s="137" t="s">
        <v>313</v>
      </c>
      <c r="AV318" s="135" t="s">
        <v>313</v>
      </c>
      <c r="AW318" s="135" t="s">
        <v>406</v>
      </c>
      <c r="AX318" s="135" t="s">
        <v>392</v>
      </c>
      <c r="AY318" s="137" t="s">
        <v>393</v>
      </c>
    </row>
    <row r="319" spans="2:51" s="135" customFormat="1" ht="15">
      <c r="B319" s="134"/>
      <c r="D319" s="136" t="s">
        <v>404</v>
      </c>
      <c r="E319" s="137" t="s">
        <v>319</v>
      </c>
      <c r="F319" s="138" t="s">
        <v>1239</v>
      </c>
      <c r="H319" s="139">
        <v>39.954</v>
      </c>
      <c r="I319" s="383"/>
      <c r="L319" s="134"/>
      <c r="M319" s="140"/>
      <c r="T319" s="141"/>
      <c r="AT319" s="137" t="s">
        <v>404</v>
      </c>
      <c r="AU319" s="137" t="s">
        <v>313</v>
      </c>
      <c r="AV319" s="135" t="s">
        <v>313</v>
      </c>
      <c r="AW319" s="135" t="s">
        <v>406</v>
      </c>
      <c r="AX319" s="135" t="s">
        <v>392</v>
      </c>
      <c r="AY319" s="137" t="s">
        <v>393</v>
      </c>
    </row>
    <row r="320" spans="2:51" s="135" customFormat="1" ht="15">
      <c r="B320" s="134"/>
      <c r="D320" s="136" t="s">
        <v>404</v>
      </c>
      <c r="E320" s="137" t="s">
        <v>319</v>
      </c>
      <c r="F320" s="138" t="s">
        <v>1240</v>
      </c>
      <c r="H320" s="139">
        <v>67.71</v>
      </c>
      <c r="I320" s="383"/>
      <c r="L320" s="134"/>
      <c r="M320" s="140"/>
      <c r="T320" s="141"/>
      <c r="AT320" s="137" t="s">
        <v>404</v>
      </c>
      <c r="AU320" s="137" t="s">
        <v>313</v>
      </c>
      <c r="AV320" s="135" t="s">
        <v>313</v>
      </c>
      <c r="AW320" s="135" t="s">
        <v>406</v>
      </c>
      <c r="AX320" s="135" t="s">
        <v>392</v>
      </c>
      <c r="AY320" s="137" t="s">
        <v>393</v>
      </c>
    </row>
    <row r="321" spans="2:51" s="157" customFormat="1" ht="15">
      <c r="B321" s="156"/>
      <c r="D321" s="136" t="s">
        <v>404</v>
      </c>
      <c r="E321" s="158" t="s">
        <v>319</v>
      </c>
      <c r="F321" s="159" t="s">
        <v>525</v>
      </c>
      <c r="H321" s="160">
        <v>268.502</v>
      </c>
      <c r="I321" s="388"/>
      <c r="L321" s="156"/>
      <c r="M321" s="161"/>
      <c r="T321" s="162"/>
      <c r="AT321" s="158" t="s">
        <v>404</v>
      </c>
      <c r="AU321" s="158" t="s">
        <v>313</v>
      </c>
      <c r="AV321" s="157" t="s">
        <v>394</v>
      </c>
      <c r="AW321" s="157" t="s">
        <v>406</v>
      </c>
      <c r="AX321" s="157" t="s">
        <v>392</v>
      </c>
      <c r="AY321" s="158" t="s">
        <v>393</v>
      </c>
    </row>
    <row r="322" spans="2:51" s="143" customFormat="1" ht="15">
      <c r="B322" s="142"/>
      <c r="D322" s="136" t="s">
        <v>404</v>
      </c>
      <c r="E322" s="144" t="s">
        <v>319</v>
      </c>
      <c r="F322" s="145" t="s">
        <v>407</v>
      </c>
      <c r="H322" s="146">
        <v>2981.1510000000003</v>
      </c>
      <c r="I322" s="384"/>
      <c r="L322" s="142"/>
      <c r="M322" s="147"/>
      <c r="T322" s="148"/>
      <c r="AT322" s="144" t="s">
        <v>404</v>
      </c>
      <c r="AU322" s="144" t="s">
        <v>313</v>
      </c>
      <c r="AV322" s="143" t="s">
        <v>402</v>
      </c>
      <c r="AW322" s="143" t="s">
        <v>406</v>
      </c>
      <c r="AX322" s="143" t="s">
        <v>391</v>
      </c>
      <c r="AY322" s="144" t="s">
        <v>393</v>
      </c>
    </row>
    <row r="323" spans="2:65" s="270" customFormat="1" ht="16.5" customHeight="1">
      <c r="B323" s="226"/>
      <c r="C323" s="251" t="s">
        <v>1241</v>
      </c>
      <c r="D323" s="251" t="s">
        <v>397</v>
      </c>
      <c r="E323" s="252" t="s">
        <v>1242</v>
      </c>
      <c r="F323" s="253" t="s">
        <v>1243</v>
      </c>
      <c r="G323" s="254" t="s">
        <v>465</v>
      </c>
      <c r="H323" s="255">
        <v>24</v>
      </c>
      <c r="I323" s="381"/>
      <c r="J323" s="256">
        <f>ROUND(I323*H323,2)</f>
        <v>0</v>
      </c>
      <c r="K323" s="253" t="s">
        <v>401</v>
      </c>
      <c r="L323" s="226"/>
      <c r="M323" s="382" t="s">
        <v>319</v>
      </c>
      <c r="N323" s="257" t="s">
        <v>336</v>
      </c>
      <c r="P323" s="258">
        <f>O323*H323</f>
        <v>0</v>
      </c>
      <c r="Q323" s="258">
        <v>0.0382</v>
      </c>
      <c r="R323" s="258">
        <f>Q323*H323</f>
        <v>0.9168</v>
      </c>
      <c r="S323" s="258">
        <v>0</v>
      </c>
      <c r="T323" s="133">
        <f>S323*H323</f>
        <v>0</v>
      </c>
      <c r="AR323" s="271" t="s">
        <v>402</v>
      </c>
      <c r="AT323" s="271" t="s">
        <v>397</v>
      </c>
      <c r="AU323" s="271" t="s">
        <v>313</v>
      </c>
      <c r="AY323" s="271" t="s">
        <v>393</v>
      </c>
      <c r="BE323" s="259">
        <f>IF(N323="základní",J323,0)</f>
        <v>0</v>
      </c>
      <c r="BF323" s="259">
        <f>IF(N323="snížená",J323,0)</f>
        <v>0</v>
      </c>
      <c r="BG323" s="259">
        <f>IF(N323="zákl. přenesená",J323,0)</f>
        <v>0</v>
      </c>
      <c r="BH323" s="259">
        <f>IF(N323="sníž. přenesená",J323,0)</f>
        <v>0</v>
      </c>
      <c r="BI323" s="259">
        <f>IF(N323="nulová",J323,0)</f>
        <v>0</v>
      </c>
      <c r="BJ323" s="271" t="s">
        <v>391</v>
      </c>
      <c r="BK323" s="259">
        <f>ROUND(I323*H323,2)</f>
        <v>0</v>
      </c>
      <c r="BL323" s="271" t="s">
        <v>402</v>
      </c>
      <c r="BM323" s="271" t="s">
        <v>1244</v>
      </c>
    </row>
    <row r="324" spans="2:63" s="245" customFormat="1" ht="22.9" customHeight="1">
      <c r="B324" s="244"/>
      <c r="D324" s="128" t="s">
        <v>388</v>
      </c>
      <c r="E324" s="132" t="s">
        <v>573</v>
      </c>
      <c r="F324" s="132" t="s">
        <v>574</v>
      </c>
      <c r="I324" s="380"/>
      <c r="J324" s="250">
        <f>BK324</f>
        <v>0</v>
      </c>
      <c r="L324" s="244"/>
      <c r="M324" s="247"/>
      <c r="P324" s="248">
        <f>SUM(P325:P363)</f>
        <v>0</v>
      </c>
      <c r="R324" s="248">
        <f>SUM(R325:R363)</f>
        <v>2.3895799999999996</v>
      </c>
      <c r="T324" s="249">
        <f>SUM(T325:T363)</f>
        <v>0</v>
      </c>
      <c r="AR324" s="128" t="s">
        <v>391</v>
      </c>
      <c r="AT324" s="130" t="s">
        <v>388</v>
      </c>
      <c r="AU324" s="130" t="s">
        <v>391</v>
      </c>
      <c r="AY324" s="128" t="s">
        <v>393</v>
      </c>
      <c r="BK324" s="131">
        <f>SUM(BK325:BK363)</f>
        <v>0</v>
      </c>
    </row>
    <row r="325" spans="2:65" s="270" customFormat="1" ht="16.5" customHeight="1">
      <c r="B325" s="226"/>
      <c r="C325" s="251" t="s">
        <v>575</v>
      </c>
      <c r="D325" s="251" t="s">
        <v>397</v>
      </c>
      <c r="E325" s="252" t="s">
        <v>576</v>
      </c>
      <c r="F325" s="253" t="s">
        <v>577</v>
      </c>
      <c r="G325" s="254" t="s">
        <v>465</v>
      </c>
      <c r="H325" s="255">
        <v>47</v>
      </c>
      <c r="I325" s="381"/>
      <c r="J325" s="256">
        <f>ROUND(I325*H325,2)</f>
        <v>0</v>
      </c>
      <c r="K325" s="253" t="s">
        <v>401</v>
      </c>
      <c r="L325" s="226"/>
      <c r="M325" s="382" t="s">
        <v>319</v>
      </c>
      <c r="N325" s="257" t="s">
        <v>336</v>
      </c>
      <c r="P325" s="258">
        <f>O325*H325</f>
        <v>0</v>
      </c>
      <c r="Q325" s="258">
        <v>0.01698</v>
      </c>
      <c r="R325" s="258">
        <f>Q325*H325</f>
        <v>0.7980599999999999</v>
      </c>
      <c r="S325" s="258">
        <v>0</v>
      </c>
      <c r="T325" s="133">
        <f>S325*H325</f>
        <v>0</v>
      </c>
      <c r="AR325" s="271" t="s">
        <v>402</v>
      </c>
      <c r="AT325" s="271" t="s">
        <v>397</v>
      </c>
      <c r="AU325" s="271" t="s">
        <v>313</v>
      </c>
      <c r="AY325" s="271" t="s">
        <v>393</v>
      </c>
      <c r="BE325" s="259">
        <f>IF(N325="základní",J325,0)</f>
        <v>0</v>
      </c>
      <c r="BF325" s="259">
        <f>IF(N325="snížená",J325,0)</f>
        <v>0</v>
      </c>
      <c r="BG325" s="259">
        <f>IF(N325="zákl. přenesená",J325,0)</f>
        <v>0</v>
      </c>
      <c r="BH325" s="259">
        <f>IF(N325="sníž. přenesená",J325,0)</f>
        <v>0</v>
      </c>
      <c r="BI325" s="259">
        <f>IF(N325="nulová",J325,0)</f>
        <v>0</v>
      </c>
      <c r="BJ325" s="271" t="s">
        <v>391</v>
      </c>
      <c r="BK325" s="259">
        <f>ROUND(I325*H325,2)</f>
        <v>0</v>
      </c>
      <c r="BL325" s="271" t="s">
        <v>402</v>
      </c>
      <c r="BM325" s="271" t="s">
        <v>578</v>
      </c>
    </row>
    <row r="326" spans="2:51" s="135" customFormat="1" ht="15">
      <c r="B326" s="134"/>
      <c r="D326" s="136" t="s">
        <v>404</v>
      </c>
      <c r="E326" s="137" t="s">
        <v>319</v>
      </c>
      <c r="F326" s="138" t="s">
        <v>953</v>
      </c>
      <c r="H326" s="139">
        <v>53</v>
      </c>
      <c r="I326" s="383"/>
      <c r="L326" s="134"/>
      <c r="M326" s="140"/>
      <c r="T326" s="141"/>
      <c r="AT326" s="137" t="s">
        <v>404</v>
      </c>
      <c r="AU326" s="137" t="s">
        <v>313</v>
      </c>
      <c r="AV326" s="135" t="s">
        <v>313</v>
      </c>
      <c r="AW326" s="135" t="s">
        <v>406</v>
      </c>
      <c r="AX326" s="135" t="s">
        <v>392</v>
      </c>
      <c r="AY326" s="137" t="s">
        <v>393</v>
      </c>
    </row>
    <row r="327" spans="2:51" s="135" customFormat="1" ht="15">
      <c r="B327" s="134"/>
      <c r="D327" s="136" t="s">
        <v>404</v>
      </c>
      <c r="E327" s="137" t="s">
        <v>319</v>
      </c>
      <c r="F327" s="138" t="s">
        <v>1565</v>
      </c>
      <c r="H327" s="139">
        <v>-6</v>
      </c>
      <c r="I327" s="383"/>
      <c r="L327" s="134"/>
      <c r="M327" s="140"/>
      <c r="T327" s="141"/>
      <c r="AT327" s="137" t="s">
        <v>404</v>
      </c>
      <c r="AU327" s="137" t="s">
        <v>313</v>
      </c>
      <c r="AV327" s="135" t="s">
        <v>313</v>
      </c>
      <c r="AW327" s="135" t="s">
        <v>406</v>
      </c>
      <c r="AX327" s="135" t="s">
        <v>392</v>
      </c>
      <c r="AY327" s="137" t="s">
        <v>393</v>
      </c>
    </row>
    <row r="328" spans="2:51" s="143" customFormat="1" ht="15">
      <c r="B328" s="142"/>
      <c r="D328" s="136" t="s">
        <v>404</v>
      </c>
      <c r="E328" s="144" t="s">
        <v>319</v>
      </c>
      <c r="F328" s="145" t="s">
        <v>407</v>
      </c>
      <c r="H328" s="146">
        <v>47</v>
      </c>
      <c r="I328" s="384"/>
      <c r="L328" s="142"/>
      <c r="M328" s="147"/>
      <c r="T328" s="148"/>
      <c r="AT328" s="144" t="s">
        <v>404</v>
      </c>
      <c r="AU328" s="144" t="s">
        <v>313</v>
      </c>
      <c r="AV328" s="143" t="s">
        <v>402</v>
      </c>
      <c r="AW328" s="143" t="s">
        <v>406</v>
      </c>
      <c r="AX328" s="143" t="s">
        <v>391</v>
      </c>
      <c r="AY328" s="144" t="s">
        <v>393</v>
      </c>
    </row>
    <row r="329" spans="2:65" s="270" customFormat="1" ht="22.5" customHeight="1">
      <c r="B329" s="226"/>
      <c r="C329" s="260" t="s">
        <v>579</v>
      </c>
      <c r="D329" s="260" t="s">
        <v>507</v>
      </c>
      <c r="E329" s="261" t="s">
        <v>580</v>
      </c>
      <c r="F329" s="262" t="s">
        <v>581</v>
      </c>
      <c r="G329" s="263" t="s">
        <v>465</v>
      </c>
      <c r="H329" s="264">
        <v>1</v>
      </c>
      <c r="I329" s="386"/>
      <c r="J329" s="265">
        <f>ROUND(I329*H329,2)</f>
        <v>0</v>
      </c>
      <c r="K329" s="262" t="s">
        <v>319</v>
      </c>
      <c r="L329" s="155"/>
      <c r="M329" s="387" t="s">
        <v>319</v>
      </c>
      <c r="N329" s="266" t="s">
        <v>336</v>
      </c>
      <c r="P329" s="258">
        <f>O329*H329</f>
        <v>0</v>
      </c>
      <c r="Q329" s="258">
        <v>0.03024</v>
      </c>
      <c r="R329" s="258">
        <f>Q329*H329</f>
        <v>0.03024</v>
      </c>
      <c r="S329" s="258">
        <v>0</v>
      </c>
      <c r="T329" s="133">
        <f>S329*H329</f>
        <v>0</v>
      </c>
      <c r="AR329" s="271" t="s">
        <v>510</v>
      </c>
      <c r="AT329" s="271" t="s">
        <v>507</v>
      </c>
      <c r="AU329" s="271" t="s">
        <v>313</v>
      </c>
      <c r="AY329" s="271" t="s">
        <v>393</v>
      </c>
      <c r="BE329" s="259">
        <f>IF(N329="základní",J329,0)</f>
        <v>0</v>
      </c>
      <c r="BF329" s="259">
        <f>IF(N329="snížená",J329,0)</f>
        <v>0</v>
      </c>
      <c r="BG329" s="259">
        <f>IF(N329="zákl. přenesená",J329,0)</f>
        <v>0</v>
      </c>
      <c r="BH329" s="259">
        <f>IF(N329="sníž. přenesená",J329,0)</f>
        <v>0</v>
      </c>
      <c r="BI329" s="259">
        <f>IF(N329="nulová",J329,0)</f>
        <v>0</v>
      </c>
      <c r="BJ329" s="271" t="s">
        <v>391</v>
      </c>
      <c r="BK329" s="259">
        <f>ROUND(I329*H329,2)</f>
        <v>0</v>
      </c>
      <c r="BL329" s="271" t="s">
        <v>402</v>
      </c>
      <c r="BM329" s="271" t="s">
        <v>582</v>
      </c>
    </row>
    <row r="330" spans="2:51" s="135" customFormat="1" ht="15">
      <c r="B330" s="134"/>
      <c r="D330" s="136" t="s">
        <v>404</v>
      </c>
      <c r="E330" s="137" t="s">
        <v>319</v>
      </c>
      <c r="F330" s="138" t="s">
        <v>391</v>
      </c>
      <c r="H330" s="139">
        <v>1</v>
      </c>
      <c r="I330" s="383"/>
      <c r="L330" s="134"/>
      <c r="M330" s="140"/>
      <c r="T330" s="141"/>
      <c r="AT330" s="137" t="s">
        <v>404</v>
      </c>
      <c r="AU330" s="137" t="s">
        <v>313</v>
      </c>
      <c r="AV330" s="135" t="s">
        <v>313</v>
      </c>
      <c r="AW330" s="135" t="s">
        <v>406</v>
      </c>
      <c r="AX330" s="135" t="s">
        <v>392</v>
      </c>
      <c r="AY330" s="137" t="s">
        <v>393</v>
      </c>
    </row>
    <row r="331" spans="2:51" s="143" customFormat="1" ht="15">
      <c r="B331" s="142"/>
      <c r="D331" s="136" t="s">
        <v>404</v>
      </c>
      <c r="E331" s="144" t="s">
        <v>319</v>
      </c>
      <c r="F331" s="145" t="s">
        <v>407</v>
      </c>
      <c r="H331" s="146">
        <v>1</v>
      </c>
      <c r="I331" s="384"/>
      <c r="L331" s="142"/>
      <c r="M331" s="147"/>
      <c r="T331" s="148"/>
      <c r="AT331" s="144" t="s">
        <v>404</v>
      </c>
      <c r="AU331" s="144" t="s">
        <v>313</v>
      </c>
      <c r="AV331" s="143" t="s">
        <v>402</v>
      </c>
      <c r="AW331" s="143" t="s">
        <v>406</v>
      </c>
      <c r="AX331" s="143" t="s">
        <v>391</v>
      </c>
      <c r="AY331" s="144" t="s">
        <v>393</v>
      </c>
    </row>
    <row r="332" spans="2:65" s="270" customFormat="1" ht="22.5" customHeight="1">
      <c r="B332" s="226"/>
      <c r="C332" s="260" t="s">
        <v>583</v>
      </c>
      <c r="D332" s="260" t="s">
        <v>507</v>
      </c>
      <c r="E332" s="261" t="s">
        <v>584</v>
      </c>
      <c r="F332" s="262" t="s">
        <v>585</v>
      </c>
      <c r="G332" s="263" t="s">
        <v>465</v>
      </c>
      <c r="H332" s="264">
        <v>6</v>
      </c>
      <c r="I332" s="386"/>
      <c r="J332" s="265">
        <f>ROUND(I332*H332,2)</f>
        <v>0</v>
      </c>
      <c r="K332" s="262" t="s">
        <v>319</v>
      </c>
      <c r="L332" s="155"/>
      <c r="M332" s="387" t="s">
        <v>319</v>
      </c>
      <c r="N332" s="266" t="s">
        <v>336</v>
      </c>
      <c r="P332" s="258">
        <f>O332*H332</f>
        <v>0</v>
      </c>
      <c r="Q332" s="258">
        <v>0.03024</v>
      </c>
      <c r="R332" s="258">
        <f>Q332*H332</f>
        <v>0.18144</v>
      </c>
      <c r="S332" s="258">
        <v>0</v>
      </c>
      <c r="T332" s="133">
        <f>S332*H332</f>
        <v>0</v>
      </c>
      <c r="AR332" s="271" t="s">
        <v>510</v>
      </c>
      <c r="AT332" s="271" t="s">
        <v>507</v>
      </c>
      <c r="AU332" s="271" t="s">
        <v>313</v>
      </c>
      <c r="AY332" s="271" t="s">
        <v>393</v>
      </c>
      <c r="BE332" s="259">
        <f>IF(N332="základní",J332,0)</f>
        <v>0</v>
      </c>
      <c r="BF332" s="259">
        <f>IF(N332="snížená",J332,0)</f>
        <v>0</v>
      </c>
      <c r="BG332" s="259">
        <f>IF(N332="zákl. přenesená",J332,0)</f>
        <v>0</v>
      </c>
      <c r="BH332" s="259">
        <f>IF(N332="sníž. přenesená",J332,0)</f>
        <v>0</v>
      </c>
      <c r="BI332" s="259">
        <f>IF(N332="nulová",J332,0)</f>
        <v>0</v>
      </c>
      <c r="BJ332" s="271" t="s">
        <v>391</v>
      </c>
      <c r="BK332" s="259">
        <f>ROUND(I332*H332,2)</f>
        <v>0</v>
      </c>
      <c r="BL332" s="271" t="s">
        <v>402</v>
      </c>
      <c r="BM332" s="271" t="s">
        <v>586</v>
      </c>
    </row>
    <row r="333" spans="2:51" s="135" customFormat="1" ht="15">
      <c r="B333" s="134"/>
      <c r="D333" s="136" t="s">
        <v>404</v>
      </c>
      <c r="E333" s="137" t="s">
        <v>319</v>
      </c>
      <c r="F333" s="138" t="s">
        <v>1245</v>
      </c>
      <c r="H333" s="139">
        <v>6</v>
      </c>
      <c r="I333" s="383"/>
      <c r="L333" s="134"/>
      <c r="M333" s="140"/>
      <c r="T333" s="141"/>
      <c r="AT333" s="137" t="s">
        <v>404</v>
      </c>
      <c r="AU333" s="137" t="s">
        <v>313</v>
      </c>
      <c r="AV333" s="135" t="s">
        <v>313</v>
      </c>
      <c r="AW333" s="135" t="s">
        <v>406</v>
      </c>
      <c r="AX333" s="135" t="s">
        <v>392</v>
      </c>
      <c r="AY333" s="137" t="s">
        <v>393</v>
      </c>
    </row>
    <row r="334" spans="2:51" s="143" customFormat="1" ht="15">
      <c r="B334" s="142"/>
      <c r="D334" s="136" t="s">
        <v>404</v>
      </c>
      <c r="E334" s="144" t="s">
        <v>319</v>
      </c>
      <c r="F334" s="145" t="s">
        <v>407</v>
      </c>
      <c r="H334" s="146">
        <v>6</v>
      </c>
      <c r="I334" s="384"/>
      <c r="L334" s="142"/>
      <c r="M334" s="147"/>
      <c r="T334" s="148"/>
      <c r="AT334" s="144" t="s">
        <v>404</v>
      </c>
      <c r="AU334" s="144" t="s">
        <v>313</v>
      </c>
      <c r="AV334" s="143" t="s">
        <v>402</v>
      </c>
      <c r="AW334" s="143" t="s">
        <v>406</v>
      </c>
      <c r="AX334" s="143" t="s">
        <v>391</v>
      </c>
      <c r="AY334" s="144" t="s">
        <v>393</v>
      </c>
    </row>
    <row r="335" spans="2:65" s="270" customFormat="1" ht="22.5" customHeight="1">
      <c r="B335" s="226"/>
      <c r="C335" s="260" t="s">
        <v>587</v>
      </c>
      <c r="D335" s="260" t="s">
        <v>507</v>
      </c>
      <c r="E335" s="261" t="s">
        <v>588</v>
      </c>
      <c r="F335" s="262" t="s">
        <v>589</v>
      </c>
      <c r="G335" s="263" t="s">
        <v>465</v>
      </c>
      <c r="H335" s="264">
        <v>15</v>
      </c>
      <c r="I335" s="386"/>
      <c r="J335" s="265">
        <f>ROUND(I335*H335,2)</f>
        <v>0</v>
      </c>
      <c r="K335" s="262" t="s">
        <v>319</v>
      </c>
      <c r="L335" s="155"/>
      <c r="M335" s="387" t="s">
        <v>319</v>
      </c>
      <c r="N335" s="266" t="s">
        <v>336</v>
      </c>
      <c r="P335" s="258">
        <f>O335*H335</f>
        <v>0</v>
      </c>
      <c r="Q335" s="258">
        <v>0.03024</v>
      </c>
      <c r="R335" s="258">
        <f>Q335*H335</f>
        <v>0.4536</v>
      </c>
      <c r="S335" s="258">
        <v>0</v>
      </c>
      <c r="T335" s="133">
        <f>S335*H335</f>
        <v>0</v>
      </c>
      <c r="AR335" s="271" t="s">
        <v>510</v>
      </c>
      <c r="AT335" s="271" t="s">
        <v>507</v>
      </c>
      <c r="AU335" s="271" t="s">
        <v>313</v>
      </c>
      <c r="AY335" s="271" t="s">
        <v>393</v>
      </c>
      <c r="BE335" s="259">
        <f>IF(N335="základní",J335,0)</f>
        <v>0</v>
      </c>
      <c r="BF335" s="259">
        <f>IF(N335="snížená",J335,0)</f>
        <v>0</v>
      </c>
      <c r="BG335" s="259">
        <f>IF(N335="zákl. přenesená",J335,0)</f>
        <v>0</v>
      </c>
      <c r="BH335" s="259">
        <f>IF(N335="sníž. přenesená",J335,0)</f>
        <v>0</v>
      </c>
      <c r="BI335" s="259">
        <f>IF(N335="nulová",J335,0)</f>
        <v>0</v>
      </c>
      <c r="BJ335" s="271" t="s">
        <v>391</v>
      </c>
      <c r="BK335" s="259">
        <f>ROUND(I335*H335,2)</f>
        <v>0</v>
      </c>
      <c r="BL335" s="271" t="s">
        <v>402</v>
      </c>
      <c r="BM335" s="271" t="s">
        <v>590</v>
      </c>
    </row>
    <row r="336" spans="2:51" s="135" customFormat="1" ht="15">
      <c r="B336" s="134"/>
      <c r="D336" s="136" t="s">
        <v>404</v>
      </c>
      <c r="E336" s="137" t="s">
        <v>319</v>
      </c>
      <c r="F336" s="138" t="s">
        <v>1246</v>
      </c>
      <c r="H336" s="139">
        <v>19</v>
      </c>
      <c r="I336" s="383"/>
      <c r="L336" s="134"/>
      <c r="M336" s="140"/>
      <c r="T336" s="141"/>
      <c r="AT336" s="137" t="s">
        <v>404</v>
      </c>
      <c r="AU336" s="137" t="s">
        <v>313</v>
      </c>
      <c r="AV336" s="135" t="s">
        <v>313</v>
      </c>
      <c r="AW336" s="135" t="s">
        <v>406</v>
      </c>
      <c r="AX336" s="135" t="s">
        <v>392</v>
      </c>
      <c r="AY336" s="137" t="s">
        <v>393</v>
      </c>
    </row>
    <row r="337" spans="2:51" s="135" customFormat="1" ht="15">
      <c r="B337" s="134"/>
      <c r="D337" s="136" t="s">
        <v>404</v>
      </c>
      <c r="E337" s="137" t="s">
        <v>319</v>
      </c>
      <c r="F337" s="138" t="s">
        <v>1566</v>
      </c>
      <c r="H337" s="139">
        <v>-4</v>
      </c>
      <c r="I337" s="383"/>
      <c r="L337" s="134"/>
      <c r="M337" s="140"/>
      <c r="T337" s="141"/>
      <c r="AT337" s="137" t="s">
        <v>404</v>
      </c>
      <c r="AU337" s="137" t="s">
        <v>313</v>
      </c>
      <c r="AV337" s="135" t="s">
        <v>313</v>
      </c>
      <c r="AW337" s="135" t="s">
        <v>406</v>
      </c>
      <c r="AX337" s="135" t="s">
        <v>392</v>
      </c>
      <c r="AY337" s="137" t="s">
        <v>393</v>
      </c>
    </row>
    <row r="338" spans="2:51" s="143" customFormat="1" ht="15">
      <c r="B338" s="142"/>
      <c r="D338" s="136" t="s">
        <v>404</v>
      </c>
      <c r="E338" s="144" t="s">
        <v>319</v>
      </c>
      <c r="F338" s="145" t="s">
        <v>407</v>
      </c>
      <c r="H338" s="146">
        <v>15</v>
      </c>
      <c r="I338" s="384"/>
      <c r="L338" s="142"/>
      <c r="M338" s="147"/>
      <c r="T338" s="148"/>
      <c r="AT338" s="144" t="s">
        <v>404</v>
      </c>
      <c r="AU338" s="144" t="s">
        <v>313</v>
      </c>
      <c r="AV338" s="143" t="s">
        <v>402</v>
      </c>
      <c r="AW338" s="143" t="s">
        <v>406</v>
      </c>
      <c r="AX338" s="143" t="s">
        <v>391</v>
      </c>
      <c r="AY338" s="144" t="s">
        <v>393</v>
      </c>
    </row>
    <row r="339" spans="2:65" s="270" customFormat="1" ht="22.5" customHeight="1">
      <c r="B339" s="226"/>
      <c r="C339" s="260" t="s">
        <v>591</v>
      </c>
      <c r="D339" s="260" t="s">
        <v>507</v>
      </c>
      <c r="E339" s="261" t="s">
        <v>592</v>
      </c>
      <c r="F339" s="262" t="s">
        <v>593</v>
      </c>
      <c r="G339" s="263" t="s">
        <v>465</v>
      </c>
      <c r="H339" s="264">
        <v>14</v>
      </c>
      <c r="I339" s="386"/>
      <c r="J339" s="265">
        <f>ROUND(I339*H339,2)</f>
        <v>0</v>
      </c>
      <c r="K339" s="262" t="s">
        <v>319</v>
      </c>
      <c r="L339" s="155"/>
      <c r="M339" s="387" t="s">
        <v>319</v>
      </c>
      <c r="N339" s="266" t="s">
        <v>336</v>
      </c>
      <c r="P339" s="258">
        <f>O339*H339</f>
        <v>0</v>
      </c>
      <c r="Q339" s="258">
        <v>0.03024</v>
      </c>
      <c r="R339" s="258">
        <f>Q339*H339</f>
        <v>0.42336</v>
      </c>
      <c r="S339" s="258">
        <v>0</v>
      </c>
      <c r="T339" s="133">
        <f>S339*H339</f>
        <v>0</v>
      </c>
      <c r="AR339" s="271" t="s">
        <v>510</v>
      </c>
      <c r="AT339" s="271" t="s">
        <v>507</v>
      </c>
      <c r="AU339" s="271" t="s">
        <v>313</v>
      </c>
      <c r="AY339" s="271" t="s">
        <v>393</v>
      </c>
      <c r="BE339" s="259">
        <f>IF(N339="základní",J339,0)</f>
        <v>0</v>
      </c>
      <c r="BF339" s="259">
        <f>IF(N339="snížená",J339,0)</f>
        <v>0</v>
      </c>
      <c r="BG339" s="259">
        <f>IF(N339="zákl. přenesená",J339,0)</f>
        <v>0</v>
      </c>
      <c r="BH339" s="259">
        <f>IF(N339="sníž. přenesená",J339,0)</f>
        <v>0</v>
      </c>
      <c r="BI339" s="259">
        <f>IF(N339="nulová",J339,0)</f>
        <v>0</v>
      </c>
      <c r="BJ339" s="271" t="s">
        <v>391</v>
      </c>
      <c r="BK339" s="259">
        <f>ROUND(I339*H339,2)</f>
        <v>0</v>
      </c>
      <c r="BL339" s="271" t="s">
        <v>402</v>
      </c>
      <c r="BM339" s="271" t="s">
        <v>594</v>
      </c>
    </row>
    <row r="340" spans="2:51" s="135" customFormat="1" ht="15">
      <c r="B340" s="134"/>
      <c r="D340" s="136" t="s">
        <v>404</v>
      </c>
      <c r="E340" s="137" t="s">
        <v>319</v>
      </c>
      <c r="F340" s="138" t="s">
        <v>1247</v>
      </c>
      <c r="H340" s="139">
        <v>16</v>
      </c>
      <c r="I340" s="383"/>
      <c r="L340" s="134"/>
      <c r="M340" s="140"/>
      <c r="T340" s="141"/>
      <c r="AT340" s="137" t="s">
        <v>404</v>
      </c>
      <c r="AU340" s="137" t="s">
        <v>313</v>
      </c>
      <c r="AV340" s="135" t="s">
        <v>313</v>
      </c>
      <c r="AW340" s="135" t="s">
        <v>406</v>
      </c>
      <c r="AX340" s="135" t="s">
        <v>392</v>
      </c>
      <c r="AY340" s="137" t="s">
        <v>393</v>
      </c>
    </row>
    <row r="341" spans="2:51" s="135" customFormat="1" ht="15">
      <c r="B341" s="134"/>
      <c r="D341" s="136" t="s">
        <v>404</v>
      </c>
      <c r="E341" s="137" t="s">
        <v>319</v>
      </c>
      <c r="F341" s="138" t="s">
        <v>1567</v>
      </c>
      <c r="H341" s="139">
        <v>-2</v>
      </c>
      <c r="I341" s="383"/>
      <c r="L341" s="134"/>
      <c r="M341" s="140"/>
      <c r="T341" s="141"/>
      <c r="AT341" s="137" t="s">
        <v>404</v>
      </c>
      <c r="AU341" s="137" t="s">
        <v>313</v>
      </c>
      <c r="AV341" s="135" t="s">
        <v>313</v>
      </c>
      <c r="AW341" s="135" t="s">
        <v>406</v>
      </c>
      <c r="AX341" s="135" t="s">
        <v>392</v>
      </c>
      <c r="AY341" s="137" t="s">
        <v>393</v>
      </c>
    </row>
    <row r="342" spans="2:51" s="143" customFormat="1" ht="15">
      <c r="B342" s="142"/>
      <c r="D342" s="136" t="s">
        <v>404</v>
      </c>
      <c r="E342" s="144" t="s">
        <v>319</v>
      </c>
      <c r="F342" s="145" t="s">
        <v>407</v>
      </c>
      <c r="H342" s="146">
        <v>14</v>
      </c>
      <c r="I342" s="384"/>
      <c r="L342" s="142"/>
      <c r="M342" s="147"/>
      <c r="T342" s="148"/>
      <c r="AT342" s="144" t="s">
        <v>404</v>
      </c>
      <c r="AU342" s="144" t="s">
        <v>313</v>
      </c>
      <c r="AV342" s="143" t="s">
        <v>402</v>
      </c>
      <c r="AW342" s="143" t="s">
        <v>406</v>
      </c>
      <c r="AX342" s="143" t="s">
        <v>391</v>
      </c>
      <c r="AY342" s="144" t="s">
        <v>393</v>
      </c>
    </row>
    <row r="343" spans="2:65" s="270" customFormat="1" ht="22.5" customHeight="1">
      <c r="B343" s="226"/>
      <c r="C343" s="260" t="s">
        <v>595</v>
      </c>
      <c r="D343" s="260" t="s">
        <v>507</v>
      </c>
      <c r="E343" s="261" t="s">
        <v>596</v>
      </c>
      <c r="F343" s="262" t="s">
        <v>597</v>
      </c>
      <c r="G343" s="263" t="s">
        <v>465</v>
      </c>
      <c r="H343" s="264">
        <v>5</v>
      </c>
      <c r="I343" s="386"/>
      <c r="J343" s="265">
        <f>ROUND(I343*H343,2)</f>
        <v>0</v>
      </c>
      <c r="K343" s="262" t="s">
        <v>319</v>
      </c>
      <c r="L343" s="155"/>
      <c r="M343" s="387" t="s">
        <v>319</v>
      </c>
      <c r="N343" s="266" t="s">
        <v>336</v>
      </c>
      <c r="P343" s="258">
        <f>O343*H343</f>
        <v>0</v>
      </c>
      <c r="Q343" s="258">
        <v>0.03024</v>
      </c>
      <c r="R343" s="258">
        <f>Q343*H343</f>
        <v>0.1512</v>
      </c>
      <c r="S343" s="258">
        <v>0</v>
      </c>
      <c r="T343" s="133">
        <f>S343*H343</f>
        <v>0</v>
      </c>
      <c r="AR343" s="271" t="s">
        <v>510</v>
      </c>
      <c r="AT343" s="271" t="s">
        <v>507</v>
      </c>
      <c r="AU343" s="271" t="s">
        <v>313</v>
      </c>
      <c r="AY343" s="271" t="s">
        <v>393</v>
      </c>
      <c r="BE343" s="259">
        <f>IF(N343="základní",J343,0)</f>
        <v>0</v>
      </c>
      <c r="BF343" s="259">
        <f>IF(N343="snížená",J343,0)</f>
        <v>0</v>
      </c>
      <c r="BG343" s="259">
        <f>IF(N343="zákl. přenesená",J343,0)</f>
        <v>0</v>
      </c>
      <c r="BH343" s="259">
        <f>IF(N343="sníž. přenesená",J343,0)</f>
        <v>0</v>
      </c>
      <c r="BI343" s="259">
        <f>IF(N343="nulová",J343,0)</f>
        <v>0</v>
      </c>
      <c r="BJ343" s="271" t="s">
        <v>391</v>
      </c>
      <c r="BK343" s="259">
        <f>ROUND(I343*H343,2)</f>
        <v>0</v>
      </c>
      <c r="BL343" s="271" t="s">
        <v>402</v>
      </c>
      <c r="BM343" s="271" t="s">
        <v>598</v>
      </c>
    </row>
    <row r="344" spans="2:51" s="135" customFormat="1" ht="15">
      <c r="B344" s="134"/>
      <c r="D344" s="136" t="s">
        <v>404</v>
      </c>
      <c r="E344" s="137" t="s">
        <v>319</v>
      </c>
      <c r="F344" s="138" t="s">
        <v>1248</v>
      </c>
      <c r="H344" s="139">
        <v>5</v>
      </c>
      <c r="I344" s="383"/>
      <c r="L344" s="134"/>
      <c r="M344" s="140"/>
      <c r="T344" s="141"/>
      <c r="AT344" s="137" t="s">
        <v>404</v>
      </c>
      <c r="AU344" s="137" t="s">
        <v>313</v>
      </c>
      <c r="AV344" s="135" t="s">
        <v>313</v>
      </c>
      <c r="AW344" s="135" t="s">
        <v>406</v>
      </c>
      <c r="AX344" s="135" t="s">
        <v>392</v>
      </c>
      <c r="AY344" s="137" t="s">
        <v>393</v>
      </c>
    </row>
    <row r="345" spans="2:51" s="143" customFormat="1" ht="15">
      <c r="B345" s="142"/>
      <c r="D345" s="136" t="s">
        <v>404</v>
      </c>
      <c r="E345" s="144" t="s">
        <v>319</v>
      </c>
      <c r="F345" s="145" t="s">
        <v>407</v>
      </c>
      <c r="H345" s="146">
        <v>5</v>
      </c>
      <c r="I345" s="384"/>
      <c r="L345" s="142"/>
      <c r="M345" s="147"/>
      <c r="T345" s="148"/>
      <c r="AT345" s="144" t="s">
        <v>404</v>
      </c>
      <c r="AU345" s="144" t="s">
        <v>313</v>
      </c>
      <c r="AV345" s="143" t="s">
        <v>402</v>
      </c>
      <c r="AW345" s="143" t="s">
        <v>406</v>
      </c>
      <c r="AX345" s="143" t="s">
        <v>391</v>
      </c>
      <c r="AY345" s="144" t="s">
        <v>393</v>
      </c>
    </row>
    <row r="346" spans="2:65" s="270" customFormat="1" ht="22.5" customHeight="1">
      <c r="B346" s="226"/>
      <c r="C346" s="260" t="s">
        <v>599</v>
      </c>
      <c r="D346" s="260" t="s">
        <v>507</v>
      </c>
      <c r="E346" s="261" t="s">
        <v>600</v>
      </c>
      <c r="F346" s="262" t="s">
        <v>601</v>
      </c>
      <c r="G346" s="263" t="s">
        <v>465</v>
      </c>
      <c r="H346" s="264">
        <v>4</v>
      </c>
      <c r="I346" s="386"/>
      <c r="J346" s="265">
        <f>ROUND(I346*H346,2)</f>
        <v>0</v>
      </c>
      <c r="K346" s="262" t="s">
        <v>319</v>
      </c>
      <c r="L346" s="155"/>
      <c r="M346" s="387" t="s">
        <v>319</v>
      </c>
      <c r="N346" s="266" t="s">
        <v>336</v>
      </c>
      <c r="P346" s="258">
        <f>O346*H346</f>
        <v>0</v>
      </c>
      <c r="Q346" s="258">
        <v>0.03024</v>
      </c>
      <c r="R346" s="258">
        <f>Q346*H346</f>
        <v>0.12096</v>
      </c>
      <c r="S346" s="258">
        <v>0</v>
      </c>
      <c r="T346" s="133">
        <f>S346*H346</f>
        <v>0</v>
      </c>
      <c r="AR346" s="271" t="s">
        <v>510</v>
      </c>
      <c r="AT346" s="271" t="s">
        <v>507</v>
      </c>
      <c r="AU346" s="271" t="s">
        <v>313</v>
      </c>
      <c r="AY346" s="271" t="s">
        <v>393</v>
      </c>
      <c r="BE346" s="259">
        <f>IF(N346="základní",J346,0)</f>
        <v>0</v>
      </c>
      <c r="BF346" s="259">
        <f>IF(N346="snížená",J346,0)</f>
        <v>0</v>
      </c>
      <c r="BG346" s="259">
        <f>IF(N346="zákl. přenesená",J346,0)</f>
        <v>0</v>
      </c>
      <c r="BH346" s="259">
        <f>IF(N346="sníž. přenesená",J346,0)</f>
        <v>0</v>
      </c>
      <c r="BI346" s="259">
        <f>IF(N346="nulová",J346,0)</f>
        <v>0</v>
      </c>
      <c r="BJ346" s="271" t="s">
        <v>391</v>
      </c>
      <c r="BK346" s="259">
        <f>ROUND(I346*H346,2)</f>
        <v>0</v>
      </c>
      <c r="BL346" s="271" t="s">
        <v>402</v>
      </c>
      <c r="BM346" s="271" t="s">
        <v>602</v>
      </c>
    </row>
    <row r="347" spans="2:51" s="135" customFormat="1" ht="15">
      <c r="B347" s="134"/>
      <c r="D347" s="136" t="s">
        <v>404</v>
      </c>
      <c r="E347" s="137" t="s">
        <v>319</v>
      </c>
      <c r="F347" s="138" t="s">
        <v>603</v>
      </c>
      <c r="H347" s="139">
        <v>4</v>
      </c>
      <c r="I347" s="383"/>
      <c r="L347" s="134"/>
      <c r="M347" s="140"/>
      <c r="T347" s="141"/>
      <c r="AT347" s="137" t="s">
        <v>404</v>
      </c>
      <c r="AU347" s="137" t="s">
        <v>313</v>
      </c>
      <c r="AV347" s="135" t="s">
        <v>313</v>
      </c>
      <c r="AW347" s="135" t="s">
        <v>406</v>
      </c>
      <c r="AX347" s="135" t="s">
        <v>392</v>
      </c>
      <c r="AY347" s="137" t="s">
        <v>393</v>
      </c>
    </row>
    <row r="348" spans="2:51" s="143" customFormat="1" ht="15">
      <c r="B348" s="142"/>
      <c r="D348" s="136" t="s">
        <v>404</v>
      </c>
      <c r="E348" s="144" t="s">
        <v>319</v>
      </c>
      <c r="F348" s="145" t="s">
        <v>407</v>
      </c>
      <c r="H348" s="146">
        <v>4</v>
      </c>
      <c r="I348" s="384"/>
      <c r="L348" s="142"/>
      <c r="M348" s="147"/>
      <c r="T348" s="148"/>
      <c r="AT348" s="144" t="s">
        <v>404</v>
      </c>
      <c r="AU348" s="144" t="s">
        <v>313</v>
      </c>
      <c r="AV348" s="143" t="s">
        <v>402</v>
      </c>
      <c r="AW348" s="143" t="s">
        <v>406</v>
      </c>
      <c r="AX348" s="143" t="s">
        <v>391</v>
      </c>
      <c r="AY348" s="144" t="s">
        <v>393</v>
      </c>
    </row>
    <row r="349" spans="2:65" s="270" customFormat="1" ht="22.5" customHeight="1">
      <c r="B349" s="226"/>
      <c r="C349" s="260" t="s">
        <v>604</v>
      </c>
      <c r="D349" s="260" t="s">
        <v>507</v>
      </c>
      <c r="E349" s="261" t="s">
        <v>605</v>
      </c>
      <c r="F349" s="262" t="s">
        <v>606</v>
      </c>
      <c r="G349" s="263" t="s">
        <v>465</v>
      </c>
      <c r="H349" s="264">
        <v>1</v>
      </c>
      <c r="I349" s="386"/>
      <c r="J349" s="265">
        <f>ROUND(I349*H349,2)</f>
        <v>0</v>
      </c>
      <c r="K349" s="262" t="s">
        <v>319</v>
      </c>
      <c r="L349" s="155"/>
      <c r="M349" s="387" t="s">
        <v>319</v>
      </c>
      <c r="N349" s="266" t="s">
        <v>336</v>
      </c>
      <c r="P349" s="258">
        <f>O349*H349</f>
        <v>0</v>
      </c>
      <c r="Q349" s="258">
        <v>0.03024</v>
      </c>
      <c r="R349" s="258">
        <f>Q349*H349</f>
        <v>0.03024</v>
      </c>
      <c r="S349" s="258">
        <v>0</v>
      </c>
      <c r="T349" s="133">
        <f>S349*H349</f>
        <v>0</v>
      </c>
      <c r="AR349" s="271" t="s">
        <v>510</v>
      </c>
      <c r="AT349" s="271" t="s">
        <v>507</v>
      </c>
      <c r="AU349" s="271" t="s">
        <v>313</v>
      </c>
      <c r="AY349" s="271" t="s">
        <v>393</v>
      </c>
      <c r="BE349" s="259">
        <f>IF(N349="základní",J349,0)</f>
        <v>0</v>
      </c>
      <c r="BF349" s="259">
        <f>IF(N349="snížená",J349,0)</f>
        <v>0</v>
      </c>
      <c r="BG349" s="259">
        <f>IF(N349="zákl. přenesená",J349,0)</f>
        <v>0</v>
      </c>
      <c r="BH349" s="259">
        <f>IF(N349="sníž. přenesená",J349,0)</f>
        <v>0</v>
      </c>
      <c r="BI349" s="259">
        <f>IF(N349="nulová",J349,0)</f>
        <v>0</v>
      </c>
      <c r="BJ349" s="271" t="s">
        <v>391</v>
      </c>
      <c r="BK349" s="259">
        <f>ROUND(I349*H349,2)</f>
        <v>0</v>
      </c>
      <c r="BL349" s="271" t="s">
        <v>402</v>
      </c>
      <c r="BM349" s="271" t="s">
        <v>607</v>
      </c>
    </row>
    <row r="350" spans="2:51" s="135" customFormat="1" ht="15">
      <c r="B350" s="134"/>
      <c r="D350" s="136" t="s">
        <v>404</v>
      </c>
      <c r="E350" s="137" t="s">
        <v>319</v>
      </c>
      <c r="F350" s="138" t="s">
        <v>391</v>
      </c>
      <c r="H350" s="139">
        <v>1</v>
      </c>
      <c r="I350" s="383"/>
      <c r="L350" s="134"/>
      <c r="M350" s="140"/>
      <c r="T350" s="141"/>
      <c r="AT350" s="137" t="s">
        <v>404</v>
      </c>
      <c r="AU350" s="137" t="s">
        <v>313</v>
      </c>
      <c r="AV350" s="135" t="s">
        <v>313</v>
      </c>
      <c r="AW350" s="135" t="s">
        <v>406</v>
      </c>
      <c r="AX350" s="135" t="s">
        <v>392</v>
      </c>
      <c r="AY350" s="137" t="s">
        <v>393</v>
      </c>
    </row>
    <row r="351" spans="2:51" s="143" customFormat="1" ht="15">
      <c r="B351" s="142"/>
      <c r="D351" s="136" t="s">
        <v>404</v>
      </c>
      <c r="E351" s="144" t="s">
        <v>319</v>
      </c>
      <c r="F351" s="145" t="s">
        <v>407</v>
      </c>
      <c r="H351" s="146">
        <v>1</v>
      </c>
      <c r="I351" s="384"/>
      <c r="L351" s="142"/>
      <c r="M351" s="147"/>
      <c r="T351" s="148"/>
      <c r="AT351" s="144" t="s">
        <v>404</v>
      </c>
      <c r="AU351" s="144" t="s">
        <v>313</v>
      </c>
      <c r="AV351" s="143" t="s">
        <v>402</v>
      </c>
      <c r="AW351" s="143" t="s">
        <v>406</v>
      </c>
      <c r="AX351" s="143" t="s">
        <v>391</v>
      </c>
      <c r="AY351" s="144" t="s">
        <v>393</v>
      </c>
    </row>
    <row r="352" spans="2:65" s="270" customFormat="1" ht="22.5" customHeight="1">
      <c r="B352" s="226"/>
      <c r="C352" s="260" t="s">
        <v>608</v>
      </c>
      <c r="D352" s="260" t="s">
        <v>507</v>
      </c>
      <c r="E352" s="261" t="s">
        <v>609</v>
      </c>
      <c r="F352" s="262" t="s">
        <v>610</v>
      </c>
      <c r="G352" s="263" t="s">
        <v>465</v>
      </c>
      <c r="H352" s="264">
        <v>1</v>
      </c>
      <c r="I352" s="386"/>
      <c r="J352" s="265">
        <f>ROUND(I352*H352,2)</f>
        <v>0</v>
      </c>
      <c r="K352" s="262" t="s">
        <v>319</v>
      </c>
      <c r="L352" s="155"/>
      <c r="M352" s="387" t="s">
        <v>319</v>
      </c>
      <c r="N352" s="266" t="s">
        <v>336</v>
      </c>
      <c r="P352" s="258">
        <f>O352*H352</f>
        <v>0</v>
      </c>
      <c r="Q352" s="258">
        <v>0.03024</v>
      </c>
      <c r="R352" s="258">
        <f>Q352*H352</f>
        <v>0.03024</v>
      </c>
      <c r="S352" s="258">
        <v>0</v>
      </c>
      <c r="T352" s="133">
        <f>S352*H352</f>
        <v>0</v>
      </c>
      <c r="AR352" s="271" t="s">
        <v>510</v>
      </c>
      <c r="AT352" s="271" t="s">
        <v>507</v>
      </c>
      <c r="AU352" s="271" t="s">
        <v>313</v>
      </c>
      <c r="AY352" s="271" t="s">
        <v>393</v>
      </c>
      <c r="BE352" s="259">
        <f>IF(N352="základní",J352,0)</f>
        <v>0</v>
      </c>
      <c r="BF352" s="259">
        <f>IF(N352="snížená",J352,0)</f>
        <v>0</v>
      </c>
      <c r="BG352" s="259">
        <f>IF(N352="zákl. přenesená",J352,0)</f>
        <v>0</v>
      </c>
      <c r="BH352" s="259">
        <f>IF(N352="sníž. přenesená",J352,0)</f>
        <v>0</v>
      </c>
      <c r="BI352" s="259">
        <f>IF(N352="nulová",J352,0)</f>
        <v>0</v>
      </c>
      <c r="BJ352" s="271" t="s">
        <v>391</v>
      </c>
      <c r="BK352" s="259">
        <f>ROUND(I352*H352,2)</f>
        <v>0</v>
      </c>
      <c r="BL352" s="271" t="s">
        <v>402</v>
      </c>
      <c r="BM352" s="271" t="s">
        <v>611</v>
      </c>
    </row>
    <row r="353" spans="2:51" s="135" customFormat="1" ht="15">
      <c r="B353" s="134"/>
      <c r="D353" s="136" t="s">
        <v>404</v>
      </c>
      <c r="E353" s="137" t="s">
        <v>319</v>
      </c>
      <c r="F353" s="138" t="s">
        <v>391</v>
      </c>
      <c r="H353" s="139">
        <v>1</v>
      </c>
      <c r="I353" s="383"/>
      <c r="L353" s="134"/>
      <c r="M353" s="140"/>
      <c r="T353" s="141"/>
      <c r="AT353" s="137" t="s">
        <v>404</v>
      </c>
      <c r="AU353" s="137" t="s">
        <v>313</v>
      </c>
      <c r="AV353" s="135" t="s">
        <v>313</v>
      </c>
      <c r="AW353" s="135" t="s">
        <v>406</v>
      </c>
      <c r="AX353" s="135" t="s">
        <v>392</v>
      </c>
      <c r="AY353" s="137" t="s">
        <v>393</v>
      </c>
    </row>
    <row r="354" spans="2:51" s="143" customFormat="1" ht="15">
      <c r="B354" s="142"/>
      <c r="D354" s="136" t="s">
        <v>404</v>
      </c>
      <c r="E354" s="144" t="s">
        <v>319</v>
      </c>
      <c r="F354" s="145" t="s">
        <v>407</v>
      </c>
      <c r="H354" s="146">
        <v>1</v>
      </c>
      <c r="I354" s="384"/>
      <c r="L354" s="142"/>
      <c r="M354" s="147"/>
      <c r="T354" s="148"/>
      <c r="AT354" s="144" t="s">
        <v>404</v>
      </c>
      <c r="AU354" s="144" t="s">
        <v>313</v>
      </c>
      <c r="AV354" s="143" t="s">
        <v>402</v>
      </c>
      <c r="AW354" s="143" t="s">
        <v>406</v>
      </c>
      <c r="AX354" s="143" t="s">
        <v>391</v>
      </c>
      <c r="AY354" s="144" t="s">
        <v>393</v>
      </c>
    </row>
    <row r="355" spans="2:65" s="270" customFormat="1" ht="16.5" customHeight="1">
      <c r="B355" s="226"/>
      <c r="C355" s="251" t="s">
        <v>297</v>
      </c>
      <c r="D355" s="251" t="s">
        <v>397</v>
      </c>
      <c r="E355" s="252" t="s">
        <v>612</v>
      </c>
      <c r="F355" s="253" t="s">
        <v>613</v>
      </c>
      <c r="G355" s="254" t="s">
        <v>465</v>
      </c>
      <c r="H355" s="255">
        <v>7</v>
      </c>
      <c r="I355" s="381"/>
      <c r="J355" s="256">
        <f>ROUND(I355*H355,2)</f>
        <v>0</v>
      </c>
      <c r="K355" s="253" t="s">
        <v>401</v>
      </c>
      <c r="L355" s="226"/>
      <c r="M355" s="382" t="s">
        <v>319</v>
      </c>
      <c r="N355" s="257" t="s">
        <v>336</v>
      </c>
      <c r="P355" s="258">
        <f>O355*H355</f>
        <v>0</v>
      </c>
      <c r="Q355" s="258">
        <v>0.00022</v>
      </c>
      <c r="R355" s="258">
        <f>Q355*H355</f>
        <v>0.0015400000000000001</v>
      </c>
      <c r="S355" s="258">
        <v>0</v>
      </c>
      <c r="T355" s="133">
        <f>S355*H355</f>
        <v>0</v>
      </c>
      <c r="AR355" s="271" t="s">
        <v>614</v>
      </c>
      <c r="AT355" s="271" t="s">
        <v>397</v>
      </c>
      <c r="AU355" s="271" t="s">
        <v>313</v>
      </c>
      <c r="AY355" s="271" t="s">
        <v>393</v>
      </c>
      <c r="BE355" s="259">
        <f>IF(N355="základní",J355,0)</f>
        <v>0</v>
      </c>
      <c r="BF355" s="259">
        <f>IF(N355="snížená",J355,0)</f>
        <v>0</v>
      </c>
      <c r="BG355" s="259">
        <f>IF(N355="zákl. přenesená",J355,0)</f>
        <v>0</v>
      </c>
      <c r="BH355" s="259">
        <f>IF(N355="sníž. přenesená",J355,0)</f>
        <v>0</v>
      </c>
      <c r="BI355" s="259">
        <f>IF(N355="nulová",J355,0)</f>
        <v>0</v>
      </c>
      <c r="BJ355" s="271" t="s">
        <v>391</v>
      </c>
      <c r="BK355" s="259">
        <f>ROUND(I355*H355,2)</f>
        <v>0</v>
      </c>
      <c r="BL355" s="271" t="s">
        <v>614</v>
      </c>
      <c r="BM355" s="271" t="s">
        <v>615</v>
      </c>
    </row>
    <row r="356" spans="2:51" s="135" customFormat="1" ht="15">
      <c r="B356" s="134"/>
      <c r="D356" s="136" t="s">
        <v>404</v>
      </c>
      <c r="E356" s="137" t="s">
        <v>319</v>
      </c>
      <c r="F356" s="138" t="s">
        <v>791</v>
      </c>
      <c r="H356" s="139">
        <v>7</v>
      </c>
      <c r="I356" s="383"/>
      <c r="L356" s="134"/>
      <c r="M356" s="140"/>
      <c r="T356" s="141"/>
      <c r="AT356" s="137" t="s">
        <v>404</v>
      </c>
      <c r="AU356" s="137" t="s">
        <v>313</v>
      </c>
      <c r="AV356" s="135" t="s">
        <v>313</v>
      </c>
      <c r="AW356" s="135" t="s">
        <v>406</v>
      </c>
      <c r="AX356" s="135" t="s">
        <v>392</v>
      </c>
      <c r="AY356" s="137" t="s">
        <v>393</v>
      </c>
    </row>
    <row r="357" spans="2:51" s="143" customFormat="1" ht="15">
      <c r="B357" s="142"/>
      <c r="D357" s="136" t="s">
        <v>404</v>
      </c>
      <c r="E357" s="144" t="s">
        <v>319</v>
      </c>
      <c r="F357" s="145" t="s">
        <v>407</v>
      </c>
      <c r="H357" s="146">
        <v>7</v>
      </c>
      <c r="I357" s="384"/>
      <c r="L357" s="142"/>
      <c r="M357" s="147"/>
      <c r="T357" s="148"/>
      <c r="AT357" s="144" t="s">
        <v>404</v>
      </c>
      <c r="AU357" s="144" t="s">
        <v>313</v>
      </c>
      <c r="AV357" s="143" t="s">
        <v>402</v>
      </c>
      <c r="AW357" s="143" t="s">
        <v>406</v>
      </c>
      <c r="AX357" s="143" t="s">
        <v>391</v>
      </c>
      <c r="AY357" s="144" t="s">
        <v>393</v>
      </c>
    </row>
    <row r="358" spans="2:65" s="270" customFormat="1" ht="16.5" customHeight="1">
      <c r="B358" s="226"/>
      <c r="C358" s="260" t="s">
        <v>616</v>
      </c>
      <c r="D358" s="260" t="s">
        <v>507</v>
      </c>
      <c r="E358" s="261" t="s">
        <v>617</v>
      </c>
      <c r="F358" s="262" t="s">
        <v>1249</v>
      </c>
      <c r="G358" s="263" t="s">
        <v>465</v>
      </c>
      <c r="H358" s="264">
        <v>3</v>
      </c>
      <c r="I358" s="386"/>
      <c r="J358" s="265">
        <f>ROUND(I358*H358,2)</f>
        <v>0</v>
      </c>
      <c r="K358" s="262" t="s">
        <v>401</v>
      </c>
      <c r="L358" s="155"/>
      <c r="M358" s="387" t="s">
        <v>319</v>
      </c>
      <c r="N358" s="266" t="s">
        <v>336</v>
      </c>
      <c r="P358" s="258">
        <f>O358*H358</f>
        <v>0</v>
      </c>
      <c r="Q358" s="258">
        <v>0.0241</v>
      </c>
      <c r="R358" s="258">
        <f>Q358*H358</f>
        <v>0.0723</v>
      </c>
      <c r="S358" s="258">
        <v>0</v>
      </c>
      <c r="T358" s="133">
        <f>S358*H358</f>
        <v>0</v>
      </c>
      <c r="AR358" s="271" t="s">
        <v>618</v>
      </c>
      <c r="AT358" s="271" t="s">
        <v>507</v>
      </c>
      <c r="AU358" s="271" t="s">
        <v>313</v>
      </c>
      <c r="AY358" s="271" t="s">
        <v>393</v>
      </c>
      <c r="BE358" s="259">
        <f>IF(N358="základní",J358,0)</f>
        <v>0</v>
      </c>
      <c r="BF358" s="259">
        <f>IF(N358="snížená",J358,0)</f>
        <v>0</v>
      </c>
      <c r="BG358" s="259">
        <f>IF(N358="zákl. přenesená",J358,0)</f>
        <v>0</v>
      </c>
      <c r="BH358" s="259">
        <f>IF(N358="sníž. přenesená",J358,0)</f>
        <v>0</v>
      </c>
      <c r="BI358" s="259">
        <f>IF(N358="nulová",J358,0)</f>
        <v>0</v>
      </c>
      <c r="BJ358" s="271" t="s">
        <v>391</v>
      </c>
      <c r="BK358" s="259">
        <f>ROUND(I358*H358,2)</f>
        <v>0</v>
      </c>
      <c r="BL358" s="271" t="s">
        <v>614</v>
      </c>
      <c r="BM358" s="271" t="s">
        <v>619</v>
      </c>
    </row>
    <row r="359" spans="2:51" s="135" customFormat="1" ht="15">
      <c r="B359" s="134"/>
      <c r="D359" s="136" t="s">
        <v>404</v>
      </c>
      <c r="E359" s="137" t="s">
        <v>319</v>
      </c>
      <c r="F359" s="138" t="s">
        <v>394</v>
      </c>
      <c r="H359" s="139">
        <v>3</v>
      </c>
      <c r="I359" s="383"/>
      <c r="L359" s="134"/>
      <c r="M359" s="140"/>
      <c r="T359" s="141"/>
      <c r="AT359" s="137" t="s">
        <v>404</v>
      </c>
      <c r="AU359" s="137" t="s">
        <v>313</v>
      </c>
      <c r="AV359" s="135" t="s">
        <v>313</v>
      </c>
      <c r="AW359" s="135" t="s">
        <v>406</v>
      </c>
      <c r="AX359" s="135" t="s">
        <v>392</v>
      </c>
      <c r="AY359" s="137" t="s">
        <v>393</v>
      </c>
    </row>
    <row r="360" spans="2:51" s="143" customFormat="1" ht="15">
      <c r="B360" s="142"/>
      <c r="D360" s="136" t="s">
        <v>404</v>
      </c>
      <c r="E360" s="144" t="s">
        <v>319</v>
      </c>
      <c r="F360" s="145" t="s">
        <v>407</v>
      </c>
      <c r="H360" s="146">
        <v>3</v>
      </c>
      <c r="I360" s="384"/>
      <c r="L360" s="142"/>
      <c r="M360" s="147"/>
      <c r="T360" s="148"/>
      <c r="AT360" s="144" t="s">
        <v>404</v>
      </c>
      <c r="AU360" s="144" t="s">
        <v>313</v>
      </c>
      <c r="AV360" s="143" t="s">
        <v>402</v>
      </c>
      <c r="AW360" s="143" t="s">
        <v>406</v>
      </c>
      <c r="AX360" s="143" t="s">
        <v>391</v>
      </c>
      <c r="AY360" s="144" t="s">
        <v>393</v>
      </c>
    </row>
    <row r="361" spans="2:65" s="270" customFormat="1" ht="16.5" customHeight="1">
      <c r="B361" s="226"/>
      <c r="C361" s="260" t="s">
        <v>1250</v>
      </c>
      <c r="D361" s="260" t="s">
        <v>507</v>
      </c>
      <c r="E361" s="261" t="s">
        <v>1251</v>
      </c>
      <c r="F361" s="262" t="s">
        <v>1252</v>
      </c>
      <c r="G361" s="263" t="s">
        <v>465</v>
      </c>
      <c r="H361" s="264">
        <v>4</v>
      </c>
      <c r="I361" s="386"/>
      <c r="J361" s="265">
        <f>ROUND(I361*H361,2)</f>
        <v>0</v>
      </c>
      <c r="K361" s="262" t="s">
        <v>319</v>
      </c>
      <c r="L361" s="155"/>
      <c r="M361" s="387" t="s">
        <v>319</v>
      </c>
      <c r="N361" s="266" t="s">
        <v>336</v>
      </c>
      <c r="P361" s="258">
        <f>O361*H361</f>
        <v>0</v>
      </c>
      <c r="Q361" s="258">
        <v>0.0241</v>
      </c>
      <c r="R361" s="258">
        <f>Q361*H361</f>
        <v>0.0964</v>
      </c>
      <c r="S361" s="258">
        <v>0</v>
      </c>
      <c r="T361" s="133">
        <f>S361*H361</f>
        <v>0</v>
      </c>
      <c r="AR361" s="271" t="s">
        <v>618</v>
      </c>
      <c r="AT361" s="271" t="s">
        <v>507</v>
      </c>
      <c r="AU361" s="271" t="s">
        <v>313</v>
      </c>
      <c r="AY361" s="271" t="s">
        <v>393</v>
      </c>
      <c r="BE361" s="259">
        <f>IF(N361="základní",J361,0)</f>
        <v>0</v>
      </c>
      <c r="BF361" s="259">
        <f>IF(N361="snížená",J361,0)</f>
        <v>0</v>
      </c>
      <c r="BG361" s="259">
        <f>IF(N361="zákl. přenesená",J361,0)</f>
        <v>0</v>
      </c>
      <c r="BH361" s="259">
        <f>IF(N361="sníž. přenesená",J361,0)</f>
        <v>0</v>
      </c>
      <c r="BI361" s="259">
        <f>IF(N361="nulová",J361,0)</f>
        <v>0</v>
      </c>
      <c r="BJ361" s="271" t="s">
        <v>391</v>
      </c>
      <c r="BK361" s="259">
        <f>ROUND(I361*H361,2)</f>
        <v>0</v>
      </c>
      <c r="BL361" s="271" t="s">
        <v>614</v>
      </c>
      <c r="BM361" s="271" t="s">
        <v>1253</v>
      </c>
    </row>
    <row r="362" spans="2:51" s="135" customFormat="1" ht="15">
      <c r="B362" s="134"/>
      <c r="D362" s="136" t="s">
        <v>404</v>
      </c>
      <c r="E362" s="137" t="s">
        <v>319</v>
      </c>
      <c r="F362" s="138" t="s">
        <v>402</v>
      </c>
      <c r="H362" s="139">
        <v>4</v>
      </c>
      <c r="I362" s="383"/>
      <c r="L362" s="134"/>
      <c r="M362" s="140"/>
      <c r="T362" s="141"/>
      <c r="AT362" s="137" t="s">
        <v>404</v>
      </c>
      <c r="AU362" s="137" t="s">
        <v>313</v>
      </c>
      <c r="AV362" s="135" t="s">
        <v>313</v>
      </c>
      <c r="AW362" s="135" t="s">
        <v>406</v>
      </c>
      <c r="AX362" s="135" t="s">
        <v>392</v>
      </c>
      <c r="AY362" s="137" t="s">
        <v>393</v>
      </c>
    </row>
    <row r="363" spans="2:51" s="143" customFormat="1" ht="15">
      <c r="B363" s="142"/>
      <c r="D363" s="136" t="s">
        <v>404</v>
      </c>
      <c r="E363" s="144" t="s">
        <v>319</v>
      </c>
      <c r="F363" s="145" t="s">
        <v>407</v>
      </c>
      <c r="H363" s="146">
        <v>4</v>
      </c>
      <c r="I363" s="384"/>
      <c r="L363" s="142"/>
      <c r="M363" s="147"/>
      <c r="T363" s="148"/>
      <c r="AT363" s="144" t="s">
        <v>404</v>
      </c>
      <c r="AU363" s="144" t="s">
        <v>313</v>
      </c>
      <c r="AV363" s="143" t="s">
        <v>402</v>
      </c>
      <c r="AW363" s="143" t="s">
        <v>406</v>
      </c>
      <c r="AX363" s="143" t="s">
        <v>391</v>
      </c>
      <c r="AY363" s="144" t="s">
        <v>393</v>
      </c>
    </row>
    <row r="364" spans="2:63" s="245" customFormat="1" ht="22.9" customHeight="1">
      <c r="B364" s="244"/>
      <c r="D364" s="128" t="s">
        <v>388</v>
      </c>
      <c r="E364" s="132" t="s">
        <v>630</v>
      </c>
      <c r="F364" s="132" t="s">
        <v>631</v>
      </c>
      <c r="I364" s="380"/>
      <c r="J364" s="250">
        <f>BK364</f>
        <v>0</v>
      </c>
      <c r="L364" s="244"/>
      <c r="M364" s="247"/>
      <c r="P364" s="248">
        <f>SUM(P365:P368)</f>
        <v>0</v>
      </c>
      <c r="R364" s="248">
        <f>SUM(R365:R368)</f>
        <v>0.10989679999999999</v>
      </c>
      <c r="T364" s="249">
        <f>SUM(T365:T368)</f>
        <v>0</v>
      </c>
      <c r="AR364" s="128" t="s">
        <v>391</v>
      </c>
      <c r="AT364" s="130" t="s">
        <v>388</v>
      </c>
      <c r="AU364" s="130" t="s">
        <v>391</v>
      </c>
      <c r="AY364" s="128" t="s">
        <v>393</v>
      </c>
      <c r="BK364" s="131">
        <f>SUM(BK365:BK368)</f>
        <v>0</v>
      </c>
    </row>
    <row r="365" spans="2:65" s="270" customFormat="1" ht="16.5" customHeight="1">
      <c r="B365" s="226"/>
      <c r="C365" s="251" t="s">
        <v>632</v>
      </c>
      <c r="D365" s="251" t="s">
        <v>397</v>
      </c>
      <c r="E365" s="252" t="s">
        <v>633</v>
      </c>
      <c r="F365" s="253" t="s">
        <v>634</v>
      </c>
      <c r="G365" s="254" t="s">
        <v>400</v>
      </c>
      <c r="H365" s="255">
        <v>845.36</v>
      </c>
      <c r="I365" s="381"/>
      <c r="J365" s="256">
        <f>ROUND(I365*H365,2)</f>
        <v>0</v>
      </c>
      <c r="K365" s="253" t="s">
        <v>401</v>
      </c>
      <c r="L365" s="226"/>
      <c r="M365" s="382" t="s">
        <v>319</v>
      </c>
      <c r="N365" s="257" t="s">
        <v>336</v>
      </c>
      <c r="P365" s="258">
        <f>O365*H365</f>
        <v>0</v>
      </c>
      <c r="Q365" s="258">
        <v>0.00013</v>
      </c>
      <c r="R365" s="258">
        <f>Q365*H365</f>
        <v>0.10989679999999999</v>
      </c>
      <c r="S365" s="258">
        <v>0</v>
      </c>
      <c r="T365" s="133">
        <f>S365*H365</f>
        <v>0</v>
      </c>
      <c r="AR365" s="271" t="s">
        <v>402</v>
      </c>
      <c r="AT365" s="271" t="s">
        <v>397</v>
      </c>
      <c r="AU365" s="271" t="s">
        <v>313</v>
      </c>
      <c r="AY365" s="271" t="s">
        <v>393</v>
      </c>
      <c r="BE365" s="259">
        <f>IF(N365="základní",J365,0)</f>
        <v>0</v>
      </c>
      <c r="BF365" s="259">
        <f>IF(N365="snížená",J365,0)</f>
        <v>0</v>
      </c>
      <c r="BG365" s="259">
        <f>IF(N365="zákl. přenesená",J365,0)</f>
        <v>0</v>
      </c>
      <c r="BH365" s="259">
        <f>IF(N365="sníž. přenesená",J365,0)</f>
        <v>0</v>
      </c>
      <c r="BI365" s="259">
        <f>IF(N365="nulová",J365,0)</f>
        <v>0</v>
      </c>
      <c r="BJ365" s="271" t="s">
        <v>391</v>
      </c>
      <c r="BK365" s="259">
        <f>ROUND(I365*H365,2)</f>
        <v>0</v>
      </c>
      <c r="BL365" s="271" t="s">
        <v>402</v>
      </c>
      <c r="BM365" s="271" t="s">
        <v>635</v>
      </c>
    </row>
    <row r="366" spans="2:51" s="135" customFormat="1" ht="15">
      <c r="B366" s="134"/>
      <c r="D366" s="136" t="s">
        <v>404</v>
      </c>
      <c r="E366" s="137" t="s">
        <v>319</v>
      </c>
      <c r="F366" s="138" t="s">
        <v>1254</v>
      </c>
      <c r="H366" s="139">
        <v>735</v>
      </c>
      <c r="I366" s="383"/>
      <c r="L366" s="134"/>
      <c r="M366" s="140"/>
      <c r="T366" s="141"/>
      <c r="AT366" s="137" t="s">
        <v>404</v>
      </c>
      <c r="AU366" s="137" t="s">
        <v>313</v>
      </c>
      <c r="AV366" s="135" t="s">
        <v>313</v>
      </c>
      <c r="AW366" s="135" t="s">
        <v>406</v>
      </c>
      <c r="AX366" s="135" t="s">
        <v>392</v>
      </c>
      <c r="AY366" s="137" t="s">
        <v>393</v>
      </c>
    </row>
    <row r="367" spans="2:51" s="135" customFormat="1" ht="15">
      <c r="B367" s="134"/>
      <c r="D367" s="136" t="s">
        <v>404</v>
      </c>
      <c r="E367" s="137" t="s">
        <v>319</v>
      </c>
      <c r="F367" s="138" t="s">
        <v>1255</v>
      </c>
      <c r="H367" s="139">
        <v>110.36</v>
      </c>
      <c r="I367" s="383"/>
      <c r="L367" s="134"/>
      <c r="M367" s="140"/>
      <c r="T367" s="141"/>
      <c r="AT367" s="137" t="s">
        <v>404</v>
      </c>
      <c r="AU367" s="137" t="s">
        <v>313</v>
      </c>
      <c r="AV367" s="135" t="s">
        <v>313</v>
      </c>
      <c r="AW367" s="135" t="s">
        <v>406</v>
      </c>
      <c r="AX367" s="135" t="s">
        <v>392</v>
      </c>
      <c r="AY367" s="137" t="s">
        <v>393</v>
      </c>
    </row>
    <row r="368" spans="2:51" s="143" customFormat="1" ht="15">
      <c r="B368" s="142"/>
      <c r="D368" s="136" t="s">
        <v>404</v>
      </c>
      <c r="E368" s="144" t="s">
        <v>319</v>
      </c>
      <c r="F368" s="145" t="s">
        <v>407</v>
      </c>
      <c r="H368" s="146">
        <v>845.36</v>
      </c>
      <c r="I368" s="384"/>
      <c r="L368" s="142"/>
      <c r="M368" s="147"/>
      <c r="T368" s="148"/>
      <c r="AT368" s="144" t="s">
        <v>404</v>
      </c>
      <c r="AU368" s="144" t="s">
        <v>313</v>
      </c>
      <c r="AV368" s="143" t="s">
        <v>402</v>
      </c>
      <c r="AW368" s="143" t="s">
        <v>406</v>
      </c>
      <c r="AX368" s="143" t="s">
        <v>391</v>
      </c>
      <c r="AY368" s="144" t="s">
        <v>393</v>
      </c>
    </row>
    <row r="369" spans="2:63" s="245" customFormat="1" ht="22.9" customHeight="1">
      <c r="B369" s="244"/>
      <c r="D369" s="128" t="s">
        <v>388</v>
      </c>
      <c r="E369" s="132" t="s">
        <v>636</v>
      </c>
      <c r="F369" s="132" t="s">
        <v>637</v>
      </c>
      <c r="I369" s="380"/>
      <c r="J369" s="250">
        <f>BK369</f>
        <v>0</v>
      </c>
      <c r="L369" s="244"/>
      <c r="M369" s="247"/>
      <c r="P369" s="248">
        <f>SUM(P370:P554)</f>
        <v>0</v>
      </c>
      <c r="R369" s="248">
        <f>SUM(R370:R554)</f>
        <v>0</v>
      </c>
      <c r="T369" s="249">
        <f>SUM(T370:T554)</f>
        <v>82.72825813</v>
      </c>
      <c r="AR369" s="128" t="s">
        <v>391</v>
      </c>
      <c r="AT369" s="130" t="s">
        <v>388</v>
      </c>
      <c r="AU369" s="130" t="s">
        <v>391</v>
      </c>
      <c r="AY369" s="128" t="s">
        <v>393</v>
      </c>
      <c r="BK369" s="131">
        <f>SUM(BK370:BK554)</f>
        <v>0</v>
      </c>
    </row>
    <row r="370" spans="2:65" s="270" customFormat="1" ht="16.5" customHeight="1">
      <c r="B370" s="226"/>
      <c r="C370" s="251" t="s">
        <v>620</v>
      </c>
      <c r="D370" s="251" t="s">
        <v>397</v>
      </c>
      <c r="E370" s="252" t="s">
        <v>621</v>
      </c>
      <c r="F370" s="253" t="s">
        <v>622</v>
      </c>
      <c r="G370" s="254" t="s">
        <v>400</v>
      </c>
      <c r="H370" s="255">
        <v>5.55</v>
      </c>
      <c r="I370" s="381"/>
      <c r="J370" s="256">
        <f>ROUND(I370*H370,2)</f>
        <v>0</v>
      </c>
      <c r="K370" s="253" t="s">
        <v>401</v>
      </c>
      <c r="L370" s="226"/>
      <c r="M370" s="382" t="s">
        <v>319</v>
      </c>
      <c r="N370" s="257" t="s">
        <v>336</v>
      </c>
      <c r="P370" s="258">
        <f>O370*H370</f>
        <v>0</v>
      </c>
      <c r="Q370" s="258">
        <v>0</v>
      </c>
      <c r="R370" s="258">
        <f>Q370*H370</f>
        <v>0</v>
      </c>
      <c r="S370" s="258">
        <v>0.261</v>
      </c>
      <c r="T370" s="133">
        <f>S370*H370</f>
        <v>1.44855</v>
      </c>
      <c r="AR370" s="271" t="s">
        <v>402</v>
      </c>
      <c r="AT370" s="271" t="s">
        <v>397</v>
      </c>
      <c r="AU370" s="271" t="s">
        <v>313</v>
      </c>
      <c r="AY370" s="271" t="s">
        <v>393</v>
      </c>
      <c r="BE370" s="259">
        <f>IF(N370="základní",J370,0)</f>
        <v>0</v>
      </c>
      <c r="BF370" s="259">
        <f>IF(N370="snížená",J370,0)</f>
        <v>0</v>
      </c>
      <c r="BG370" s="259">
        <f>IF(N370="zákl. přenesená",J370,0)</f>
        <v>0</v>
      </c>
      <c r="BH370" s="259">
        <f>IF(N370="sníž. přenesená",J370,0)</f>
        <v>0</v>
      </c>
      <c r="BI370" s="259">
        <f>IF(N370="nulová",J370,0)</f>
        <v>0</v>
      </c>
      <c r="BJ370" s="271" t="s">
        <v>391</v>
      </c>
      <c r="BK370" s="259">
        <f>ROUND(I370*H370,2)</f>
        <v>0</v>
      </c>
      <c r="BL370" s="271" t="s">
        <v>402</v>
      </c>
      <c r="BM370" s="271" t="s">
        <v>623</v>
      </c>
    </row>
    <row r="371" spans="2:51" s="135" customFormat="1" ht="15">
      <c r="B371" s="134"/>
      <c r="D371" s="136" t="s">
        <v>404</v>
      </c>
      <c r="E371" s="137" t="s">
        <v>319</v>
      </c>
      <c r="F371" s="138" t="s">
        <v>624</v>
      </c>
      <c r="H371" s="139">
        <v>5.55</v>
      </c>
      <c r="I371" s="383"/>
      <c r="L371" s="134"/>
      <c r="M371" s="140"/>
      <c r="T371" s="141"/>
      <c r="AT371" s="137" t="s">
        <v>404</v>
      </c>
      <c r="AU371" s="137" t="s">
        <v>313</v>
      </c>
      <c r="AV371" s="135" t="s">
        <v>313</v>
      </c>
      <c r="AW371" s="135" t="s">
        <v>406</v>
      </c>
      <c r="AX371" s="135" t="s">
        <v>392</v>
      </c>
      <c r="AY371" s="137" t="s">
        <v>393</v>
      </c>
    </row>
    <row r="372" spans="2:51" s="143" customFormat="1" ht="15">
      <c r="B372" s="142"/>
      <c r="D372" s="136" t="s">
        <v>404</v>
      </c>
      <c r="E372" s="144" t="s">
        <v>319</v>
      </c>
      <c r="F372" s="145" t="s">
        <v>407</v>
      </c>
      <c r="H372" s="146">
        <v>5.55</v>
      </c>
      <c r="I372" s="384"/>
      <c r="L372" s="142"/>
      <c r="M372" s="147"/>
      <c r="T372" s="148"/>
      <c r="AT372" s="144" t="s">
        <v>404</v>
      </c>
      <c r="AU372" s="144" t="s">
        <v>313</v>
      </c>
      <c r="AV372" s="143" t="s">
        <v>402</v>
      </c>
      <c r="AW372" s="143" t="s">
        <v>406</v>
      </c>
      <c r="AX372" s="143" t="s">
        <v>391</v>
      </c>
      <c r="AY372" s="144" t="s">
        <v>393</v>
      </c>
    </row>
    <row r="373" spans="2:65" s="270" customFormat="1" ht="16.5" customHeight="1">
      <c r="B373" s="226"/>
      <c r="C373" s="251" t="s">
        <v>625</v>
      </c>
      <c r="D373" s="251" t="s">
        <v>397</v>
      </c>
      <c r="E373" s="252" t="s">
        <v>626</v>
      </c>
      <c r="F373" s="253" t="s">
        <v>627</v>
      </c>
      <c r="G373" s="254" t="s">
        <v>400</v>
      </c>
      <c r="H373" s="255">
        <v>40</v>
      </c>
      <c r="I373" s="381"/>
      <c r="J373" s="256">
        <f>ROUND(I373*H373,2)</f>
        <v>0</v>
      </c>
      <c r="K373" s="253" t="s">
        <v>319</v>
      </c>
      <c r="L373" s="226"/>
      <c r="M373" s="382" t="s">
        <v>319</v>
      </c>
      <c r="N373" s="257" t="s">
        <v>336</v>
      </c>
      <c r="P373" s="258">
        <f>O373*H373</f>
        <v>0</v>
      </c>
      <c r="Q373" s="258">
        <v>0</v>
      </c>
      <c r="R373" s="258">
        <f>Q373*H373</f>
        <v>0</v>
      </c>
      <c r="S373" s="258">
        <v>0</v>
      </c>
      <c r="T373" s="133">
        <f>S373*H373</f>
        <v>0</v>
      </c>
      <c r="AR373" s="271" t="s">
        <v>402</v>
      </c>
      <c r="AT373" s="271" t="s">
        <v>397</v>
      </c>
      <c r="AU373" s="271" t="s">
        <v>313</v>
      </c>
      <c r="AY373" s="271" t="s">
        <v>393</v>
      </c>
      <c r="BE373" s="259">
        <f>IF(N373="základní",J373,0)</f>
        <v>0</v>
      </c>
      <c r="BF373" s="259">
        <f>IF(N373="snížená",J373,0)</f>
        <v>0</v>
      </c>
      <c r="BG373" s="259">
        <f>IF(N373="zákl. přenesená",J373,0)</f>
        <v>0</v>
      </c>
      <c r="BH373" s="259">
        <f>IF(N373="sníž. přenesená",J373,0)</f>
        <v>0</v>
      </c>
      <c r="BI373" s="259">
        <f>IF(N373="nulová",J373,0)</f>
        <v>0</v>
      </c>
      <c r="BJ373" s="271" t="s">
        <v>391</v>
      </c>
      <c r="BK373" s="259">
        <f>ROUND(I373*H373,2)</f>
        <v>0</v>
      </c>
      <c r="BL373" s="271" t="s">
        <v>402</v>
      </c>
      <c r="BM373" s="271" t="s">
        <v>628</v>
      </c>
    </row>
    <row r="374" spans="2:51" s="135" customFormat="1" ht="15">
      <c r="B374" s="134"/>
      <c r="D374" s="136" t="s">
        <v>404</v>
      </c>
      <c r="E374" s="137" t="s">
        <v>319</v>
      </c>
      <c r="F374" s="138" t="s">
        <v>629</v>
      </c>
      <c r="H374" s="139">
        <v>40</v>
      </c>
      <c r="I374" s="383"/>
      <c r="L374" s="134"/>
      <c r="M374" s="140"/>
      <c r="T374" s="141"/>
      <c r="AT374" s="137" t="s">
        <v>404</v>
      </c>
      <c r="AU374" s="137" t="s">
        <v>313</v>
      </c>
      <c r="AV374" s="135" t="s">
        <v>313</v>
      </c>
      <c r="AW374" s="135" t="s">
        <v>406</v>
      </c>
      <c r="AX374" s="135" t="s">
        <v>392</v>
      </c>
      <c r="AY374" s="137" t="s">
        <v>393</v>
      </c>
    </row>
    <row r="375" spans="2:51" s="143" customFormat="1" ht="15">
      <c r="B375" s="142"/>
      <c r="D375" s="136" t="s">
        <v>404</v>
      </c>
      <c r="E375" s="144" t="s">
        <v>319</v>
      </c>
      <c r="F375" s="145" t="s">
        <v>407</v>
      </c>
      <c r="H375" s="146">
        <v>40</v>
      </c>
      <c r="I375" s="384"/>
      <c r="L375" s="142"/>
      <c r="M375" s="147"/>
      <c r="T375" s="148"/>
      <c r="AT375" s="144" t="s">
        <v>404</v>
      </c>
      <c r="AU375" s="144" t="s">
        <v>313</v>
      </c>
      <c r="AV375" s="143" t="s">
        <v>402</v>
      </c>
      <c r="AW375" s="143" t="s">
        <v>406</v>
      </c>
      <c r="AX375" s="143" t="s">
        <v>391</v>
      </c>
      <c r="AY375" s="144" t="s">
        <v>393</v>
      </c>
    </row>
    <row r="376" spans="2:65" s="270" customFormat="1" ht="16.5" customHeight="1">
      <c r="B376" s="226"/>
      <c r="C376" s="251" t="s">
        <v>1256</v>
      </c>
      <c r="D376" s="251" t="s">
        <v>397</v>
      </c>
      <c r="E376" s="252" t="s">
        <v>1257</v>
      </c>
      <c r="F376" s="253" t="s">
        <v>1258</v>
      </c>
      <c r="G376" s="254" t="s">
        <v>15</v>
      </c>
      <c r="H376" s="255">
        <v>40</v>
      </c>
      <c r="I376" s="381"/>
      <c r="J376" s="256">
        <f>ROUND(I376*H376,2)</f>
        <v>0</v>
      </c>
      <c r="K376" s="253" t="s">
        <v>319</v>
      </c>
      <c r="L376" s="226"/>
      <c r="M376" s="382" t="s">
        <v>319</v>
      </c>
      <c r="N376" s="257" t="s">
        <v>336</v>
      </c>
      <c r="P376" s="258">
        <f>O376*H376</f>
        <v>0</v>
      </c>
      <c r="Q376" s="258">
        <v>0</v>
      </c>
      <c r="R376" s="258">
        <f>Q376*H376</f>
        <v>0</v>
      </c>
      <c r="S376" s="258">
        <v>0</v>
      </c>
      <c r="T376" s="133">
        <f>S376*H376</f>
        <v>0</v>
      </c>
      <c r="AR376" s="271" t="s">
        <v>614</v>
      </c>
      <c r="AT376" s="271" t="s">
        <v>397</v>
      </c>
      <c r="AU376" s="271" t="s">
        <v>313</v>
      </c>
      <c r="AY376" s="271" t="s">
        <v>393</v>
      </c>
      <c r="BE376" s="259">
        <f>IF(N376="základní",J376,0)</f>
        <v>0</v>
      </c>
      <c r="BF376" s="259">
        <f>IF(N376="snížená",J376,0)</f>
        <v>0</v>
      </c>
      <c r="BG376" s="259">
        <f>IF(N376="zákl. přenesená",J376,0)</f>
        <v>0</v>
      </c>
      <c r="BH376" s="259">
        <f>IF(N376="sníž. přenesená",J376,0)</f>
        <v>0</v>
      </c>
      <c r="BI376" s="259">
        <f>IF(N376="nulová",J376,0)</f>
        <v>0</v>
      </c>
      <c r="BJ376" s="271" t="s">
        <v>391</v>
      </c>
      <c r="BK376" s="259">
        <f>ROUND(I376*H376,2)</f>
        <v>0</v>
      </c>
      <c r="BL376" s="271" t="s">
        <v>614</v>
      </c>
      <c r="BM376" s="271" t="s">
        <v>1259</v>
      </c>
    </row>
    <row r="377" spans="2:51" s="150" customFormat="1" ht="15">
      <c r="B377" s="149"/>
      <c r="D377" s="136" t="s">
        <v>404</v>
      </c>
      <c r="E377" s="151" t="s">
        <v>319</v>
      </c>
      <c r="F377" s="152" t="s">
        <v>1260</v>
      </c>
      <c r="H377" s="151" t="s">
        <v>319</v>
      </c>
      <c r="I377" s="385"/>
      <c r="L377" s="149"/>
      <c r="M377" s="153"/>
      <c r="T377" s="154"/>
      <c r="AT377" s="151" t="s">
        <v>404</v>
      </c>
      <c r="AU377" s="151" t="s">
        <v>313</v>
      </c>
      <c r="AV377" s="150" t="s">
        <v>391</v>
      </c>
      <c r="AW377" s="150" t="s">
        <v>406</v>
      </c>
      <c r="AX377" s="150" t="s">
        <v>392</v>
      </c>
      <c r="AY377" s="151" t="s">
        <v>393</v>
      </c>
    </row>
    <row r="378" spans="2:51" s="150" customFormat="1" ht="15">
      <c r="B378" s="149"/>
      <c r="D378" s="136" t="s">
        <v>404</v>
      </c>
      <c r="E378" s="151" t="s">
        <v>319</v>
      </c>
      <c r="F378" s="152" t="s">
        <v>1261</v>
      </c>
      <c r="H378" s="151" t="s">
        <v>319</v>
      </c>
      <c r="I378" s="385"/>
      <c r="L378" s="149"/>
      <c r="M378" s="153"/>
      <c r="T378" s="154"/>
      <c r="AT378" s="151" t="s">
        <v>404</v>
      </c>
      <c r="AU378" s="151" t="s">
        <v>313</v>
      </c>
      <c r="AV378" s="150" t="s">
        <v>391</v>
      </c>
      <c r="AW378" s="150" t="s">
        <v>406</v>
      </c>
      <c r="AX378" s="150" t="s">
        <v>392</v>
      </c>
      <c r="AY378" s="151" t="s">
        <v>393</v>
      </c>
    </row>
    <row r="379" spans="2:51" s="135" customFormat="1" ht="15">
      <c r="B379" s="134"/>
      <c r="D379" s="136" t="s">
        <v>404</v>
      </c>
      <c r="E379" s="137" t="s">
        <v>319</v>
      </c>
      <c r="F379" s="138" t="s">
        <v>629</v>
      </c>
      <c r="H379" s="139">
        <v>40</v>
      </c>
      <c r="I379" s="383"/>
      <c r="L379" s="134"/>
      <c r="M379" s="140"/>
      <c r="T379" s="141"/>
      <c r="AT379" s="137" t="s">
        <v>404</v>
      </c>
      <c r="AU379" s="137" t="s">
        <v>313</v>
      </c>
      <c r="AV379" s="135" t="s">
        <v>313</v>
      </c>
      <c r="AW379" s="135" t="s">
        <v>406</v>
      </c>
      <c r="AX379" s="135" t="s">
        <v>392</v>
      </c>
      <c r="AY379" s="137" t="s">
        <v>393</v>
      </c>
    </row>
    <row r="380" spans="2:51" s="143" customFormat="1" ht="15">
      <c r="B380" s="142"/>
      <c r="D380" s="136" t="s">
        <v>404</v>
      </c>
      <c r="E380" s="144" t="s">
        <v>319</v>
      </c>
      <c r="F380" s="145" t="s">
        <v>407</v>
      </c>
      <c r="H380" s="146">
        <v>40</v>
      </c>
      <c r="I380" s="384"/>
      <c r="L380" s="142"/>
      <c r="M380" s="147"/>
      <c r="T380" s="148"/>
      <c r="AT380" s="144" t="s">
        <v>404</v>
      </c>
      <c r="AU380" s="144" t="s">
        <v>313</v>
      </c>
      <c r="AV380" s="143" t="s">
        <v>402</v>
      </c>
      <c r="AW380" s="143" t="s">
        <v>406</v>
      </c>
      <c r="AX380" s="143" t="s">
        <v>391</v>
      </c>
      <c r="AY380" s="144" t="s">
        <v>393</v>
      </c>
    </row>
    <row r="381" spans="2:65" s="270" customFormat="1" ht="16.5" customHeight="1">
      <c r="B381" s="226"/>
      <c r="C381" s="251" t="s">
        <v>638</v>
      </c>
      <c r="D381" s="251" t="s">
        <v>397</v>
      </c>
      <c r="E381" s="252" t="s">
        <v>639</v>
      </c>
      <c r="F381" s="253" t="s">
        <v>640</v>
      </c>
      <c r="G381" s="254" t="s">
        <v>400</v>
      </c>
      <c r="H381" s="255">
        <v>8</v>
      </c>
      <c r="I381" s="381"/>
      <c r="J381" s="256">
        <f>ROUND(I381*H381,2)</f>
        <v>0</v>
      </c>
      <c r="K381" s="253" t="s">
        <v>401</v>
      </c>
      <c r="L381" s="226"/>
      <c r="M381" s="382" t="s">
        <v>319</v>
      </c>
      <c r="N381" s="257" t="s">
        <v>336</v>
      </c>
      <c r="P381" s="258">
        <f>O381*H381</f>
        <v>0</v>
      </c>
      <c r="Q381" s="258">
        <v>0</v>
      </c>
      <c r="R381" s="258">
        <f>Q381*H381</f>
        <v>0</v>
      </c>
      <c r="S381" s="258">
        <v>0.27</v>
      </c>
      <c r="T381" s="133">
        <f>S381*H381</f>
        <v>2.16</v>
      </c>
      <c r="AR381" s="271" t="s">
        <v>402</v>
      </c>
      <c r="AT381" s="271" t="s">
        <v>397</v>
      </c>
      <c r="AU381" s="271" t="s">
        <v>313</v>
      </c>
      <c r="AY381" s="271" t="s">
        <v>393</v>
      </c>
      <c r="BE381" s="259">
        <f>IF(N381="základní",J381,0)</f>
        <v>0</v>
      </c>
      <c r="BF381" s="259">
        <f>IF(N381="snížená",J381,0)</f>
        <v>0</v>
      </c>
      <c r="BG381" s="259">
        <f>IF(N381="zákl. přenesená",J381,0)</f>
        <v>0</v>
      </c>
      <c r="BH381" s="259">
        <f>IF(N381="sníž. přenesená",J381,0)</f>
        <v>0</v>
      </c>
      <c r="BI381" s="259">
        <f>IF(N381="nulová",J381,0)</f>
        <v>0</v>
      </c>
      <c r="BJ381" s="271" t="s">
        <v>391</v>
      </c>
      <c r="BK381" s="259">
        <f>ROUND(I381*H381,2)</f>
        <v>0</v>
      </c>
      <c r="BL381" s="271" t="s">
        <v>402</v>
      </c>
      <c r="BM381" s="271" t="s">
        <v>641</v>
      </c>
    </row>
    <row r="382" spans="2:51" s="135" customFormat="1" ht="15">
      <c r="B382" s="134"/>
      <c r="D382" s="136" t="s">
        <v>404</v>
      </c>
      <c r="E382" s="137" t="s">
        <v>319</v>
      </c>
      <c r="F382" s="138" t="s">
        <v>510</v>
      </c>
      <c r="H382" s="139">
        <v>8</v>
      </c>
      <c r="I382" s="383"/>
      <c r="L382" s="134"/>
      <c r="M382" s="140"/>
      <c r="T382" s="141"/>
      <c r="AT382" s="137" t="s">
        <v>404</v>
      </c>
      <c r="AU382" s="137" t="s">
        <v>313</v>
      </c>
      <c r="AV382" s="135" t="s">
        <v>313</v>
      </c>
      <c r="AW382" s="135" t="s">
        <v>406</v>
      </c>
      <c r="AX382" s="135" t="s">
        <v>392</v>
      </c>
      <c r="AY382" s="137" t="s">
        <v>393</v>
      </c>
    </row>
    <row r="383" spans="2:51" s="143" customFormat="1" ht="15">
      <c r="B383" s="142"/>
      <c r="D383" s="136" t="s">
        <v>404</v>
      </c>
      <c r="E383" s="144" t="s">
        <v>319</v>
      </c>
      <c r="F383" s="145" t="s">
        <v>407</v>
      </c>
      <c r="H383" s="146">
        <v>8</v>
      </c>
      <c r="I383" s="384"/>
      <c r="L383" s="142"/>
      <c r="M383" s="147"/>
      <c r="T383" s="148"/>
      <c r="AT383" s="144" t="s">
        <v>404</v>
      </c>
      <c r="AU383" s="144" t="s">
        <v>313</v>
      </c>
      <c r="AV383" s="143" t="s">
        <v>402</v>
      </c>
      <c r="AW383" s="143" t="s">
        <v>406</v>
      </c>
      <c r="AX383" s="143" t="s">
        <v>391</v>
      </c>
      <c r="AY383" s="144" t="s">
        <v>393</v>
      </c>
    </row>
    <row r="384" spans="2:65" s="270" customFormat="1" ht="16.5" customHeight="1">
      <c r="B384" s="226"/>
      <c r="C384" s="251" t="s">
        <v>162</v>
      </c>
      <c r="D384" s="251" t="s">
        <v>397</v>
      </c>
      <c r="E384" s="252" t="s">
        <v>642</v>
      </c>
      <c r="F384" s="253" t="s">
        <v>643</v>
      </c>
      <c r="G384" s="254" t="s">
        <v>400</v>
      </c>
      <c r="H384" s="255">
        <v>190.67</v>
      </c>
      <c r="I384" s="381"/>
      <c r="J384" s="256">
        <f>ROUND(I384*H384,2)</f>
        <v>0</v>
      </c>
      <c r="K384" s="253" t="s">
        <v>401</v>
      </c>
      <c r="L384" s="226"/>
      <c r="M384" s="382" t="s">
        <v>319</v>
      </c>
      <c r="N384" s="257" t="s">
        <v>336</v>
      </c>
      <c r="P384" s="258">
        <f>O384*H384</f>
        <v>0</v>
      </c>
      <c r="Q384" s="258">
        <v>0</v>
      </c>
      <c r="R384" s="258">
        <f>Q384*H384</f>
        <v>0</v>
      </c>
      <c r="S384" s="258">
        <v>0.035</v>
      </c>
      <c r="T384" s="133">
        <f>S384*H384</f>
        <v>6.67345</v>
      </c>
      <c r="AR384" s="271" t="s">
        <v>402</v>
      </c>
      <c r="AT384" s="271" t="s">
        <v>397</v>
      </c>
      <c r="AU384" s="271" t="s">
        <v>313</v>
      </c>
      <c r="AY384" s="271" t="s">
        <v>393</v>
      </c>
      <c r="BE384" s="259">
        <f>IF(N384="základní",J384,0)</f>
        <v>0</v>
      </c>
      <c r="BF384" s="259">
        <f>IF(N384="snížená",J384,0)</f>
        <v>0</v>
      </c>
      <c r="BG384" s="259">
        <f>IF(N384="zákl. přenesená",J384,0)</f>
        <v>0</v>
      </c>
      <c r="BH384" s="259">
        <f>IF(N384="sníž. přenesená",J384,0)</f>
        <v>0</v>
      </c>
      <c r="BI384" s="259">
        <f>IF(N384="nulová",J384,0)</f>
        <v>0</v>
      </c>
      <c r="BJ384" s="271" t="s">
        <v>391</v>
      </c>
      <c r="BK384" s="259">
        <f>ROUND(I384*H384,2)</f>
        <v>0</v>
      </c>
      <c r="BL384" s="271" t="s">
        <v>402</v>
      </c>
      <c r="BM384" s="271" t="s">
        <v>644</v>
      </c>
    </row>
    <row r="385" spans="2:51" s="150" customFormat="1" ht="15">
      <c r="B385" s="149"/>
      <c r="D385" s="136" t="s">
        <v>404</v>
      </c>
      <c r="E385" s="151" t="s">
        <v>319</v>
      </c>
      <c r="F385" s="152" t="s">
        <v>440</v>
      </c>
      <c r="H385" s="151" t="s">
        <v>319</v>
      </c>
      <c r="I385" s="385"/>
      <c r="L385" s="149"/>
      <c r="M385" s="153"/>
      <c r="T385" s="154"/>
      <c r="AT385" s="151" t="s">
        <v>404</v>
      </c>
      <c r="AU385" s="151" t="s">
        <v>313</v>
      </c>
      <c r="AV385" s="150" t="s">
        <v>391</v>
      </c>
      <c r="AW385" s="150" t="s">
        <v>406</v>
      </c>
      <c r="AX385" s="150" t="s">
        <v>392</v>
      </c>
      <c r="AY385" s="151" t="s">
        <v>393</v>
      </c>
    </row>
    <row r="386" spans="2:51" s="135" customFormat="1" ht="15">
      <c r="B386" s="134"/>
      <c r="D386" s="136" t="s">
        <v>404</v>
      </c>
      <c r="E386" s="137" t="s">
        <v>319</v>
      </c>
      <c r="F386" s="138" t="s">
        <v>1262</v>
      </c>
      <c r="H386" s="139">
        <v>169.24</v>
      </c>
      <c r="I386" s="383"/>
      <c r="L386" s="134"/>
      <c r="M386" s="140"/>
      <c r="T386" s="141"/>
      <c r="AT386" s="137" t="s">
        <v>404</v>
      </c>
      <c r="AU386" s="137" t="s">
        <v>313</v>
      </c>
      <c r="AV386" s="135" t="s">
        <v>313</v>
      </c>
      <c r="AW386" s="135" t="s">
        <v>406</v>
      </c>
      <c r="AX386" s="135" t="s">
        <v>392</v>
      </c>
      <c r="AY386" s="137" t="s">
        <v>393</v>
      </c>
    </row>
    <row r="387" spans="2:51" s="150" customFormat="1" ht="15">
      <c r="B387" s="149"/>
      <c r="D387" s="136" t="s">
        <v>404</v>
      </c>
      <c r="E387" s="151" t="s">
        <v>319</v>
      </c>
      <c r="F387" s="152" t="s">
        <v>1214</v>
      </c>
      <c r="H387" s="151" t="s">
        <v>319</v>
      </c>
      <c r="I387" s="385"/>
      <c r="L387" s="149"/>
      <c r="M387" s="153"/>
      <c r="T387" s="154"/>
      <c r="AT387" s="151" t="s">
        <v>404</v>
      </c>
      <c r="AU387" s="151" t="s">
        <v>313</v>
      </c>
      <c r="AV387" s="150" t="s">
        <v>391</v>
      </c>
      <c r="AW387" s="150" t="s">
        <v>406</v>
      </c>
      <c r="AX387" s="150" t="s">
        <v>392</v>
      </c>
      <c r="AY387" s="151" t="s">
        <v>393</v>
      </c>
    </row>
    <row r="388" spans="2:51" s="135" customFormat="1" ht="15">
      <c r="B388" s="134"/>
      <c r="D388" s="136" t="s">
        <v>404</v>
      </c>
      <c r="E388" s="137" t="s">
        <v>319</v>
      </c>
      <c r="F388" s="138" t="s">
        <v>1215</v>
      </c>
      <c r="H388" s="139">
        <v>11.55</v>
      </c>
      <c r="I388" s="383"/>
      <c r="L388" s="134"/>
      <c r="M388" s="140"/>
      <c r="T388" s="141"/>
      <c r="AT388" s="137" t="s">
        <v>404</v>
      </c>
      <c r="AU388" s="137" t="s">
        <v>313</v>
      </c>
      <c r="AV388" s="135" t="s">
        <v>313</v>
      </c>
      <c r="AW388" s="135" t="s">
        <v>406</v>
      </c>
      <c r="AX388" s="135" t="s">
        <v>392</v>
      </c>
      <c r="AY388" s="137" t="s">
        <v>393</v>
      </c>
    </row>
    <row r="389" spans="2:51" s="150" customFormat="1" ht="15">
      <c r="B389" s="149"/>
      <c r="D389" s="136" t="s">
        <v>404</v>
      </c>
      <c r="E389" s="151" t="s">
        <v>319</v>
      </c>
      <c r="F389" s="152" t="s">
        <v>1216</v>
      </c>
      <c r="H389" s="151" t="s">
        <v>319</v>
      </c>
      <c r="I389" s="385"/>
      <c r="L389" s="149"/>
      <c r="M389" s="153"/>
      <c r="T389" s="154"/>
      <c r="AT389" s="151" t="s">
        <v>404</v>
      </c>
      <c r="AU389" s="151" t="s">
        <v>313</v>
      </c>
      <c r="AV389" s="150" t="s">
        <v>391</v>
      </c>
      <c r="AW389" s="150" t="s">
        <v>406</v>
      </c>
      <c r="AX389" s="150" t="s">
        <v>392</v>
      </c>
      <c r="AY389" s="151" t="s">
        <v>393</v>
      </c>
    </row>
    <row r="390" spans="2:51" s="135" customFormat="1" ht="15">
      <c r="B390" s="134"/>
      <c r="D390" s="136" t="s">
        <v>404</v>
      </c>
      <c r="E390" s="137" t="s">
        <v>319</v>
      </c>
      <c r="F390" s="138" t="s">
        <v>1217</v>
      </c>
      <c r="H390" s="139">
        <v>9.88</v>
      </c>
      <c r="I390" s="383"/>
      <c r="L390" s="134"/>
      <c r="M390" s="140"/>
      <c r="T390" s="141"/>
      <c r="AT390" s="137" t="s">
        <v>404</v>
      </c>
      <c r="AU390" s="137" t="s">
        <v>313</v>
      </c>
      <c r="AV390" s="135" t="s">
        <v>313</v>
      </c>
      <c r="AW390" s="135" t="s">
        <v>406</v>
      </c>
      <c r="AX390" s="135" t="s">
        <v>392</v>
      </c>
      <c r="AY390" s="137" t="s">
        <v>393</v>
      </c>
    </row>
    <row r="391" spans="2:51" s="143" customFormat="1" ht="15">
      <c r="B391" s="142"/>
      <c r="D391" s="136" t="s">
        <v>404</v>
      </c>
      <c r="E391" s="144" t="s">
        <v>319</v>
      </c>
      <c r="F391" s="145" t="s">
        <v>407</v>
      </c>
      <c r="H391" s="146">
        <v>190.67000000000002</v>
      </c>
      <c r="I391" s="384"/>
      <c r="L391" s="142"/>
      <c r="M391" s="147"/>
      <c r="T391" s="148"/>
      <c r="AT391" s="144" t="s">
        <v>404</v>
      </c>
      <c r="AU391" s="144" t="s">
        <v>313</v>
      </c>
      <c r="AV391" s="143" t="s">
        <v>402</v>
      </c>
      <c r="AW391" s="143" t="s">
        <v>406</v>
      </c>
      <c r="AX391" s="143" t="s">
        <v>391</v>
      </c>
      <c r="AY391" s="144" t="s">
        <v>393</v>
      </c>
    </row>
    <row r="392" spans="2:65" s="270" customFormat="1" ht="16.5" customHeight="1">
      <c r="B392" s="226"/>
      <c r="C392" s="251" t="s">
        <v>303</v>
      </c>
      <c r="D392" s="251" t="s">
        <v>397</v>
      </c>
      <c r="E392" s="252" t="s">
        <v>1263</v>
      </c>
      <c r="F392" s="253" t="s">
        <v>1264</v>
      </c>
      <c r="G392" s="254" t="s">
        <v>400</v>
      </c>
      <c r="H392" s="255">
        <v>216.1</v>
      </c>
      <c r="I392" s="381"/>
      <c r="J392" s="256">
        <f>ROUND(I392*H392,2)</f>
        <v>0</v>
      </c>
      <c r="K392" s="253" t="s">
        <v>401</v>
      </c>
      <c r="L392" s="226"/>
      <c r="M392" s="382" t="s">
        <v>319</v>
      </c>
      <c r="N392" s="257" t="s">
        <v>336</v>
      </c>
      <c r="P392" s="258">
        <f>O392*H392</f>
        <v>0</v>
      </c>
      <c r="Q392" s="258">
        <v>0</v>
      </c>
      <c r="R392" s="258">
        <f>Q392*H392</f>
        <v>0</v>
      </c>
      <c r="S392" s="258">
        <v>0.09</v>
      </c>
      <c r="T392" s="133">
        <f>S392*H392</f>
        <v>19.448999999999998</v>
      </c>
      <c r="AR392" s="271" t="s">
        <v>402</v>
      </c>
      <c r="AT392" s="271" t="s">
        <v>397</v>
      </c>
      <c r="AU392" s="271" t="s">
        <v>313</v>
      </c>
      <c r="AY392" s="271" t="s">
        <v>393</v>
      </c>
      <c r="BE392" s="259">
        <f>IF(N392="základní",J392,0)</f>
        <v>0</v>
      </c>
      <c r="BF392" s="259">
        <f>IF(N392="snížená",J392,0)</f>
        <v>0</v>
      </c>
      <c r="BG392" s="259">
        <f>IF(N392="zákl. přenesená",J392,0)</f>
        <v>0</v>
      </c>
      <c r="BH392" s="259">
        <f>IF(N392="sníž. přenesená",J392,0)</f>
        <v>0</v>
      </c>
      <c r="BI392" s="259">
        <f>IF(N392="nulová",J392,0)</f>
        <v>0</v>
      </c>
      <c r="BJ392" s="271" t="s">
        <v>391</v>
      </c>
      <c r="BK392" s="259">
        <f>ROUND(I392*H392,2)</f>
        <v>0</v>
      </c>
      <c r="BL392" s="271" t="s">
        <v>402</v>
      </c>
      <c r="BM392" s="271" t="s">
        <v>1265</v>
      </c>
    </row>
    <row r="393" spans="2:51" s="150" customFormat="1" ht="15">
      <c r="B393" s="149"/>
      <c r="D393" s="136" t="s">
        <v>404</v>
      </c>
      <c r="E393" s="151" t="s">
        <v>319</v>
      </c>
      <c r="F393" s="152" t="s">
        <v>1266</v>
      </c>
      <c r="H393" s="151" t="s">
        <v>319</v>
      </c>
      <c r="I393" s="385"/>
      <c r="L393" s="149"/>
      <c r="M393" s="153"/>
      <c r="T393" s="154"/>
      <c r="AT393" s="151" t="s">
        <v>404</v>
      </c>
      <c r="AU393" s="151" t="s">
        <v>313</v>
      </c>
      <c r="AV393" s="150" t="s">
        <v>391</v>
      </c>
      <c r="AW393" s="150" t="s">
        <v>406</v>
      </c>
      <c r="AX393" s="150" t="s">
        <v>392</v>
      </c>
      <c r="AY393" s="151" t="s">
        <v>393</v>
      </c>
    </row>
    <row r="394" spans="2:51" s="135" customFormat="1" ht="15">
      <c r="B394" s="134"/>
      <c r="D394" s="136" t="s">
        <v>404</v>
      </c>
      <c r="E394" s="137" t="s">
        <v>319</v>
      </c>
      <c r="F394" s="138" t="s">
        <v>1267</v>
      </c>
      <c r="H394" s="139">
        <v>190.67</v>
      </c>
      <c r="I394" s="383"/>
      <c r="L394" s="134"/>
      <c r="M394" s="140"/>
      <c r="T394" s="141"/>
      <c r="AT394" s="137" t="s">
        <v>404</v>
      </c>
      <c r="AU394" s="137" t="s">
        <v>313</v>
      </c>
      <c r="AV394" s="135" t="s">
        <v>313</v>
      </c>
      <c r="AW394" s="135" t="s">
        <v>406</v>
      </c>
      <c r="AX394" s="135" t="s">
        <v>392</v>
      </c>
      <c r="AY394" s="137" t="s">
        <v>393</v>
      </c>
    </row>
    <row r="395" spans="2:51" s="150" customFormat="1" ht="15">
      <c r="B395" s="149"/>
      <c r="D395" s="136" t="s">
        <v>404</v>
      </c>
      <c r="E395" s="151" t="s">
        <v>319</v>
      </c>
      <c r="F395" s="152" t="s">
        <v>442</v>
      </c>
      <c r="H395" s="151" t="s">
        <v>319</v>
      </c>
      <c r="I395" s="385"/>
      <c r="L395" s="149"/>
      <c r="M395" s="153"/>
      <c r="T395" s="154"/>
      <c r="AT395" s="151" t="s">
        <v>404</v>
      </c>
      <c r="AU395" s="151" t="s">
        <v>313</v>
      </c>
      <c r="AV395" s="150" t="s">
        <v>391</v>
      </c>
      <c r="AW395" s="150" t="s">
        <v>406</v>
      </c>
      <c r="AX395" s="150" t="s">
        <v>392</v>
      </c>
      <c r="AY395" s="151" t="s">
        <v>393</v>
      </c>
    </row>
    <row r="396" spans="2:51" s="135" customFormat="1" ht="15">
      <c r="B396" s="134"/>
      <c r="D396" s="136" t="s">
        <v>404</v>
      </c>
      <c r="E396" s="137" t="s">
        <v>319</v>
      </c>
      <c r="F396" s="138" t="s">
        <v>1268</v>
      </c>
      <c r="H396" s="139">
        <v>4</v>
      </c>
      <c r="I396" s="383"/>
      <c r="L396" s="134"/>
      <c r="M396" s="140"/>
      <c r="T396" s="141"/>
      <c r="AT396" s="137" t="s">
        <v>404</v>
      </c>
      <c r="AU396" s="137" t="s">
        <v>313</v>
      </c>
      <c r="AV396" s="135" t="s">
        <v>313</v>
      </c>
      <c r="AW396" s="135" t="s">
        <v>406</v>
      </c>
      <c r="AX396" s="135" t="s">
        <v>392</v>
      </c>
      <c r="AY396" s="137" t="s">
        <v>393</v>
      </c>
    </row>
    <row r="397" spans="2:51" s="135" customFormat="1" ht="15">
      <c r="B397" s="134"/>
      <c r="D397" s="136" t="s">
        <v>404</v>
      </c>
      <c r="E397" s="137" t="s">
        <v>319</v>
      </c>
      <c r="F397" s="138" t="s">
        <v>1269</v>
      </c>
      <c r="H397" s="139">
        <v>21.43</v>
      </c>
      <c r="I397" s="383"/>
      <c r="L397" s="134"/>
      <c r="M397" s="140"/>
      <c r="T397" s="141"/>
      <c r="AT397" s="137" t="s">
        <v>404</v>
      </c>
      <c r="AU397" s="137" t="s">
        <v>313</v>
      </c>
      <c r="AV397" s="135" t="s">
        <v>313</v>
      </c>
      <c r="AW397" s="135" t="s">
        <v>406</v>
      </c>
      <c r="AX397" s="135" t="s">
        <v>392</v>
      </c>
      <c r="AY397" s="137" t="s">
        <v>393</v>
      </c>
    </row>
    <row r="398" spans="2:51" s="143" customFormat="1" ht="15">
      <c r="B398" s="142"/>
      <c r="D398" s="136" t="s">
        <v>404</v>
      </c>
      <c r="E398" s="144" t="s">
        <v>319</v>
      </c>
      <c r="F398" s="145" t="s">
        <v>407</v>
      </c>
      <c r="H398" s="146">
        <v>216.1</v>
      </c>
      <c r="I398" s="384"/>
      <c r="L398" s="142"/>
      <c r="M398" s="147"/>
      <c r="T398" s="148"/>
      <c r="AT398" s="144" t="s">
        <v>404</v>
      </c>
      <c r="AU398" s="144" t="s">
        <v>313</v>
      </c>
      <c r="AV398" s="143" t="s">
        <v>402</v>
      </c>
      <c r="AW398" s="143" t="s">
        <v>406</v>
      </c>
      <c r="AX398" s="143" t="s">
        <v>391</v>
      </c>
      <c r="AY398" s="144" t="s">
        <v>393</v>
      </c>
    </row>
    <row r="399" spans="2:65" s="270" customFormat="1" ht="16.5" customHeight="1">
      <c r="B399" s="226"/>
      <c r="C399" s="251" t="s">
        <v>645</v>
      </c>
      <c r="D399" s="251" t="s">
        <v>397</v>
      </c>
      <c r="E399" s="252" t="s">
        <v>646</v>
      </c>
      <c r="F399" s="253" t="s">
        <v>647</v>
      </c>
      <c r="G399" s="254" t="s">
        <v>400</v>
      </c>
      <c r="H399" s="255">
        <v>84.161</v>
      </c>
      <c r="I399" s="381"/>
      <c r="J399" s="256">
        <f>ROUND(I399*H399,2)</f>
        <v>0</v>
      </c>
      <c r="K399" s="253" t="s">
        <v>401</v>
      </c>
      <c r="L399" s="226"/>
      <c r="M399" s="382" t="s">
        <v>319</v>
      </c>
      <c r="N399" s="257" t="s">
        <v>336</v>
      </c>
      <c r="P399" s="258">
        <f>O399*H399</f>
        <v>0</v>
      </c>
      <c r="Q399" s="258">
        <v>0</v>
      </c>
      <c r="R399" s="258">
        <f>Q399*H399</f>
        <v>0</v>
      </c>
      <c r="S399" s="258">
        <v>0.068</v>
      </c>
      <c r="T399" s="133">
        <f>S399*H399</f>
        <v>5.722948000000001</v>
      </c>
      <c r="AR399" s="271" t="s">
        <v>402</v>
      </c>
      <c r="AT399" s="271" t="s">
        <v>397</v>
      </c>
      <c r="AU399" s="271" t="s">
        <v>313</v>
      </c>
      <c r="AY399" s="271" t="s">
        <v>393</v>
      </c>
      <c r="BE399" s="259">
        <f>IF(N399="základní",J399,0)</f>
        <v>0</v>
      </c>
      <c r="BF399" s="259">
        <f>IF(N399="snížená",J399,0)</f>
        <v>0</v>
      </c>
      <c r="BG399" s="259">
        <f>IF(N399="zákl. přenesená",J399,0)</f>
        <v>0</v>
      </c>
      <c r="BH399" s="259">
        <f>IF(N399="sníž. přenesená",J399,0)</f>
        <v>0</v>
      </c>
      <c r="BI399" s="259">
        <f>IF(N399="nulová",J399,0)</f>
        <v>0</v>
      </c>
      <c r="BJ399" s="271" t="s">
        <v>391</v>
      </c>
      <c r="BK399" s="259">
        <f>ROUND(I399*H399,2)</f>
        <v>0</v>
      </c>
      <c r="BL399" s="271" t="s">
        <v>402</v>
      </c>
      <c r="BM399" s="271" t="s">
        <v>648</v>
      </c>
    </row>
    <row r="400" spans="2:51" s="150" customFormat="1" ht="15">
      <c r="B400" s="149"/>
      <c r="D400" s="136" t="s">
        <v>404</v>
      </c>
      <c r="E400" s="151" t="s">
        <v>319</v>
      </c>
      <c r="F400" s="152" t="s">
        <v>440</v>
      </c>
      <c r="H400" s="151" t="s">
        <v>319</v>
      </c>
      <c r="I400" s="385"/>
      <c r="L400" s="149"/>
      <c r="M400" s="153"/>
      <c r="T400" s="154"/>
      <c r="AT400" s="151" t="s">
        <v>404</v>
      </c>
      <c r="AU400" s="151" t="s">
        <v>313</v>
      </c>
      <c r="AV400" s="150" t="s">
        <v>391</v>
      </c>
      <c r="AW400" s="150" t="s">
        <v>406</v>
      </c>
      <c r="AX400" s="150" t="s">
        <v>392</v>
      </c>
      <c r="AY400" s="151" t="s">
        <v>393</v>
      </c>
    </row>
    <row r="401" spans="2:51" s="135" customFormat="1" ht="15">
      <c r="B401" s="134"/>
      <c r="D401" s="136" t="s">
        <v>404</v>
      </c>
      <c r="E401" s="137" t="s">
        <v>319</v>
      </c>
      <c r="F401" s="138" t="s">
        <v>1270</v>
      </c>
      <c r="H401" s="139">
        <v>26.1</v>
      </c>
      <c r="I401" s="383"/>
      <c r="L401" s="134"/>
      <c r="M401" s="140"/>
      <c r="T401" s="141"/>
      <c r="AT401" s="137" t="s">
        <v>404</v>
      </c>
      <c r="AU401" s="137" t="s">
        <v>313</v>
      </c>
      <c r="AV401" s="135" t="s">
        <v>313</v>
      </c>
      <c r="AW401" s="135" t="s">
        <v>406</v>
      </c>
      <c r="AX401" s="135" t="s">
        <v>392</v>
      </c>
      <c r="AY401" s="137" t="s">
        <v>393</v>
      </c>
    </row>
    <row r="402" spans="2:51" s="150" customFormat="1" ht="15">
      <c r="B402" s="149"/>
      <c r="D402" s="136" t="s">
        <v>404</v>
      </c>
      <c r="E402" s="151" t="s">
        <v>319</v>
      </c>
      <c r="F402" s="152" t="s">
        <v>650</v>
      </c>
      <c r="H402" s="151" t="s">
        <v>319</v>
      </c>
      <c r="I402" s="385"/>
      <c r="L402" s="149"/>
      <c r="M402" s="153"/>
      <c r="T402" s="154"/>
      <c r="AT402" s="151" t="s">
        <v>404</v>
      </c>
      <c r="AU402" s="151" t="s">
        <v>313</v>
      </c>
      <c r="AV402" s="150" t="s">
        <v>391</v>
      </c>
      <c r="AW402" s="150" t="s">
        <v>406</v>
      </c>
      <c r="AX402" s="150" t="s">
        <v>392</v>
      </c>
      <c r="AY402" s="151" t="s">
        <v>393</v>
      </c>
    </row>
    <row r="403" spans="2:51" s="135" customFormat="1" ht="15">
      <c r="B403" s="134"/>
      <c r="D403" s="136" t="s">
        <v>404</v>
      </c>
      <c r="E403" s="137" t="s">
        <v>319</v>
      </c>
      <c r="F403" s="138" t="s">
        <v>496</v>
      </c>
      <c r="H403" s="139">
        <v>10</v>
      </c>
      <c r="I403" s="383"/>
      <c r="L403" s="134"/>
      <c r="M403" s="140"/>
      <c r="T403" s="141"/>
      <c r="AT403" s="137" t="s">
        <v>404</v>
      </c>
      <c r="AU403" s="137" t="s">
        <v>313</v>
      </c>
      <c r="AV403" s="135" t="s">
        <v>313</v>
      </c>
      <c r="AW403" s="135" t="s">
        <v>406</v>
      </c>
      <c r="AX403" s="135" t="s">
        <v>392</v>
      </c>
      <c r="AY403" s="137" t="s">
        <v>393</v>
      </c>
    </row>
    <row r="404" spans="2:51" s="150" customFormat="1" ht="15">
      <c r="B404" s="149"/>
      <c r="D404" s="136" t="s">
        <v>404</v>
      </c>
      <c r="E404" s="151" t="s">
        <v>319</v>
      </c>
      <c r="F404" s="152" t="s">
        <v>1271</v>
      </c>
      <c r="H404" s="151" t="s">
        <v>319</v>
      </c>
      <c r="I404" s="385"/>
      <c r="L404" s="149"/>
      <c r="M404" s="153"/>
      <c r="T404" s="154"/>
      <c r="AT404" s="151" t="s">
        <v>404</v>
      </c>
      <c r="AU404" s="151" t="s">
        <v>313</v>
      </c>
      <c r="AV404" s="150" t="s">
        <v>391</v>
      </c>
      <c r="AW404" s="150" t="s">
        <v>406</v>
      </c>
      <c r="AX404" s="150" t="s">
        <v>392</v>
      </c>
      <c r="AY404" s="151" t="s">
        <v>393</v>
      </c>
    </row>
    <row r="405" spans="2:51" s="135" customFormat="1" ht="15">
      <c r="B405" s="134"/>
      <c r="D405" s="136" t="s">
        <v>404</v>
      </c>
      <c r="E405" s="137" t="s">
        <v>319</v>
      </c>
      <c r="F405" s="138" t="s">
        <v>1272</v>
      </c>
      <c r="H405" s="139">
        <v>24.96</v>
      </c>
      <c r="I405" s="383"/>
      <c r="L405" s="134"/>
      <c r="M405" s="140"/>
      <c r="T405" s="141"/>
      <c r="AT405" s="137" t="s">
        <v>404</v>
      </c>
      <c r="AU405" s="137" t="s">
        <v>313</v>
      </c>
      <c r="AV405" s="135" t="s">
        <v>313</v>
      </c>
      <c r="AW405" s="135" t="s">
        <v>406</v>
      </c>
      <c r="AX405" s="135" t="s">
        <v>392</v>
      </c>
      <c r="AY405" s="137" t="s">
        <v>393</v>
      </c>
    </row>
    <row r="406" spans="2:51" s="150" customFormat="1" ht="15">
      <c r="B406" s="149"/>
      <c r="D406" s="136" t="s">
        <v>404</v>
      </c>
      <c r="E406" s="151" t="s">
        <v>319</v>
      </c>
      <c r="F406" s="152" t="s">
        <v>1273</v>
      </c>
      <c r="H406" s="151" t="s">
        <v>319</v>
      </c>
      <c r="I406" s="385"/>
      <c r="L406" s="149"/>
      <c r="M406" s="153"/>
      <c r="T406" s="154"/>
      <c r="AT406" s="151" t="s">
        <v>404</v>
      </c>
      <c r="AU406" s="151" t="s">
        <v>313</v>
      </c>
      <c r="AV406" s="150" t="s">
        <v>391</v>
      </c>
      <c r="AW406" s="150" t="s">
        <v>406</v>
      </c>
      <c r="AX406" s="150" t="s">
        <v>392</v>
      </c>
      <c r="AY406" s="151" t="s">
        <v>393</v>
      </c>
    </row>
    <row r="407" spans="2:51" s="135" customFormat="1" ht="15">
      <c r="B407" s="134"/>
      <c r="D407" s="136" t="s">
        <v>404</v>
      </c>
      <c r="E407" s="137" t="s">
        <v>319</v>
      </c>
      <c r="F407" s="138" t="s">
        <v>1274</v>
      </c>
      <c r="H407" s="139">
        <v>23.101</v>
      </c>
      <c r="I407" s="383"/>
      <c r="L407" s="134"/>
      <c r="M407" s="140"/>
      <c r="T407" s="141"/>
      <c r="AT407" s="137" t="s">
        <v>404</v>
      </c>
      <c r="AU407" s="137" t="s">
        <v>313</v>
      </c>
      <c r="AV407" s="135" t="s">
        <v>313</v>
      </c>
      <c r="AW407" s="135" t="s">
        <v>406</v>
      </c>
      <c r="AX407" s="135" t="s">
        <v>392</v>
      </c>
      <c r="AY407" s="137" t="s">
        <v>393</v>
      </c>
    </row>
    <row r="408" spans="2:51" s="143" customFormat="1" ht="15">
      <c r="B408" s="142"/>
      <c r="D408" s="136" t="s">
        <v>404</v>
      </c>
      <c r="E408" s="144" t="s">
        <v>319</v>
      </c>
      <c r="F408" s="145" t="s">
        <v>407</v>
      </c>
      <c r="H408" s="146">
        <v>84.161</v>
      </c>
      <c r="I408" s="384"/>
      <c r="L408" s="142"/>
      <c r="M408" s="147"/>
      <c r="T408" s="148"/>
      <c r="AT408" s="144" t="s">
        <v>404</v>
      </c>
      <c r="AU408" s="144" t="s">
        <v>313</v>
      </c>
      <c r="AV408" s="143" t="s">
        <v>402</v>
      </c>
      <c r="AW408" s="143" t="s">
        <v>406</v>
      </c>
      <c r="AX408" s="143" t="s">
        <v>391</v>
      </c>
      <c r="AY408" s="144" t="s">
        <v>393</v>
      </c>
    </row>
    <row r="409" spans="2:65" s="270" customFormat="1" ht="16.5" customHeight="1">
      <c r="B409" s="226"/>
      <c r="C409" s="251" t="s">
        <v>313</v>
      </c>
      <c r="D409" s="251" t="s">
        <v>397</v>
      </c>
      <c r="E409" s="252" t="s">
        <v>651</v>
      </c>
      <c r="F409" s="253" t="s">
        <v>652</v>
      </c>
      <c r="G409" s="254" t="s">
        <v>465</v>
      </c>
      <c r="H409" s="255">
        <v>60</v>
      </c>
      <c r="I409" s="381"/>
      <c r="J409" s="256">
        <f>ROUND(I409*H409,2)</f>
        <v>0</v>
      </c>
      <c r="K409" s="253" t="s">
        <v>401</v>
      </c>
      <c r="L409" s="226"/>
      <c r="M409" s="382" t="s">
        <v>319</v>
      </c>
      <c r="N409" s="257" t="s">
        <v>336</v>
      </c>
      <c r="P409" s="258">
        <f>O409*H409</f>
        <v>0</v>
      </c>
      <c r="Q409" s="258">
        <v>0</v>
      </c>
      <c r="R409" s="258">
        <f>Q409*H409</f>
        <v>0</v>
      </c>
      <c r="S409" s="258">
        <v>0.024</v>
      </c>
      <c r="T409" s="133">
        <f>S409*H409</f>
        <v>1.44</v>
      </c>
      <c r="AR409" s="271" t="s">
        <v>614</v>
      </c>
      <c r="AT409" s="271" t="s">
        <v>397</v>
      </c>
      <c r="AU409" s="271" t="s">
        <v>313</v>
      </c>
      <c r="AY409" s="271" t="s">
        <v>393</v>
      </c>
      <c r="BE409" s="259">
        <f>IF(N409="základní",J409,0)</f>
        <v>0</v>
      </c>
      <c r="BF409" s="259">
        <f>IF(N409="snížená",J409,0)</f>
        <v>0</v>
      </c>
      <c r="BG409" s="259">
        <f>IF(N409="zákl. přenesená",J409,0)</f>
        <v>0</v>
      </c>
      <c r="BH409" s="259">
        <f>IF(N409="sníž. přenesená",J409,0)</f>
        <v>0</v>
      </c>
      <c r="BI409" s="259">
        <f>IF(N409="nulová",J409,0)</f>
        <v>0</v>
      </c>
      <c r="BJ409" s="271" t="s">
        <v>391</v>
      </c>
      <c r="BK409" s="259">
        <f>ROUND(I409*H409,2)</f>
        <v>0</v>
      </c>
      <c r="BL409" s="271" t="s">
        <v>614</v>
      </c>
      <c r="BM409" s="271" t="s">
        <v>653</v>
      </c>
    </row>
    <row r="410" spans="2:51" s="135" customFormat="1" ht="15">
      <c r="B410" s="134"/>
      <c r="D410" s="136" t="s">
        <v>404</v>
      </c>
      <c r="E410" s="137" t="s">
        <v>319</v>
      </c>
      <c r="F410" s="138" t="s">
        <v>1275</v>
      </c>
      <c r="H410" s="139">
        <v>60</v>
      </c>
      <c r="I410" s="383"/>
      <c r="L410" s="134"/>
      <c r="M410" s="140"/>
      <c r="T410" s="141"/>
      <c r="AT410" s="137" t="s">
        <v>404</v>
      </c>
      <c r="AU410" s="137" t="s">
        <v>313</v>
      </c>
      <c r="AV410" s="135" t="s">
        <v>313</v>
      </c>
      <c r="AW410" s="135" t="s">
        <v>406</v>
      </c>
      <c r="AX410" s="135" t="s">
        <v>392</v>
      </c>
      <c r="AY410" s="137" t="s">
        <v>393</v>
      </c>
    </row>
    <row r="411" spans="2:51" s="143" customFormat="1" ht="15">
      <c r="B411" s="142"/>
      <c r="D411" s="136" t="s">
        <v>404</v>
      </c>
      <c r="E411" s="144" t="s">
        <v>319</v>
      </c>
      <c r="F411" s="145" t="s">
        <v>407</v>
      </c>
      <c r="H411" s="146">
        <v>60</v>
      </c>
      <c r="I411" s="384"/>
      <c r="L411" s="142"/>
      <c r="M411" s="147"/>
      <c r="T411" s="148"/>
      <c r="AT411" s="144" t="s">
        <v>404</v>
      </c>
      <c r="AU411" s="144" t="s">
        <v>313</v>
      </c>
      <c r="AV411" s="143" t="s">
        <v>402</v>
      </c>
      <c r="AW411" s="143" t="s">
        <v>406</v>
      </c>
      <c r="AX411" s="143" t="s">
        <v>391</v>
      </c>
      <c r="AY411" s="144" t="s">
        <v>393</v>
      </c>
    </row>
    <row r="412" spans="2:65" s="270" customFormat="1" ht="16.5" customHeight="1">
      <c r="B412" s="226"/>
      <c r="C412" s="251" t="s">
        <v>654</v>
      </c>
      <c r="D412" s="251" t="s">
        <v>397</v>
      </c>
      <c r="E412" s="252" t="s">
        <v>655</v>
      </c>
      <c r="F412" s="253" t="s">
        <v>656</v>
      </c>
      <c r="G412" s="254" t="s">
        <v>400</v>
      </c>
      <c r="H412" s="255">
        <v>120</v>
      </c>
      <c r="I412" s="381"/>
      <c r="J412" s="256">
        <f>ROUND(I412*H412,2)</f>
        <v>0</v>
      </c>
      <c r="K412" s="253" t="s">
        <v>401</v>
      </c>
      <c r="L412" s="226"/>
      <c r="M412" s="382" t="s">
        <v>319</v>
      </c>
      <c r="N412" s="257" t="s">
        <v>336</v>
      </c>
      <c r="P412" s="258">
        <f>O412*H412</f>
        <v>0</v>
      </c>
      <c r="Q412" s="258">
        <v>0</v>
      </c>
      <c r="R412" s="258">
        <f>Q412*H412</f>
        <v>0</v>
      </c>
      <c r="S412" s="258">
        <v>0.076</v>
      </c>
      <c r="T412" s="133">
        <f>S412*H412</f>
        <v>9.12</v>
      </c>
      <c r="AR412" s="271" t="s">
        <v>402</v>
      </c>
      <c r="AT412" s="271" t="s">
        <v>397</v>
      </c>
      <c r="AU412" s="271" t="s">
        <v>313</v>
      </c>
      <c r="AY412" s="271" t="s">
        <v>393</v>
      </c>
      <c r="BE412" s="259">
        <f>IF(N412="základní",J412,0)</f>
        <v>0</v>
      </c>
      <c r="BF412" s="259">
        <f>IF(N412="snížená",J412,0)</f>
        <v>0</v>
      </c>
      <c r="BG412" s="259">
        <f>IF(N412="zákl. přenesená",J412,0)</f>
        <v>0</v>
      </c>
      <c r="BH412" s="259">
        <f>IF(N412="sníž. přenesená",J412,0)</f>
        <v>0</v>
      </c>
      <c r="BI412" s="259">
        <f>IF(N412="nulová",J412,0)</f>
        <v>0</v>
      </c>
      <c r="BJ412" s="271" t="s">
        <v>391</v>
      </c>
      <c r="BK412" s="259">
        <f>ROUND(I412*H412,2)</f>
        <v>0</v>
      </c>
      <c r="BL412" s="271" t="s">
        <v>402</v>
      </c>
      <c r="BM412" s="271" t="s">
        <v>657</v>
      </c>
    </row>
    <row r="413" spans="2:51" s="135" customFormat="1" ht="15">
      <c r="B413" s="134"/>
      <c r="D413" s="136" t="s">
        <v>404</v>
      </c>
      <c r="E413" s="137" t="s">
        <v>319</v>
      </c>
      <c r="F413" s="138" t="s">
        <v>1276</v>
      </c>
      <c r="H413" s="139">
        <v>120</v>
      </c>
      <c r="I413" s="383"/>
      <c r="L413" s="134"/>
      <c r="M413" s="140"/>
      <c r="T413" s="141"/>
      <c r="AT413" s="137" t="s">
        <v>404</v>
      </c>
      <c r="AU413" s="137" t="s">
        <v>313</v>
      </c>
      <c r="AV413" s="135" t="s">
        <v>313</v>
      </c>
      <c r="AW413" s="135" t="s">
        <v>406</v>
      </c>
      <c r="AX413" s="135" t="s">
        <v>392</v>
      </c>
      <c r="AY413" s="137" t="s">
        <v>393</v>
      </c>
    </row>
    <row r="414" spans="2:51" s="143" customFormat="1" ht="15">
      <c r="B414" s="142"/>
      <c r="D414" s="136" t="s">
        <v>404</v>
      </c>
      <c r="E414" s="144" t="s">
        <v>319</v>
      </c>
      <c r="F414" s="145" t="s">
        <v>407</v>
      </c>
      <c r="H414" s="146">
        <v>120</v>
      </c>
      <c r="I414" s="384"/>
      <c r="L414" s="142"/>
      <c r="M414" s="147"/>
      <c r="T414" s="148"/>
      <c r="AT414" s="144" t="s">
        <v>404</v>
      </c>
      <c r="AU414" s="144" t="s">
        <v>313</v>
      </c>
      <c r="AV414" s="143" t="s">
        <v>402</v>
      </c>
      <c r="AW414" s="143" t="s">
        <v>406</v>
      </c>
      <c r="AX414" s="143" t="s">
        <v>391</v>
      </c>
      <c r="AY414" s="144" t="s">
        <v>393</v>
      </c>
    </row>
    <row r="415" spans="2:65" s="270" customFormat="1" ht="16.5" customHeight="1">
      <c r="B415" s="226"/>
      <c r="C415" s="251" t="s">
        <v>658</v>
      </c>
      <c r="D415" s="251" t="s">
        <v>397</v>
      </c>
      <c r="E415" s="252" t="s">
        <v>659</v>
      </c>
      <c r="F415" s="253" t="s">
        <v>660</v>
      </c>
      <c r="G415" s="254" t="s">
        <v>400</v>
      </c>
      <c r="H415" s="255">
        <v>2</v>
      </c>
      <c r="I415" s="381"/>
      <c r="J415" s="256">
        <f>ROUND(I415*H415,2)</f>
        <v>0</v>
      </c>
      <c r="K415" s="253" t="s">
        <v>401</v>
      </c>
      <c r="L415" s="226"/>
      <c r="M415" s="382" t="s">
        <v>319</v>
      </c>
      <c r="N415" s="257" t="s">
        <v>336</v>
      </c>
      <c r="P415" s="258">
        <f>O415*H415</f>
        <v>0</v>
      </c>
      <c r="Q415" s="258">
        <v>0</v>
      </c>
      <c r="R415" s="258">
        <f>Q415*H415</f>
        <v>0</v>
      </c>
      <c r="S415" s="258">
        <v>0.073</v>
      </c>
      <c r="T415" s="133">
        <f>S415*H415</f>
        <v>0.146</v>
      </c>
      <c r="AR415" s="271" t="s">
        <v>402</v>
      </c>
      <c r="AT415" s="271" t="s">
        <v>397</v>
      </c>
      <c r="AU415" s="271" t="s">
        <v>313</v>
      </c>
      <c r="AY415" s="271" t="s">
        <v>393</v>
      </c>
      <c r="BE415" s="259">
        <f>IF(N415="základní",J415,0)</f>
        <v>0</v>
      </c>
      <c r="BF415" s="259">
        <f>IF(N415="snížená",J415,0)</f>
        <v>0</v>
      </c>
      <c r="BG415" s="259">
        <f>IF(N415="zákl. přenesená",J415,0)</f>
        <v>0</v>
      </c>
      <c r="BH415" s="259">
        <f>IF(N415="sníž. přenesená",J415,0)</f>
        <v>0</v>
      </c>
      <c r="BI415" s="259">
        <f>IF(N415="nulová",J415,0)</f>
        <v>0</v>
      </c>
      <c r="BJ415" s="271" t="s">
        <v>391</v>
      </c>
      <c r="BK415" s="259">
        <f>ROUND(I415*H415,2)</f>
        <v>0</v>
      </c>
      <c r="BL415" s="271" t="s">
        <v>402</v>
      </c>
      <c r="BM415" s="271" t="s">
        <v>661</v>
      </c>
    </row>
    <row r="416" spans="2:65" s="270" customFormat="1" ht="16.5" customHeight="1">
      <c r="B416" s="226"/>
      <c r="C416" s="251" t="s">
        <v>662</v>
      </c>
      <c r="D416" s="251" t="s">
        <v>397</v>
      </c>
      <c r="E416" s="252" t="s">
        <v>1277</v>
      </c>
      <c r="F416" s="253" t="s">
        <v>1278</v>
      </c>
      <c r="G416" s="254" t="s">
        <v>400</v>
      </c>
      <c r="H416" s="255">
        <v>513.03</v>
      </c>
      <c r="I416" s="381"/>
      <c r="J416" s="256">
        <f>ROUND(I416*H416,2)</f>
        <v>0</v>
      </c>
      <c r="K416" s="253" t="s">
        <v>319</v>
      </c>
      <c r="L416" s="226"/>
      <c r="M416" s="382" t="s">
        <v>319</v>
      </c>
      <c r="N416" s="257" t="s">
        <v>336</v>
      </c>
      <c r="P416" s="258">
        <f>O416*H416</f>
        <v>0</v>
      </c>
      <c r="Q416" s="258">
        <v>0</v>
      </c>
      <c r="R416" s="258">
        <f>Q416*H416</f>
        <v>0</v>
      </c>
      <c r="S416" s="258">
        <v>0.003</v>
      </c>
      <c r="T416" s="133">
        <f>S416*H416</f>
        <v>1.5390899999999998</v>
      </c>
      <c r="AR416" s="271" t="s">
        <v>614</v>
      </c>
      <c r="AT416" s="271" t="s">
        <v>397</v>
      </c>
      <c r="AU416" s="271" t="s">
        <v>313</v>
      </c>
      <c r="AY416" s="271" t="s">
        <v>393</v>
      </c>
      <c r="BE416" s="259">
        <f>IF(N416="základní",J416,0)</f>
        <v>0</v>
      </c>
      <c r="BF416" s="259">
        <f>IF(N416="snížená",J416,0)</f>
        <v>0</v>
      </c>
      <c r="BG416" s="259">
        <f>IF(N416="zákl. přenesená",J416,0)</f>
        <v>0</v>
      </c>
      <c r="BH416" s="259">
        <f>IF(N416="sníž. přenesená",J416,0)</f>
        <v>0</v>
      </c>
      <c r="BI416" s="259">
        <f>IF(N416="nulová",J416,0)</f>
        <v>0</v>
      </c>
      <c r="BJ416" s="271" t="s">
        <v>391</v>
      </c>
      <c r="BK416" s="259">
        <f>ROUND(I416*H416,2)</f>
        <v>0</v>
      </c>
      <c r="BL416" s="271" t="s">
        <v>614</v>
      </c>
      <c r="BM416" s="271" t="s">
        <v>663</v>
      </c>
    </row>
    <row r="417" spans="2:51" s="150" customFormat="1" ht="15">
      <c r="B417" s="149"/>
      <c r="D417" s="136" t="s">
        <v>404</v>
      </c>
      <c r="E417" s="151" t="s">
        <v>319</v>
      </c>
      <c r="F417" s="152" t="s">
        <v>664</v>
      </c>
      <c r="H417" s="151" t="s">
        <v>319</v>
      </c>
      <c r="I417" s="385"/>
      <c r="L417" s="149"/>
      <c r="M417" s="153"/>
      <c r="T417" s="154"/>
      <c r="AT417" s="151" t="s">
        <v>404</v>
      </c>
      <c r="AU417" s="151" t="s">
        <v>313</v>
      </c>
      <c r="AV417" s="150" t="s">
        <v>391</v>
      </c>
      <c r="AW417" s="150" t="s">
        <v>406</v>
      </c>
      <c r="AX417" s="150" t="s">
        <v>392</v>
      </c>
      <c r="AY417" s="151" t="s">
        <v>393</v>
      </c>
    </row>
    <row r="418" spans="2:51" s="135" customFormat="1" ht="22.5">
      <c r="B418" s="134"/>
      <c r="D418" s="136" t="s">
        <v>404</v>
      </c>
      <c r="E418" s="137" t="s">
        <v>319</v>
      </c>
      <c r="F418" s="138" t="s">
        <v>1279</v>
      </c>
      <c r="H418" s="139">
        <v>277.49</v>
      </c>
      <c r="I418" s="383"/>
      <c r="L418" s="134"/>
      <c r="M418" s="140"/>
      <c r="T418" s="141"/>
      <c r="AT418" s="137" t="s">
        <v>404</v>
      </c>
      <c r="AU418" s="137" t="s">
        <v>313</v>
      </c>
      <c r="AV418" s="135" t="s">
        <v>313</v>
      </c>
      <c r="AW418" s="135" t="s">
        <v>406</v>
      </c>
      <c r="AX418" s="135" t="s">
        <v>392</v>
      </c>
      <c r="AY418" s="137" t="s">
        <v>393</v>
      </c>
    </row>
    <row r="419" spans="2:51" s="135" customFormat="1" ht="15">
      <c r="B419" s="134"/>
      <c r="D419" s="136" t="s">
        <v>404</v>
      </c>
      <c r="E419" s="137" t="s">
        <v>319</v>
      </c>
      <c r="F419" s="138" t="s">
        <v>1280</v>
      </c>
      <c r="H419" s="139">
        <v>24.64</v>
      </c>
      <c r="I419" s="383"/>
      <c r="L419" s="134"/>
      <c r="M419" s="140"/>
      <c r="T419" s="141"/>
      <c r="AT419" s="137" t="s">
        <v>404</v>
      </c>
      <c r="AU419" s="137" t="s">
        <v>313</v>
      </c>
      <c r="AV419" s="135" t="s">
        <v>313</v>
      </c>
      <c r="AW419" s="135" t="s">
        <v>406</v>
      </c>
      <c r="AX419" s="135" t="s">
        <v>392</v>
      </c>
      <c r="AY419" s="137" t="s">
        <v>393</v>
      </c>
    </row>
    <row r="420" spans="2:51" s="157" customFormat="1" ht="15">
      <c r="B420" s="156"/>
      <c r="D420" s="136" t="s">
        <v>404</v>
      </c>
      <c r="E420" s="158" t="s">
        <v>319</v>
      </c>
      <c r="F420" s="159" t="s">
        <v>525</v>
      </c>
      <c r="H420" s="160">
        <v>302.13</v>
      </c>
      <c r="I420" s="388"/>
      <c r="L420" s="156"/>
      <c r="M420" s="161"/>
      <c r="T420" s="162"/>
      <c r="AT420" s="158" t="s">
        <v>404</v>
      </c>
      <c r="AU420" s="158" t="s">
        <v>313</v>
      </c>
      <c r="AV420" s="157" t="s">
        <v>394</v>
      </c>
      <c r="AW420" s="157" t="s">
        <v>406</v>
      </c>
      <c r="AX420" s="157" t="s">
        <v>392</v>
      </c>
      <c r="AY420" s="158" t="s">
        <v>393</v>
      </c>
    </row>
    <row r="421" spans="2:51" s="150" customFormat="1" ht="15">
      <c r="B421" s="149"/>
      <c r="D421" s="136" t="s">
        <v>404</v>
      </c>
      <c r="E421" s="151" t="s">
        <v>319</v>
      </c>
      <c r="F421" s="152" t="s">
        <v>665</v>
      </c>
      <c r="H421" s="151" t="s">
        <v>319</v>
      </c>
      <c r="I421" s="385"/>
      <c r="L421" s="149"/>
      <c r="M421" s="153"/>
      <c r="T421" s="154"/>
      <c r="AT421" s="151" t="s">
        <v>404</v>
      </c>
      <c r="AU421" s="151" t="s">
        <v>313</v>
      </c>
      <c r="AV421" s="150" t="s">
        <v>391</v>
      </c>
      <c r="AW421" s="150" t="s">
        <v>406</v>
      </c>
      <c r="AX421" s="150" t="s">
        <v>392</v>
      </c>
      <c r="AY421" s="151" t="s">
        <v>393</v>
      </c>
    </row>
    <row r="422" spans="2:51" s="135" customFormat="1" ht="15">
      <c r="B422" s="134"/>
      <c r="D422" s="136" t="s">
        <v>404</v>
      </c>
      <c r="E422" s="137" t="s">
        <v>319</v>
      </c>
      <c r="F422" s="138" t="s">
        <v>666</v>
      </c>
      <c r="H422" s="139">
        <v>102.86</v>
      </c>
      <c r="I422" s="383"/>
      <c r="L422" s="134"/>
      <c r="M422" s="140"/>
      <c r="T422" s="141"/>
      <c r="AT422" s="137" t="s">
        <v>404</v>
      </c>
      <c r="AU422" s="137" t="s">
        <v>313</v>
      </c>
      <c r="AV422" s="135" t="s">
        <v>313</v>
      </c>
      <c r="AW422" s="135" t="s">
        <v>406</v>
      </c>
      <c r="AX422" s="135" t="s">
        <v>392</v>
      </c>
      <c r="AY422" s="137" t="s">
        <v>393</v>
      </c>
    </row>
    <row r="423" spans="2:51" s="150" customFormat="1" ht="15">
      <c r="B423" s="149"/>
      <c r="D423" s="136" t="s">
        <v>404</v>
      </c>
      <c r="E423" s="151" t="s">
        <v>319</v>
      </c>
      <c r="F423" s="152" t="s">
        <v>667</v>
      </c>
      <c r="H423" s="151" t="s">
        <v>319</v>
      </c>
      <c r="I423" s="385"/>
      <c r="L423" s="149"/>
      <c r="M423" s="153"/>
      <c r="T423" s="154"/>
      <c r="AT423" s="151" t="s">
        <v>404</v>
      </c>
      <c r="AU423" s="151" t="s">
        <v>313</v>
      </c>
      <c r="AV423" s="150" t="s">
        <v>391</v>
      </c>
      <c r="AW423" s="150" t="s">
        <v>406</v>
      </c>
      <c r="AX423" s="150" t="s">
        <v>392</v>
      </c>
      <c r="AY423" s="151" t="s">
        <v>393</v>
      </c>
    </row>
    <row r="424" spans="2:51" s="135" customFormat="1" ht="15">
      <c r="B424" s="134"/>
      <c r="D424" s="136" t="s">
        <v>404</v>
      </c>
      <c r="E424" s="137" t="s">
        <v>319</v>
      </c>
      <c r="F424" s="138" t="s">
        <v>668</v>
      </c>
      <c r="H424" s="139">
        <v>7.5</v>
      </c>
      <c r="I424" s="383"/>
      <c r="L424" s="134"/>
      <c r="M424" s="140"/>
      <c r="T424" s="141"/>
      <c r="AT424" s="137" t="s">
        <v>404</v>
      </c>
      <c r="AU424" s="137" t="s">
        <v>313</v>
      </c>
      <c r="AV424" s="135" t="s">
        <v>313</v>
      </c>
      <c r="AW424" s="135" t="s">
        <v>406</v>
      </c>
      <c r="AX424" s="135" t="s">
        <v>392</v>
      </c>
      <c r="AY424" s="137" t="s">
        <v>393</v>
      </c>
    </row>
    <row r="425" spans="2:51" s="150" customFormat="1" ht="15">
      <c r="B425" s="149"/>
      <c r="D425" s="136" t="s">
        <v>404</v>
      </c>
      <c r="E425" s="151" t="s">
        <v>319</v>
      </c>
      <c r="F425" s="152" t="s">
        <v>1214</v>
      </c>
      <c r="H425" s="151" t="s">
        <v>319</v>
      </c>
      <c r="I425" s="385"/>
      <c r="L425" s="149"/>
      <c r="M425" s="153"/>
      <c r="T425" s="154"/>
      <c r="AT425" s="151" t="s">
        <v>404</v>
      </c>
      <c r="AU425" s="151" t="s">
        <v>313</v>
      </c>
      <c r="AV425" s="150" t="s">
        <v>391</v>
      </c>
      <c r="AW425" s="150" t="s">
        <v>406</v>
      </c>
      <c r="AX425" s="150" t="s">
        <v>392</v>
      </c>
      <c r="AY425" s="151" t="s">
        <v>393</v>
      </c>
    </row>
    <row r="426" spans="2:51" s="135" customFormat="1" ht="15">
      <c r="B426" s="134"/>
      <c r="D426" s="136" t="s">
        <v>404</v>
      </c>
      <c r="E426" s="137" t="s">
        <v>319</v>
      </c>
      <c r="F426" s="138" t="s">
        <v>1281</v>
      </c>
      <c r="H426" s="139">
        <v>52.07</v>
      </c>
      <c r="I426" s="383"/>
      <c r="L426" s="134"/>
      <c r="M426" s="140"/>
      <c r="T426" s="141"/>
      <c r="AT426" s="137" t="s">
        <v>404</v>
      </c>
      <c r="AU426" s="137" t="s">
        <v>313</v>
      </c>
      <c r="AV426" s="135" t="s">
        <v>313</v>
      </c>
      <c r="AW426" s="135" t="s">
        <v>406</v>
      </c>
      <c r="AX426" s="135" t="s">
        <v>392</v>
      </c>
      <c r="AY426" s="137" t="s">
        <v>393</v>
      </c>
    </row>
    <row r="427" spans="2:51" s="150" customFormat="1" ht="15">
      <c r="B427" s="149"/>
      <c r="D427" s="136" t="s">
        <v>404</v>
      </c>
      <c r="E427" s="151" t="s">
        <v>319</v>
      </c>
      <c r="F427" s="152" t="s">
        <v>1216</v>
      </c>
      <c r="H427" s="151" t="s">
        <v>319</v>
      </c>
      <c r="I427" s="385"/>
      <c r="L427" s="149"/>
      <c r="M427" s="153"/>
      <c r="T427" s="154"/>
      <c r="AT427" s="151" t="s">
        <v>404</v>
      </c>
      <c r="AU427" s="151" t="s">
        <v>313</v>
      </c>
      <c r="AV427" s="150" t="s">
        <v>391</v>
      </c>
      <c r="AW427" s="150" t="s">
        <v>406</v>
      </c>
      <c r="AX427" s="150" t="s">
        <v>392</v>
      </c>
      <c r="AY427" s="151" t="s">
        <v>393</v>
      </c>
    </row>
    <row r="428" spans="2:51" s="135" customFormat="1" ht="15">
      <c r="B428" s="134"/>
      <c r="D428" s="136" t="s">
        <v>404</v>
      </c>
      <c r="E428" s="137" t="s">
        <v>319</v>
      </c>
      <c r="F428" s="138" t="s">
        <v>1282</v>
      </c>
      <c r="H428" s="139">
        <v>48.47</v>
      </c>
      <c r="I428" s="383"/>
      <c r="L428" s="134"/>
      <c r="M428" s="140"/>
      <c r="T428" s="141"/>
      <c r="AT428" s="137" t="s">
        <v>404</v>
      </c>
      <c r="AU428" s="137" t="s">
        <v>313</v>
      </c>
      <c r="AV428" s="135" t="s">
        <v>313</v>
      </c>
      <c r="AW428" s="135" t="s">
        <v>406</v>
      </c>
      <c r="AX428" s="135" t="s">
        <v>392</v>
      </c>
      <c r="AY428" s="137" t="s">
        <v>393</v>
      </c>
    </row>
    <row r="429" spans="2:51" s="143" customFormat="1" ht="15">
      <c r="B429" s="142"/>
      <c r="D429" s="136" t="s">
        <v>404</v>
      </c>
      <c r="E429" s="144" t="s">
        <v>319</v>
      </c>
      <c r="F429" s="145" t="s">
        <v>407</v>
      </c>
      <c r="H429" s="146">
        <v>513.03</v>
      </c>
      <c r="I429" s="384"/>
      <c r="L429" s="142"/>
      <c r="M429" s="147"/>
      <c r="T429" s="148"/>
      <c r="AT429" s="144" t="s">
        <v>404</v>
      </c>
      <c r="AU429" s="144" t="s">
        <v>313</v>
      </c>
      <c r="AV429" s="143" t="s">
        <v>402</v>
      </c>
      <c r="AW429" s="143" t="s">
        <v>406</v>
      </c>
      <c r="AX429" s="143" t="s">
        <v>391</v>
      </c>
      <c r="AY429" s="144" t="s">
        <v>393</v>
      </c>
    </row>
    <row r="430" spans="2:65" s="270" customFormat="1" ht="16.5" customHeight="1">
      <c r="B430" s="226"/>
      <c r="C430" s="251" t="s">
        <v>1283</v>
      </c>
      <c r="D430" s="251" t="s">
        <v>397</v>
      </c>
      <c r="E430" s="252" t="s">
        <v>1284</v>
      </c>
      <c r="F430" s="253" t="s">
        <v>1285</v>
      </c>
      <c r="G430" s="254" t="s">
        <v>3</v>
      </c>
      <c r="H430" s="255">
        <v>13.5</v>
      </c>
      <c r="I430" s="381"/>
      <c r="J430" s="256">
        <f>ROUND(I430*H430,2)</f>
        <v>0</v>
      </c>
      <c r="K430" s="253" t="s">
        <v>401</v>
      </c>
      <c r="L430" s="226"/>
      <c r="M430" s="382" t="s">
        <v>319</v>
      </c>
      <c r="N430" s="257" t="s">
        <v>336</v>
      </c>
      <c r="P430" s="258">
        <f>O430*H430</f>
        <v>0</v>
      </c>
      <c r="Q430" s="258">
        <v>0</v>
      </c>
      <c r="R430" s="258">
        <f>Q430*H430</f>
        <v>0</v>
      </c>
      <c r="S430" s="258">
        <v>0.003</v>
      </c>
      <c r="T430" s="133">
        <f>S430*H430</f>
        <v>0.0405</v>
      </c>
      <c r="AR430" s="271" t="s">
        <v>614</v>
      </c>
      <c r="AT430" s="271" t="s">
        <v>397</v>
      </c>
      <c r="AU430" s="271" t="s">
        <v>313</v>
      </c>
      <c r="AY430" s="271" t="s">
        <v>393</v>
      </c>
      <c r="BE430" s="259">
        <f>IF(N430="základní",J430,0)</f>
        <v>0</v>
      </c>
      <c r="BF430" s="259">
        <f>IF(N430="snížená",J430,0)</f>
        <v>0</v>
      </c>
      <c r="BG430" s="259">
        <f>IF(N430="zákl. přenesená",J430,0)</f>
        <v>0</v>
      </c>
      <c r="BH430" s="259">
        <f>IF(N430="sníž. přenesená",J430,0)</f>
        <v>0</v>
      </c>
      <c r="BI430" s="259">
        <f>IF(N430="nulová",J430,0)</f>
        <v>0</v>
      </c>
      <c r="BJ430" s="271" t="s">
        <v>391</v>
      </c>
      <c r="BK430" s="259">
        <f>ROUND(I430*H430,2)</f>
        <v>0</v>
      </c>
      <c r="BL430" s="271" t="s">
        <v>614</v>
      </c>
      <c r="BM430" s="271" t="s">
        <v>1286</v>
      </c>
    </row>
    <row r="431" spans="2:51" s="150" customFormat="1" ht="15">
      <c r="B431" s="149"/>
      <c r="D431" s="136" t="s">
        <v>404</v>
      </c>
      <c r="E431" s="151" t="s">
        <v>319</v>
      </c>
      <c r="F431" s="152" t="s">
        <v>440</v>
      </c>
      <c r="H431" s="151" t="s">
        <v>319</v>
      </c>
      <c r="I431" s="385"/>
      <c r="L431" s="149"/>
      <c r="M431" s="153"/>
      <c r="T431" s="154"/>
      <c r="AT431" s="151" t="s">
        <v>404</v>
      </c>
      <c r="AU431" s="151" t="s">
        <v>313</v>
      </c>
      <c r="AV431" s="150" t="s">
        <v>391</v>
      </c>
      <c r="AW431" s="150" t="s">
        <v>406</v>
      </c>
      <c r="AX431" s="150" t="s">
        <v>392</v>
      </c>
      <c r="AY431" s="151" t="s">
        <v>393</v>
      </c>
    </row>
    <row r="432" spans="2:51" s="135" customFormat="1" ht="15">
      <c r="B432" s="134"/>
      <c r="D432" s="136" t="s">
        <v>404</v>
      </c>
      <c r="E432" s="137" t="s">
        <v>319</v>
      </c>
      <c r="F432" s="138" t="s">
        <v>1287</v>
      </c>
      <c r="H432" s="139">
        <v>9.6</v>
      </c>
      <c r="I432" s="383"/>
      <c r="L432" s="134"/>
      <c r="M432" s="140"/>
      <c r="T432" s="141"/>
      <c r="AT432" s="137" t="s">
        <v>404</v>
      </c>
      <c r="AU432" s="137" t="s">
        <v>313</v>
      </c>
      <c r="AV432" s="135" t="s">
        <v>313</v>
      </c>
      <c r="AW432" s="135" t="s">
        <v>406</v>
      </c>
      <c r="AX432" s="135" t="s">
        <v>392</v>
      </c>
      <c r="AY432" s="137" t="s">
        <v>393</v>
      </c>
    </row>
    <row r="433" spans="2:51" s="135" customFormat="1" ht="15">
      <c r="B433" s="134"/>
      <c r="D433" s="136" t="s">
        <v>404</v>
      </c>
      <c r="E433" s="137" t="s">
        <v>319</v>
      </c>
      <c r="F433" s="138" t="s">
        <v>1288</v>
      </c>
      <c r="H433" s="139">
        <v>3.9</v>
      </c>
      <c r="I433" s="383"/>
      <c r="L433" s="134"/>
      <c r="M433" s="140"/>
      <c r="T433" s="141"/>
      <c r="AT433" s="137" t="s">
        <v>404</v>
      </c>
      <c r="AU433" s="137" t="s">
        <v>313</v>
      </c>
      <c r="AV433" s="135" t="s">
        <v>313</v>
      </c>
      <c r="AW433" s="135" t="s">
        <v>406</v>
      </c>
      <c r="AX433" s="135" t="s">
        <v>392</v>
      </c>
      <c r="AY433" s="137" t="s">
        <v>393</v>
      </c>
    </row>
    <row r="434" spans="2:51" s="143" customFormat="1" ht="15">
      <c r="B434" s="142"/>
      <c r="D434" s="136" t="s">
        <v>404</v>
      </c>
      <c r="E434" s="144" t="s">
        <v>319</v>
      </c>
      <c r="F434" s="145" t="s">
        <v>407</v>
      </c>
      <c r="H434" s="146">
        <v>13.5</v>
      </c>
      <c r="I434" s="384"/>
      <c r="L434" s="142"/>
      <c r="M434" s="147"/>
      <c r="T434" s="148"/>
      <c r="AT434" s="144" t="s">
        <v>404</v>
      </c>
      <c r="AU434" s="144" t="s">
        <v>313</v>
      </c>
      <c r="AV434" s="143" t="s">
        <v>402</v>
      </c>
      <c r="AW434" s="143" t="s">
        <v>406</v>
      </c>
      <c r="AX434" s="143" t="s">
        <v>391</v>
      </c>
      <c r="AY434" s="144" t="s">
        <v>393</v>
      </c>
    </row>
    <row r="435" spans="2:65" s="270" customFormat="1" ht="16.5" customHeight="1">
      <c r="B435" s="226"/>
      <c r="C435" s="251" t="s">
        <v>669</v>
      </c>
      <c r="D435" s="251" t="s">
        <v>397</v>
      </c>
      <c r="E435" s="252" t="s">
        <v>670</v>
      </c>
      <c r="F435" s="253" t="s">
        <v>671</v>
      </c>
      <c r="G435" s="254" t="s">
        <v>426</v>
      </c>
      <c r="H435" s="255">
        <v>5.38</v>
      </c>
      <c r="I435" s="381"/>
      <c r="J435" s="256">
        <f>ROUND(I435*H435,2)</f>
        <v>0</v>
      </c>
      <c r="K435" s="253" t="s">
        <v>401</v>
      </c>
      <c r="L435" s="226"/>
      <c r="M435" s="382" t="s">
        <v>319</v>
      </c>
      <c r="N435" s="257" t="s">
        <v>336</v>
      </c>
      <c r="P435" s="258">
        <f>O435*H435</f>
        <v>0</v>
      </c>
      <c r="Q435" s="258">
        <v>0</v>
      </c>
      <c r="R435" s="258">
        <f>Q435*H435</f>
        <v>0</v>
      </c>
      <c r="S435" s="258">
        <v>1.95</v>
      </c>
      <c r="T435" s="133">
        <f>S435*H435</f>
        <v>10.491</v>
      </c>
      <c r="AR435" s="271" t="s">
        <v>402</v>
      </c>
      <c r="AT435" s="271" t="s">
        <v>397</v>
      </c>
      <c r="AU435" s="271" t="s">
        <v>313</v>
      </c>
      <c r="AY435" s="271" t="s">
        <v>393</v>
      </c>
      <c r="BE435" s="259">
        <f>IF(N435="základní",J435,0)</f>
        <v>0</v>
      </c>
      <c r="BF435" s="259">
        <f>IF(N435="snížená",J435,0)</f>
        <v>0</v>
      </c>
      <c r="BG435" s="259">
        <f>IF(N435="zákl. přenesená",J435,0)</f>
        <v>0</v>
      </c>
      <c r="BH435" s="259">
        <f>IF(N435="sníž. přenesená",J435,0)</f>
        <v>0</v>
      </c>
      <c r="BI435" s="259">
        <f>IF(N435="nulová",J435,0)</f>
        <v>0</v>
      </c>
      <c r="BJ435" s="271" t="s">
        <v>391</v>
      </c>
      <c r="BK435" s="259">
        <f>ROUND(I435*H435,2)</f>
        <v>0</v>
      </c>
      <c r="BL435" s="271" t="s">
        <v>402</v>
      </c>
      <c r="BM435" s="271" t="s">
        <v>672</v>
      </c>
    </row>
    <row r="436" spans="2:51" s="135" customFormat="1" ht="15">
      <c r="B436" s="134"/>
      <c r="D436" s="136" t="s">
        <v>404</v>
      </c>
      <c r="E436" s="137" t="s">
        <v>319</v>
      </c>
      <c r="F436" s="138" t="s">
        <v>673</v>
      </c>
      <c r="H436" s="139">
        <v>2.48</v>
      </c>
      <c r="I436" s="383"/>
      <c r="L436" s="134"/>
      <c r="M436" s="140"/>
      <c r="T436" s="141"/>
      <c r="AT436" s="137" t="s">
        <v>404</v>
      </c>
      <c r="AU436" s="137" t="s">
        <v>313</v>
      </c>
      <c r="AV436" s="135" t="s">
        <v>313</v>
      </c>
      <c r="AW436" s="135" t="s">
        <v>406</v>
      </c>
      <c r="AX436" s="135" t="s">
        <v>392</v>
      </c>
      <c r="AY436" s="137" t="s">
        <v>393</v>
      </c>
    </row>
    <row r="437" spans="2:51" s="150" customFormat="1" ht="15">
      <c r="B437" s="149"/>
      <c r="D437" s="136" t="s">
        <v>404</v>
      </c>
      <c r="E437" s="151" t="s">
        <v>319</v>
      </c>
      <c r="F437" s="152" t="s">
        <v>674</v>
      </c>
      <c r="H437" s="151" t="s">
        <v>319</v>
      </c>
      <c r="I437" s="385"/>
      <c r="L437" s="149"/>
      <c r="M437" s="153"/>
      <c r="T437" s="154"/>
      <c r="AT437" s="151" t="s">
        <v>404</v>
      </c>
      <c r="AU437" s="151" t="s">
        <v>313</v>
      </c>
      <c r="AV437" s="150" t="s">
        <v>391</v>
      </c>
      <c r="AW437" s="150" t="s">
        <v>406</v>
      </c>
      <c r="AX437" s="150" t="s">
        <v>392</v>
      </c>
      <c r="AY437" s="151" t="s">
        <v>393</v>
      </c>
    </row>
    <row r="438" spans="2:51" s="135" customFormat="1" ht="15">
      <c r="B438" s="134"/>
      <c r="D438" s="136" t="s">
        <v>404</v>
      </c>
      <c r="E438" s="137" t="s">
        <v>319</v>
      </c>
      <c r="F438" s="138" t="s">
        <v>434</v>
      </c>
      <c r="H438" s="139">
        <v>0.9</v>
      </c>
      <c r="I438" s="383"/>
      <c r="L438" s="134"/>
      <c r="M438" s="140"/>
      <c r="T438" s="141"/>
      <c r="AT438" s="137" t="s">
        <v>404</v>
      </c>
      <c r="AU438" s="137" t="s">
        <v>313</v>
      </c>
      <c r="AV438" s="135" t="s">
        <v>313</v>
      </c>
      <c r="AW438" s="135" t="s">
        <v>406</v>
      </c>
      <c r="AX438" s="135" t="s">
        <v>392</v>
      </c>
      <c r="AY438" s="137" t="s">
        <v>393</v>
      </c>
    </row>
    <row r="439" spans="2:51" s="150" customFormat="1" ht="15">
      <c r="B439" s="149"/>
      <c r="D439" s="136" t="s">
        <v>404</v>
      </c>
      <c r="E439" s="151" t="s">
        <v>319</v>
      </c>
      <c r="F439" s="152" t="s">
        <v>1289</v>
      </c>
      <c r="H439" s="151" t="s">
        <v>319</v>
      </c>
      <c r="I439" s="385"/>
      <c r="L439" s="149"/>
      <c r="M439" s="153"/>
      <c r="T439" s="154"/>
      <c r="AT439" s="151" t="s">
        <v>404</v>
      </c>
      <c r="AU439" s="151" t="s">
        <v>313</v>
      </c>
      <c r="AV439" s="150" t="s">
        <v>391</v>
      </c>
      <c r="AW439" s="150" t="s">
        <v>406</v>
      </c>
      <c r="AX439" s="150" t="s">
        <v>392</v>
      </c>
      <c r="AY439" s="151" t="s">
        <v>393</v>
      </c>
    </row>
    <row r="440" spans="2:51" s="135" customFormat="1" ht="15">
      <c r="B440" s="134"/>
      <c r="D440" s="136" t="s">
        <v>404</v>
      </c>
      <c r="E440" s="137" t="s">
        <v>319</v>
      </c>
      <c r="F440" s="138" t="s">
        <v>412</v>
      </c>
      <c r="H440" s="139">
        <v>2</v>
      </c>
      <c r="I440" s="383"/>
      <c r="L440" s="134"/>
      <c r="M440" s="140"/>
      <c r="T440" s="141"/>
      <c r="AT440" s="137" t="s">
        <v>404</v>
      </c>
      <c r="AU440" s="137" t="s">
        <v>313</v>
      </c>
      <c r="AV440" s="135" t="s">
        <v>313</v>
      </c>
      <c r="AW440" s="135" t="s">
        <v>406</v>
      </c>
      <c r="AX440" s="135" t="s">
        <v>392</v>
      </c>
      <c r="AY440" s="137" t="s">
        <v>393</v>
      </c>
    </row>
    <row r="441" spans="2:51" s="143" customFormat="1" ht="15">
      <c r="B441" s="142"/>
      <c r="D441" s="136" t="s">
        <v>404</v>
      </c>
      <c r="E441" s="144" t="s">
        <v>319</v>
      </c>
      <c r="F441" s="145" t="s">
        <v>407</v>
      </c>
      <c r="H441" s="146">
        <v>5.38</v>
      </c>
      <c r="I441" s="384"/>
      <c r="L441" s="142"/>
      <c r="M441" s="147"/>
      <c r="T441" s="148"/>
      <c r="AT441" s="144" t="s">
        <v>404</v>
      </c>
      <c r="AU441" s="144" t="s">
        <v>313</v>
      </c>
      <c r="AV441" s="143" t="s">
        <v>402</v>
      </c>
      <c r="AW441" s="143" t="s">
        <v>406</v>
      </c>
      <c r="AX441" s="143" t="s">
        <v>391</v>
      </c>
      <c r="AY441" s="144" t="s">
        <v>393</v>
      </c>
    </row>
    <row r="442" spans="2:65" s="270" customFormat="1" ht="16.5" customHeight="1">
      <c r="B442" s="226"/>
      <c r="C442" s="251" t="s">
        <v>675</v>
      </c>
      <c r="D442" s="251" t="s">
        <v>397</v>
      </c>
      <c r="E442" s="252" t="s">
        <v>676</v>
      </c>
      <c r="F442" s="253" t="s">
        <v>677</v>
      </c>
      <c r="G442" s="254" t="s">
        <v>3</v>
      </c>
      <c r="H442" s="255">
        <v>22</v>
      </c>
      <c r="I442" s="381"/>
      <c r="J442" s="256">
        <f>ROUND(I442*H442,2)</f>
        <v>0</v>
      </c>
      <c r="K442" s="253" t="s">
        <v>401</v>
      </c>
      <c r="L442" s="226"/>
      <c r="M442" s="382" t="s">
        <v>319</v>
      </c>
      <c r="N442" s="257" t="s">
        <v>336</v>
      </c>
      <c r="P442" s="258">
        <f>O442*H442</f>
        <v>0</v>
      </c>
      <c r="Q442" s="258">
        <v>0</v>
      </c>
      <c r="R442" s="258">
        <f>Q442*H442</f>
        <v>0</v>
      </c>
      <c r="S442" s="258">
        <v>0.065</v>
      </c>
      <c r="T442" s="133">
        <f>S442*H442</f>
        <v>1.4300000000000002</v>
      </c>
      <c r="AR442" s="271" t="s">
        <v>402</v>
      </c>
      <c r="AT442" s="271" t="s">
        <v>397</v>
      </c>
      <c r="AU442" s="271" t="s">
        <v>313</v>
      </c>
      <c r="AY442" s="271" t="s">
        <v>393</v>
      </c>
      <c r="BE442" s="259">
        <f>IF(N442="základní",J442,0)</f>
        <v>0</v>
      </c>
      <c r="BF442" s="259">
        <f>IF(N442="snížená",J442,0)</f>
        <v>0</v>
      </c>
      <c r="BG442" s="259">
        <f>IF(N442="zákl. přenesená",J442,0)</f>
        <v>0</v>
      </c>
      <c r="BH442" s="259">
        <f>IF(N442="sníž. přenesená",J442,0)</f>
        <v>0</v>
      </c>
      <c r="BI442" s="259">
        <f>IF(N442="nulová",J442,0)</f>
        <v>0</v>
      </c>
      <c r="BJ442" s="271" t="s">
        <v>391</v>
      </c>
      <c r="BK442" s="259">
        <f>ROUND(I442*H442,2)</f>
        <v>0</v>
      </c>
      <c r="BL442" s="271" t="s">
        <v>402</v>
      </c>
      <c r="BM442" s="271" t="s">
        <v>678</v>
      </c>
    </row>
    <row r="443" spans="2:51" s="135" customFormat="1" ht="15">
      <c r="B443" s="134"/>
      <c r="D443" s="136" t="s">
        <v>404</v>
      </c>
      <c r="E443" s="137" t="s">
        <v>319</v>
      </c>
      <c r="F443" s="138" t="s">
        <v>679</v>
      </c>
      <c r="H443" s="139">
        <v>22</v>
      </c>
      <c r="I443" s="383"/>
      <c r="L443" s="134"/>
      <c r="M443" s="140"/>
      <c r="T443" s="141"/>
      <c r="AT443" s="137" t="s">
        <v>404</v>
      </c>
      <c r="AU443" s="137" t="s">
        <v>313</v>
      </c>
      <c r="AV443" s="135" t="s">
        <v>313</v>
      </c>
      <c r="AW443" s="135" t="s">
        <v>406</v>
      </c>
      <c r="AX443" s="135" t="s">
        <v>392</v>
      </c>
      <c r="AY443" s="137" t="s">
        <v>393</v>
      </c>
    </row>
    <row r="444" spans="2:51" s="143" customFormat="1" ht="15">
      <c r="B444" s="142"/>
      <c r="D444" s="136" t="s">
        <v>404</v>
      </c>
      <c r="E444" s="144" t="s">
        <v>319</v>
      </c>
      <c r="F444" s="145" t="s">
        <v>407</v>
      </c>
      <c r="H444" s="146">
        <v>22</v>
      </c>
      <c r="I444" s="384"/>
      <c r="L444" s="142"/>
      <c r="M444" s="147"/>
      <c r="T444" s="148"/>
      <c r="AT444" s="144" t="s">
        <v>404</v>
      </c>
      <c r="AU444" s="144" t="s">
        <v>313</v>
      </c>
      <c r="AV444" s="143" t="s">
        <v>402</v>
      </c>
      <c r="AW444" s="143" t="s">
        <v>406</v>
      </c>
      <c r="AX444" s="143" t="s">
        <v>391</v>
      </c>
      <c r="AY444" s="144" t="s">
        <v>393</v>
      </c>
    </row>
    <row r="445" spans="2:65" s="270" customFormat="1" ht="16.5" customHeight="1">
      <c r="B445" s="226"/>
      <c r="C445" s="251" t="s">
        <v>680</v>
      </c>
      <c r="D445" s="251" t="s">
        <v>397</v>
      </c>
      <c r="E445" s="252" t="s">
        <v>681</v>
      </c>
      <c r="F445" s="253" t="s">
        <v>682</v>
      </c>
      <c r="G445" s="254" t="s">
        <v>400</v>
      </c>
      <c r="H445" s="255">
        <v>19.4</v>
      </c>
      <c r="I445" s="381"/>
      <c r="J445" s="256">
        <f>ROUND(I445*H445,2)</f>
        <v>0</v>
      </c>
      <c r="K445" s="253" t="s">
        <v>401</v>
      </c>
      <c r="L445" s="226"/>
      <c r="M445" s="382" t="s">
        <v>319</v>
      </c>
      <c r="N445" s="257" t="s">
        <v>336</v>
      </c>
      <c r="P445" s="258">
        <f>O445*H445</f>
        <v>0</v>
      </c>
      <c r="Q445" s="258">
        <v>0</v>
      </c>
      <c r="R445" s="258">
        <f>Q445*H445</f>
        <v>0</v>
      </c>
      <c r="S445" s="258">
        <v>0.059</v>
      </c>
      <c r="T445" s="133">
        <f>S445*H445</f>
        <v>1.1445999999999998</v>
      </c>
      <c r="AR445" s="271" t="s">
        <v>402</v>
      </c>
      <c r="AT445" s="271" t="s">
        <v>397</v>
      </c>
      <c r="AU445" s="271" t="s">
        <v>313</v>
      </c>
      <c r="AY445" s="271" t="s">
        <v>393</v>
      </c>
      <c r="BE445" s="259">
        <f>IF(N445="základní",J445,0)</f>
        <v>0</v>
      </c>
      <c r="BF445" s="259">
        <f>IF(N445="snížená",J445,0)</f>
        <v>0</v>
      </c>
      <c r="BG445" s="259">
        <f>IF(N445="zákl. přenesená",J445,0)</f>
        <v>0</v>
      </c>
      <c r="BH445" s="259">
        <f>IF(N445="sníž. přenesená",J445,0)</f>
        <v>0</v>
      </c>
      <c r="BI445" s="259">
        <f>IF(N445="nulová",J445,0)</f>
        <v>0</v>
      </c>
      <c r="BJ445" s="271" t="s">
        <v>391</v>
      </c>
      <c r="BK445" s="259">
        <f>ROUND(I445*H445,2)</f>
        <v>0</v>
      </c>
      <c r="BL445" s="271" t="s">
        <v>402</v>
      </c>
      <c r="BM445" s="271" t="s">
        <v>683</v>
      </c>
    </row>
    <row r="446" spans="2:51" s="135" customFormat="1" ht="15">
      <c r="B446" s="134"/>
      <c r="D446" s="136" t="s">
        <v>404</v>
      </c>
      <c r="E446" s="137" t="s">
        <v>319</v>
      </c>
      <c r="F446" s="138" t="s">
        <v>473</v>
      </c>
      <c r="H446" s="139">
        <v>14</v>
      </c>
      <c r="I446" s="383"/>
      <c r="L446" s="134"/>
      <c r="M446" s="140"/>
      <c r="T446" s="141"/>
      <c r="AT446" s="137" t="s">
        <v>404</v>
      </c>
      <c r="AU446" s="137" t="s">
        <v>313</v>
      </c>
      <c r="AV446" s="135" t="s">
        <v>313</v>
      </c>
      <c r="AW446" s="135" t="s">
        <v>406</v>
      </c>
      <c r="AX446" s="135" t="s">
        <v>392</v>
      </c>
      <c r="AY446" s="137" t="s">
        <v>393</v>
      </c>
    </row>
    <row r="447" spans="2:51" s="150" customFormat="1" ht="15">
      <c r="B447" s="149"/>
      <c r="D447" s="136" t="s">
        <v>404</v>
      </c>
      <c r="E447" s="151" t="s">
        <v>319</v>
      </c>
      <c r="F447" s="152" t="s">
        <v>1290</v>
      </c>
      <c r="H447" s="151" t="s">
        <v>319</v>
      </c>
      <c r="I447" s="385"/>
      <c r="L447" s="149"/>
      <c r="M447" s="153"/>
      <c r="T447" s="154"/>
      <c r="AT447" s="151" t="s">
        <v>404</v>
      </c>
      <c r="AU447" s="151" t="s">
        <v>313</v>
      </c>
      <c r="AV447" s="150" t="s">
        <v>391</v>
      </c>
      <c r="AW447" s="150" t="s">
        <v>406</v>
      </c>
      <c r="AX447" s="150" t="s">
        <v>392</v>
      </c>
      <c r="AY447" s="151" t="s">
        <v>393</v>
      </c>
    </row>
    <row r="448" spans="2:51" s="135" customFormat="1" ht="15">
      <c r="B448" s="134"/>
      <c r="D448" s="136" t="s">
        <v>404</v>
      </c>
      <c r="E448" s="137" t="s">
        <v>319</v>
      </c>
      <c r="F448" s="138" t="s">
        <v>1291</v>
      </c>
      <c r="H448" s="139">
        <v>5.4</v>
      </c>
      <c r="I448" s="383"/>
      <c r="L448" s="134"/>
      <c r="M448" s="140"/>
      <c r="T448" s="141"/>
      <c r="AT448" s="137" t="s">
        <v>404</v>
      </c>
      <c r="AU448" s="137" t="s">
        <v>313</v>
      </c>
      <c r="AV448" s="135" t="s">
        <v>313</v>
      </c>
      <c r="AW448" s="135" t="s">
        <v>406</v>
      </c>
      <c r="AX448" s="135" t="s">
        <v>392</v>
      </c>
      <c r="AY448" s="137" t="s">
        <v>393</v>
      </c>
    </row>
    <row r="449" spans="2:51" s="143" customFormat="1" ht="15">
      <c r="B449" s="142"/>
      <c r="D449" s="136" t="s">
        <v>404</v>
      </c>
      <c r="E449" s="144" t="s">
        <v>319</v>
      </c>
      <c r="F449" s="145" t="s">
        <v>407</v>
      </c>
      <c r="H449" s="146">
        <v>19.4</v>
      </c>
      <c r="I449" s="384"/>
      <c r="L449" s="142"/>
      <c r="M449" s="147"/>
      <c r="T449" s="148"/>
      <c r="AT449" s="144" t="s">
        <v>404</v>
      </c>
      <c r="AU449" s="144" t="s">
        <v>313</v>
      </c>
      <c r="AV449" s="143" t="s">
        <v>402</v>
      </c>
      <c r="AW449" s="143" t="s">
        <v>406</v>
      </c>
      <c r="AX449" s="143" t="s">
        <v>391</v>
      </c>
      <c r="AY449" s="144" t="s">
        <v>393</v>
      </c>
    </row>
    <row r="450" spans="2:65" s="270" customFormat="1" ht="16.5" customHeight="1">
      <c r="B450" s="226"/>
      <c r="C450" s="251" t="s">
        <v>684</v>
      </c>
      <c r="D450" s="251" t="s">
        <v>397</v>
      </c>
      <c r="E450" s="252" t="s">
        <v>685</v>
      </c>
      <c r="F450" s="253" t="s">
        <v>686</v>
      </c>
      <c r="G450" s="254" t="s">
        <v>400</v>
      </c>
      <c r="H450" s="255">
        <v>3555.091</v>
      </c>
      <c r="I450" s="381"/>
      <c r="J450" s="256">
        <f>ROUND(I450*H450,2)</f>
        <v>0</v>
      </c>
      <c r="K450" s="253" t="s">
        <v>319</v>
      </c>
      <c r="L450" s="226"/>
      <c r="M450" s="382" t="s">
        <v>319</v>
      </c>
      <c r="N450" s="257" t="s">
        <v>336</v>
      </c>
      <c r="P450" s="258">
        <f>O450*H450</f>
        <v>0</v>
      </c>
      <c r="Q450" s="258">
        <v>0</v>
      </c>
      <c r="R450" s="258">
        <f>Q450*H450</f>
        <v>0</v>
      </c>
      <c r="S450" s="258">
        <v>0.0026</v>
      </c>
      <c r="T450" s="133">
        <f>S450*H450</f>
        <v>9.2432366</v>
      </c>
      <c r="AR450" s="271" t="s">
        <v>402</v>
      </c>
      <c r="AT450" s="271" t="s">
        <v>397</v>
      </c>
      <c r="AU450" s="271" t="s">
        <v>313</v>
      </c>
      <c r="AY450" s="271" t="s">
        <v>393</v>
      </c>
      <c r="BE450" s="259">
        <f>IF(N450="základní",J450,0)</f>
        <v>0</v>
      </c>
      <c r="BF450" s="259">
        <f>IF(N450="snížená",J450,0)</f>
        <v>0</v>
      </c>
      <c r="BG450" s="259">
        <f>IF(N450="zákl. přenesená",J450,0)</f>
        <v>0</v>
      </c>
      <c r="BH450" s="259">
        <f>IF(N450="sníž. přenesená",J450,0)</f>
        <v>0</v>
      </c>
      <c r="BI450" s="259">
        <f>IF(N450="nulová",J450,0)</f>
        <v>0</v>
      </c>
      <c r="BJ450" s="271" t="s">
        <v>391</v>
      </c>
      <c r="BK450" s="259">
        <f>ROUND(I450*H450,2)</f>
        <v>0</v>
      </c>
      <c r="BL450" s="271" t="s">
        <v>402</v>
      </c>
      <c r="BM450" s="271" t="s">
        <v>687</v>
      </c>
    </row>
    <row r="451" spans="2:51" s="150" customFormat="1" ht="15">
      <c r="B451" s="149"/>
      <c r="D451" s="136" t="s">
        <v>404</v>
      </c>
      <c r="E451" s="151" t="s">
        <v>319</v>
      </c>
      <c r="F451" s="152" t="s">
        <v>440</v>
      </c>
      <c r="H451" s="151" t="s">
        <v>319</v>
      </c>
      <c r="I451" s="385"/>
      <c r="L451" s="149"/>
      <c r="M451" s="153"/>
      <c r="T451" s="154"/>
      <c r="AT451" s="151" t="s">
        <v>404</v>
      </c>
      <c r="AU451" s="151" t="s">
        <v>313</v>
      </c>
      <c r="AV451" s="150" t="s">
        <v>391</v>
      </c>
      <c r="AW451" s="150" t="s">
        <v>406</v>
      </c>
      <c r="AX451" s="150" t="s">
        <v>392</v>
      </c>
      <c r="AY451" s="151" t="s">
        <v>393</v>
      </c>
    </row>
    <row r="452" spans="2:51" s="150" customFormat="1" ht="15">
      <c r="B452" s="149"/>
      <c r="D452" s="136" t="s">
        <v>404</v>
      </c>
      <c r="E452" s="151" t="s">
        <v>319</v>
      </c>
      <c r="F452" s="152" t="s">
        <v>546</v>
      </c>
      <c r="H452" s="151" t="s">
        <v>319</v>
      </c>
      <c r="I452" s="385"/>
      <c r="L452" s="149"/>
      <c r="M452" s="153"/>
      <c r="T452" s="154"/>
      <c r="AT452" s="151" t="s">
        <v>404</v>
      </c>
      <c r="AU452" s="151" t="s">
        <v>313</v>
      </c>
      <c r="AV452" s="150" t="s">
        <v>391</v>
      </c>
      <c r="AW452" s="150" t="s">
        <v>406</v>
      </c>
      <c r="AX452" s="150" t="s">
        <v>392</v>
      </c>
      <c r="AY452" s="151" t="s">
        <v>393</v>
      </c>
    </row>
    <row r="453" spans="2:51" s="150" customFormat="1" ht="15">
      <c r="B453" s="149"/>
      <c r="D453" s="136" t="s">
        <v>404</v>
      </c>
      <c r="E453" s="151" t="s">
        <v>319</v>
      </c>
      <c r="F453" s="152" t="s">
        <v>547</v>
      </c>
      <c r="H453" s="151" t="s">
        <v>319</v>
      </c>
      <c r="I453" s="385"/>
      <c r="L453" s="149"/>
      <c r="M453" s="153"/>
      <c r="T453" s="154"/>
      <c r="AT453" s="151" t="s">
        <v>404</v>
      </c>
      <c r="AU453" s="151" t="s">
        <v>313</v>
      </c>
      <c r="AV453" s="150" t="s">
        <v>391</v>
      </c>
      <c r="AW453" s="150" t="s">
        <v>406</v>
      </c>
      <c r="AX453" s="150" t="s">
        <v>392</v>
      </c>
      <c r="AY453" s="151" t="s">
        <v>393</v>
      </c>
    </row>
    <row r="454" spans="2:51" s="135" customFormat="1" ht="15">
      <c r="B454" s="134"/>
      <c r="D454" s="136" t="s">
        <v>404</v>
      </c>
      <c r="E454" s="137" t="s">
        <v>319</v>
      </c>
      <c r="F454" s="138" t="s">
        <v>548</v>
      </c>
      <c r="H454" s="139">
        <v>175.02</v>
      </c>
      <c r="I454" s="383"/>
      <c r="L454" s="134"/>
      <c r="M454" s="140"/>
      <c r="T454" s="141"/>
      <c r="AT454" s="137" t="s">
        <v>404</v>
      </c>
      <c r="AU454" s="137" t="s">
        <v>313</v>
      </c>
      <c r="AV454" s="135" t="s">
        <v>313</v>
      </c>
      <c r="AW454" s="135" t="s">
        <v>406</v>
      </c>
      <c r="AX454" s="135" t="s">
        <v>392</v>
      </c>
      <c r="AY454" s="137" t="s">
        <v>393</v>
      </c>
    </row>
    <row r="455" spans="2:51" s="150" customFormat="1" ht="15">
      <c r="B455" s="149"/>
      <c r="D455" s="136" t="s">
        <v>404</v>
      </c>
      <c r="E455" s="151" t="s">
        <v>319</v>
      </c>
      <c r="F455" s="152" t="s">
        <v>517</v>
      </c>
      <c r="H455" s="151" t="s">
        <v>319</v>
      </c>
      <c r="I455" s="385"/>
      <c r="L455" s="149"/>
      <c r="M455" s="153"/>
      <c r="T455" s="154"/>
      <c r="AT455" s="151" t="s">
        <v>404</v>
      </c>
      <c r="AU455" s="151" t="s">
        <v>313</v>
      </c>
      <c r="AV455" s="150" t="s">
        <v>391</v>
      </c>
      <c r="AW455" s="150" t="s">
        <v>406</v>
      </c>
      <c r="AX455" s="150" t="s">
        <v>392</v>
      </c>
      <c r="AY455" s="151" t="s">
        <v>393</v>
      </c>
    </row>
    <row r="456" spans="2:51" s="135" customFormat="1" ht="15">
      <c r="B456" s="134"/>
      <c r="D456" s="136" t="s">
        <v>404</v>
      </c>
      <c r="E456" s="137" t="s">
        <v>319</v>
      </c>
      <c r="F456" s="138" t="s">
        <v>549</v>
      </c>
      <c r="H456" s="139">
        <v>214.35</v>
      </c>
      <c r="I456" s="383"/>
      <c r="L456" s="134"/>
      <c r="M456" s="140"/>
      <c r="T456" s="141"/>
      <c r="AT456" s="137" t="s">
        <v>404</v>
      </c>
      <c r="AU456" s="137" t="s">
        <v>313</v>
      </c>
      <c r="AV456" s="135" t="s">
        <v>313</v>
      </c>
      <c r="AW456" s="135" t="s">
        <v>406</v>
      </c>
      <c r="AX456" s="135" t="s">
        <v>392</v>
      </c>
      <c r="AY456" s="137" t="s">
        <v>393</v>
      </c>
    </row>
    <row r="457" spans="2:51" s="150" customFormat="1" ht="15">
      <c r="B457" s="149"/>
      <c r="D457" s="136" t="s">
        <v>404</v>
      </c>
      <c r="E457" s="151" t="s">
        <v>319</v>
      </c>
      <c r="F457" s="152" t="s">
        <v>688</v>
      </c>
      <c r="H457" s="151" t="s">
        <v>319</v>
      </c>
      <c r="I457" s="385"/>
      <c r="L457" s="149"/>
      <c r="M457" s="153"/>
      <c r="T457" s="154"/>
      <c r="AT457" s="151" t="s">
        <v>404</v>
      </c>
      <c r="AU457" s="151" t="s">
        <v>313</v>
      </c>
      <c r="AV457" s="150" t="s">
        <v>391</v>
      </c>
      <c r="AW457" s="150" t="s">
        <v>406</v>
      </c>
      <c r="AX457" s="150" t="s">
        <v>392</v>
      </c>
      <c r="AY457" s="151" t="s">
        <v>393</v>
      </c>
    </row>
    <row r="458" spans="2:51" s="135" customFormat="1" ht="15">
      <c r="B458" s="134"/>
      <c r="D458" s="136" t="s">
        <v>404</v>
      </c>
      <c r="E458" s="137" t="s">
        <v>319</v>
      </c>
      <c r="F458" s="138" t="s">
        <v>518</v>
      </c>
      <c r="H458" s="139">
        <v>47.51</v>
      </c>
      <c r="I458" s="383"/>
      <c r="L458" s="134"/>
      <c r="M458" s="140"/>
      <c r="T458" s="141"/>
      <c r="AT458" s="137" t="s">
        <v>404</v>
      </c>
      <c r="AU458" s="137" t="s">
        <v>313</v>
      </c>
      <c r="AV458" s="135" t="s">
        <v>313</v>
      </c>
      <c r="AW458" s="135" t="s">
        <v>406</v>
      </c>
      <c r="AX458" s="135" t="s">
        <v>392</v>
      </c>
      <c r="AY458" s="137" t="s">
        <v>393</v>
      </c>
    </row>
    <row r="459" spans="2:51" s="150" customFormat="1" ht="15">
      <c r="B459" s="149"/>
      <c r="D459" s="136" t="s">
        <v>404</v>
      </c>
      <c r="E459" s="151" t="s">
        <v>319</v>
      </c>
      <c r="F459" s="152" t="s">
        <v>519</v>
      </c>
      <c r="H459" s="151" t="s">
        <v>319</v>
      </c>
      <c r="I459" s="385"/>
      <c r="L459" s="149"/>
      <c r="M459" s="153"/>
      <c r="T459" s="154"/>
      <c r="AT459" s="151" t="s">
        <v>404</v>
      </c>
      <c r="AU459" s="151" t="s">
        <v>313</v>
      </c>
      <c r="AV459" s="150" t="s">
        <v>391</v>
      </c>
      <c r="AW459" s="150" t="s">
        <v>406</v>
      </c>
      <c r="AX459" s="150" t="s">
        <v>392</v>
      </c>
      <c r="AY459" s="151" t="s">
        <v>393</v>
      </c>
    </row>
    <row r="460" spans="2:51" s="135" customFormat="1" ht="15">
      <c r="B460" s="134"/>
      <c r="D460" s="136" t="s">
        <v>404</v>
      </c>
      <c r="E460" s="137" t="s">
        <v>319</v>
      </c>
      <c r="F460" s="138" t="s">
        <v>550</v>
      </c>
      <c r="H460" s="139">
        <v>87.51</v>
      </c>
      <c r="I460" s="383"/>
      <c r="L460" s="134"/>
      <c r="M460" s="140"/>
      <c r="T460" s="141"/>
      <c r="AT460" s="137" t="s">
        <v>404</v>
      </c>
      <c r="AU460" s="137" t="s">
        <v>313</v>
      </c>
      <c r="AV460" s="135" t="s">
        <v>313</v>
      </c>
      <c r="AW460" s="135" t="s">
        <v>406</v>
      </c>
      <c r="AX460" s="135" t="s">
        <v>392</v>
      </c>
      <c r="AY460" s="137" t="s">
        <v>393</v>
      </c>
    </row>
    <row r="461" spans="2:51" s="150" customFormat="1" ht="15">
      <c r="B461" s="149"/>
      <c r="D461" s="136" t="s">
        <v>404</v>
      </c>
      <c r="E461" s="151" t="s">
        <v>319</v>
      </c>
      <c r="F461" s="152" t="s">
        <v>688</v>
      </c>
      <c r="H461" s="151" t="s">
        <v>319</v>
      </c>
      <c r="I461" s="385"/>
      <c r="L461" s="149"/>
      <c r="M461" s="153"/>
      <c r="T461" s="154"/>
      <c r="AT461" s="151" t="s">
        <v>404</v>
      </c>
      <c r="AU461" s="151" t="s">
        <v>313</v>
      </c>
      <c r="AV461" s="150" t="s">
        <v>391</v>
      </c>
      <c r="AW461" s="150" t="s">
        <v>406</v>
      </c>
      <c r="AX461" s="150" t="s">
        <v>392</v>
      </c>
      <c r="AY461" s="151" t="s">
        <v>393</v>
      </c>
    </row>
    <row r="462" spans="2:51" s="135" customFormat="1" ht="15">
      <c r="B462" s="134"/>
      <c r="D462" s="136" t="s">
        <v>404</v>
      </c>
      <c r="E462" s="137" t="s">
        <v>319</v>
      </c>
      <c r="F462" s="138" t="s">
        <v>520</v>
      </c>
      <c r="H462" s="139">
        <v>24.64</v>
      </c>
      <c r="I462" s="383"/>
      <c r="L462" s="134"/>
      <c r="M462" s="140"/>
      <c r="T462" s="141"/>
      <c r="AT462" s="137" t="s">
        <v>404</v>
      </c>
      <c r="AU462" s="137" t="s">
        <v>313</v>
      </c>
      <c r="AV462" s="135" t="s">
        <v>313</v>
      </c>
      <c r="AW462" s="135" t="s">
        <v>406</v>
      </c>
      <c r="AX462" s="135" t="s">
        <v>392</v>
      </c>
      <c r="AY462" s="137" t="s">
        <v>393</v>
      </c>
    </row>
    <row r="463" spans="2:51" s="150" customFormat="1" ht="15">
      <c r="B463" s="149"/>
      <c r="D463" s="136" t="s">
        <v>404</v>
      </c>
      <c r="E463" s="151" t="s">
        <v>319</v>
      </c>
      <c r="F463" s="152" t="s">
        <v>551</v>
      </c>
      <c r="H463" s="151" t="s">
        <v>319</v>
      </c>
      <c r="I463" s="385"/>
      <c r="L463" s="149"/>
      <c r="M463" s="153"/>
      <c r="T463" s="154"/>
      <c r="AT463" s="151" t="s">
        <v>404</v>
      </c>
      <c r="AU463" s="151" t="s">
        <v>313</v>
      </c>
      <c r="AV463" s="150" t="s">
        <v>391</v>
      </c>
      <c r="AW463" s="150" t="s">
        <v>406</v>
      </c>
      <c r="AX463" s="150" t="s">
        <v>392</v>
      </c>
      <c r="AY463" s="151" t="s">
        <v>393</v>
      </c>
    </row>
    <row r="464" spans="2:51" s="135" customFormat="1" ht="15">
      <c r="B464" s="134"/>
      <c r="D464" s="136" t="s">
        <v>404</v>
      </c>
      <c r="E464" s="137" t="s">
        <v>319</v>
      </c>
      <c r="F464" s="138" t="s">
        <v>552</v>
      </c>
      <c r="H464" s="139">
        <v>246.69</v>
      </c>
      <c r="I464" s="383"/>
      <c r="L464" s="134"/>
      <c r="M464" s="140"/>
      <c r="T464" s="141"/>
      <c r="AT464" s="137" t="s">
        <v>404</v>
      </c>
      <c r="AU464" s="137" t="s">
        <v>313</v>
      </c>
      <c r="AV464" s="135" t="s">
        <v>313</v>
      </c>
      <c r="AW464" s="135" t="s">
        <v>406</v>
      </c>
      <c r="AX464" s="135" t="s">
        <v>392</v>
      </c>
      <c r="AY464" s="137" t="s">
        <v>393</v>
      </c>
    </row>
    <row r="465" spans="2:51" s="150" customFormat="1" ht="15">
      <c r="B465" s="149"/>
      <c r="D465" s="136" t="s">
        <v>404</v>
      </c>
      <c r="E465" s="151" t="s">
        <v>319</v>
      </c>
      <c r="F465" s="152" t="s">
        <v>521</v>
      </c>
      <c r="H465" s="151" t="s">
        <v>319</v>
      </c>
      <c r="I465" s="385"/>
      <c r="L465" s="149"/>
      <c r="M465" s="153"/>
      <c r="T465" s="154"/>
      <c r="AT465" s="151" t="s">
        <v>404</v>
      </c>
      <c r="AU465" s="151" t="s">
        <v>313</v>
      </c>
      <c r="AV465" s="150" t="s">
        <v>391</v>
      </c>
      <c r="AW465" s="150" t="s">
        <v>406</v>
      </c>
      <c r="AX465" s="150" t="s">
        <v>392</v>
      </c>
      <c r="AY465" s="151" t="s">
        <v>393</v>
      </c>
    </row>
    <row r="466" spans="2:51" s="135" customFormat="1" ht="15">
      <c r="B466" s="134"/>
      <c r="D466" s="136" t="s">
        <v>404</v>
      </c>
      <c r="E466" s="137" t="s">
        <v>319</v>
      </c>
      <c r="F466" s="138" t="s">
        <v>553</v>
      </c>
      <c r="H466" s="139">
        <v>113.1</v>
      </c>
      <c r="I466" s="383"/>
      <c r="L466" s="134"/>
      <c r="M466" s="140"/>
      <c r="T466" s="141"/>
      <c r="AT466" s="137" t="s">
        <v>404</v>
      </c>
      <c r="AU466" s="137" t="s">
        <v>313</v>
      </c>
      <c r="AV466" s="135" t="s">
        <v>313</v>
      </c>
      <c r="AW466" s="135" t="s">
        <v>406</v>
      </c>
      <c r="AX466" s="135" t="s">
        <v>392</v>
      </c>
      <c r="AY466" s="137" t="s">
        <v>393</v>
      </c>
    </row>
    <row r="467" spans="2:51" s="150" customFormat="1" ht="15">
      <c r="B467" s="149"/>
      <c r="D467" s="136" t="s">
        <v>404</v>
      </c>
      <c r="E467" s="151" t="s">
        <v>319</v>
      </c>
      <c r="F467" s="152" t="s">
        <v>688</v>
      </c>
      <c r="H467" s="151" t="s">
        <v>319</v>
      </c>
      <c r="I467" s="385"/>
      <c r="L467" s="149"/>
      <c r="M467" s="153"/>
      <c r="T467" s="154"/>
      <c r="AT467" s="151" t="s">
        <v>404</v>
      </c>
      <c r="AU467" s="151" t="s">
        <v>313</v>
      </c>
      <c r="AV467" s="150" t="s">
        <v>391</v>
      </c>
      <c r="AW467" s="150" t="s">
        <v>406</v>
      </c>
      <c r="AX467" s="150" t="s">
        <v>392</v>
      </c>
      <c r="AY467" s="151" t="s">
        <v>393</v>
      </c>
    </row>
    <row r="468" spans="2:51" s="135" customFormat="1" ht="15">
      <c r="B468" s="134"/>
      <c r="D468" s="136" t="s">
        <v>404</v>
      </c>
      <c r="E468" s="137" t="s">
        <v>319</v>
      </c>
      <c r="F468" s="138" t="s">
        <v>522</v>
      </c>
      <c r="H468" s="139">
        <v>20.99</v>
      </c>
      <c r="I468" s="383"/>
      <c r="L468" s="134"/>
      <c r="M468" s="140"/>
      <c r="T468" s="141"/>
      <c r="AT468" s="137" t="s">
        <v>404</v>
      </c>
      <c r="AU468" s="137" t="s">
        <v>313</v>
      </c>
      <c r="AV468" s="135" t="s">
        <v>313</v>
      </c>
      <c r="AW468" s="135" t="s">
        <v>406</v>
      </c>
      <c r="AX468" s="135" t="s">
        <v>392</v>
      </c>
      <c r="AY468" s="137" t="s">
        <v>393</v>
      </c>
    </row>
    <row r="469" spans="2:51" s="150" customFormat="1" ht="15">
      <c r="B469" s="149"/>
      <c r="D469" s="136" t="s">
        <v>404</v>
      </c>
      <c r="E469" s="151" t="s">
        <v>319</v>
      </c>
      <c r="F469" s="152" t="s">
        <v>523</v>
      </c>
      <c r="H469" s="151" t="s">
        <v>319</v>
      </c>
      <c r="I469" s="385"/>
      <c r="L469" s="149"/>
      <c r="M469" s="153"/>
      <c r="T469" s="154"/>
      <c r="AT469" s="151" t="s">
        <v>404</v>
      </c>
      <c r="AU469" s="151" t="s">
        <v>313</v>
      </c>
      <c r="AV469" s="150" t="s">
        <v>391</v>
      </c>
      <c r="AW469" s="150" t="s">
        <v>406</v>
      </c>
      <c r="AX469" s="150" t="s">
        <v>392</v>
      </c>
      <c r="AY469" s="151" t="s">
        <v>393</v>
      </c>
    </row>
    <row r="470" spans="2:51" s="135" customFormat="1" ht="15">
      <c r="B470" s="134"/>
      <c r="D470" s="136" t="s">
        <v>404</v>
      </c>
      <c r="E470" s="137" t="s">
        <v>319</v>
      </c>
      <c r="F470" s="138" t="s">
        <v>554</v>
      </c>
      <c r="H470" s="139">
        <v>326.91</v>
      </c>
      <c r="I470" s="383"/>
      <c r="L470" s="134"/>
      <c r="M470" s="140"/>
      <c r="T470" s="141"/>
      <c r="AT470" s="137" t="s">
        <v>404</v>
      </c>
      <c r="AU470" s="137" t="s">
        <v>313</v>
      </c>
      <c r="AV470" s="135" t="s">
        <v>313</v>
      </c>
      <c r="AW470" s="135" t="s">
        <v>406</v>
      </c>
      <c r="AX470" s="135" t="s">
        <v>392</v>
      </c>
      <c r="AY470" s="137" t="s">
        <v>393</v>
      </c>
    </row>
    <row r="471" spans="2:51" s="150" customFormat="1" ht="15">
      <c r="B471" s="149"/>
      <c r="D471" s="136" t="s">
        <v>404</v>
      </c>
      <c r="E471" s="151" t="s">
        <v>319</v>
      </c>
      <c r="F471" s="152" t="s">
        <v>688</v>
      </c>
      <c r="H471" s="151" t="s">
        <v>319</v>
      </c>
      <c r="I471" s="385"/>
      <c r="L471" s="149"/>
      <c r="M471" s="153"/>
      <c r="T471" s="154"/>
      <c r="AT471" s="151" t="s">
        <v>404</v>
      </c>
      <c r="AU471" s="151" t="s">
        <v>313</v>
      </c>
      <c r="AV471" s="150" t="s">
        <v>391</v>
      </c>
      <c r="AW471" s="150" t="s">
        <v>406</v>
      </c>
      <c r="AX471" s="150" t="s">
        <v>392</v>
      </c>
      <c r="AY471" s="151" t="s">
        <v>393</v>
      </c>
    </row>
    <row r="472" spans="2:51" s="135" customFormat="1" ht="15">
      <c r="B472" s="134"/>
      <c r="D472" s="136" t="s">
        <v>404</v>
      </c>
      <c r="E472" s="137" t="s">
        <v>319</v>
      </c>
      <c r="F472" s="138" t="s">
        <v>524</v>
      </c>
      <c r="H472" s="139">
        <v>82.17</v>
      </c>
      <c r="I472" s="383"/>
      <c r="L472" s="134"/>
      <c r="M472" s="140"/>
      <c r="T472" s="141"/>
      <c r="AT472" s="137" t="s">
        <v>404</v>
      </c>
      <c r="AU472" s="137" t="s">
        <v>313</v>
      </c>
      <c r="AV472" s="135" t="s">
        <v>313</v>
      </c>
      <c r="AW472" s="135" t="s">
        <v>406</v>
      </c>
      <c r="AX472" s="135" t="s">
        <v>392</v>
      </c>
      <c r="AY472" s="137" t="s">
        <v>393</v>
      </c>
    </row>
    <row r="473" spans="2:51" s="150" customFormat="1" ht="15">
      <c r="B473" s="149"/>
      <c r="D473" s="136" t="s">
        <v>404</v>
      </c>
      <c r="E473" s="151" t="s">
        <v>319</v>
      </c>
      <c r="F473" s="152" t="s">
        <v>1292</v>
      </c>
      <c r="H473" s="151" t="s">
        <v>319</v>
      </c>
      <c r="I473" s="385"/>
      <c r="L473" s="149"/>
      <c r="M473" s="153"/>
      <c r="T473" s="154"/>
      <c r="AT473" s="151" t="s">
        <v>404</v>
      </c>
      <c r="AU473" s="151" t="s">
        <v>313</v>
      </c>
      <c r="AV473" s="150" t="s">
        <v>391</v>
      </c>
      <c r="AW473" s="150" t="s">
        <v>406</v>
      </c>
      <c r="AX473" s="150" t="s">
        <v>392</v>
      </c>
      <c r="AY473" s="151" t="s">
        <v>393</v>
      </c>
    </row>
    <row r="474" spans="2:51" s="135" customFormat="1" ht="15">
      <c r="B474" s="134"/>
      <c r="D474" s="136" t="s">
        <v>404</v>
      </c>
      <c r="E474" s="137" t="s">
        <v>319</v>
      </c>
      <c r="F474" s="138" t="s">
        <v>556</v>
      </c>
      <c r="H474" s="139">
        <v>292.47</v>
      </c>
      <c r="I474" s="383"/>
      <c r="L474" s="134"/>
      <c r="M474" s="140"/>
      <c r="T474" s="141"/>
      <c r="AT474" s="137" t="s">
        <v>404</v>
      </c>
      <c r="AU474" s="137" t="s">
        <v>313</v>
      </c>
      <c r="AV474" s="135" t="s">
        <v>313</v>
      </c>
      <c r="AW474" s="135" t="s">
        <v>406</v>
      </c>
      <c r="AX474" s="135" t="s">
        <v>392</v>
      </c>
      <c r="AY474" s="137" t="s">
        <v>393</v>
      </c>
    </row>
    <row r="475" spans="2:51" s="157" customFormat="1" ht="15">
      <c r="B475" s="156"/>
      <c r="D475" s="136" t="s">
        <v>404</v>
      </c>
      <c r="E475" s="158" t="s">
        <v>319</v>
      </c>
      <c r="F475" s="159" t="s">
        <v>525</v>
      </c>
      <c r="H475" s="160">
        <v>1631.3600000000001</v>
      </c>
      <c r="I475" s="388"/>
      <c r="L475" s="156"/>
      <c r="M475" s="161"/>
      <c r="T475" s="162"/>
      <c r="AT475" s="158" t="s">
        <v>404</v>
      </c>
      <c r="AU475" s="158" t="s">
        <v>313</v>
      </c>
      <c r="AV475" s="157" t="s">
        <v>394</v>
      </c>
      <c r="AW475" s="157" t="s">
        <v>406</v>
      </c>
      <c r="AX475" s="157" t="s">
        <v>392</v>
      </c>
      <c r="AY475" s="158" t="s">
        <v>393</v>
      </c>
    </row>
    <row r="476" spans="2:51" s="150" customFormat="1" ht="15">
      <c r="B476" s="149"/>
      <c r="D476" s="136" t="s">
        <v>404</v>
      </c>
      <c r="E476" s="151" t="s">
        <v>319</v>
      </c>
      <c r="F476" s="152" t="s">
        <v>526</v>
      </c>
      <c r="H476" s="151" t="s">
        <v>319</v>
      </c>
      <c r="I476" s="385"/>
      <c r="L476" s="149"/>
      <c r="M476" s="153"/>
      <c r="T476" s="154"/>
      <c r="AT476" s="151" t="s">
        <v>404</v>
      </c>
      <c r="AU476" s="151" t="s">
        <v>313</v>
      </c>
      <c r="AV476" s="150" t="s">
        <v>391</v>
      </c>
      <c r="AW476" s="150" t="s">
        <v>406</v>
      </c>
      <c r="AX476" s="150" t="s">
        <v>392</v>
      </c>
      <c r="AY476" s="151" t="s">
        <v>393</v>
      </c>
    </row>
    <row r="477" spans="2:51" s="150" customFormat="1" ht="15">
      <c r="B477" s="149"/>
      <c r="D477" s="136" t="s">
        <v>404</v>
      </c>
      <c r="E477" s="151" t="s">
        <v>319</v>
      </c>
      <c r="F477" s="152" t="s">
        <v>546</v>
      </c>
      <c r="H477" s="151" t="s">
        <v>319</v>
      </c>
      <c r="I477" s="385"/>
      <c r="L477" s="149"/>
      <c r="M477" s="153"/>
      <c r="T477" s="154"/>
      <c r="AT477" s="151" t="s">
        <v>404</v>
      </c>
      <c r="AU477" s="151" t="s">
        <v>313</v>
      </c>
      <c r="AV477" s="150" t="s">
        <v>391</v>
      </c>
      <c r="AW477" s="150" t="s">
        <v>406</v>
      </c>
      <c r="AX477" s="150" t="s">
        <v>392</v>
      </c>
      <c r="AY477" s="151" t="s">
        <v>393</v>
      </c>
    </row>
    <row r="478" spans="2:51" s="150" customFormat="1" ht="15">
      <c r="B478" s="149"/>
      <c r="D478" s="136" t="s">
        <v>404</v>
      </c>
      <c r="E478" s="151" t="s">
        <v>319</v>
      </c>
      <c r="F478" s="152" t="s">
        <v>527</v>
      </c>
      <c r="H478" s="151" t="s">
        <v>319</v>
      </c>
      <c r="I478" s="385"/>
      <c r="L478" s="149"/>
      <c r="M478" s="153"/>
      <c r="T478" s="154"/>
      <c r="AT478" s="151" t="s">
        <v>404</v>
      </c>
      <c r="AU478" s="151" t="s">
        <v>313</v>
      </c>
      <c r="AV478" s="150" t="s">
        <v>391</v>
      </c>
      <c r="AW478" s="150" t="s">
        <v>406</v>
      </c>
      <c r="AX478" s="150" t="s">
        <v>392</v>
      </c>
      <c r="AY478" s="151" t="s">
        <v>393</v>
      </c>
    </row>
    <row r="479" spans="2:51" s="135" customFormat="1" ht="15">
      <c r="B479" s="134"/>
      <c r="D479" s="136" t="s">
        <v>404</v>
      </c>
      <c r="E479" s="137" t="s">
        <v>319</v>
      </c>
      <c r="F479" s="138" t="s">
        <v>557</v>
      </c>
      <c r="H479" s="139">
        <v>540.43</v>
      </c>
      <c r="I479" s="383"/>
      <c r="L479" s="134"/>
      <c r="M479" s="140"/>
      <c r="T479" s="141"/>
      <c r="AT479" s="137" t="s">
        <v>404</v>
      </c>
      <c r="AU479" s="137" t="s">
        <v>313</v>
      </c>
      <c r="AV479" s="135" t="s">
        <v>313</v>
      </c>
      <c r="AW479" s="135" t="s">
        <v>406</v>
      </c>
      <c r="AX479" s="135" t="s">
        <v>392</v>
      </c>
      <c r="AY479" s="137" t="s">
        <v>393</v>
      </c>
    </row>
    <row r="480" spans="2:51" s="150" customFormat="1" ht="15">
      <c r="B480" s="149"/>
      <c r="D480" s="136" t="s">
        <v>404</v>
      </c>
      <c r="E480" s="151" t="s">
        <v>319</v>
      </c>
      <c r="F480" s="152" t="s">
        <v>688</v>
      </c>
      <c r="H480" s="151" t="s">
        <v>319</v>
      </c>
      <c r="I480" s="385"/>
      <c r="L480" s="149"/>
      <c r="M480" s="153"/>
      <c r="T480" s="154"/>
      <c r="AT480" s="151" t="s">
        <v>404</v>
      </c>
      <c r="AU480" s="151" t="s">
        <v>313</v>
      </c>
      <c r="AV480" s="150" t="s">
        <v>391</v>
      </c>
      <c r="AW480" s="150" t="s">
        <v>406</v>
      </c>
      <c r="AX480" s="150" t="s">
        <v>392</v>
      </c>
      <c r="AY480" s="151" t="s">
        <v>393</v>
      </c>
    </row>
    <row r="481" spans="2:51" s="135" customFormat="1" ht="15">
      <c r="B481" s="134"/>
      <c r="D481" s="136" t="s">
        <v>404</v>
      </c>
      <c r="E481" s="137" t="s">
        <v>319</v>
      </c>
      <c r="F481" s="138" t="s">
        <v>528</v>
      </c>
      <c r="H481" s="139">
        <v>167.67</v>
      </c>
      <c r="I481" s="383"/>
      <c r="L481" s="134"/>
      <c r="M481" s="140"/>
      <c r="T481" s="141"/>
      <c r="AT481" s="137" t="s">
        <v>404</v>
      </c>
      <c r="AU481" s="137" t="s">
        <v>313</v>
      </c>
      <c r="AV481" s="135" t="s">
        <v>313</v>
      </c>
      <c r="AW481" s="135" t="s">
        <v>406</v>
      </c>
      <c r="AX481" s="135" t="s">
        <v>392</v>
      </c>
      <c r="AY481" s="137" t="s">
        <v>393</v>
      </c>
    </row>
    <row r="482" spans="2:51" s="150" customFormat="1" ht="15">
      <c r="B482" s="149"/>
      <c r="D482" s="136" t="s">
        <v>404</v>
      </c>
      <c r="E482" s="151" t="s">
        <v>319</v>
      </c>
      <c r="F482" s="152" t="s">
        <v>529</v>
      </c>
      <c r="H482" s="151" t="s">
        <v>319</v>
      </c>
      <c r="I482" s="385"/>
      <c r="L482" s="149"/>
      <c r="M482" s="153"/>
      <c r="T482" s="154"/>
      <c r="AT482" s="151" t="s">
        <v>404</v>
      </c>
      <c r="AU482" s="151" t="s">
        <v>313</v>
      </c>
      <c r="AV482" s="150" t="s">
        <v>391</v>
      </c>
      <c r="AW482" s="150" t="s">
        <v>406</v>
      </c>
      <c r="AX482" s="150" t="s">
        <v>392</v>
      </c>
      <c r="AY482" s="151" t="s">
        <v>393</v>
      </c>
    </row>
    <row r="483" spans="2:51" s="135" customFormat="1" ht="15">
      <c r="B483" s="134"/>
      <c r="D483" s="136" t="s">
        <v>404</v>
      </c>
      <c r="E483" s="137" t="s">
        <v>319</v>
      </c>
      <c r="F483" s="138" t="s">
        <v>558</v>
      </c>
      <c r="H483" s="139">
        <v>197.914</v>
      </c>
      <c r="I483" s="383"/>
      <c r="L483" s="134"/>
      <c r="M483" s="140"/>
      <c r="T483" s="141"/>
      <c r="AT483" s="137" t="s">
        <v>404</v>
      </c>
      <c r="AU483" s="137" t="s">
        <v>313</v>
      </c>
      <c r="AV483" s="135" t="s">
        <v>313</v>
      </c>
      <c r="AW483" s="135" t="s">
        <v>406</v>
      </c>
      <c r="AX483" s="135" t="s">
        <v>392</v>
      </c>
      <c r="AY483" s="137" t="s">
        <v>393</v>
      </c>
    </row>
    <row r="484" spans="2:51" s="150" customFormat="1" ht="15">
      <c r="B484" s="149"/>
      <c r="D484" s="136" t="s">
        <v>404</v>
      </c>
      <c r="E484" s="151" t="s">
        <v>319</v>
      </c>
      <c r="F484" s="152" t="s">
        <v>688</v>
      </c>
      <c r="H484" s="151" t="s">
        <v>319</v>
      </c>
      <c r="I484" s="385"/>
      <c r="L484" s="149"/>
      <c r="M484" s="153"/>
      <c r="T484" s="154"/>
      <c r="AT484" s="151" t="s">
        <v>404</v>
      </c>
      <c r="AU484" s="151" t="s">
        <v>313</v>
      </c>
      <c r="AV484" s="150" t="s">
        <v>391</v>
      </c>
      <c r="AW484" s="150" t="s">
        <v>406</v>
      </c>
      <c r="AX484" s="150" t="s">
        <v>392</v>
      </c>
      <c r="AY484" s="151" t="s">
        <v>393</v>
      </c>
    </row>
    <row r="485" spans="2:51" s="135" customFormat="1" ht="15">
      <c r="B485" s="134"/>
      <c r="D485" s="136" t="s">
        <v>404</v>
      </c>
      <c r="E485" s="137" t="s">
        <v>319</v>
      </c>
      <c r="F485" s="138" t="s">
        <v>530</v>
      </c>
      <c r="H485" s="139">
        <v>25.24</v>
      </c>
      <c r="I485" s="383"/>
      <c r="L485" s="134"/>
      <c r="M485" s="140"/>
      <c r="T485" s="141"/>
      <c r="AT485" s="137" t="s">
        <v>404</v>
      </c>
      <c r="AU485" s="137" t="s">
        <v>313</v>
      </c>
      <c r="AV485" s="135" t="s">
        <v>313</v>
      </c>
      <c r="AW485" s="135" t="s">
        <v>406</v>
      </c>
      <c r="AX485" s="135" t="s">
        <v>392</v>
      </c>
      <c r="AY485" s="137" t="s">
        <v>393</v>
      </c>
    </row>
    <row r="486" spans="2:51" s="150" customFormat="1" ht="15">
      <c r="B486" s="149"/>
      <c r="D486" s="136" t="s">
        <v>404</v>
      </c>
      <c r="E486" s="151" t="s">
        <v>319</v>
      </c>
      <c r="F486" s="152" t="s">
        <v>531</v>
      </c>
      <c r="H486" s="151" t="s">
        <v>319</v>
      </c>
      <c r="I486" s="385"/>
      <c r="L486" s="149"/>
      <c r="M486" s="153"/>
      <c r="T486" s="154"/>
      <c r="AT486" s="151" t="s">
        <v>404</v>
      </c>
      <c r="AU486" s="151" t="s">
        <v>313</v>
      </c>
      <c r="AV486" s="150" t="s">
        <v>391</v>
      </c>
      <c r="AW486" s="150" t="s">
        <v>406</v>
      </c>
      <c r="AX486" s="150" t="s">
        <v>392</v>
      </c>
      <c r="AY486" s="151" t="s">
        <v>393</v>
      </c>
    </row>
    <row r="487" spans="2:51" s="135" customFormat="1" ht="15">
      <c r="B487" s="134"/>
      <c r="D487" s="136" t="s">
        <v>404</v>
      </c>
      <c r="E487" s="137" t="s">
        <v>319</v>
      </c>
      <c r="F487" s="138" t="s">
        <v>559</v>
      </c>
      <c r="H487" s="139">
        <v>276.012</v>
      </c>
      <c r="I487" s="383"/>
      <c r="L487" s="134"/>
      <c r="M487" s="140"/>
      <c r="T487" s="141"/>
      <c r="AT487" s="137" t="s">
        <v>404</v>
      </c>
      <c r="AU487" s="137" t="s">
        <v>313</v>
      </c>
      <c r="AV487" s="135" t="s">
        <v>313</v>
      </c>
      <c r="AW487" s="135" t="s">
        <v>406</v>
      </c>
      <c r="AX487" s="135" t="s">
        <v>392</v>
      </c>
      <c r="AY487" s="137" t="s">
        <v>393</v>
      </c>
    </row>
    <row r="488" spans="2:51" s="150" customFormat="1" ht="15">
      <c r="B488" s="149"/>
      <c r="D488" s="136" t="s">
        <v>404</v>
      </c>
      <c r="E488" s="151" t="s">
        <v>319</v>
      </c>
      <c r="F488" s="152" t="s">
        <v>688</v>
      </c>
      <c r="H488" s="151" t="s">
        <v>319</v>
      </c>
      <c r="I488" s="385"/>
      <c r="L488" s="149"/>
      <c r="M488" s="153"/>
      <c r="T488" s="154"/>
      <c r="AT488" s="151" t="s">
        <v>404</v>
      </c>
      <c r="AU488" s="151" t="s">
        <v>313</v>
      </c>
      <c r="AV488" s="150" t="s">
        <v>391</v>
      </c>
      <c r="AW488" s="150" t="s">
        <v>406</v>
      </c>
      <c r="AX488" s="150" t="s">
        <v>392</v>
      </c>
      <c r="AY488" s="151" t="s">
        <v>393</v>
      </c>
    </row>
    <row r="489" spans="2:51" s="135" customFormat="1" ht="15">
      <c r="B489" s="134"/>
      <c r="D489" s="136" t="s">
        <v>404</v>
      </c>
      <c r="E489" s="137" t="s">
        <v>319</v>
      </c>
      <c r="F489" s="138" t="s">
        <v>532</v>
      </c>
      <c r="H489" s="139">
        <v>76.69</v>
      </c>
      <c r="I489" s="383"/>
      <c r="L489" s="134"/>
      <c r="M489" s="140"/>
      <c r="T489" s="141"/>
      <c r="AT489" s="137" t="s">
        <v>404</v>
      </c>
      <c r="AU489" s="137" t="s">
        <v>313</v>
      </c>
      <c r="AV489" s="135" t="s">
        <v>313</v>
      </c>
      <c r="AW489" s="135" t="s">
        <v>406</v>
      </c>
      <c r="AX489" s="135" t="s">
        <v>392</v>
      </c>
      <c r="AY489" s="137" t="s">
        <v>393</v>
      </c>
    </row>
    <row r="490" spans="2:51" s="150" customFormat="1" ht="15">
      <c r="B490" s="149"/>
      <c r="D490" s="136" t="s">
        <v>404</v>
      </c>
      <c r="E490" s="151" t="s">
        <v>319</v>
      </c>
      <c r="F490" s="152" t="s">
        <v>560</v>
      </c>
      <c r="H490" s="151" t="s">
        <v>319</v>
      </c>
      <c r="I490" s="385"/>
      <c r="L490" s="149"/>
      <c r="M490" s="153"/>
      <c r="T490" s="154"/>
      <c r="AT490" s="151" t="s">
        <v>404</v>
      </c>
      <c r="AU490" s="151" t="s">
        <v>313</v>
      </c>
      <c r="AV490" s="150" t="s">
        <v>391</v>
      </c>
      <c r="AW490" s="150" t="s">
        <v>406</v>
      </c>
      <c r="AX490" s="150" t="s">
        <v>392</v>
      </c>
      <c r="AY490" s="151" t="s">
        <v>393</v>
      </c>
    </row>
    <row r="491" spans="2:51" s="135" customFormat="1" ht="15">
      <c r="B491" s="134"/>
      <c r="D491" s="136" t="s">
        <v>404</v>
      </c>
      <c r="E491" s="137" t="s">
        <v>319</v>
      </c>
      <c r="F491" s="138" t="s">
        <v>561</v>
      </c>
      <c r="H491" s="139">
        <v>325.652</v>
      </c>
      <c r="I491" s="383"/>
      <c r="L491" s="134"/>
      <c r="M491" s="140"/>
      <c r="T491" s="141"/>
      <c r="AT491" s="137" t="s">
        <v>404</v>
      </c>
      <c r="AU491" s="137" t="s">
        <v>313</v>
      </c>
      <c r="AV491" s="135" t="s">
        <v>313</v>
      </c>
      <c r="AW491" s="135" t="s">
        <v>406</v>
      </c>
      <c r="AX491" s="135" t="s">
        <v>392</v>
      </c>
      <c r="AY491" s="137" t="s">
        <v>393</v>
      </c>
    </row>
    <row r="492" spans="2:51" s="150" customFormat="1" ht="15">
      <c r="B492" s="149"/>
      <c r="D492" s="136" t="s">
        <v>404</v>
      </c>
      <c r="E492" s="151" t="s">
        <v>319</v>
      </c>
      <c r="F492" s="152" t="s">
        <v>688</v>
      </c>
      <c r="H492" s="151" t="s">
        <v>319</v>
      </c>
      <c r="I492" s="385"/>
      <c r="L492" s="149"/>
      <c r="M492" s="153"/>
      <c r="T492" s="154"/>
      <c r="AT492" s="151" t="s">
        <v>404</v>
      </c>
      <c r="AU492" s="151" t="s">
        <v>313</v>
      </c>
      <c r="AV492" s="150" t="s">
        <v>391</v>
      </c>
      <c r="AW492" s="150" t="s">
        <v>406</v>
      </c>
      <c r="AX492" s="150" t="s">
        <v>392</v>
      </c>
      <c r="AY492" s="151" t="s">
        <v>393</v>
      </c>
    </row>
    <row r="493" spans="2:51" s="135" customFormat="1" ht="15">
      <c r="B493" s="134"/>
      <c r="D493" s="136" t="s">
        <v>404</v>
      </c>
      <c r="E493" s="137" t="s">
        <v>319</v>
      </c>
      <c r="F493" s="138" t="s">
        <v>534</v>
      </c>
      <c r="H493" s="139">
        <v>80.69</v>
      </c>
      <c r="I493" s="383"/>
      <c r="L493" s="134"/>
      <c r="M493" s="140"/>
      <c r="T493" s="141"/>
      <c r="AT493" s="137" t="s">
        <v>404</v>
      </c>
      <c r="AU493" s="137" t="s">
        <v>313</v>
      </c>
      <c r="AV493" s="135" t="s">
        <v>313</v>
      </c>
      <c r="AW493" s="135" t="s">
        <v>406</v>
      </c>
      <c r="AX493" s="135" t="s">
        <v>392</v>
      </c>
      <c r="AY493" s="137" t="s">
        <v>393</v>
      </c>
    </row>
    <row r="494" spans="2:51" s="150" customFormat="1" ht="15">
      <c r="B494" s="149"/>
      <c r="D494" s="136" t="s">
        <v>404</v>
      </c>
      <c r="E494" s="151" t="s">
        <v>319</v>
      </c>
      <c r="F494" s="152" t="s">
        <v>535</v>
      </c>
      <c r="H494" s="151" t="s">
        <v>319</v>
      </c>
      <c r="I494" s="385"/>
      <c r="L494" s="149"/>
      <c r="M494" s="153"/>
      <c r="T494" s="154"/>
      <c r="AT494" s="151" t="s">
        <v>404</v>
      </c>
      <c r="AU494" s="151" t="s">
        <v>313</v>
      </c>
      <c r="AV494" s="150" t="s">
        <v>391</v>
      </c>
      <c r="AW494" s="150" t="s">
        <v>406</v>
      </c>
      <c r="AX494" s="150" t="s">
        <v>392</v>
      </c>
      <c r="AY494" s="151" t="s">
        <v>393</v>
      </c>
    </row>
    <row r="495" spans="2:51" s="135" customFormat="1" ht="15">
      <c r="B495" s="134"/>
      <c r="D495" s="136" t="s">
        <v>404</v>
      </c>
      <c r="E495" s="137" t="s">
        <v>319</v>
      </c>
      <c r="F495" s="138" t="s">
        <v>562</v>
      </c>
      <c r="H495" s="139">
        <v>66.334</v>
      </c>
      <c r="I495" s="383"/>
      <c r="L495" s="134"/>
      <c r="M495" s="140"/>
      <c r="T495" s="141"/>
      <c r="AT495" s="137" t="s">
        <v>404</v>
      </c>
      <c r="AU495" s="137" t="s">
        <v>313</v>
      </c>
      <c r="AV495" s="135" t="s">
        <v>313</v>
      </c>
      <c r="AW495" s="135" t="s">
        <v>406</v>
      </c>
      <c r="AX495" s="135" t="s">
        <v>392</v>
      </c>
      <c r="AY495" s="137" t="s">
        <v>393</v>
      </c>
    </row>
    <row r="496" spans="2:51" s="150" customFormat="1" ht="15">
      <c r="B496" s="149"/>
      <c r="D496" s="136" t="s">
        <v>404</v>
      </c>
      <c r="E496" s="151" t="s">
        <v>319</v>
      </c>
      <c r="F496" s="152" t="s">
        <v>688</v>
      </c>
      <c r="H496" s="151" t="s">
        <v>319</v>
      </c>
      <c r="I496" s="385"/>
      <c r="L496" s="149"/>
      <c r="M496" s="153"/>
      <c r="T496" s="154"/>
      <c r="AT496" s="151" t="s">
        <v>404</v>
      </c>
      <c r="AU496" s="151" t="s">
        <v>313</v>
      </c>
      <c r="AV496" s="150" t="s">
        <v>391</v>
      </c>
      <c r="AW496" s="150" t="s">
        <v>406</v>
      </c>
      <c r="AX496" s="150" t="s">
        <v>392</v>
      </c>
      <c r="AY496" s="151" t="s">
        <v>393</v>
      </c>
    </row>
    <row r="497" spans="2:51" s="135" customFormat="1" ht="15">
      <c r="B497" s="134"/>
      <c r="D497" s="136" t="s">
        <v>404</v>
      </c>
      <c r="E497" s="137" t="s">
        <v>319</v>
      </c>
      <c r="F497" s="138" t="s">
        <v>536</v>
      </c>
      <c r="H497" s="139">
        <v>11.56</v>
      </c>
      <c r="I497" s="383"/>
      <c r="L497" s="134"/>
      <c r="M497" s="140"/>
      <c r="T497" s="141"/>
      <c r="AT497" s="137" t="s">
        <v>404</v>
      </c>
      <c r="AU497" s="137" t="s">
        <v>313</v>
      </c>
      <c r="AV497" s="135" t="s">
        <v>313</v>
      </c>
      <c r="AW497" s="135" t="s">
        <v>406</v>
      </c>
      <c r="AX497" s="135" t="s">
        <v>392</v>
      </c>
      <c r="AY497" s="137" t="s">
        <v>393</v>
      </c>
    </row>
    <row r="498" spans="2:51" s="150" customFormat="1" ht="15">
      <c r="B498" s="149"/>
      <c r="D498" s="136" t="s">
        <v>404</v>
      </c>
      <c r="E498" s="151" t="s">
        <v>319</v>
      </c>
      <c r="F498" s="152" t="s">
        <v>537</v>
      </c>
      <c r="H498" s="151" t="s">
        <v>319</v>
      </c>
      <c r="I498" s="385"/>
      <c r="L498" s="149"/>
      <c r="M498" s="153"/>
      <c r="T498" s="154"/>
      <c r="AT498" s="151" t="s">
        <v>404</v>
      </c>
      <c r="AU498" s="151" t="s">
        <v>313</v>
      </c>
      <c r="AV498" s="150" t="s">
        <v>391</v>
      </c>
      <c r="AW498" s="150" t="s">
        <v>406</v>
      </c>
      <c r="AX498" s="150" t="s">
        <v>392</v>
      </c>
      <c r="AY498" s="151" t="s">
        <v>393</v>
      </c>
    </row>
    <row r="499" spans="2:51" s="135" customFormat="1" ht="15">
      <c r="B499" s="134"/>
      <c r="D499" s="136" t="s">
        <v>404</v>
      </c>
      <c r="E499" s="137" t="s">
        <v>319</v>
      </c>
      <c r="F499" s="138" t="s">
        <v>563</v>
      </c>
      <c r="H499" s="139">
        <v>69.972</v>
      </c>
      <c r="I499" s="383"/>
      <c r="L499" s="134"/>
      <c r="M499" s="140"/>
      <c r="T499" s="141"/>
      <c r="AT499" s="137" t="s">
        <v>404</v>
      </c>
      <c r="AU499" s="137" t="s">
        <v>313</v>
      </c>
      <c r="AV499" s="135" t="s">
        <v>313</v>
      </c>
      <c r="AW499" s="135" t="s">
        <v>406</v>
      </c>
      <c r="AX499" s="135" t="s">
        <v>392</v>
      </c>
      <c r="AY499" s="137" t="s">
        <v>393</v>
      </c>
    </row>
    <row r="500" spans="2:51" s="150" customFormat="1" ht="15">
      <c r="B500" s="149"/>
      <c r="D500" s="136" t="s">
        <v>404</v>
      </c>
      <c r="E500" s="151" t="s">
        <v>319</v>
      </c>
      <c r="F500" s="152" t="s">
        <v>688</v>
      </c>
      <c r="H500" s="151" t="s">
        <v>319</v>
      </c>
      <c r="I500" s="385"/>
      <c r="L500" s="149"/>
      <c r="M500" s="153"/>
      <c r="T500" s="154"/>
      <c r="AT500" s="151" t="s">
        <v>404</v>
      </c>
      <c r="AU500" s="151" t="s">
        <v>313</v>
      </c>
      <c r="AV500" s="150" t="s">
        <v>391</v>
      </c>
      <c r="AW500" s="150" t="s">
        <v>406</v>
      </c>
      <c r="AX500" s="150" t="s">
        <v>392</v>
      </c>
      <c r="AY500" s="151" t="s">
        <v>393</v>
      </c>
    </row>
    <row r="501" spans="2:51" s="135" customFormat="1" ht="15">
      <c r="B501" s="134"/>
      <c r="D501" s="136" t="s">
        <v>404</v>
      </c>
      <c r="E501" s="137" t="s">
        <v>319</v>
      </c>
      <c r="F501" s="138" t="s">
        <v>538</v>
      </c>
      <c r="H501" s="139">
        <v>10.02</v>
      </c>
      <c r="I501" s="383"/>
      <c r="L501" s="134"/>
      <c r="M501" s="140"/>
      <c r="T501" s="141"/>
      <c r="AT501" s="137" t="s">
        <v>404</v>
      </c>
      <c r="AU501" s="137" t="s">
        <v>313</v>
      </c>
      <c r="AV501" s="135" t="s">
        <v>313</v>
      </c>
      <c r="AW501" s="135" t="s">
        <v>406</v>
      </c>
      <c r="AX501" s="135" t="s">
        <v>392</v>
      </c>
      <c r="AY501" s="137" t="s">
        <v>393</v>
      </c>
    </row>
    <row r="502" spans="2:51" s="157" customFormat="1" ht="15">
      <c r="B502" s="156"/>
      <c r="D502" s="136" t="s">
        <v>404</v>
      </c>
      <c r="E502" s="158" t="s">
        <v>319</v>
      </c>
      <c r="F502" s="159" t="s">
        <v>525</v>
      </c>
      <c r="H502" s="160">
        <v>1848.184</v>
      </c>
      <c r="I502" s="388"/>
      <c r="L502" s="156"/>
      <c r="M502" s="161"/>
      <c r="T502" s="162"/>
      <c r="AT502" s="158" t="s">
        <v>404</v>
      </c>
      <c r="AU502" s="158" t="s">
        <v>313</v>
      </c>
      <c r="AV502" s="157" t="s">
        <v>394</v>
      </c>
      <c r="AW502" s="157" t="s">
        <v>406</v>
      </c>
      <c r="AX502" s="157" t="s">
        <v>392</v>
      </c>
      <c r="AY502" s="158" t="s">
        <v>393</v>
      </c>
    </row>
    <row r="503" spans="2:51" s="150" customFormat="1" ht="15">
      <c r="B503" s="149"/>
      <c r="D503" s="136" t="s">
        <v>404</v>
      </c>
      <c r="E503" s="151" t="s">
        <v>319</v>
      </c>
      <c r="F503" s="152" t="s">
        <v>564</v>
      </c>
      <c r="H503" s="151" t="s">
        <v>319</v>
      </c>
      <c r="I503" s="385"/>
      <c r="L503" s="149"/>
      <c r="M503" s="153"/>
      <c r="T503" s="154"/>
      <c r="AT503" s="151" t="s">
        <v>404</v>
      </c>
      <c r="AU503" s="151" t="s">
        <v>313</v>
      </c>
      <c r="AV503" s="150" t="s">
        <v>391</v>
      </c>
      <c r="AW503" s="150" t="s">
        <v>406</v>
      </c>
      <c r="AX503" s="150" t="s">
        <v>392</v>
      </c>
      <c r="AY503" s="151" t="s">
        <v>393</v>
      </c>
    </row>
    <row r="504" spans="2:51" s="135" customFormat="1" ht="15">
      <c r="B504" s="134"/>
      <c r="D504" s="136" t="s">
        <v>404</v>
      </c>
      <c r="E504" s="137" t="s">
        <v>319</v>
      </c>
      <c r="F504" s="138" t="s">
        <v>565</v>
      </c>
      <c r="H504" s="139">
        <v>-185.85</v>
      </c>
      <c r="I504" s="383"/>
      <c r="L504" s="134"/>
      <c r="M504" s="140"/>
      <c r="T504" s="141"/>
      <c r="AT504" s="137" t="s">
        <v>404</v>
      </c>
      <c r="AU504" s="137" t="s">
        <v>313</v>
      </c>
      <c r="AV504" s="135" t="s">
        <v>313</v>
      </c>
      <c r="AW504" s="135" t="s">
        <v>406</v>
      </c>
      <c r="AX504" s="135" t="s">
        <v>392</v>
      </c>
      <c r="AY504" s="137" t="s">
        <v>393</v>
      </c>
    </row>
    <row r="505" spans="2:51" s="157" customFormat="1" ht="15">
      <c r="B505" s="156"/>
      <c r="D505" s="136" t="s">
        <v>404</v>
      </c>
      <c r="E505" s="158" t="s">
        <v>319</v>
      </c>
      <c r="F505" s="159" t="s">
        <v>525</v>
      </c>
      <c r="H505" s="160">
        <v>-185.85</v>
      </c>
      <c r="I505" s="388"/>
      <c r="L505" s="156"/>
      <c r="M505" s="161"/>
      <c r="T505" s="162"/>
      <c r="AT505" s="158" t="s">
        <v>404</v>
      </c>
      <c r="AU505" s="158" t="s">
        <v>313</v>
      </c>
      <c r="AV505" s="157" t="s">
        <v>394</v>
      </c>
      <c r="AW505" s="157" t="s">
        <v>406</v>
      </c>
      <c r="AX505" s="157" t="s">
        <v>392</v>
      </c>
      <c r="AY505" s="158" t="s">
        <v>393</v>
      </c>
    </row>
    <row r="506" spans="2:51" s="150" customFormat="1" ht="15">
      <c r="B506" s="149"/>
      <c r="D506" s="136" t="s">
        <v>404</v>
      </c>
      <c r="E506" s="151" t="s">
        <v>319</v>
      </c>
      <c r="F506" s="152" t="s">
        <v>1214</v>
      </c>
      <c r="H506" s="151" t="s">
        <v>319</v>
      </c>
      <c r="I506" s="385"/>
      <c r="L506" s="149"/>
      <c r="M506" s="153"/>
      <c r="T506" s="154"/>
      <c r="AT506" s="151" t="s">
        <v>404</v>
      </c>
      <c r="AU506" s="151" t="s">
        <v>313</v>
      </c>
      <c r="AV506" s="150" t="s">
        <v>391</v>
      </c>
      <c r="AW506" s="150" t="s">
        <v>406</v>
      </c>
      <c r="AX506" s="150" t="s">
        <v>392</v>
      </c>
      <c r="AY506" s="151" t="s">
        <v>393</v>
      </c>
    </row>
    <row r="507" spans="2:51" s="135" customFormat="1" ht="15">
      <c r="B507" s="134"/>
      <c r="D507" s="136" t="s">
        <v>404</v>
      </c>
      <c r="E507" s="137" t="s">
        <v>319</v>
      </c>
      <c r="F507" s="138" t="s">
        <v>1234</v>
      </c>
      <c r="H507" s="139">
        <v>47.944</v>
      </c>
      <c r="I507" s="383"/>
      <c r="L507" s="134"/>
      <c r="M507" s="140"/>
      <c r="T507" s="141"/>
      <c r="AT507" s="137" t="s">
        <v>404</v>
      </c>
      <c r="AU507" s="137" t="s">
        <v>313</v>
      </c>
      <c r="AV507" s="135" t="s">
        <v>313</v>
      </c>
      <c r="AW507" s="135" t="s">
        <v>406</v>
      </c>
      <c r="AX507" s="135" t="s">
        <v>392</v>
      </c>
      <c r="AY507" s="137" t="s">
        <v>393</v>
      </c>
    </row>
    <row r="508" spans="2:51" s="135" customFormat="1" ht="15">
      <c r="B508" s="134"/>
      <c r="D508" s="136" t="s">
        <v>404</v>
      </c>
      <c r="E508" s="137" t="s">
        <v>319</v>
      </c>
      <c r="F508" s="138" t="s">
        <v>1235</v>
      </c>
      <c r="H508" s="139">
        <v>52.39</v>
      </c>
      <c r="I508" s="383"/>
      <c r="L508" s="134"/>
      <c r="M508" s="140"/>
      <c r="T508" s="141"/>
      <c r="AT508" s="137" t="s">
        <v>404</v>
      </c>
      <c r="AU508" s="137" t="s">
        <v>313</v>
      </c>
      <c r="AV508" s="135" t="s">
        <v>313</v>
      </c>
      <c r="AW508" s="135" t="s">
        <v>406</v>
      </c>
      <c r="AX508" s="135" t="s">
        <v>392</v>
      </c>
      <c r="AY508" s="137" t="s">
        <v>393</v>
      </c>
    </row>
    <row r="509" spans="2:51" s="135" customFormat="1" ht="15">
      <c r="B509" s="134"/>
      <c r="D509" s="136" t="s">
        <v>404</v>
      </c>
      <c r="E509" s="137" t="s">
        <v>319</v>
      </c>
      <c r="F509" s="138" t="s">
        <v>1236</v>
      </c>
      <c r="H509" s="139">
        <v>24.892</v>
      </c>
      <c r="I509" s="383"/>
      <c r="L509" s="134"/>
      <c r="M509" s="140"/>
      <c r="T509" s="141"/>
      <c r="AT509" s="137" t="s">
        <v>404</v>
      </c>
      <c r="AU509" s="137" t="s">
        <v>313</v>
      </c>
      <c r="AV509" s="135" t="s">
        <v>313</v>
      </c>
      <c r="AW509" s="135" t="s">
        <v>406</v>
      </c>
      <c r="AX509" s="135" t="s">
        <v>392</v>
      </c>
      <c r="AY509" s="137" t="s">
        <v>393</v>
      </c>
    </row>
    <row r="510" spans="2:51" s="150" customFormat="1" ht="15">
      <c r="B510" s="149"/>
      <c r="D510" s="136" t="s">
        <v>404</v>
      </c>
      <c r="E510" s="151" t="s">
        <v>319</v>
      </c>
      <c r="F510" s="152" t="s">
        <v>1216</v>
      </c>
      <c r="H510" s="151" t="s">
        <v>319</v>
      </c>
      <c r="I510" s="385"/>
      <c r="L510" s="149"/>
      <c r="M510" s="153"/>
      <c r="T510" s="154"/>
      <c r="AT510" s="151" t="s">
        <v>404</v>
      </c>
      <c r="AU510" s="151" t="s">
        <v>313</v>
      </c>
      <c r="AV510" s="150" t="s">
        <v>391</v>
      </c>
      <c r="AW510" s="150" t="s">
        <v>406</v>
      </c>
      <c r="AX510" s="150" t="s">
        <v>392</v>
      </c>
      <c r="AY510" s="151" t="s">
        <v>393</v>
      </c>
    </row>
    <row r="511" spans="2:51" s="135" customFormat="1" ht="15">
      <c r="B511" s="134"/>
      <c r="D511" s="136" t="s">
        <v>404</v>
      </c>
      <c r="E511" s="137" t="s">
        <v>319</v>
      </c>
      <c r="F511" s="138" t="s">
        <v>1293</v>
      </c>
      <c r="H511" s="139">
        <v>28.507</v>
      </c>
      <c r="I511" s="383"/>
      <c r="L511" s="134"/>
      <c r="M511" s="140"/>
      <c r="T511" s="141"/>
      <c r="AT511" s="137" t="s">
        <v>404</v>
      </c>
      <c r="AU511" s="137" t="s">
        <v>313</v>
      </c>
      <c r="AV511" s="135" t="s">
        <v>313</v>
      </c>
      <c r="AW511" s="135" t="s">
        <v>406</v>
      </c>
      <c r="AX511" s="135" t="s">
        <v>392</v>
      </c>
      <c r="AY511" s="137" t="s">
        <v>393</v>
      </c>
    </row>
    <row r="512" spans="2:51" s="135" customFormat="1" ht="15">
      <c r="B512" s="134"/>
      <c r="D512" s="136" t="s">
        <v>404</v>
      </c>
      <c r="E512" s="137" t="s">
        <v>319</v>
      </c>
      <c r="F512" s="138" t="s">
        <v>1239</v>
      </c>
      <c r="H512" s="139">
        <v>39.954</v>
      </c>
      <c r="I512" s="383"/>
      <c r="L512" s="134"/>
      <c r="M512" s="140"/>
      <c r="T512" s="141"/>
      <c r="AT512" s="137" t="s">
        <v>404</v>
      </c>
      <c r="AU512" s="137" t="s">
        <v>313</v>
      </c>
      <c r="AV512" s="135" t="s">
        <v>313</v>
      </c>
      <c r="AW512" s="135" t="s">
        <v>406</v>
      </c>
      <c r="AX512" s="135" t="s">
        <v>392</v>
      </c>
      <c r="AY512" s="137" t="s">
        <v>393</v>
      </c>
    </row>
    <row r="513" spans="2:51" s="135" customFormat="1" ht="15">
      <c r="B513" s="134"/>
      <c r="D513" s="136" t="s">
        <v>404</v>
      </c>
      <c r="E513" s="137" t="s">
        <v>319</v>
      </c>
      <c r="F513" s="138" t="s">
        <v>1240</v>
      </c>
      <c r="H513" s="139">
        <v>67.71</v>
      </c>
      <c r="I513" s="383"/>
      <c r="L513" s="134"/>
      <c r="M513" s="140"/>
      <c r="T513" s="141"/>
      <c r="AT513" s="137" t="s">
        <v>404</v>
      </c>
      <c r="AU513" s="137" t="s">
        <v>313</v>
      </c>
      <c r="AV513" s="135" t="s">
        <v>313</v>
      </c>
      <c r="AW513" s="135" t="s">
        <v>406</v>
      </c>
      <c r="AX513" s="135" t="s">
        <v>392</v>
      </c>
      <c r="AY513" s="137" t="s">
        <v>393</v>
      </c>
    </row>
    <row r="514" spans="2:51" s="157" customFormat="1" ht="15">
      <c r="B514" s="156"/>
      <c r="D514" s="136" t="s">
        <v>404</v>
      </c>
      <c r="E514" s="158" t="s">
        <v>319</v>
      </c>
      <c r="F514" s="159" t="s">
        <v>525</v>
      </c>
      <c r="H514" s="160">
        <v>261.397</v>
      </c>
      <c r="I514" s="388"/>
      <c r="L514" s="156"/>
      <c r="M514" s="161"/>
      <c r="T514" s="162"/>
      <c r="AT514" s="158" t="s">
        <v>404</v>
      </c>
      <c r="AU514" s="158" t="s">
        <v>313</v>
      </c>
      <c r="AV514" s="157" t="s">
        <v>394</v>
      </c>
      <c r="AW514" s="157" t="s">
        <v>406</v>
      </c>
      <c r="AX514" s="157" t="s">
        <v>392</v>
      </c>
      <c r="AY514" s="158" t="s">
        <v>393</v>
      </c>
    </row>
    <row r="515" spans="2:51" s="143" customFormat="1" ht="15">
      <c r="B515" s="142"/>
      <c r="D515" s="136" t="s">
        <v>404</v>
      </c>
      <c r="E515" s="144" t="s">
        <v>319</v>
      </c>
      <c r="F515" s="145" t="s">
        <v>407</v>
      </c>
      <c r="H515" s="146">
        <v>3555.091</v>
      </c>
      <c r="I515" s="384"/>
      <c r="L515" s="142"/>
      <c r="M515" s="147"/>
      <c r="T515" s="148"/>
      <c r="AT515" s="144" t="s">
        <v>404</v>
      </c>
      <c r="AU515" s="144" t="s">
        <v>313</v>
      </c>
      <c r="AV515" s="143" t="s">
        <v>402</v>
      </c>
      <c r="AW515" s="143" t="s">
        <v>406</v>
      </c>
      <c r="AX515" s="143" t="s">
        <v>391</v>
      </c>
      <c r="AY515" s="144" t="s">
        <v>393</v>
      </c>
    </row>
    <row r="516" spans="2:65" s="270" customFormat="1" ht="16.5" customHeight="1">
      <c r="B516" s="226"/>
      <c r="C516" s="251" t="s">
        <v>689</v>
      </c>
      <c r="D516" s="251" t="s">
        <v>397</v>
      </c>
      <c r="E516" s="252" t="s">
        <v>690</v>
      </c>
      <c r="F516" s="253" t="s">
        <v>691</v>
      </c>
      <c r="G516" s="254" t="s">
        <v>400</v>
      </c>
      <c r="H516" s="255">
        <v>46.453</v>
      </c>
      <c r="I516" s="381"/>
      <c r="J516" s="256">
        <f>ROUND(I516*H516,2)</f>
        <v>0</v>
      </c>
      <c r="K516" s="253" t="s">
        <v>401</v>
      </c>
      <c r="L516" s="226"/>
      <c r="M516" s="382" t="s">
        <v>319</v>
      </c>
      <c r="N516" s="257" t="s">
        <v>336</v>
      </c>
      <c r="P516" s="258">
        <f>O516*H516</f>
        <v>0</v>
      </c>
      <c r="Q516" s="258">
        <v>0</v>
      </c>
      <c r="R516" s="258">
        <f>Q516*H516</f>
        <v>0</v>
      </c>
      <c r="S516" s="258">
        <v>0.046</v>
      </c>
      <c r="T516" s="133">
        <f>S516*H516</f>
        <v>2.136838</v>
      </c>
      <c r="AR516" s="271" t="s">
        <v>402</v>
      </c>
      <c r="AT516" s="271" t="s">
        <v>397</v>
      </c>
      <c r="AU516" s="271" t="s">
        <v>313</v>
      </c>
      <c r="AY516" s="271" t="s">
        <v>393</v>
      </c>
      <c r="BE516" s="259">
        <f>IF(N516="základní",J516,0)</f>
        <v>0</v>
      </c>
      <c r="BF516" s="259">
        <f>IF(N516="snížená",J516,0)</f>
        <v>0</v>
      </c>
      <c r="BG516" s="259">
        <f>IF(N516="zákl. přenesená",J516,0)</f>
        <v>0</v>
      </c>
      <c r="BH516" s="259">
        <f>IF(N516="sníž. přenesená",J516,0)</f>
        <v>0</v>
      </c>
      <c r="BI516" s="259">
        <f>IF(N516="nulová",J516,0)</f>
        <v>0</v>
      </c>
      <c r="BJ516" s="271" t="s">
        <v>391</v>
      </c>
      <c r="BK516" s="259">
        <f>ROUND(I516*H516,2)</f>
        <v>0</v>
      </c>
      <c r="BL516" s="271" t="s">
        <v>402</v>
      </c>
      <c r="BM516" s="271" t="s">
        <v>692</v>
      </c>
    </row>
    <row r="517" spans="2:51" s="150" customFormat="1" ht="15">
      <c r="B517" s="149"/>
      <c r="D517" s="136" t="s">
        <v>404</v>
      </c>
      <c r="E517" s="151" t="s">
        <v>319</v>
      </c>
      <c r="F517" s="152" t="s">
        <v>693</v>
      </c>
      <c r="H517" s="151" t="s">
        <v>319</v>
      </c>
      <c r="I517" s="385"/>
      <c r="L517" s="149"/>
      <c r="M517" s="153"/>
      <c r="T517" s="154"/>
      <c r="AT517" s="151" t="s">
        <v>404</v>
      </c>
      <c r="AU517" s="151" t="s">
        <v>313</v>
      </c>
      <c r="AV517" s="150" t="s">
        <v>391</v>
      </c>
      <c r="AW517" s="150" t="s">
        <v>406</v>
      </c>
      <c r="AX517" s="150" t="s">
        <v>392</v>
      </c>
      <c r="AY517" s="151" t="s">
        <v>393</v>
      </c>
    </row>
    <row r="518" spans="2:51" s="150" customFormat="1" ht="15">
      <c r="B518" s="149"/>
      <c r="D518" s="136" t="s">
        <v>404</v>
      </c>
      <c r="E518" s="151" t="s">
        <v>319</v>
      </c>
      <c r="F518" s="152" t="s">
        <v>440</v>
      </c>
      <c r="H518" s="151" t="s">
        <v>319</v>
      </c>
      <c r="I518" s="385"/>
      <c r="L518" s="149"/>
      <c r="M518" s="153"/>
      <c r="T518" s="154"/>
      <c r="AT518" s="151" t="s">
        <v>404</v>
      </c>
      <c r="AU518" s="151" t="s">
        <v>313</v>
      </c>
      <c r="AV518" s="150" t="s">
        <v>391</v>
      </c>
      <c r="AW518" s="150" t="s">
        <v>406</v>
      </c>
      <c r="AX518" s="150" t="s">
        <v>392</v>
      </c>
      <c r="AY518" s="151" t="s">
        <v>393</v>
      </c>
    </row>
    <row r="519" spans="2:51" s="135" customFormat="1" ht="15">
      <c r="B519" s="134"/>
      <c r="D519" s="136" t="s">
        <v>404</v>
      </c>
      <c r="E519" s="137" t="s">
        <v>319</v>
      </c>
      <c r="F519" s="138" t="s">
        <v>1270</v>
      </c>
      <c r="H519" s="139">
        <v>26.1</v>
      </c>
      <c r="I519" s="383"/>
      <c r="L519" s="134"/>
      <c r="M519" s="140"/>
      <c r="T519" s="141"/>
      <c r="AT519" s="137" t="s">
        <v>404</v>
      </c>
      <c r="AU519" s="137" t="s">
        <v>313</v>
      </c>
      <c r="AV519" s="135" t="s">
        <v>313</v>
      </c>
      <c r="AW519" s="135" t="s">
        <v>406</v>
      </c>
      <c r="AX519" s="135" t="s">
        <v>392</v>
      </c>
      <c r="AY519" s="137" t="s">
        <v>393</v>
      </c>
    </row>
    <row r="520" spans="2:51" s="150" customFormat="1" ht="15">
      <c r="B520" s="149"/>
      <c r="D520" s="136" t="s">
        <v>404</v>
      </c>
      <c r="E520" s="151" t="s">
        <v>319</v>
      </c>
      <c r="F520" s="152" t="s">
        <v>650</v>
      </c>
      <c r="H520" s="151" t="s">
        <v>319</v>
      </c>
      <c r="I520" s="385"/>
      <c r="L520" s="149"/>
      <c r="M520" s="153"/>
      <c r="T520" s="154"/>
      <c r="AT520" s="151" t="s">
        <v>404</v>
      </c>
      <c r="AU520" s="151" t="s">
        <v>313</v>
      </c>
      <c r="AV520" s="150" t="s">
        <v>391</v>
      </c>
      <c r="AW520" s="150" t="s">
        <v>406</v>
      </c>
      <c r="AX520" s="150" t="s">
        <v>392</v>
      </c>
      <c r="AY520" s="151" t="s">
        <v>393</v>
      </c>
    </row>
    <row r="521" spans="2:51" s="135" customFormat="1" ht="15">
      <c r="B521" s="134"/>
      <c r="D521" s="136" t="s">
        <v>404</v>
      </c>
      <c r="E521" s="137" t="s">
        <v>319</v>
      </c>
      <c r="F521" s="138" t="s">
        <v>496</v>
      </c>
      <c r="H521" s="139">
        <v>10</v>
      </c>
      <c r="I521" s="383"/>
      <c r="L521" s="134"/>
      <c r="M521" s="140"/>
      <c r="T521" s="141"/>
      <c r="AT521" s="137" t="s">
        <v>404</v>
      </c>
      <c r="AU521" s="137" t="s">
        <v>313</v>
      </c>
      <c r="AV521" s="135" t="s">
        <v>313</v>
      </c>
      <c r="AW521" s="135" t="s">
        <v>406</v>
      </c>
      <c r="AX521" s="135" t="s">
        <v>392</v>
      </c>
      <c r="AY521" s="137" t="s">
        <v>393</v>
      </c>
    </row>
    <row r="522" spans="2:51" s="150" customFormat="1" ht="15">
      <c r="B522" s="149"/>
      <c r="D522" s="136" t="s">
        <v>404</v>
      </c>
      <c r="E522" s="151" t="s">
        <v>319</v>
      </c>
      <c r="F522" s="152" t="s">
        <v>442</v>
      </c>
      <c r="H522" s="151" t="s">
        <v>319</v>
      </c>
      <c r="I522" s="385"/>
      <c r="L522" s="149"/>
      <c r="M522" s="153"/>
      <c r="T522" s="154"/>
      <c r="AT522" s="151" t="s">
        <v>404</v>
      </c>
      <c r="AU522" s="151" t="s">
        <v>313</v>
      </c>
      <c r="AV522" s="150" t="s">
        <v>391</v>
      </c>
      <c r="AW522" s="150" t="s">
        <v>406</v>
      </c>
      <c r="AX522" s="150" t="s">
        <v>392</v>
      </c>
      <c r="AY522" s="151" t="s">
        <v>393</v>
      </c>
    </row>
    <row r="523" spans="2:51" s="135" customFormat="1" ht="15">
      <c r="B523" s="134"/>
      <c r="D523" s="136" t="s">
        <v>404</v>
      </c>
      <c r="E523" s="137" t="s">
        <v>319</v>
      </c>
      <c r="F523" s="138" t="s">
        <v>1294</v>
      </c>
      <c r="H523" s="139">
        <v>10.353</v>
      </c>
      <c r="I523" s="383"/>
      <c r="L523" s="134"/>
      <c r="M523" s="140"/>
      <c r="T523" s="141"/>
      <c r="AT523" s="137" t="s">
        <v>404</v>
      </c>
      <c r="AU523" s="137" t="s">
        <v>313</v>
      </c>
      <c r="AV523" s="135" t="s">
        <v>313</v>
      </c>
      <c r="AW523" s="135" t="s">
        <v>406</v>
      </c>
      <c r="AX523" s="135" t="s">
        <v>392</v>
      </c>
      <c r="AY523" s="137" t="s">
        <v>393</v>
      </c>
    </row>
    <row r="524" spans="2:51" s="143" customFormat="1" ht="15">
      <c r="B524" s="142"/>
      <c r="D524" s="136" t="s">
        <v>404</v>
      </c>
      <c r="E524" s="144" t="s">
        <v>319</v>
      </c>
      <c r="F524" s="145" t="s">
        <v>407</v>
      </c>
      <c r="H524" s="146">
        <v>46.453</v>
      </c>
      <c r="I524" s="384"/>
      <c r="L524" s="142"/>
      <c r="M524" s="147"/>
      <c r="T524" s="148"/>
      <c r="AT524" s="144" t="s">
        <v>404</v>
      </c>
      <c r="AU524" s="144" t="s">
        <v>313</v>
      </c>
      <c r="AV524" s="143" t="s">
        <v>402</v>
      </c>
      <c r="AW524" s="143" t="s">
        <v>406</v>
      </c>
      <c r="AX524" s="143" t="s">
        <v>391</v>
      </c>
      <c r="AY524" s="144" t="s">
        <v>393</v>
      </c>
    </row>
    <row r="525" spans="2:65" s="270" customFormat="1" ht="16.5" customHeight="1">
      <c r="B525" s="226"/>
      <c r="C525" s="251" t="s">
        <v>694</v>
      </c>
      <c r="D525" s="251" t="s">
        <v>397</v>
      </c>
      <c r="E525" s="252" t="s">
        <v>695</v>
      </c>
      <c r="F525" s="253" t="s">
        <v>696</v>
      </c>
      <c r="G525" s="254" t="s">
        <v>400</v>
      </c>
      <c r="H525" s="255">
        <v>208.65</v>
      </c>
      <c r="I525" s="381"/>
      <c r="J525" s="256">
        <f>ROUND(I525*H525,2)</f>
        <v>0</v>
      </c>
      <c r="K525" s="253" t="s">
        <v>401</v>
      </c>
      <c r="L525" s="226"/>
      <c r="M525" s="382" t="s">
        <v>319</v>
      </c>
      <c r="N525" s="257" t="s">
        <v>336</v>
      </c>
      <c r="P525" s="258">
        <f>O525*H525</f>
        <v>0</v>
      </c>
      <c r="Q525" s="258">
        <v>0</v>
      </c>
      <c r="R525" s="258">
        <f>Q525*H525</f>
        <v>0</v>
      </c>
      <c r="S525" s="258">
        <v>0.01049</v>
      </c>
      <c r="T525" s="133">
        <f>S525*H525</f>
        <v>2.1887385</v>
      </c>
      <c r="AR525" s="271" t="s">
        <v>614</v>
      </c>
      <c r="AT525" s="271" t="s">
        <v>397</v>
      </c>
      <c r="AU525" s="271" t="s">
        <v>313</v>
      </c>
      <c r="AY525" s="271" t="s">
        <v>393</v>
      </c>
      <c r="BE525" s="259">
        <f>IF(N525="základní",J525,0)</f>
        <v>0</v>
      </c>
      <c r="BF525" s="259">
        <f>IF(N525="snížená",J525,0)</f>
        <v>0</v>
      </c>
      <c r="BG525" s="259">
        <f>IF(N525="zákl. přenesená",J525,0)</f>
        <v>0</v>
      </c>
      <c r="BH525" s="259">
        <f>IF(N525="sníž. přenesená",J525,0)</f>
        <v>0</v>
      </c>
      <c r="BI525" s="259">
        <f>IF(N525="nulová",J525,0)</f>
        <v>0</v>
      </c>
      <c r="BJ525" s="271" t="s">
        <v>391</v>
      </c>
      <c r="BK525" s="259">
        <f>ROUND(I525*H525,2)</f>
        <v>0</v>
      </c>
      <c r="BL525" s="271" t="s">
        <v>614</v>
      </c>
      <c r="BM525" s="271" t="s">
        <v>697</v>
      </c>
    </row>
    <row r="526" spans="2:51" s="135" customFormat="1" ht="15">
      <c r="B526" s="134"/>
      <c r="D526" s="136" t="s">
        <v>404</v>
      </c>
      <c r="E526" s="137" t="s">
        <v>319</v>
      </c>
      <c r="F526" s="138" t="s">
        <v>698</v>
      </c>
      <c r="H526" s="139">
        <v>208.65</v>
      </c>
      <c r="I526" s="383"/>
      <c r="L526" s="134"/>
      <c r="M526" s="140"/>
      <c r="T526" s="141"/>
      <c r="AT526" s="137" t="s">
        <v>404</v>
      </c>
      <c r="AU526" s="137" t="s">
        <v>313</v>
      </c>
      <c r="AV526" s="135" t="s">
        <v>313</v>
      </c>
      <c r="AW526" s="135" t="s">
        <v>406</v>
      </c>
      <c r="AX526" s="135" t="s">
        <v>392</v>
      </c>
      <c r="AY526" s="137" t="s">
        <v>393</v>
      </c>
    </row>
    <row r="527" spans="2:51" s="143" customFormat="1" ht="15">
      <c r="B527" s="142"/>
      <c r="D527" s="136" t="s">
        <v>404</v>
      </c>
      <c r="E527" s="144" t="s">
        <v>319</v>
      </c>
      <c r="F527" s="145" t="s">
        <v>407</v>
      </c>
      <c r="H527" s="146">
        <v>208.65</v>
      </c>
      <c r="I527" s="384"/>
      <c r="L527" s="142"/>
      <c r="M527" s="147"/>
      <c r="T527" s="148"/>
      <c r="AT527" s="144" t="s">
        <v>404</v>
      </c>
      <c r="AU527" s="144" t="s">
        <v>313</v>
      </c>
      <c r="AV527" s="143" t="s">
        <v>402</v>
      </c>
      <c r="AW527" s="143" t="s">
        <v>406</v>
      </c>
      <c r="AX527" s="143" t="s">
        <v>391</v>
      </c>
      <c r="AY527" s="144" t="s">
        <v>393</v>
      </c>
    </row>
    <row r="528" spans="2:65" s="270" customFormat="1" ht="16.5" customHeight="1">
      <c r="B528" s="226"/>
      <c r="C528" s="251" t="s">
        <v>1295</v>
      </c>
      <c r="D528" s="251" t="s">
        <v>397</v>
      </c>
      <c r="E528" s="252" t="s">
        <v>1296</v>
      </c>
      <c r="F528" s="253" t="s">
        <v>1297</v>
      </c>
      <c r="G528" s="254" t="s">
        <v>400</v>
      </c>
      <c r="H528" s="255">
        <v>12.313</v>
      </c>
      <c r="I528" s="381"/>
      <c r="J528" s="256">
        <f>ROUND(I528*H528,2)</f>
        <v>0</v>
      </c>
      <c r="K528" s="253" t="s">
        <v>401</v>
      </c>
      <c r="L528" s="226"/>
      <c r="M528" s="382" t="s">
        <v>319</v>
      </c>
      <c r="N528" s="257" t="s">
        <v>336</v>
      </c>
      <c r="P528" s="258">
        <f>O528*H528</f>
        <v>0</v>
      </c>
      <c r="Q528" s="258">
        <v>0</v>
      </c>
      <c r="R528" s="258">
        <f>Q528*H528</f>
        <v>0</v>
      </c>
      <c r="S528" s="258">
        <v>0.01723</v>
      </c>
      <c r="T528" s="133">
        <f>S528*H528</f>
        <v>0.21215298999999999</v>
      </c>
      <c r="AR528" s="271" t="s">
        <v>614</v>
      </c>
      <c r="AT528" s="271" t="s">
        <v>397</v>
      </c>
      <c r="AU528" s="271" t="s">
        <v>313</v>
      </c>
      <c r="AY528" s="271" t="s">
        <v>393</v>
      </c>
      <c r="BE528" s="259">
        <f>IF(N528="základní",J528,0)</f>
        <v>0</v>
      </c>
      <c r="BF528" s="259">
        <f>IF(N528="snížená",J528,0)</f>
        <v>0</v>
      </c>
      <c r="BG528" s="259">
        <f>IF(N528="zákl. přenesená",J528,0)</f>
        <v>0</v>
      </c>
      <c r="BH528" s="259">
        <f>IF(N528="sníž. přenesená",J528,0)</f>
        <v>0</v>
      </c>
      <c r="BI528" s="259">
        <f>IF(N528="nulová",J528,0)</f>
        <v>0</v>
      </c>
      <c r="BJ528" s="271" t="s">
        <v>391</v>
      </c>
      <c r="BK528" s="259">
        <f>ROUND(I528*H528,2)</f>
        <v>0</v>
      </c>
      <c r="BL528" s="271" t="s">
        <v>614</v>
      </c>
      <c r="BM528" s="271" t="s">
        <v>1298</v>
      </c>
    </row>
    <row r="529" spans="2:51" s="150" customFormat="1" ht="15">
      <c r="B529" s="149"/>
      <c r="D529" s="136" t="s">
        <v>404</v>
      </c>
      <c r="E529" s="151" t="s">
        <v>319</v>
      </c>
      <c r="F529" s="152" t="s">
        <v>1214</v>
      </c>
      <c r="H529" s="151" t="s">
        <v>319</v>
      </c>
      <c r="I529" s="385"/>
      <c r="L529" s="149"/>
      <c r="M529" s="153"/>
      <c r="T529" s="154"/>
      <c r="AT529" s="151" t="s">
        <v>404</v>
      </c>
      <c r="AU529" s="151" t="s">
        <v>313</v>
      </c>
      <c r="AV529" s="150" t="s">
        <v>391</v>
      </c>
      <c r="AW529" s="150" t="s">
        <v>406</v>
      </c>
      <c r="AX529" s="150" t="s">
        <v>392</v>
      </c>
      <c r="AY529" s="151" t="s">
        <v>393</v>
      </c>
    </row>
    <row r="530" spans="2:51" s="135" customFormat="1" ht="15">
      <c r="B530" s="134"/>
      <c r="D530" s="136" t="s">
        <v>404</v>
      </c>
      <c r="E530" s="137" t="s">
        <v>319</v>
      </c>
      <c r="F530" s="138" t="s">
        <v>1299</v>
      </c>
      <c r="H530" s="139">
        <v>7.238</v>
      </c>
      <c r="I530" s="383"/>
      <c r="L530" s="134"/>
      <c r="M530" s="140"/>
      <c r="T530" s="141"/>
      <c r="AT530" s="137" t="s">
        <v>404</v>
      </c>
      <c r="AU530" s="137" t="s">
        <v>313</v>
      </c>
      <c r="AV530" s="135" t="s">
        <v>313</v>
      </c>
      <c r="AW530" s="135" t="s">
        <v>406</v>
      </c>
      <c r="AX530" s="135" t="s">
        <v>392</v>
      </c>
      <c r="AY530" s="137" t="s">
        <v>393</v>
      </c>
    </row>
    <row r="531" spans="2:51" s="150" customFormat="1" ht="15">
      <c r="B531" s="149"/>
      <c r="D531" s="136" t="s">
        <v>404</v>
      </c>
      <c r="E531" s="151" t="s">
        <v>319</v>
      </c>
      <c r="F531" s="152" t="s">
        <v>1216</v>
      </c>
      <c r="H531" s="151" t="s">
        <v>319</v>
      </c>
      <c r="I531" s="385"/>
      <c r="L531" s="149"/>
      <c r="M531" s="153"/>
      <c r="T531" s="154"/>
      <c r="AT531" s="151" t="s">
        <v>404</v>
      </c>
      <c r="AU531" s="151" t="s">
        <v>313</v>
      </c>
      <c r="AV531" s="150" t="s">
        <v>391</v>
      </c>
      <c r="AW531" s="150" t="s">
        <v>406</v>
      </c>
      <c r="AX531" s="150" t="s">
        <v>392</v>
      </c>
      <c r="AY531" s="151" t="s">
        <v>393</v>
      </c>
    </row>
    <row r="532" spans="2:51" s="135" customFormat="1" ht="15">
      <c r="B532" s="134"/>
      <c r="D532" s="136" t="s">
        <v>404</v>
      </c>
      <c r="E532" s="137" t="s">
        <v>319</v>
      </c>
      <c r="F532" s="138" t="s">
        <v>1300</v>
      </c>
      <c r="H532" s="139">
        <v>5.075</v>
      </c>
      <c r="I532" s="383"/>
      <c r="L532" s="134"/>
      <c r="M532" s="140"/>
      <c r="T532" s="141"/>
      <c r="AT532" s="137" t="s">
        <v>404</v>
      </c>
      <c r="AU532" s="137" t="s">
        <v>313</v>
      </c>
      <c r="AV532" s="135" t="s">
        <v>313</v>
      </c>
      <c r="AW532" s="135" t="s">
        <v>406</v>
      </c>
      <c r="AX532" s="135" t="s">
        <v>392</v>
      </c>
      <c r="AY532" s="137" t="s">
        <v>393</v>
      </c>
    </row>
    <row r="533" spans="2:51" s="143" customFormat="1" ht="15">
      <c r="B533" s="142"/>
      <c r="D533" s="136" t="s">
        <v>404</v>
      </c>
      <c r="E533" s="144" t="s">
        <v>319</v>
      </c>
      <c r="F533" s="145" t="s">
        <v>407</v>
      </c>
      <c r="H533" s="146">
        <v>12.313</v>
      </c>
      <c r="I533" s="384"/>
      <c r="L533" s="142"/>
      <c r="M533" s="147"/>
      <c r="T533" s="148"/>
      <c r="AT533" s="144" t="s">
        <v>404</v>
      </c>
      <c r="AU533" s="144" t="s">
        <v>313</v>
      </c>
      <c r="AV533" s="143" t="s">
        <v>402</v>
      </c>
      <c r="AW533" s="143" t="s">
        <v>406</v>
      </c>
      <c r="AX533" s="143" t="s">
        <v>391</v>
      </c>
      <c r="AY533" s="144" t="s">
        <v>393</v>
      </c>
    </row>
    <row r="534" spans="2:65" s="270" customFormat="1" ht="16.5" customHeight="1">
      <c r="B534" s="226"/>
      <c r="C534" s="251" t="s">
        <v>1301</v>
      </c>
      <c r="D534" s="251" t="s">
        <v>397</v>
      </c>
      <c r="E534" s="252" t="s">
        <v>1302</v>
      </c>
      <c r="F534" s="253" t="s">
        <v>1303</v>
      </c>
      <c r="G534" s="254" t="s">
        <v>400</v>
      </c>
      <c r="H534" s="255">
        <v>15.794</v>
      </c>
      <c r="I534" s="381"/>
      <c r="J534" s="256">
        <f>ROUND(I534*H534,2)</f>
        <v>0</v>
      </c>
      <c r="K534" s="253" t="s">
        <v>401</v>
      </c>
      <c r="L534" s="226"/>
      <c r="M534" s="382" t="s">
        <v>319</v>
      </c>
      <c r="N534" s="257" t="s">
        <v>336</v>
      </c>
      <c r="P534" s="258">
        <f>O534*H534</f>
        <v>0</v>
      </c>
      <c r="Q534" s="258">
        <v>0</v>
      </c>
      <c r="R534" s="258">
        <f>Q534*H534</f>
        <v>0</v>
      </c>
      <c r="S534" s="258">
        <v>0.05941</v>
      </c>
      <c r="T534" s="133">
        <f>S534*H534</f>
        <v>0.93832154</v>
      </c>
      <c r="AR534" s="271" t="s">
        <v>614</v>
      </c>
      <c r="AT534" s="271" t="s">
        <v>397</v>
      </c>
      <c r="AU534" s="271" t="s">
        <v>313</v>
      </c>
      <c r="AY534" s="271" t="s">
        <v>393</v>
      </c>
      <c r="BE534" s="259">
        <f>IF(N534="základní",J534,0)</f>
        <v>0</v>
      </c>
      <c r="BF534" s="259">
        <f>IF(N534="snížená",J534,0)</f>
        <v>0</v>
      </c>
      <c r="BG534" s="259">
        <f>IF(N534="zákl. přenesená",J534,0)</f>
        <v>0</v>
      </c>
      <c r="BH534" s="259">
        <f>IF(N534="sníž. přenesená",J534,0)</f>
        <v>0</v>
      </c>
      <c r="BI534" s="259">
        <f>IF(N534="nulová",J534,0)</f>
        <v>0</v>
      </c>
      <c r="BJ534" s="271" t="s">
        <v>391</v>
      </c>
      <c r="BK534" s="259">
        <f>ROUND(I534*H534,2)</f>
        <v>0</v>
      </c>
      <c r="BL534" s="271" t="s">
        <v>614</v>
      </c>
      <c r="BM534" s="271" t="s">
        <v>1304</v>
      </c>
    </row>
    <row r="535" spans="2:51" s="135" customFormat="1" ht="15">
      <c r="B535" s="134"/>
      <c r="D535" s="136" t="s">
        <v>404</v>
      </c>
      <c r="E535" s="137" t="s">
        <v>319</v>
      </c>
      <c r="F535" s="138" t="s">
        <v>1305</v>
      </c>
      <c r="H535" s="139">
        <v>5.51</v>
      </c>
      <c r="I535" s="383"/>
      <c r="L535" s="134"/>
      <c r="M535" s="140"/>
      <c r="T535" s="141"/>
      <c r="AT535" s="137" t="s">
        <v>404</v>
      </c>
      <c r="AU535" s="137" t="s">
        <v>313</v>
      </c>
      <c r="AV535" s="135" t="s">
        <v>313</v>
      </c>
      <c r="AW535" s="135" t="s">
        <v>406</v>
      </c>
      <c r="AX535" s="135" t="s">
        <v>392</v>
      </c>
      <c r="AY535" s="137" t="s">
        <v>393</v>
      </c>
    </row>
    <row r="536" spans="2:51" s="135" customFormat="1" ht="15">
      <c r="B536" s="134"/>
      <c r="D536" s="136" t="s">
        <v>404</v>
      </c>
      <c r="E536" s="137" t="s">
        <v>319</v>
      </c>
      <c r="F536" s="138" t="s">
        <v>1306</v>
      </c>
      <c r="H536" s="139">
        <v>4.698</v>
      </c>
      <c r="I536" s="383"/>
      <c r="L536" s="134"/>
      <c r="M536" s="140"/>
      <c r="T536" s="141"/>
      <c r="AT536" s="137" t="s">
        <v>404</v>
      </c>
      <c r="AU536" s="137" t="s">
        <v>313</v>
      </c>
      <c r="AV536" s="135" t="s">
        <v>313</v>
      </c>
      <c r="AW536" s="135" t="s">
        <v>406</v>
      </c>
      <c r="AX536" s="135" t="s">
        <v>392</v>
      </c>
      <c r="AY536" s="137" t="s">
        <v>393</v>
      </c>
    </row>
    <row r="537" spans="2:51" s="135" customFormat="1" ht="15">
      <c r="B537" s="134"/>
      <c r="D537" s="136" t="s">
        <v>404</v>
      </c>
      <c r="E537" s="137" t="s">
        <v>319</v>
      </c>
      <c r="F537" s="138" t="s">
        <v>1307</v>
      </c>
      <c r="H537" s="139">
        <v>5.586</v>
      </c>
      <c r="I537" s="383"/>
      <c r="L537" s="134"/>
      <c r="M537" s="140"/>
      <c r="T537" s="141"/>
      <c r="AT537" s="137" t="s">
        <v>404</v>
      </c>
      <c r="AU537" s="137" t="s">
        <v>313</v>
      </c>
      <c r="AV537" s="135" t="s">
        <v>313</v>
      </c>
      <c r="AW537" s="135" t="s">
        <v>406</v>
      </c>
      <c r="AX537" s="135" t="s">
        <v>392</v>
      </c>
      <c r="AY537" s="137" t="s">
        <v>393</v>
      </c>
    </row>
    <row r="538" spans="2:51" s="143" customFormat="1" ht="15">
      <c r="B538" s="142"/>
      <c r="D538" s="136" t="s">
        <v>404</v>
      </c>
      <c r="E538" s="144" t="s">
        <v>319</v>
      </c>
      <c r="F538" s="145" t="s">
        <v>407</v>
      </c>
      <c r="H538" s="146">
        <v>15.794</v>
      </c>
      <c r="I538" s="384"/>
      <c r="L538" s="142"/>
      <c r="M538" s="147"/>
      <c r="T538" s="148"/>
      <c r="AT538" s="144" t="s">
        <v>404</v>
      </c>
      <c r="AU538" s="144" t="s">
        <v>313</v>
      </c>
      <c r="AV538" s="143" t="s">
        <v>402</v>
      </c>
      <c r="AW538" s="143" t="s">
        <v>406</v>
      </c>
      <c r="AX538" s="143" t="s">
        <v>391</v>
      </c>
      <c r="AY538" s="144" t="s">
        <v>393</v>
      </c>
    </row>
    <row r="539" spans="2:65" s="270" customFormat="1" ht="16.5" customHeight="1">
      <c r="B539" s="226"/>
      <c r="C539" s="251" t="s">
        <v>699</v>
      </c>
      <c r="D539" s="251" t="s">
        <v>397</v>
      </c>
      <c r="E539" s="252" t="s">
        <v>700</v>
      </c>
      <c r="F539" s="253" t="s">
        <v>701</v>
      </c>
      <c r="G539" s="254" t="s">
        <v>426</v>
      </c>
      <c r="H539" s="255">
        <v>2.048</v>
      </c>
      <c r="I539" s="381"/>
      <c r="J539" s="256">
        <f>ROUND(I539*H539,2)</f>
        <v>0</v>
      </c>
      <c r="K539" s="253" t="s">
        <v>401</v>
      </c>
      <c r="L539" s="226"/>
      <c r="M539" s="382" t="s">
        <v>319</v>
      </c>
      <c r="N539" s="257" t="s">
        <v>336</v>
      </c>
      <c r="P539" s="258">
        <f>O539*H539</f>
        <v>0</v>
      </c>
      <c r="Q539" s="258">
        <v>0</v>
      </c>
      <c r="R539" s="258">
        <f>Q539*H539</f>
        <v>0</v>
      </c>
      <c r="S539" s="258">
        <v>1.95</v>
      </c>
      <c r="T539" s="133">
        <f>S539*H539</f>
        <v>3.9936</v>
      </c>
      <c r="AR539" s="271" t="s">
        <v>402</v>
      </c>
      <c r="AT539" s="271" t="s">
        <v>397</v>
      </c>
      <c r="AU539" s="271" t="s">
        <v>313</v>
      </c>
      <c r="AY539" s="271" t="s">
        <v>393</v>
      </c>
      <c r="BE539" s="259">
        <f>IF(N539="základní",J539,0)</f>
        <v>0</v>
      </c>
      <c r="BF539" s="259">
        <f>IF(N539="snížená",J539,0)</f>
        <v>0</v>
      </c>
      <c r="BG539" s="259">
        <f>IF(N539="zákl. přenesená",J539,0)</f>
        <v>0</v>
      </c>
      <c r="BH539" s="259">
        <f>IF(N539="sníž. přenesená",J539,0)</f>
        <v>0</v>
      </c>
      <c r="BI539" s="259">
        <f>IF(N539="nulová",J539,0)</f>
        <v>0</v>
      </c>
      <c r="BJ539" s="271" t="s">
        <v>391</v>
      </c>
      <c r="BK539" s="259">
        <f>ROUND(I539*H539,2)</f>
        <v>0</v>
      </c>
      <c r="BL539" s="271" t="s">
        <v>402</v>
      </c>
      <c r="BM539" s="271" t="s">
        <v>702</v>
      </c>
    </row>
    <row r="540" spans="2:51" s="135" customFormat="1" ht="15">
      <c r="B540" s="134"/>
      <c r="D540" s="136" t="s">
        <v>404</v>
      </c>
      <c r="E540" s="137" t="s">
        <v>319</v>
      </c>
      <c r="F540" s="138" t="s">
        <v>1308</v>
      </c>
      <c r="H540" s="139">
        <v>2.048</v>
      </c>
      <c r="I540" s="383"/>
      <c r="L540" s="134"/>
      <c r="M540" s="140"/>
      <c r="T540" s="141"/>
      <c r="AT540" s="137" t="s">
        <v>404</v>
      </c>
      <c r="AU540" s="137" t="s">
        <v>313</v>
      </c>
      <c r="AV540" s="135" t="s">
        <v>313</v>
      </c>
      <c r="AW540" s="135" t="s">
        <v>406</v>
      </c>
      <c r="AX540" s="135" t="s">
        <v>392</v>
      </c>
      <c r="AY540" s="137" t="s">
        <v>393</v>
      </c>
    </row>
    <row r="541" spans="2:51" s="143" customFormat="1" ht="15">
      <c r="B541" s="142"/>
      <c r="D541" s="136" t="s">
        <v>404</v>
      </c>
      <c r="E541" s="144" t="s">
        <v>319</v>
      </c>
      <c r="F541" s="145" t="s">
        <v>407</v>
      </c>
      <c r="H541" s="146">
        <v>2.048</v>
      </c>
      <c r="I541" s="384"/>
      <c r="L541" s="142"/>
      <c r="M541" s="147"/>
      <c r="T541" s="148"/>
      <c r="AT541" s="144" t="s">
        <v>404</v>
      </c>
      <c r="AU541" s="144" t="s">
        <v>313</v>
      </c>
      <c r="AV541" s="143" t="s">
        <v>402</v>
      </c>
      <c r="AW541" s="143" t="s">
        <v>406</v>
      </c>
      <c r="AX541" s="143" t="s">
        <v>391</v>
      </c>
      <c r="AY541" s="144" t="s">
        <v>393</v>
      </c>
    </row>
    <row r="542" spans="2:65" s="270" customFormat="1" ht="16.5" customHeight="1">
      <c r="B542" s="226"/>
      <c r="C542" s="251" t="s">
        <v>703</v>
      </c>
      <c r="D542" s="251" t="s">
        <v>397</v>
      </c>
      <c r="E542" s="252" t="s">
        <v>621</v>
      </c>
      <c r="F542" s="253" t="s">
        <v>622</v>
      </c>
      <c r="G542" s="254" t="s">
        <v>400</v>
      </c>
      <c r="H542" s="255">
        <v>5.92</v>
      </c>
      <c r="I542" s="381"/>
      <c r="J542" s="256">
        <f>ROUND(I542*H542,2)</f>
        <v>0</v>
      </c>
      <c r="K542" s="253" t="s">
        <v>401</v>
      </c>
      <c r="L542" s="226"/>
      <c r="M542" s="382" t="s">
        <v>319</v>
      </c>
      <c r="N542" s="257" t="s">
        <v>336</v>
      </c>
      <c r="P542" s="258">
        <f>O542*H542</f>
        <v>0</v>
      </c>
      <c r="Q542" s="258">
        <v>0</v>
      </c>
      <c r="R542" s="258">
        <f>Q542*H542</f>
        <v>0</v>
      </c>
      <c r="S542" s="258">
        <v>0.261</v>
      </c>
      <c r="T542" s="133">
        <f>S542*H542</f>
        <v>1.54512</v>
      </c>
      <c r="AR542" s="271" t="s">
        <v>402</v>
      </c>
      <c r="AT542" s="271" t="s">
        <v>397</v>
      </c>
      <c r="AU542" s="271" t="s">
        <v>313</v>
      </c>
      <c r="AY542" s="271" t="s">
        <v>393</v>
      </c>
      <c r="BE542" s="259">
        <f>IF(N542="základní",J542,0)</f>
        <v>0</v>
      </c>
      <c r="BF542" s="259">
        <f>IF(N542="snížená",J542,0)</f>
        <v>0</v>
      </c>
      <c r="BG542" s="259">
        <f>IF(N542="zákl. přenesená",J542,0)</f>
        <v>0</v>
      </c>
      <c r="BH542" s="259">
        <f>IF(N542="sníž. přenesená",J542,0)</f>
        <v>0</v>
      </c>
      <c r="BI542" s="259">
        <f>IF(N542="nulová",J542,0)</f>
        <v>0</v>
      </c>
      <c r="BJ542" s="271" t="s">
        <v>391</v>
      </c>
      <c r="BK542" s="259">
        <f>ROUND(I542*H542,2)</f>
        <v>0</v>
      </c>
      <c r="BL542" s="271" t="s">
        <v>402</v>
      </c>
      <c r="BM542" s="271" t="s">
        <v>704</v>
      </c>
    </row>
    <row r="543" spans="2:51" s="135" customFormat="1" ht="15">
      <c r="B543" s="134"/>
      <c r="D543" s="136" t="s">
        <v>404</v>
      </c>
      <c r="E543" s="137" t="s">
        <v>319</v>
      </c>
      <c r="F543" s="138" t="s">
        <v>1309</v>
      </c>
      <c r="H543" s="139">
        <v>5.92</v>
      </c>
      <c r="I543" s="383"/>
      <c r="L543" s="134"/>
      <c r="M543" s="140"/>
      <c r="T543" s="141"/>
      <c r="AT543" s="137" t="s">
        <v>404</v>
      </c>
      <c r="AU543" s="137" t="s">
        <v>313</v>
      </c>
      <c r="AV543" s="135" t="s">
        <v>313</v>
      </c>
      <c r="AW543" s="135" t="s">
        <v>406</v>
      </c>
      <c r="AX543" s="135" t="s">
        <v>392</v>
      </c>
      <c r="AY543" s="137" t="s">
        <v>393</v>
      </c>
    </row>
    <row r="544" spans="2:51" s="143" customFormat="1" ht="15">
      <c r="B544" s="142"/>
      <c r="D544" s="136" t="s">
        <v>404</v>
      </c>
      <c r="E544" s="144" t="s">
        <v>319</v>
      </c>
      <c r="F544" s="145" t="s">
        <v>407</v>
      </c>
      <c r="H544" s="146">
        <v>5.92</v>
      </c>
      <c r="I544" s="384"/>
      <c r="L544" s="142"/>
      <c r="M544" s="147"/>
      <c r="T544" s="148"/>
      <c r="AT544" s="144" t="s">
        <v>404</v>
      </c>
      <c r="AU544" s="144" t="s">
        <v>313</v>
      </c>
      <c r="AV544" s="143" t="s">
        <v>402</v>
      </c>
      <c r="AW544" s="143" t="s">
        <v>406</v>
      </c>
      <c r="AX544" s="143" t="s">
        <v>391</v>
      </c>
      <c r="AY544" s="144" t="s">
        <v>393</v>
      </c>
    </row>
    <row r="545" spans="2:65" s="270" customFormat="1" ht="16.5" customHeight="1">
      <c r="B545" s="226"/>
      <c r="C545" s="251" t="s">
        <v>705</v>
      </c>
      <c r="D545" s="251" t="s">
        <v>397</v>
      </c>
      <c r="E545" s="252" t="s">
        <v>706</v>
      </c>
      <c r="F545" s="253" t="s">
        <v>707</v>
      </c>
      <c r="G545" s="254" t="s">
        <v>5</v>
      </c>
      <c r="H545" s="255">
        <v>1</v>
      </c>
      <c r="I545" s="381"/>
      <c r="J545" s="256">
        <f>ROUND(I545*H545,2)</f>
        <v>0</v>
      </c>
      <c r="K545" s="253" t="s">
        <v>319</v>
      </c>
      <c r="L545" s="226"/>
      <c r="M545" s="382" t="s">
        <v>319</v>
      </c>
      <c r="N545" s="257" t="s">
        <v>336</v>
      </c>
      <c r="P545" s="258">
        <f>O545*H545</f>
        <v>0</v>
      </c>
      <c r="Q545" s="258">
        <v>0</v>
      </c>
      <c r="R545" s="258">
        <f>Q545*H545</f>
        <v>0</v>
      </c>
      <c r="S545" s="258">
        <v>0</v>
      </c>
      <c r="T545" s="133">
        <f>S545*H545</f>
        <v>0</v>
      </c>
      <c r="AR545" s="271" t="s">
        <v>402</v>
      </c>
      <c r="AT545" s="271" t="s">
        <v>397</v>
      </c>
      <c r="AU545" s="271" t="s">
        <v>313</v>
      </c>
      <c r="AY545" s="271" t="s">
        <v>393</v>
      </c>
      <c r="BE545" s="259">
        <f>IF(N545="základní",J545,0)</f>
        <v>0</v>
      </c>
      <c r="BF545" s="259">
        <f>IF(N545="snížená",J545,0)</f>
        <v>0</v>
      </c>
      <c r="BG545" s="259">
        <f>IF(N545="zákl. přenesená",J545,0)</f>
        <v>0</v>
      </c>
      <c r="BH545" s="259">
        <f>IF(N545="sníž. přenesená",J545,0)</f>
        <v>0</v>
      </c>
      <c r="BI545" s="259">
        <f>IF(N545="nulová",J545,0)</f>
        <v>0</v>
      </c>
      <c r="BJ545" s="271" t="s">
        <v>391</v>
      </c>
      <c r="BK545" s="259">
        <f>ROUND(I545*H545,2)</f>
        <v>0</v>
      </c>
      <c r="BL545" s="271" t="s">
        <v>402</v>
      </c>
      <c r="BM545" s="271" t="s">
        <v>708</v>
      </c>
    </row>
    <row r="546" spans="2:65" s="270" customFormat="1" ht="16.5" customHeight="1">
      <c r="B546" s="226"/>
      <c r="C546" s="251" t="s">
        <v>304</v>
      </c>
      <c r="D546" s="251" t="s">
        <v>397</v>
      </c>
      <c r="E546" s="252" t="s">
        <v>1310</v>
      </c>
      <c r="F546" s="253" t="s">
        <v>1311</v>
      </c>
      <c r="G546" s="254" t="s">
        <v>400</v>
      </c>
      <c r="H546" s="255">
        <v>42.75</v>
      </c>
      <c r="I546" s="381"/>
      <c r="J546" s="256">
        <f>ROUND(I546*H546,2)</f>
        <v>0</v>
      </c>
      <c r="K546" s="253" t="s">
        <v>401</v>
      </c>
      <c r="L546" s="226"/>
      <c r="M546" s="382" t="s">
        <v>319</v>
      </c>
      <c r="N546" s="257" t="s">
        <v>336</v>
      </c>
      <c r="P546" s="258">
        <f>O546*H546</f>
        <v>0</v>
      </c>
      <c r="Q546" s="258">
        <v>0</v>
      </c>
      <c r="R546" s="258">
        <f>Q546*H546</f>
        <v>0</v>
      </c>
      <c r="S546" s="258">
        <v>0.01695</v>
      </c>
      <c r="T546" s="133">
        <f>S546*H546</f>
        <v>0.7246125</v>
      </c>
      <c r="AR546" s="271" t="s">
        <v>614</v>
      </c>
      <c r="AT546" s="271" t="s">
        <v>397</v>
      </c>
      <c r="AU546" s="271" t="s">
        <v>313</v>
      </c>
      <c r="AY546" s="271" t="s">
        <v>393</v>
      </c>
      <c r="BE546" s="259">
        <f>IF(N546="základní",J546,0)</f>
        <v>0</v>
      </c>
      <c r="BF546" s="259">
        <f>IF(N546="snížená",J546,0)</f>
        <v>0</v>
      </c>
      <c r="BG546" s="259">
        <f>IF(N546="zákl. přenesená",J546,0)</f>
        <v>0</v>
      </c>
      <c r="BH546" s="259">
        <f>IF(N546="sníž. přenesená",J546,0)</f>
        <v>0</v>
      </c>
      <c r="BI546" s="259">
        <f>IF(N546="nulová",J546,0)</f>
        <v>0</v>
      </c>
      <c r="BJ546" s="271" t="s">
        <v>391</v>
      </c>
      <c r="BK546" s="259">
        <f>ROUND(I546*H546,2)</f>
        <v>0</v>
      </c>
      <c r="BL546" s="271" t="s">
        <v>614</v>
      </c>
      <c r="BM546" s="271" t="s">
        <v>1312</v>
      </c>
    </row>
    <row r="547" spans="2:51" s="150" customFormat="1" ht="15">
      <c r="B547" s="149"/>
      <c r="D547" s="136" t="s">
        <v>404</v>
      </c>
      <c r="E547" s="151" t="s">
        <v>319</v>
      </c>
      <c r="F547" s="152" t="s">
        <v>1313</v>
      </c>
      <c r="H547" s="151" t="s">
        <v>319</v>
      </c>
      <c r="I547" s="385"/>
      <c r="L547" s="149"/>
      <c r="M547" s="153"/>
      <c r="T547" s="154"/>
      <c r="AT547" s="151" t="s">
        <v>404</v>
      </c>
      <c r="AU547" s="151" t="s">
        <v>313</v>
      </c>
      <c r="AV547" s="150" t="s">
        <v>391</v>
      </c>
      <c r="AW547" s="150" t="s">
        <v>406</v>
      </c>
      <c r="AX547" s="150" t="s">
        <v>392</v>
      </c>
      <c r="AY547" s="151" t="s">
        <v>393</v>
      </c>
    </row>
    <row r="548" spans="2:51" s="135" customFormat="1" ht="15">
      <c r="B548" s="134"/>
      <c r="D548" s="136" t="s">
        <v>404</v>
      </c>
      <c r="E548" s="137" t="s">
        <v>319</v>
      </c>
      <c r="F548" s="138" t="s">
        <v>1314</v>
      </c>
      <c r="H548" s="139">
        <v>42.75</v>
      </c>
      <c r="I548" s="383"/>
      <c r="L548" s="134"/>
      <c r="M548" s="140"/>
      <c r="T548" s="141"/>
      <c r="AT548" s="137" t="s">
        <v>404</v>
      </c>
      <c r="AU548" s="137" t="s">
        <v>313</v>
      </c>
      <c r="AV548" s="135" t="s">
        <v>313</v>
      </c>
      <c r="AW548" s="135" t="s">
        <v>406</v>
      </c>
      <c r="AX548" s="135" t="s">
        <v>392</v>
      </c>
      <c r="AY548" s="137" t="s">
        <v>393</v>
      </c>
    </row>
    <row r="549" spans="2:51" s="143" customFormat="1" ht="15">
      <c r="B549" s="142"/>
      <c r="D549" s="136" t="s">
        <v>404</v>
      </c>
      <c r="E549" s="144" t="s">
        <v>319</v>
      </c>
      <c r="F549" s="145" t="s">
        <v>407</v>
      </c>
      <c r="H549" s="146">
        <v>42.75</v>
      </c>
      <c r="I549" s="384"/>
      <c r="L549" s="142"/>
      <c r="M549" s="147"/>
      <c r="T549" s="148"/>
      <c r="AT549" s="144" t="s">
        <v>404</v>
      </c>
      <c r="AU549" s="144" t="s">
        <v>313</v>
      </c>
      <c r="AV549" s="143" t="s">
        <v>402</v>
      </c>
      <c r="AW549" s="143" t="s">
        <v>406</v>
      </c>
      <c r="AX549" s="143" t="s">
        <v>391</v>
      </c>
      <c r="AY549" s="144" t="s">
        <v>393</v>
      </c>
    </row>
    <row r="550" spans="2:65" s="270" customFormat="1" ht="16.5" customHeight="1">
      <c r="B550" s="226"/>
      <c r="C550" s="251" t="s">
        <v>305</v>
      </c>
      <c r="D550" s="251" t="s">
        <v>397</v>
      </c>
      <c r="E550" s="252" t="s">
        <v>1315</v>
      </c>
      <c r="F550" s="253" t="s">
        <v>1316</v>
      </c>
      <c r="G550" s="254" t="s">
        <v>400</v>
      </c>
      <c r="H550" s="255">
        <v>42.75</v>
      </c>
      <c r="I550" s="381"/>
      <c r="J550" s="256">
        <f>ROUND(I550*H550,2)</f>
        <v>0</v>
      </c>
      <c r="K550" s="253" t="s">
        <v>401</v>
      </c>
      <c r="L550" s="226"/>
      <c r="M550" s="382" t="s">
        <v>319</v>
      </c>
      <c r="N550" s="257" t="s">
        <v>336</v>
      </c>
      <c r="P550" s="258">
        <f>O550*H550</f>
        <v>0</v>
      </c>
      <c r="Q550" s="258">
        <v>0</v>
      </c>
      <c r="R550" s="258">
        <f>Q550*H550</f>
        <v>0</v>
      </c>
      <c r="S550" s="258">
        <v>0.022</v>
      </c>
      <c r="T550" s="133">
        <f>S550*H550</f>
        <v>0.9404999999999999</v>
      </c>
      <c r="AR550" s="271" t="s">
        <v>614</v>
      </c>
      <c r="AT550" s="271" t="s">
        <v>397</v>
      </c>
      <c r="AU550" s="271" t="s">
        <v>313</v>
      </c>
      <c r="AY550" s="271" t="s">
        <v>393</v>
      </c>
      <c r="BE550" s="259">
        <f>IF(N550="základní",J550,0)</f>
        <v>0</v>
      </c>
      <c r="BF550" s="259">
        <f>IF(N550="snížená",J550,0)</f>
        <v>0</v>
      </c>
      <c r="BG550" s="259">
        <f>IF(N550="zákl. přenesená",J550,0)</f>
        <v>0</v>
      </c>
      <c r="BH550" s="259">
        <f>IF(N550="sníž. přenesená",J550,0)</f>
        <v>0</v>
      </c>
      <c r="BI550" s="259">
        <f>IF(N550="nulová",J550,0)</f>
        <v>0</v>
      </c>
      <c r="BJ550" s="271" t="s">
        <v>391</v>
      </c>
      <c r="BK550" s="259">
        <f>ROUND(I550*H550,2)</f>
        <v>0</v>
      </c>
      <c r="BL550" s="271" t="s">
        <v>614</v>
      </c>
      <c r="BM550" s="271" t="s">
        <v>1317</v>
      </c>
    </row>
    <row r="551" spans="2:51" s="150" customFormat="1" ht="15">
      <c r="B551" s="149"/>
      <c r="D551" s="136" t="s">
        <v>404</v>
      </c>
      <c r="E551" s="151" t="s">
        <v>319</v>
      </c>
      <c r="F551" s="152" t="s">
        <v>1318</v>
      </c>
      <c r="H551" s="151" t="s">
        <v>319</v>
      </c>
      <c r="I551" s="385"/>
      <c r="L551" s="149"/>
      <c r="M551" s="153"/>
      <c r="T551" s="154"/>
      <c r="AT551" s="151" t="s">
        <v>404</v>
      </c>
      <c r="AU551" s="151" t="s">
        <v>313</v>
      </c>
      <c r="AV551" s="150" t="s">
        <v>391</v>
      </c>
      <c r="AW551" s="150" t="s">
        <v>406</v>
      </c>
      <c r="AX551" s="150" t="s">
        <v>392</v>
      </c>
      <c r="AY551" s="151" t="s">
        <v>393</v>
      </c>
    </row>
    <row r="552" spans="2:51" s="150" customFormat="1" ht="15">
      <c r="B552" s="149"/>
      <c r="D552" s="136" t="s">
        <v>404</v>
      </c>
      <c r="E552" s="151" t="s">
        <v>319</v>
      </c>
      <c r="F552" s="152" t="s">
        <v>1313</v>
      </c>
      <c r="H552" s="151" t="s">
        <v>319</v>
      </c>
      <c r="I552" s="385"/>
      <c r="L552" s="149"/>
      <c r="M552" s="153"/>
      <c r="T552" s="154"/>
      <c r="AT552" s="151" t="s">
        <v>404</v>
      </c>
      <c r="AU552" s="151" t="s">
        <v>313</v>
      </c>
      <c r="AV552" s="150" t="s">
        <v>391</v>
      </c>
      <c r="AW552" s="150" t="s">
        <v>406</v>
      </c>
      <c r="AX552" s="150" t="s">
        <v>392</v>
      </c>
      <c r="AY552" s="151" t="s">
        <v>393</v>
      </c>
    </row>
    <row r="553" spans="2:51" s="135" customFormat="1" ht="15">
      <c r="B553" s="134"/>
      <c r="D553" s="136" t="s">
        <v>404</v>
      </c>
      <c r="E553" s="137" t="s">
        <v>319</v>
      </c>
      <c r="F553" s="138" t="s">
        <v>1314</v>
      </c>
      <c r="H553" s="139">
        <v>42.75</v>
      </c>
      <c r="I553" s="383"/>
      <c r="L553" s="134"/>
      <c r="M553" s="140"/>
      <c r="T553" s="141"/>
      <c r="AT553" s="137" t="s">
        <v>404</v>
      </c>
      <c r="AU553" s="137" t="s">
        <v>313</v>
      </c>
      <c r="AV553" s="135" t="s">
        <v>313</v>
      </c>
      <c r="AW553" s="135" t="s">
        <v>406</v>
      </c>
      <c r="AX553" s="135" t="s">
        <v>392</v>
      </c>
      <c r="AY553" s="137" t="s">
        <v>393</v>
      </c>
    </row>
    <row r="554" spans="2:51" s="143" customFormat="1" ht="15">
      <c r="B554" s="142"/>
      <c r="D554" s="136" t="s">
        <v>404</v>
      </c>
      <c r="E554" s="144" t="s">
        <v>319</v>
      </c>
      <c r="F554" s="145" t="s">
        <v>407</v>
      </c>
      <c r="H554" s="146">
        <v>42.75</v>
      </c>
      <c r="I554" s="384"/>
      <c r="L554" s="142"/>
      <c r="M554" s="147"/>
      <c r="T554" s="148"/>
      <c r="AT554" s="144" t="s">
        <v>404</v>
      </c>
      <c r="AU554" s="144" t="s">
        <v>313</v>
      </c>
      <c r="AV554" s="143" t="s">
        <v>402</v>
      </c>
      <c r="AW554" s="143" t="s">
        <v>406</v>
      </c>
      <c r="AX554" s="143" t="s">
        <v>391</v>
      </c>
      <c r="AY554" s="144" t="s">
        <v>393</v>
      </c>
    </row>
    <row r="555" spans="2:63" s="245" customFormat="1" ht="22.9" customHeight="1">
      <c r="B555" s="244"/>
      <c r="D555" s="128" t="s">
        <v>388</v>
      </c>
      <c r="E555" s="132" t="s">
        <v>710</v>
      </c>
      <c r="F555" s="132" t="s">
        <v>711</v>
      </c>
      <c r="I555" s="380"/>
      <c r="J555" s="250">
        <f>BK555</f>
        <v>0</v>
      </c>
      <c r="L555" s="244"/>
      <c r="M555" s="247"/>
      <c r="P555" s="248">
        <f>SUM(P556:P561)</f>
        <v>0</v>
      </c>
      <c r="R555" s="248">
        <f>SUM(R556:R561)</f>
        <v>0.0305268</v>
      </c>
      <c r="T555" s="249">
        <f>SUM(T556:T561)</f>
        <v>0</v>
      </c>
      <c r="AR555" s="128" t="s">
        <v>391</v>
      </c>
      <c r="AT555" s="130" t="s">
        <v>388</v>
      </c>
      <c r="AU555" s="130" t="s">
        <v>391</v>
      </c>
      <c r="AY555" s="128" t="s">
        <v>393</v>
      </c>
      <c r="BK555" s="131">
        <f>SUM(BK556:BK561)</f>
        <v>0</v>
      </c>
    </row>
    <row r="556" spans="2:65" s="270" customFormat="1" ht="16.5" customHeight="1">
      <c r="B556" s="226"/>
      <c r="C556" s="251" t="s">
        <v>712</v>
      </c>
      <c r="D556" s="251" t="s">
        <v>397</v>
      </c>
      <c r="E556" s="252" t="s">
        <v>713</v>
      </c>
      <c r="F556" s="253" t="s">
        <v>714</v>
      </c>
      <c r="G556" s="254" t="s">
        <v>400</v>
      </c>
      <c r="H556" s="255">
        <v>763.17</v>
      </c>
      <c r="I556" s="381"/>
      <c r="J556" s="256">
        <f>ROUND(I556*H556,2)</f>
        <v>0</v>
      </c>
      <c r="K556" s="253" t="s">
        <v>401</v>
      </c>
      <c r="L556" s="226"/>
      <c r="M556" s="382" t="s">
        <v>319</v>
      </c>
      <c r="N556" s="257" t="s">
        <v>336</v>
      </c>
      <c r="P556" s="258">
        <f>O556*H556</f>
        <v>0</v>
      </c>
      <c r="Q556" s="258">
        <v>4E-05</v>
      </c>
      <c r="R556" s="258">
        <f>Q556*H556</f>
        <v>0.0305268</v>
      </c>
      <c r="S556" s="258">
        <v>0</v>
      </c>
      <c r="T556" s="133">
        <f>S556*H556</f>
        <v>0</v>
      </c>
      <c r="AR556" s="271" t="s">
        <v>402</v>
      </c>
      <c r="AT556" s="271" t="s">
        <v>397</v>
      </c>
      <c r="AU556" s="271" t="s">
        <v>313</v>
      </c>
      <c r="AY556" s="271" t="s">
        <v>393</v>
      </c>
      <c r="BE556" s="259">
        <f>IF(N556="základní",J556,0)</f>
        <v>0</v>
      </c>
      <c r="BF556" s="259">
        <f>IF(N556="snížená",J556,0)</f>
        <v>0</v>
      </c>
      <c r="BG556" s="259">
        <f>IF(N556="zákl. přenesená",J556,0)</f>
        <v>0</v>
      </c>
      <c r="BH556" s="259">
        <f>IF(N556="sníž. přenesená",J556,0)</f>
        <v>0</v>
      </c>
      <c r="BI556" s="259">
        <f>IF(N556="nulová",J556,0)</f>
        <v>0</v>
      </c>
      <c r="BJ556" s="271" t="s">
        <v>391</v>
      </c>
      <c r="BK556" s="259">
        <f>ROUND(I556*H556,2)</f>
        <v>0</v>
      </c>
      <c r="BL556" s="271" t="s">
        <v>402</v>
      </c>
      <c r="BM556" s="271" t="s">
        <v>715</v>
      </c>
    </row>
    <row r="557" spans="2:51" s="135" customFormat="1" ht="22.5">
      <c r="B557" s="134"/>
      <c r="D557" s="136" t="s">
        <v>404</v>
      </c>
      <c r="E557" s="137" t="s">
        <v>319</v>
      </c>
      <c r="F557" s="138" t="s">
        <v>716</v>
      </c>
      <c r="H557" s="139">
        <v>380.35</v>
      </c>
      <c r="I557" s="383"/>
      <c r="L557" s="134"/>
      <c r="M557" s="140"/>
      <c r="T557" s="141"/>
      <c r="AT557" s="137" t="s">
        <v>404</v>
      </c>
      <c r="AU557" s="137" t="s">
        <v>313</v>
      </c>
      <c r="AV557" s="135" t="s">
        <v>313</v>
      </c>
      <c r="AW557" s="135" t="s">
        <v>406</v>
      </c>
      <c r="AX557" s="135" t="s">
        <v>392</v>
      </c>
      <c r="AY557" s="137" t="s">
        <v>393</v>
      </c>
    </row>
    <row r="558" spans="2:51" s="135" customFormat="1" ht="15">
      <c r="B558" s="134"/>
      <c r="D558" s="136" t="s">
        <v>404</v>
      </c>
      <c r="E558" s="137" t="s">
        <v>319</v>
      </c>
      <c r="F558" s="138" t="s">
        <v>717</v>
      </c>
      <c r="H558" s="139">
        <v>268.85</v>
      </c>
      <c r="I558" s="383"/>
      <c r="L558" s="134"/>
      <c r="M558" s="140"/>
      <c r="T558" s="141"/>
      <c r="AT558" s="137" t="s">
        <v>404</v>
      </c>
      <c r="AU558" s="137" t="s">
        <v>313</v>
      </c>
      <c r="AV558" s="135" t="s">
        <v>313</v>
      </c>
      <c r="AW558" s="135" t="s">
        <v>406</v>
      </c>
      <c r="AX558" s="135" t="s">
        <v>392</v>
      </c>
      <c r="AY558" s="137" t="s">
        <v>393</v>
      </c>
    </row>
    <row r="559" spans="2:51" s="135" customFormat="1" ht="15">
      <c r="B559" s="134"/>
      <c r="D559" s="136" t="s">
        <v>404</v>
      </c>
      <c r="E559" s="137" t="s">
        <v>319</v>
      </c>
      <c r="F559" s="138" t="s">
        <v>718</v>
      </c>
      <c r="H559" s="139">
        <v>3.61</v>
      </c>
      <c r="I559" s="383"/>
      <c r="L559" s="134"/>
      <c r="M559" s="140"/>
      <c r="T559" s="141"/>
      <c r="AT559" s="137" t="s">
        <v>404</v>
      </c>
      <c r="AU559" s="137" t="s">
        <v>313</v>
      </c>
      <c r="AV559" s="135" t="s">
        <v>313</v>
      </c>
      <c r="AW559" s="135" t="s">
        <v>406</v>
      </c>
      <c r="AX559" s="135" t="s">
        <v>392</v>
      </c>
      <c r="AY559" s="137" t="s">
        <v>393</v>
      </c>
    </row>
    <row r="560" spans="2:51" s="135" customFormat="1" ht="15">
      <c r="B560" s="134"/>
      <c r="D560" s="136" t="s">
        <v>404</v>
      </c>
      <c r="E560" s="137" t="s">
        <v>319</v>
      </c>
      <c r="F560" s="138" t="s">
        <v>1319</v>
      </c>
      <c r="H560" s="139">
        <v>110.36</v>
      </c>
      <c r="I560" s="383"/>
      <c r="L560" s="134"/>
      <c r="M560" s="140"/>
      <c r="T560" s="141"/>
      <c r="AT560" s="137" t="s">
        <v>404</v>
      </c>
      <c r="AU560" s="137" t="s">
        <v>313</v>
      </c>
      <c r="AV560" s="135" t="s">
        <v>313</v>
      </c>
      <c r="AW560" s="135" t="s">
        <v>406</v>
      </c>
      <c r="AX560" s="135" t="s">
        <v>392</v>
      </c>
      <c r="AY560" s="137" t="s">
        <v>393</v>
      </c>
    </row>
    <row r="561" spans="2:51" s="143" customFormat="1" ht="15">
      <c r="B561" s="142"/>
      <c r="D561" s="136" t="s">
        <v>404</v>
      </c>
      <c r="E561" s="144" t="s">
        <v>319</v>
      </c>
      <c r="F561" s="145" t="s">
        <v>407</v>
      </c>
      <c r="H561" s="146">
        <v>763.1700000000001</v>
      </c>
      <c r="I561" s="384"/>
      <c r="L561" s="142"/>
      <c r="M561" s="147"/>
      <c r="T561" s="148"/>
      <c r="AT561" s="144" t="s">
        <v>404</v>
      </c>
      <c r="AU561" s="144" t="s">
        <v>313</v>
      </c>
      <c r="AV561" s="143" t="s">
        <v>402</v>
      </c>
      <c r="AW561" s="143" t="s">
        <v>406</v>
      </c>
      <c r="AX561" s="143" t="s">
        <v>391</v>
      </c>
      <c r="AY561" s="144" t="s">
        <v>393</v>
      </c>
    </row>
    <row r="562" spans="2:63" s="245" customFormat="1" ht="22.9" customHeight="1">
      <c r="B562" s="244"/>
      <c r="D562" s="128" t="s">
        <v>388</v>
      </c>
      <c r="E562" s="132" t="s">
        <v>719</v>
      </c>
      <c r="F562" s="132" t="s">
        <v>720</v>
      </c>
      <c r="I562" s="380"/>
      <c r="J562" s="250">
        <f>BK562</f>
        <v>0</v>
      </c>
      <c r="L562" s="244"/>
      <c r="M562" s="247"/>
      <c r="P562" s="248">
        <f>SUM(P563:P572)</f>
        <v>0</v>
      </c>
      <c r="R562" s="248">
        <f>SUM(R563:R572)</f>
        <v>0</v>
      </c>
      <c r="T562" s="249">
        <f>SUM(T563:T572)</f>
        <v>0</v>
      </c>
      <c r="AR562" s="128" t="s">
        <v>391</v>
      </c>
      <c r="AT562" s="130" t="s">
        <v>388</v>
      </c>
      <c r="AU562" s="130" t="s">
        <v>391</v>
      </c>
      <c r="AY562" s="128" t="s">
        <v>393</v>
      </c>
      <c r="BK562" s="131">
        <f>SUM(BK563:BK572)</f>
        <v>0</v>
      </c>
    </row>
    <row r="563" spans="2:65" s="270" customFormat="1" ht="16.5" customHeight="1">
      <c r="B563" s="226"/>
      <c r="C563" s="251" t="s">
        <v>39</v>
      </c>
      <c r="D563" s="251" t="s">
        <v>397</v>
      </c>
      <c r="E563" s="252" t="s">
        <v>721</v>
      </c>
      <c r="F563" s="253" t="s">
        <v>722</v>
      </c>
      <c r="G563" s="254" t="s">
        <v>438</v>
      </c>
      <c r="H563" s="255">
        <v>83.243</v>
      </c>
      <c r="I563" s="381"/>
      <c r="J563" s="256">
        <f>ROUND(I563*H563,2)</f>
        <v>0</v>
      </c>
      <c r="K563" s="253" t="s">
        <v>401</v>
      </c>
      <c r="L563" s="226"/>
      <c r="M563" s="382" t="s">
        <v>319</v>
      </c>
      <c r="N563" s="257" t="s">
        <v>336</v>
      </c>
      <c r="P563" s="258">
        <f>O563*H563</f>
        <v>0</v>
      </c>
      <c r="Q563" s="258">
        <v>0</v>
      </c>
      <c r="R563" s="258">
        <f>Q563*H563</f>
        <v>0</v>
      </c>
      <c r="S563" s="258">
        <v>0</v>
      </c>
      <c r="T563" s="133">
        <f>S563*H563</f>
        <v>0</v>
      </c>
      <c r="AR563" s="271" t="s">
        <v>402</v>
      </c>
      <c r="AT563" s="271" t="s">
        <v>397</v>
      </c>
      <c r="AU563" s="271" t="s">
        <v>313</v>
      </c>
      <c r="AY563" s="271" t="s">
        <v>393</v>
      </c>
      <c r="BE563" s="259">
        <f>IF(N563="základní",J563,0)</f>
        <v>0</v>
      </c>
      <c r="BF563" s="259">
        <f>IF(N563="snížená",J563,0)</f>
        <v>0</v>
      </c>
      <c r="BG563" s="259">
        <f>IF(N563="zákl. přenesená",J563,0)</f>
        <v>0</v>
      </c>
      <c r="BH563" s="259">
        <f>IF(N563="sníž. přenesená",J563,0)</f>
        <v>0</v>
      </c>
      <c r="BI563" s="259">
        <f>IF(N563="nulová",J563,0)</f>
        <v>0</v>
      </c>
      <c r="BJ563" s="271" t="s">
        <v>391</v>
      </c>
      <c r="BK563" s="259">
        <f>ROUND(I563*H563,2)</f>
        <v>0</v>
      </c>
      <c r="BL563" s="271" t="s">
        <v>402</v>
      </c>
      <c r="BM563" s="271" t="s">
        <v>1320</v>
      </c>
    </row>
    <row r="564" spans="2:65" s="270" customFormat="1" ht="16.5" customHeight="1">
      <c r="B564" s="226"/>
      <c r="C564" s="251" t="s">
        <v>723</v>
      </c>
      <c r="D564" s="251" t="s">
        <v>397</v>
      </c>
      <c r="E564" s="252" t="s">
        <v>724</v>
      </c>
      <c r="F564" s="253" t="s">
        <v>725</v>
      </c>
      <c r="G564" s="254" t="s">
        <v>3</v>
      </c>
      <c r="H564" s="255">
        <v>10</v>
      </c>
      <c r="I564" s="381"/>
      <c r="J564" s="256">
        <f>ROUND(I564*H564,2)</f>
        <v>0</v>
      </c>
      <c r="K564" s="253" t="s">
        <v>401</v>
      </c>
      <c r="L564" s="226"/>
      <c r="M564" s="382" t="s">
        <v>319</v>
      </c>
      <c r="N564" s="257" t="s">
        <v>336</v>
      </c>
      <c r="P564" s="258">
        <f>O564*H564</f>
        <v>0</v>
      </c>
      <c r="Q564" s="258">
        <v>0</v>
      </c>
      <c r="R564" s="258">
        <f>Q564*H564</f>
        <v>0</v>
      </c>
      <c r="S564" s="258">
        <v>0</v>
      </c>
      <c r="T564" s="133">
        <f>S564*H564</f>
        <v>0</v>
      </c>
      <c r="AR564" s="271" t="s">
        <v>402</v>
      </c>
      <c r="AT564" s="271" t="s">
        <v>397</v>
      </c>
      <c r="AU564" s="271" t="s">
        <v>313</v>
      </c>
      <c r="AY564" s="271" t="s">
        <v>393</v>
      </c>
      <c r="BE564" s="259">
        <f>IF(N564="základní",J564,0)</f>
        <v>0</v>
      </c>
      <c r="BF564" s="259">
        <f>IF(N564="snížená",J564,0)</f>
        <v>0</v>
      </c>
      <c r="BG564" s="259">
        <f>IF(N564="zákl. přenesená",J564,0)</f>
        <v>0</v>
      </c>
      <c r="BH564" s="259">
        <f>IF(N564="sníž. přenesená",J564,0)</f>
        <v>0</v>
      </c>
      <c r="BI564" s="259">
        <f>IF(N564="nulová",J564,0)</f>
        <v>0</v>
      </c>
      <c r="BJ564" s="271" t="s">
        <v>391</v>
      </c>
      <c r="BK564" s="259">
        <f>ROUND(I564*H564,2)</f>
        <v>0</v>
      </c>
      <c r="BL564" s="271" t="s">
        <v>402</v>
      </c>
      <c r="BM564" s="271" t="s">
        <v>726</v>
      </c>
    </row>
    <row r="565" spans="2:65" s="270" customFormat="1" ht="16.5" customHeight="1">
      <c r="B565" s="226"/>
      <c r="C565" s="251" t="s">
        <v>141</v>
      </c>
      <c r="D565" s="251" t="s">
        <v>397</v>
      </c>
      <c r="E565" s="252" t="s">
        <v>727</v>
      </c>
      <c r="F565" s="253" t="s">
        <v>728</v>
      </c>
      <c r="G565" s="254" t="s">
        <v>3</v>
      </c>
      <c r="H565" s="255">
        <v>150</v>
      </c>
      <c r="I565" s="381"/>
      <c r="J565" s="256">
        <f>ROUND(I565*H565,2)</f>
        <v>0</v>
      </c>
      <c r="K565" s="253" t="s">
        <v>401</v>
      </c>
      <c r="L565" s="226"/>
      <c r="M565" s="382" t="s">
        <v>319</v>
      </c>
      <c r="N565" s="257" t="s">
        <v>336</v>
      </c>
      <c r="P565" s="258">
        <f>O565*H565</f>
        <v>0</v>
      </c>
      <c r="Q565" s="258">
        <v>0</v>
      </c>
      <c r="R565" s="258">
        <f>Q565*H565</f>
        <v>0</v>
      </c>
      <c r="S565" s="258">
        <v>0</v>
      </c>
      <c r="T565" s="133">
        <f>S565*H565</f>
        <v>0</v>
      </c>
      <c r="AR565" s="271" t="s">
        <v>402</v>
      </c>
      <c r="AT565" s="271" t="s">
        <v>397</v>
      </c>
      <c r="AU565" s="271" t="s">
        <v>313</v>
      </c>
      <c r="AY565" s="271" t="s">
        <v>393</v>
      </c>
      <c r="BE565" s="259">
        <f>IF(N565="základní",J565,0)</f>
        <v>0</v>
      </c>
      <c r="BF565" s="259">
        <f>IF(N565="snížená",J565,0)</f>
        <v>0</v>
      </c>
      <c r="BG565" s="259">
        <f>IF(N565="zákl. přenesená",J565,0)</f>
        <v>0</v>
      </c>
      <c r="BH565" s="259">
        <f>IF(N565="sníž. přenesená",J565,0)</f>
        <v>0</v>
      </c>
      <c r="BI565" s="259">
        <f>IF(N565="nulová",J565,0)</f>
        <v>0</v>
      </c>
      <c r="BJ565" s="271" t="s">
        <v>391</v>
      </c>
      <c r="BK565" s="259">
        <f>ROUND(I565*H565,2)</f>
        <v>0</v>
      </c>
      <c r="BL565" s="271" t="s">
        <v>402</v>
      </c>
      <c r="BM565" s="271" t="s">
        <v>729</v>
      </c>
    </row>
    <row r="566" spans="2:51" s="135" customFormat="1" ht="15">
      <c r="B566" s="134"/>
      <c r="D566" s="136" t="s">
        <v>404</v>
      </c>
      <c r="E566" s="137" t="s">
        <v>319</v>
      </c>
      <c r="F566" s="138" t="s">
        <v>730</v>
      </c>
      <c r="H566" s="139">
        <v>150</v>
      </c>
      <c r="I566" s="383"/>
      <c r="L566" s="134"/>
      <c r="M566" s="140"/>
      <c r="T566" s="141"/>
      <c r="AT566" s="137" t="s">
        <v>404</v>
      </c>
      <c r="AU566" s="137" t="s">
        <v>313</v>
      </c>
      <c r="AV566" s="135" t="s">
        <v>313</v>
      </c>
      <c r="AW566" s="135" t="s">
        <v>406</v>
      </c>
      <c r="AX566" s="135" t="s">
        <v>392</v>
      </c>
      <c r="AY566" s="137" t="s">
        <v>393</v>
      </c>
    </row>
    <row r="567" spans="2:51" s="143" customFormat="1" ht="15">
      <c r="B567" s="142"/>
      <c r="D567" s="136" t="s">
        <v>404</v>
      </c>
      <c r="E567" s="144" t="s">
        <v>319</v>
      </c>
      <c r="F567" s="145" t="s">
        <v>407</v>
      </c>
      <c r="H567" s="146">
        <v>150</v>
      </c>
      <c r="I567" s="384"/>
      <c r="L567" s="142"/>
      <c r="M567" s="147"/>
      <c r="T567" s="148"/>
      <c r="AT567" s="144" t="s">
        <v>404</v>
      </c>
      <c r="AU567" s="144" t="s">
        <v>313</v>
      </c>
      <c r="AV567" s="143" t="s">
        <v>402</v>
      </c>
      <c r="AW567" s="143" t="s">
        <v>406</v>
      </c>
      <c r="AX567" s="143" t="s">
        <v>391</v>
      </c>
      <c r="AY567" s="144" t="s">
        <v>393</v>
      </c>
    </row>
    <row r="568" spans="2:65" s="270" customFormat="1" ht="16.5" customHeight="1">
      <c r="B568" s="226"/>
      <c r="C568" s="251" t="s">
        <v>731</v>
      </c>
      <c r="D568" s="251" t="s">
        <v>397</v>
      </c>
      <c r="E568" s="252" t="s">
        <v>732</v>
      </c>
      <c r="F568" s="253" t="s">
        <v>733</v>
      </c>
      <c r="G568" s="254" t="s">
        <v>438</v>
      </c>
      <c r="H568" s="255">
        <v>83.243</v>
      </c>
      <c r="I568" s="381"/>
      <c r="J568" s="256">
        <f>ROUND(I568*H568,2)</f>
        <v>0</v>
      </c>
      <c r="K568" s="253" t="s">
        <v>401</v>
      </c>
      <c r="L568" s="226"/>
      <c r="M568" s="382" t="s">
        <v>319</v>
      </c>
      <c r="N568" s="257" t="s">
        <v>336</v>
      </c>
      <c r="P568" s="258">
        <f>O568*H568</f>
        <v>0</v>
      </c>
      <c r="Q568" s="258">
        <v>0</v>
      </c>
      <c r="R568" s="258">
        <f>Q568*H568</f>
        <v>0</v>
      </c>
      <c r="S568" s="258">
        <v>0</v>
      </c>
      <c r="T568" s="133">
        <f>S568*H568</f>
        <v>0</v>
      </c>
      <c r="AR568" s="271" t="s">
        <v>402</v>
      </c>
      <c r="AT568" s="271" t="s">
        <v>397</v>
      </c>
      <c r="AU568" s="271" t="s">
        <v>313</v>
      </c>
      <c r="AY568" s="271" t="s">
        <v>393</v>
      </c>
      <c r="BE568" s="259">
        <f>IF(N568="základní",J568,0)</f>
        <v>0</v>
      </c>
      <c r="BF568" s="259">
        <f>IF(N568="snížená",J568,0)</f>
        <v>0</v>
      </c>
      <c r="BG568" s="259">
        <f>IF(N568="zákl. přenesená",J568,0)</f>
        <v>0</v>
      </c>
      <c r="BH568" s="259">
        <f>IF(N568="sníž. přenesená",J568,0)</f>
        <v>0</v>
      </c>
      <c r="BI568" s="259">
        <f>IF(N568="nulová",J568,0)</f>
        <v>0</v>
      </c>
      <c r="BJ568" s="271" t="s">
        <v>391</v>
      </c>
      <c r="BK568" s="259">
        <f>ROUND(I568*H568,2)</f>
        <v>0</v>
      </c>
      <c r="BL568" s="271" t="s">
        <v>402</v>
      </c>
      <c r="BM568" s="271" t="s">
        <v>734</v>
      </c>
    </row>
    <row r="569" spans="2:65" s="270" customFormat="1" ht="16.5" customHeight="1">
      <c r="B569" s="226"/>
      <c r="C569" s="251" t="s">
        <v>735</v>
      </c>
      <c r="D569" s="251" t="s">
        <v>397</v>
      </c>
      <c r="E569" s="252" t="s">
        <v>736</v>
      </c>
      <c r="F569" s="253" t="s">
        <v>737</v>
      </c>
      <c r="G569" s="254" t="s">
        <v>438</v>
      </c>
      <c r="H569" s="255">
        <v>1658.48</v>
      </c>
      <c r="I569" s="381"/>
      <c r="J569" s="256">
        <f>ROUND(I569*H569,2)</f>
        <v>0</v>
      </c>
      <c r="K569" s="253" t="s">
        <v>401</v>
      </c>
      <c r="L569" s="226"/>
      <c r="M569" s="382" t="s">
        <v>319</v>
      </c>
      <c r="N569" s="257" t="s">
        <v>336</v>
      </c>
      <c r="P569" s="258">
        <f>O569*H569</f>
        <v>0</v>
      </c>
      <c r="Q569" s="258">
        <v>0</v>
      </c>
      <c r="R569" s="258">
        <f>Q569*H569</f>
        <v>0</v>
      </c>
      <c r="S569" s="258">
        <v>0</v>
      </c>
      <c r="T569" s="133">
        <f>S569*H569</f>
        <v>0</v>
      </c>
      <c r="AR569" s="271" t="s">
        <v>402</v>
      </c>
      <c r="AT569" s="271" t="s">
        <v>397</v>
      </c>
      <c r="AU569" s="271" t="s">
        <v>313</v>
      </c>
      <c r="AY569" s="271" t="s">
        <v>393</v>
      </c>
      <c r="BE569" s="259">
        <f>IF(N569="základní",J569,0)</f>
        <v>0</v>
      </c>
      <c r="BF569" s="259">
        <f>IF(N569="snížená",J569,0)</f>
        <v>0</v>
      </c>
      <c r="BG569" s="259">
        <f>IF(N569="zákl. přenesená",J569,0)</f>
        <v>0</v>
      </c>
      <c r="BH569" s="259">
        <f>IF(N569="sníž. přenesená",J569,0)</f>
        <v>0</v>
      </c>
      <c r="BI569" s="259">
        <f>IF(N569="nulová",J569,0)</f>
        <v>0</v>
      </c>
      <c r="BJ569" s="271" t="s">
        <v>391</v>
      </c>
      <c r="BK569" s="259">
        <f>ROUND(I569*H569,2)</f>
        <v>0</v>
      </c>
      <c r="BL569" s="271" t="s">
        <v>402</v>
      </c>
      <c r="BM569" s="271" t="s">
        <v>738</v>
      </c>
    </row>
    <row r="570" spans="2:51" s="135" customFormat="1" ht="15">
      <c r="B570" s="134"/>
      <c r="D570" s="136" t="s">
        <v>404</v>
      </c>
      <c r="E570" s="137" t="s">
        <v>319</v>
      </c>
      <c r="F570" s="138" t="s">
        <v>1321</v>
      </c>
      <c r="H570" s="139">
        <v>1658.48</v>
      </c>
      <c r="I570" s="383"/>
      <c r="L570" s="134"/>
      <c r="M570" s="140"/>
      <c r="T570" s="141"/>
      <c r="AT570" s="137" t="s">
        <v>404</v>
      </c>
      <c r="AU570" s="137" t="s">
        <v>313</v>
      </c>
      <c r="AV570" s="135" t="s">
        <v>313</v>
      </c>
      <c r="AW570" s="135" t="s">
        <v>406</v>
      </c>
      <c r="AX570" s="135" t="s">
        <v>392</v>
      </c>
      <c r="AY570" s="137" t="s">
        <v>393</v>
      </c>
    </row>
    <row r="571" spans="2:51" s="143" customFormat="1" ht="15">
      <c r="B571" s="142"/>
      <c r="D571" s="136" t="s">
        <v>404</v>
      </c>
      <c r="E571" s="144" t="s">
        <v>319</v>
      </c>
      <c r="F571" s="145" t="s">
        <v>407</v>
      </c>
      <c r="H571" s="146">
        <v>1658.48</v>
      </c>
      <c r="I571" s="384"/>
      <c r="L571" s="142"/>
      <c r="M571" s="147"/>
      <c r="T571" s="148"/>
      <c r="AT571" s="144" t="s">
        <v>404</v>
      </c>
      <c r="AU571" s="144" t="s">
        <v>313</v>
      </c>
      <c r="AV571" s="143" t="s">
        <v>402</v>
      </c>
      <c r="AW571" s="143" t="s">
        <v>406</v>
      </c>
      <c r="AX571" s="143" t="s">
        <v>391</v>
      </c>
      <c r="AY571" s="144" t="s">
        <v>393</v>
      </c>
    </row>
    <row r="572" spans="2:65" s="270" customFormat="1" ht="16.5" customHeight="1">
      <c r="B572" s="226"/>
      <c r="C572" s="251" t="s">
        <v>739</v>
      </c>
      <c r="D572" s="251" t="s">
        <v>397</v>
      </c>
      <c r="E572" s="252" t="s">
        <v>740</v>
      </c>
      <c r="F572" s="253" t="s">
        <v>741</v>
      </c>
      <c r="G572" s="254" t="s">
        <v>438</v>
      </c>
      <c r="H572" s="255">
        <v>83.243</v>
      </c>
      <c r="I572" s="381"/>
      <c r="J572" s="256">
        <f>ROUND(I572*H572,2)</f>
        <v>0</v>
      </c>
      <c r="K572" s="253" t="s">
        <v>401</v>
      </c>
      <c r="L572" s="226"/>
      <c r="M572" s="382" t="s">
        <v>319</v>
      </c>
      <c r="N572" s="257" t="s">
        <v>336</v>
      </c>
      <c r="P572" s="258">
        <f>O572*H572</f>
        <v>0</v>
      </c>
      <c r="Q572" s="258">
        <v>0</v>
      </c>
      <c r="R572" s="258">
        <f>Q572*H572</f>
        <v>0</v>
      </c>
      <c r="S572" s="258">
        <v>0</v>
      </c>
      <c r="T572" s="133">
        <f>S572*H572</f>
        <v>0</v>
      </c>
      <c r="AR572" s="271" t="s">
        <v>402</v>
      </c>
      <c r="AT572" s="271" t="s">
        <v>397</v>
      </c>
      <c r="AU572" s="271" t="s">
        <v>313</v>
      </c>
      <c r="AY572" s="271" t="s">
        <v>393</v>
      </c>
      <c r="BE572" s="259">
        <f>IF(N572="základní",J572,0)</f>
        <v>0</v>
      </c>
      <c r="BF572" s="259">
        <f>IF(N572="snížená",J572,0)</f>
        <v>0</v>
      </c>
      <c r="BG572" s="259">
        <f>IF(N572="zákl. přenesená",J572,0)</f>
        <v>0</v>
      </c>
      <c r="BH572" s="259">
        <f>IF(N572="sníž. přenesená",J572,0)</f>
        <v>0</v>
      </c>
      <c r="BI572" s="259">
        <f>IF(N572="nulová",J572,0)</f>
        <v>0</v>
      </c>
      <c r="BJ572" s="271" t="s">
        <v>391</v>
      </c>
      <c r="BK572" s="259">
        <f>ROUND(I572*H572,2)</f>
        <v>0</v>
      </c>
      <c r="BL572" s="271" t="s">
        <v>402</v>
      </c>
      <c r="BM572" s="271" t="s">
        <v>742</v>
      </c>
    </row>
    <row r="573" spans="2:63" s="245" customFormat="1" ht="22.9" customHeight="1">
      <c r="B573" s="244"/>
      <c r="D573" s="128" t="s">
        <v>388</v>
      </c>
      <c r="E573" s="132" t="s">
        <v>743</v>
      </c>
      <c r="F573" s="132" t="s">
        <v>744</v>
      </c>
      <c r="I573" s="380"/>
      <c r="J573" s="250">
        <f>BK573</f>
        <v>0</v>
      </c>
      <c r="L573" s="244"/>
      <c r="M573" s="247"/>
      <c r="P573" s="248">
        <f>P574</f>
        <v>0</v>
      </c>
      <c r="R573" s="248">
        <f>R574</f>
        <v>0</v>
      </c>
      <c r="T573" s="249">
        <f>T574</f>
        <v>0</v>
      </c>
      <c r="AR573" s="128" t="s">
        <v>391</v>
      </c>
      <c r="AT573" s="130" t="s">
        <v>388</v>
      </c>
      <c r="AU573" s="130" t="s">
        <v>391</v>
      </c>
      <c r="AY573" s="128" t="s">
        <v>393</v>
      </c>
      <c r="BK573" s="131">
        <f>BK574</f>
        <v>0</v>
      </c>
    </row>
    <row r="574" spans="2:65" s="270" customFormat="1" ht="16.5" customHeight="1">
      <c r="B574" s="226"/>
      <c r="C574" s="251" t="s">
        <v>745</v>
      </c>
      <c r="D574" s="251" t="s">
        <v>397</v>
      </c>
      <c r="E574" s="252" t="s">
        <v>746</v>
      </c>
      <c r="F574" s="253" t="s">
        <v>747</v>
      </c>
      <c r="G574" s="254" t="s">
        <v>438</v>
      </c>
      <c r="H574" s="255">
        <v>140.448</v>
      </c>
      <c r="I574" s="381"/>
      <c r="J574" s="256">
        <f>ROUND(I574*H574,2)</f>
        <v>0</v>
      </c>
      <c r="K574" s="253" t="s">
        <v>401</v>
      </c>
      <c r="L574" s="226"/>
      <c r="M574" s="382" t="s">
        <v>319</v>
      </c>
      <c r="N574" s="257" t="s">
        <v>336</v>
      </c>
      <c r="P574" s="258">
        <f>O574*H574</f>
        <v>0</v>
      </c>
      <c r="Q574" s="258">
        <v>0</v>
      </c>
      <c r="R574" s="258">
        <f>Q574*H574</f>
        <v>0</v>
      </c>
      <c r="S574" s="258">
        <v>0</v>
      </c>
      <c r="T574" s="133">
        <f>S574*H574</f>
        <v>0</v>
      </c>
      <c r="AR574" s="271" t="s">
        <v>402</v>
      </c>
      <c r="AT574" s="271" t="s">
        <v>397</v>
      </c>
      <c r="AU574" s="271" t="s">
        <v>313</v>
      </c>
      <c r="AY574" s="271" t="s">
        <v>393</v>
      </c>
      <c r="BE574" s="259">
        <f>IF(N574="základní",J574,0)</f>
        <v>0</v>
      </c>
      <c r="BF574" s="259">
        <f>IF(N574="snížená",J574,0)</f>
        <v>0</v>
      </c>
      <c r="BG574" s="259">
        <f>IF(N574="zákl. přenesená",J574,0)</f>
        <v>0</v>
      </c>
      <c r="BH574" s="259">
        <f>IF(N574="sníž. přenesená",J574,0)</f>
        <v>0</v>
      </c>
      <c r="BI574" s="259">
        <f>IF(N574="nulová",J574,0)</f>
        <v>0</v>
      </c>
      <c r="BJ574" s="271" t="s">
        <v>391</v>
      </c>
      <c r="BK574" s="259">
        <f>ROUND(I574*H574,2)</f>
        <v>0</v>
      </c>
      <c r="BL574" s="271" t="s">
        <v>402</v>
      </c>
      <c r="BM574" s="271" t="s">
        <v>748</v>
      </c>
    </row>
    <row r="575" spans="2:63" s="245" customFormat="1" ht="25.9" customHeight="1">
      <c r="B575" s="244"/>
      <c r="D575" s="128" t="s">
        <v>388</v>
      </c>
      <c r="E575" s="129" t="s">
        <v>749</v>
      </c>
      <c r="F575" s="129" t="s">
        <v>750</v>
      </c>
      <c r="I575" s="380"/>
      <c r="J575" s="246">
        <f>BK575</f>
        <v>0</v>
      </c>
      <c r="L575" s="244"/>
      <c r="M575" s="247"/>
      <c r="P575" s="248">
        <f>P576+P599+P608+P672+P677+P742+P849+P883+P946+P978+P992+P1017</f>
        <v>0</v>
      </c>
      <c r="R575" s="248">
        <f>R576+R599+R608+R672+R677+R742+R849+R883+R946+R978+R992+R1017</f>
        <v>13.18008901</v>
      </c>
      <c r="T575" s="249">
        <f>T576+T599+T608+T672+T677+T742+T849+T883+T946+T978+T992+T1017</f>
        <v>0.5147648</v>
      </c>
      <c r="AR575" s="128" t="s">
        <v>313</v>
      </c>
      <c r="AT575" s="130" t="s">
        <v>388</v>
      </c>
      <c r="AU575" s="130" t="s">
        <v>392</v>
      </c>
      <c r="AY575" s="128" t="s">
        <v>393</v>
      </c>
      <c r="BK575" s="131">
        <f>BK576+BK599+BK608+BK672+BK677+BK742+BK849+BK883+BK946+BK978+BK992+BK1017</f>
        <v>0</v>
      </c>
    </row>
    <row r="576" spans="2:63" s="245" customFormat="1" ht="22.9" customHeight="1">
      <c r="B576" s="244"/>
      <c r="D576" s="128" t="s">
        <v>388</v>
      </c>
      <c r="E576" s="132" t="s">
        <v>751</v>
      </c>
      <c r="F576" s="132" t="s">
        <v>752</v>
      </c>
      <c r="I576" s="380"/>
      <c r="J576" s="250">
        <f>BK576</f>
        <v>0</v>
      </c>
      <c r="L576" s="244"/>
      <c r="M576" s="247"/>
      <c r="P576" s="248">
        <f>SUM(P577:P598)</f>
        <v>0</v>
      </c>
      <c r="R576" s="248">
        <f>SUM(R577:R598)</f>
        <v>0.06064</v>
      </c>
      <c r="T576" s="249">
        <f>SUM(T577:T598)</f>
        <v>0</v>
      </c>
      <c r="AR576" s="128" t="s">
        <v>313</v>
      </c>
      <c r="AT576" s="130" t="s">
        <v>388</v>
      </c>
      <c r="AU576" s="130" t="s">
        <v>391</v>
      </c>
      <c r="AY576" s="128" t="s">
        <v>393</v>
      </c>
      <c r="BK576" s="131">
        <f>SUM(BK577:BK598)</f>
        <v>0</v>
      </c>
    </row>
    <row r="577" spans="2:65" s="270" customFormat="1" ht="16.5" customHeight="1">
      <c r="B577" s="226"/>
      <c r="C577" s="251" t="s">
        <v>51</v>
      </c>
      <c r="D577" s="251" t="s">
        <v>397</v>
      </c>
      <c r="E577" s="252" t="s">
        <v>753</v>
      </c>
      <c r="F577" s="253" t="s">
        <v>754</v>
      </c>
      <c r="G577" s="254" t="s">
        <v>400</v>
      </c>
      <c r="H577" s="255">
        <v>30.32</v>
      </c>
      <c r="I577" s="381"/>
      <c r="J577" s="256">
        <f>ROUND(I577*H577,2)</f>
        <v>0</v>
      </c>
      <c r="K577" s="253" t="s">
        <v>319</v>
      </c>
      <c r="L577" s="226"/>
      <c r="M577" s="382" t="s">
        <v>319</v>
      </c>
      <c r="N577" s="257" t="s">
        <v>336</v>
      </c>
      <c r="P577" s="258">
        <f>O577*H577</f>
        <v>0</v>
      </c>
      <c r="Q577" s="258">
        <v>0.002</v>
      </c>
      <c r="R577" s="258">
        <f>Q577*H577</f>
        <v>0.06064</v>
      </c>
      <c r="S577" s="258">
        <v>0</v>
      </c>
      <c r="T577" s="133">
        <f>S577*H577</f>
        <v>0</v>
      </c>
      <c r="AR577" s="271" t="s">
        <v>614</v>
      </c>
      <c r="AT577" s="271" t="s">
        <v>397</v>
      </c>
      <c r="AU577" s="271" t="s">
        <v>313</v>
      </c>
      <c r="AY577" s="271" t="s">
        <v>393</v>
      </c>
      <c r="BE577" s="259">
        <f>IF(N577="základní",J577,0)</f>
        <v>0</v>
      </c>
      <c r="BF577" s="259">
        <f>IF(N577="snížená",J577,0)</f>
        <v>0</v>
      </c>
      <c r="BG577" s="259">
        <f>IF(N577="zákl. přenesená",J577,0)</f>
        <v>0</v>
      </c>
      <c r="BH577" s="259">
        <f>IF(N577="sníž. přenesená",J577,0)</f>
        <v>0</v>
      </c>
      <c r="BI577" s="259">
        <f>IF(N577="nulová",J577,0)</f>
        <v>0</v>
      </c>
      <c r="BJ577" s="271" t="s">
        <v>391</v>
      </c>
      <c r="BK577" s="259">
        <f>ROUND(I577*H577,2)</f>
        <v>0</v>
      </c>
      <c r="BL577" s="271" t="s">
        <v>614</v>
      </c>
      <c r="BM577" s="271" t="s">
        <v>755</v>
      </c>
    </row>
    <row r="578" spans="2:51" s="150" customFormat="1" ht="15">
      <c r="B578" s="149"/>
      <c r="D578" s="136" t="s">
        <v>404</v>
      </c>
      <c r="E578" s="151" t="s">
        <v>319</v>
      </c>
      <c r="F578" s="152" t="s">
        <v>442</v>
      </c>
      <c r="H578" s="151" t="s">
        <v>319</v>
      </c>
      <c r="I578" s="385"/>
      <c r="L578" s="149"/>
      <c r="M578" s="153"/>
      <c r="T578" s="154"/>
      <c r="AT578" s="151" t="s">
        <v>404</v>
      </c>
      <c r="AU578" s="151" t="s">
        <v>313</v>
      </c>
      <c r="AV578" s="150" t="s">
        <v>391</v>
      </c>
      <c r="AW578" s="150" t="s">
        <v>406</v>
      </c>
      <c r="AX578" s="150" t="s">
        <v>392</v>
      </c>
      <c r="AY578" s="151" t="s">
        <v>393</v>
      </c>
    </row>
    <row r="579" spans="2:51" s="135" customFormat="1" ht="15">
      <c r="B579" s="134"/>
      <c r="D579" s="136" t="s">
        <v>404</v>
      </c>
      <c r="E579" s="137" t="s">
        <v>319</v>
      </c>
      <c r="F579" s="138" t="s">
        <v>756</v>
      </c>
      <c r="H579" s="139">
        <v>3.6</v>
      </c>
      <c r="I579" s="383"/>
      <c r="L579" s="134"/>
      <c r="M579" s="140"/>
      <c r="T579" s="141"/>
      <c r="AT579" s="137" t="s">
        <v>404</v>
      </c>
      <c r="AU579" s="137" t="s">
        <v>313</v>
      </c>
      <c r="AV579" s="135" t="s">
        <v>313</v>
      </c>
      <c r="AW579" s="135" t="s">
        <v>406</v>
      </c>
      <c r="AX579" s="135" t="s">
        <v>392</v>
      </c>
      <c r="AY579" s="137" t="s">
        <v>393</v>
      </c>
    </row>
    <row r="580" spans="2:51" s="150" customFormat="1" ht="15">
      <c r="B580" s="149"/>
      <c r="D580" s="136" t="s">
        <v>404</v>
      </c>
      <c r="E580" s="151" t="s">
        <v>319</v>
      </c>
      <c r="F580" s="152" t="s">
        <v>757</v>
      </c>
      <c r="H580" s="151" t="s">
        <v>319</v>
      </c>
      <c r="I580" s="385"/>
      <c r="L580" s="149"/>
      <c r="M580" s="153"/>
      <c r="T580" s="154"/>
      <c r="AT580" s="151" t="s">
        <v>404</v>
      </c>
      <c r="AU580" s="151" t="s">
        <v>313</v>
      </c>
      <c r="AV580" s="150" t="s">
        <v>391</v>
      </c>
      <c r="AW580" s="150" t="s">
        <v>406</v>
      </c>
      <c r="AX580" s="150" t="s">
        <v>392</v>
      </c>
      <c r="AY580" s="151" t="s">
        <v>393</v>
      </c>
    </row>
    <row r="581" spans="2:51" s="135" customFormat="1" ht="15">
      <c r="B581" s="134"/>
      <c r="D581" s="136" t="s">
        <v>404</v>
      </c>
      <c r="E581" s="137" t="s">
        <v>319</v>
      </c>
      <c r="F581" s="138" t="s">
        <v>758</v>
      </c>
      <c r="H581" s="139">
        <v>1.554</v>
      </c>
      <c r="I581" s="383"/>
      <c r="L581" s="134"/>
      <c r="M581" s="140"/>
      <c r="T581" s="141"/>
      <c r="AT581" s="137" t="s">
        <v>404</v>
      </c>
      <c r="AU581" s="137" t="s">
        <v>313</v>
      </c>
      <c r="AV581" s="135" t="s">
        <v>313</v>
      </c>
      <c r="AW581" s="135" t="s">
        <v>406</v>
      </c>
      <c r="AX581" s="135" t="s">
        <v>392</v>
      </c>
      <c r="AY581" s="137" t="s">
        <v>393</v>
      </c>
    </row>
    <row r="582" spans="2:51" s="157" customFormat="1" ht="15">
      <c r="B582" s="156"/>
      <c r="D582" s="136" t="s">
        <v>404</v>
      </c>
      <c r="E582" s="158" t="s">
        <v>319</v>
      </c>
      <c r="F582" s="159" t="s">
        <v>525</v>
      </c>
      <c r="H582" s="160">
        <v>5.154</v>
      </c>
      <c r="I582" s="388"/>
      <c r="L582" s="156"/>
      <c r="M582" s="161"/>
      <c r="T582" s="162"/>
      <c r="AT582" s="158" t="s">
        <v>404</v>
      </c>
      <c r="AU582" s="158" t="s">
        <v>313</v>
      </c>
      <c r="AV582" s="157" t="s">
        <v>394</v>
      </c>
      <c r="AW582" s="157" t="s">
        <v>406</v>
      </c>
      <c r="AX582" s="157" t="s">
        <v>392</v>
      </c>
      <c r="AY582" s="158" t="s">
        <v>393</v>
      </c>
    </row>
    <row r="583" spans="2:51" s="150" customFormat="1" ht="15">
      <c r="B583" s="149"/>
      <c r="D583" s="136" t="s">
        <v>404</v>
      </c>
      <c r="E583" s="151" t="s">
        <v>319</v>
      </c>
      <c r="F583" s="152" t="s">
        <v>1214</v>
      </c>
      <c r="H583" s="151" t="s">
        <v>319</v>
      </c>
      <c r="I583" s="385"/>
      <c r="L583" s="149"/>
      <c r="M583" s="153"/>
      <c r="T583" s="154"/>
      <c r="AT583" s="151" t="s">
        <v>404</v>
      </c>
      <c r="AU583" s="151" t="s">
        <v>313</v>
      </c>
      <c r="AV583" s="150" t="s">
        <v>391</v>
      </c>
      <c r="AW583" s="150" t="s">
        <v>406</v>
      </c>
      <c r="AX583" s="150" t="s">
        <v>392</v>
      </c>
      <c r="AY583" s="151" t="s">
        <v>393</v>
      </c>
    </row>
    <row r="584" spans="2:51" s="135" customFormat="1" ht="15">
      <c r="B584" s="134"/>
      <c r="D584" s="136" t="s">
        <v>404</v>
      </c>
      <c r="E584" s="137" t="s">
        <v>319</v>
      </c>
      <c r="F584" s="138" t="s">
        <v>1322</v>
      </c>
      <c r="H584" s="139">
        <v>5.79</v>
      </c>
      <c r="I584" s="383"/>
      <c r="L584" s="134"/>
      <c r="M584" s="140"/>
      <c r="T584" s="141"/>
      <c r="AT584" s="137" t="s">
        <v>404</v>
      </c>
      <c r="AU584" s="137" t="s">
        <v>313</v>
      </c>
      <c r="AV584" s="135" t="s">
        <v>313</v>
      </c>
      <c r="AW584" s="135" t="s">
        <v>406</v>
      </c>
      <c r="AX584" s="135" t="s">
        <v>392</v>
      </c>
      <c r="AY584" s="137" t="s">
        <v>393</v>
      </c>
    </row>
    <row r="585" spans="2:51" s="150" customFormat="1" ht="15">
      <c r="B585" s="149"/>
      <c r="D585" s="136" t="s">
        <v>404</v>
      </c>
      <c r="E585" s="151" t="s">
        <v>319</v>
      </c>
      <c r="F585" s="152" t="s">
        <v>1216</v>
      </c>
      <c r="H585" s="151" t="s">
        <v>319</v>
      </c>
      <c r="I585" s="385"/>
      <c r="L585" s="149"/>
      <c r="M585" s="153"/>
      <c r="T585" s="154"/>
      <c r="AT585" s="151" t="s">
        <v>404</v>
      </c>
      <c r="AU585" s="151" t="s">
        <v>313</v>
      </c>
      <c r="AV585" s="150" t="s">
        <v>391</v>
      </c>
      <c r="AW585" s="150" t="s">
        <v>406</v>
      </c>
      <c r="AX585" s="150" t="s">
        <v>392</v>
      </c>
      <c r="AY585" s="151" t="s">
        <v>393</v>
      </c>
    </row>
    <row r="586" spans="2:51" s="135" customFormat="1" ht="15">
      <c r="B586" s="134"/>
      <c r="D586" s="136" t="s">
        <v>404</v>
      </c>
      <c r="E586" s="137" t="s">
        <v>319</v>
      </c>
      <c r="F586" s="138" t="s">
        <v>1323</v>
      </c>
      <c r="H586" s="139">
        <v>4.06</v>
      </c>
      <c r="I586" s="383"/>
      <c r="L586" s="134"/>
      <c r="M586" s="140"/>
      <c r="T586" s="141"/>
      <c r="AT586" s="137" t="s">
        <v>404</v>
      </c>
      <c r="AU586" s="137" t="s">
        <v>313</v>
      </c>
      <c r="AV586" s="135" t="s">
        <v>313</v>
      </c>
      <c r="AW586" s="135" t="s">
        <v>406</v>
      </c>
      <c r="AX586" s="135" t="s">
        <v>392</v>
      </c>
      <c r="AY586" s="137" t="s">
        <v>393</v>
      </c>
    </row>
    <row r="587" spans="2:51" s="150" customFormat="1" ht="15">
      <c r="B587" s="149"/>
      <c r="D587" s="136" t="s">
        <v>404</v>
      </c>
      <c r="E587" s="151" t="s">
        <v>319</v>
      </c>
      <c r="F587" s="152" t="s">
        <v>1324</v>
      </c>
      <c r="H587" s="151" t="s">
        <v>319</v>
      </c>
      <c r="I587" s="385"/>
      <c r="L587" s="149"/>
      <c r="M587" s="153"/>
      <c r="T587" s="154"/>
      <c r="AT587" s="151" t="s">
        <v>404</v>
      </c>
      <c r="AU587" s="151" t="s">
        <v>313</v>
      </c>
      <c r="AV587" s="150" t="s">
        <v>391</v>
      </c>
      <c r="AW587" s="150" t="s">
        <v>406</v>
      </c>
      <c r="AX587" s="150" t="s">
        <v>392</v>
      </c>
      <c r="AY587" s="151" t="s">
        <v>393</v>
      </c>
    </row>
    <row r="588" spans="2:51" s="135" customFormat="1" ht="15">
      <c r="B588" s="134"/>
      <c r="D588" s="136" t="s">
        <v>404</v>
      </c>
      <c r="E588" s="137" t="s">
        <v>319</v>
      </c>
      <c r="F588" s="138" t="s">
        <v>1325</v>
      </c>
      <c r="H588" s="139">
        <v>3.836</v>
      </c>
      <c r="I588" s="383"/>
      <c r="L588" s="134"/>
      <c r="M588" s="140"/>
      <c r="T588" s="141"/>
      <c r="AT588" s="137" t="s">
        <v>404</v>
      </c>
      <c r="AU588" s="137" t="s">
        <v>313</v>
      </c>
      <c r="AV588" s="135" t="s">
        <v>313</v>
      </c>
      <c r="AW588" s="135" t="s">
        <v>406</v>
      </c>
      <c r="AX588" s="135" t="s">
        <v>392</v>
      </c>
      <c r="AY588" s="137" t="s">
        <v>393</v>
      </c>
    </row>
    <row r="589" spans="2:51" s="150" customFormat="1" ht="15">
      <c r="B589" s="149"/>
      <c r="D589" s="136" t="s">
        <v>404</v>
      </c>
      <c r="E589" s="151" t="s">
        <v>319</v>
      </c>
      <c r="F589" s="152" t="s">
        <v>1326</v>
      </c>
      <c r="H589" s="151" t="s">
        <v>319</v>
      </c>
      <c r="I589" s="385"/>
      <c r="L589" s="149"/>
      <c r="M589" s="153"/>
      <c r="T589" s="154"/>
      <c r="AT589" s="151" t="s">
        <v>404</v>
      </c>
      <c r="AU589" s="151" t="s">
        <v>313</v>
      </c>
      <c r="AV589" s="150" t="s">
        <v>391</v>
      </c>
      <c r="AW589" s="150" t="s">
        <v>406</v>
      </c>
      <c r="AX589" s="150" t="s">
        <v>392</v>
      </c>
      <c r="AY589" s="151" t="s">
        <v>393</v>
      </c>
    </row>
    <row r="590" spans="2:51" s="135" customFormat="1" ht="15">
      <c r="B590" s="134"/>
      <c r="D590" s="136" t="s">
        <v>404</v>
      </c>
      <c r="E590" s="137" t="s">
        <v>319</v>
      </c>
      <c r="F590" s="138" t="s">
        <v>1327</v>
      </c>
      <c r="H590" s="139">
        <v>11.48</v>
      </c>
      <c r="I590" s="383"/>
      <c r="L590" s="134"/>
      <c r="M590" s="140"/>
      <c r="T590" s="141"/>
      <c r="AT590" s="137" t="s">
        <v>404</v>
      </c>
      <c r="AU590" s="137" t="s">
        <v>313</v>
      </c>
      <c r="AV590" s="135" t="s">
        <v>313</v>
      </c>
      <c r="AW590" s="135" t="s">
        <v>406</v>
      </c>
      <c r="AX590" s="135" t="s">
        <v>392</v>
      </c>
      <c r="AY590" s="137" t="s">
        <v>393</v>
      </c>
    </row>
    <row r="591" spans="2:51" s="157" customFormat="1" ht="15">
      <c r="B591" s="156"/>
      <c r="D591" s="136" t="s">
        <v>404</v>
      </c>
      <c r="E591" s="158" t="s">
        <v>319</v>
      </c>
      <c r="F591" s="159" t="s">
        <v>525</v>
      </c>
      <c r="H591" s="160">
        <v>25.166</v>
      </c>
      <c r="I591" s="388"/>
      <c r="L591" s="156"/>
      <c r="M591" s="161"/>
      <c r="T591" s="162"/>
      <c r="AT591" s="158" t="s">
        <v>404</v>
      </c>
      <c r="AU591" s="158" t="s">
        <v>313</v>
      </c>
      <c r="AV591" s="157" t="s">
        <v>394</v>
      </c>
      <c r="AW591" s="157" t="s">
        <v>406</v>
      </c>
      <c r="AX591" s="157" t="s">
        <v>392</v>
      </c>
      <c r="AY591" s="158" t="s">
        <v>393</v>
      </c>
    </row>
    <row r="592" spans="2:51" s="143" customFormat="1" ht="15">
      <c r="B592" s="142"/>
      <c r="D592" s="136" t="s">
        <v>404</v>
      </c>
      <c r="E592" s="144" t="s">
        <v>319</v>
      </c>
      <c r="F592" s="145" t="s">
        <v>407</v>
      </c>
      <c r="H592" s="146">
        <v>30.319999999999997</v>
      </c>
      <c r="I592" s="384"/>
      <c r="L592" s="142"/>
      <c r="M592" s="147"/>
      <c r="T592" s="148"/>
      <c r="AT592" s="144" t="s">
        <v>404</v>
      </c>
      <c r="AU592" s="144" t="s">
        <v>313</v>
      </c>
      <c r="AV592" s="143" t="s">
        <v>402</v>
      </c>
      <c r="AW592" s="143" t="s">
        <v>406</v>
      </c>
      <c r="AX592" s="143" t="s">
        <v>391</v>
      </c>
      <c r="AY592" s="144" t="s">
        <v>393</v>
      </c>
    </row>
    <row r="593" spans="2:65" s="270" customFormat="1" ht="16.5" customHeight="1">
      <c r="B593" s="226"/>
      <c r="C593" s="251" t="s">
        <v>160</v>
      </c>
      <c r="D593" s="251" t="s">
        <v>397</v>
      </c>
      <c r="E593" s="252" t="s">
        <v>759</v>
      </c>
      <c r="F593" s="253" t="s">
        <v>760</v>
      </c>
      <c r="G593" s="254" t="s">
        <v>438</v>
      </c>
      <c r="H593" s="255">
        <v>0.061</v>
      </c>
      <c r="I593" s="381"/>
      <c r="J593" s="256">
        <f>ROUND(I593*H593,2)</f>
        <v>0</v>
      </c>
      <c r="K593" s="253" t="s">
        <v>401</v>
      </c>
      <c r="L593" s="226"/>
      <c r="M593" s="382" t="s">
        <v>319</v>
      </c>
      <c r="N593" s="257" t="s">
        <v>336</v>
      </c>
      <c r="P593" s="258">
        <f>O593*H593</f>
        <v>0</v>
      </c>
      <c r="Q593" s="258">
        <v>0</v>
      </c>
      <c r="R593" s="258">
        <f>Q593*H593</f>
        <v>0</v>
      </c>
      <c r="S593" s="258">
        <v>0</v>
      </c>
      <c r="T593" s="133">
        <f>S593*H593</f>
        <v>0</v>
      </c>
      <c r="AR593" s="271" t="s">
        <v>614</v>
      </c>
      <c r="AT593" s="271" t="s">
        <v>397</v>
      </c>
      <c r="AU593" s="271" t="s">
        <v>313</v>
      </c>
      <c r="AY593" s="271" t="s">
        <v>393</v>
      </c>
      <c r="BE593" s="259">
        <f>IF(N593="základní",J593,0)</f>
        <v>0</v>
      </c>
      <c r="BF593" s="259">
        <f>IF(N593="snížená",J593,0)</f>
        <v>0</v>
      </c>
      <c r="BG593" s="259">
        <f>IF(N593="zákl. přenesená",J593,0)</f>
        <v>0</v>
      </c>
      <c r="BH593" s="259">
        <f>IF(N593="sníž. přenesená",J593,0)</f>
        <v>0</v>
      </c>
      <c r="BI593" s="259">
        <f>IF(N593="nulová",J593,0)</f>
        <v>0</v>
      </c>
      <c r="BJ593" s="271" t="s">
        <v>391</v>
      </c>
      <c r="BK593" s="259">
        <f>ROUND(I593*H593,2)</f>
        <v>0</v>
      </c>
      <c r="BL593" s="271" t="s">
        <v>614</v>
      </c>
      <c r="BM593" s="271" t="s">
        <v>761</v>
      </c>
    </row>
    <row r="594" spans="2:65" s="270" customFormat="1" ht="16.5" customHeight="1">
      <c r="B594" s="226"/>
      <c r="C594" s="251" t="s">
        <v>92</v>
      </c>
      <c r="D594" s="251" t="s">
        <v>397</v>
      </c>
      <c r="E594" s="252" t="s">
        <v>1328</v>
      </c>
      <c r="F594" s="253" t="s">
        <v>1329</v>
      </c>
      <c r="G594" s="254" t="s">
        <v>438</v>
      </c>
      <c r="H594" s="255">
        <v>0.061</v>
      </c>
      <c r="I594" s="381"/>
      <c r="J594" s="256">
        <f>ROUND(I594*H594,2)</f>
        <v>0</v>
      </c>
      <c r="K594" s="253" t="s">
        <v>401</v>
      </c>
      <c r="L594" s="226"/>
      <c r="M594" s="382" t="s">
        <v>319</v>
      </c>
      <c r="N594" s="257" t="s">
        <v>336</v>
      </c>
      <c r="P594" s="258">
        <f>O594*H594</f>
        <v>0</v>
      </c>
      <c r="Q594" s="258">
        <v>0</v>
      </c>
      <c r="R594" s="258">
        <f>Q594*H594</f>
        <v>0</v>
      </c>
      <c r="S594" s="258">
        <v>0</v>
      </c>
      <c r="T594" s="133">
        <f>S594*H594</f>
        <v>0</v>
      </c>
      <c r="AR594" s="271" t="s">
        <v>614</v>
      </c>
      <c r="AT594" s="271" t="s">
        <v>397</v>
      </c>
      <c r="AU594" s="271" t="s">
        <v>313</v>
      </c>
      <c r="AY594" s="271" t="s">
        <v>393</v>
      </c>
      <c r="BE594" s="259">
        <f>IF(N594="základní",J594,0)</f>
        <v>0</v>
      </c>
      <c r="BF594" s="259">
        <f>IF(N594="snížená",J594,0)</f>
        <v>0</v>
      </c>
      <c r="BG594" s="259">
        <f>IF(N594="zákl. přenesená",J594,0)</f>
        <v>0</v>
      </c>
      <c r="BH594" s="259">
        <f>IF(N594="sníž. přenesená",J594,0)</f>
        <v>0</v>
      </c>
      <c r="BI594" s="259">
        <f>IF(N594="nulová",J594,0)</f>
        <v>0</v>
      </c>
      <c r="BJ594" s="271" t="s">
        <v>391</v>
      </c>
      <c r="BK594" s="259">
        <f>ROUND(I594*H594,2)</f>
        <v>0</v>
      </c>
      <c r="BL594" s="271" t="s">
        <v>614</v>
      </c>
      <c r="BM594" s="271" t="s">
        <v>1330</v>
      </c>
    </row>
    <row r="595" spans="2:65" s="270" customFormat="1" ht="22.5" customHeight="1">
      <c r="B595" s="226"/>
      <c r="C595" s="251" t="s">
        <v>204</v>
      </c>
      <c r="D595" s="251" t="s">
        <v>397</v>
      </c>
      <c r="E595" s="252" t="s">
        <v>762</v>
      </c>
      <c r="F595" s="253" t="s">
        <v>763</v>
      </c>
      <c r="G595" s="254" t="s">
        <v>400</v>
      </c>
      <c r="H595" s="255">
        <v>40</v>
      </c>
      <c r="I595" s="381"/>
      <c r="J595" s="256">
        <f>ROUND(I595*H595,2)</f>
        <v>0</v>
      </c>
      <c r="K595" s="253" t="s">
        <v>319</v>
      </c>
      <c r="L595" s="226"/>
      <c r="M595" s="382" t="s">
        <v>319</v>
      </c>
      <c r="N595" s="257" t="s">
        <v>336</v>
      </c>
      <c r="P595" s="258">
        <f>O595*H595</f>
        <v>0</v>
      </c>
      <c r="Q595" s="258">
        <v>0</v>
      </c>
      <c r="R595" s="258">
        <f>Q595*H595</f>
        <v>0</v>
      </c>
      <c r="S595" s="258">
        <v>0</v>
      </c>
      <c r="T595" s="133">
        <f>S595*H595</f>
        <v>0</v>
      </c>
      <c r="AR595" s="271" t="s">
        <v>402</v>
      </c>
      <c r="AT595" s="271" t="s">
        <v>397</v>
      </c>
      <c r="AU595" s="271" t="s">
        <v>313</v>
      </c>
      <c r="AY595" s="271" t="s">
        <v>393</v>
      </c>
      <c r="BE595" s="259">
        <f>IF(N595="základní",J595,0)</f>
        <v>0</v>
      </c>
      <c r="BF595" s="259">
        <f>IF(N595="snížená",J595,0)</f>
        <v>0</v>
      </c>
      <c r="BG595" s="259">
        <f>IF(N595="zákl. přenesená",J595,0)</f>
        <v>0</v>
      </c>
      <c r="BH595" s="259">
        <f>IF(N595="sníž. přenesená",J595,0)</f>
        <v>0</v>
      </c>
      <c r="BI595" s="259">
        <f>IF(N595="nulová",J595,0)</f>
        <v>0</v>
      </c>
      <c r="BJ595" s="271" t="s">
        <v>391</v>
      </c>
      <c r="BK595" s="259">
        <f>ROUND(I595*H595,2)</f>
        <v>0</v>
      </c>
      <c r="BL595" s="271" t="s">
        <v>402</v>
      </c>
      <c r="BM595" s="271" t="s">
        <v>764</v>
      </c>
    </row>
    <row r="596" spans="2:51" s="150" customFormat="1" ht="15">
      <c r="B596" s="149"/>
      <c r="D596" s="136" t="s">
        <v>404</v>
      </c>
      <c r="E596" s="151" t="s">
        <v>319</v>
      </c>
      <c r="F596" s="152" t="s">
        <v>765</v>
      </c>
      <c r="H596" s="151" t="s">
        <v>319</v>
      </c>
      <c r="I596" s="385"/>
      <c r="L596" s="149"/>
      <c r="M596" s="153"/>
      <c r="T596" s="154"/>
      <c r="AT596" s="151" t="s">
        <v>404</v>
      </c>
      <c r="AU596" s="151" t="s">
        <v>313</v>
      </c>
      <c r="AV596" s="150" t="s">
        <v>391</v>
      </c>
      <c r="AW596" s="150" t="s">
        <v>406</v>
      </c>
      <c r="AX596" s="150" t="s">
        <v>392</v>
      </c>
      <c r="AY596" s="151" t="s">
        <v>393</v>
      </c>
    </row>
    <row r="597" spans="2:51" s="135" customFormat="1" ht="15">
      <c r="B597" s="134"/>
      <c r="D597" s="136" t="s">
        <v>404</v>
      </c>
      <c r="E597" s="137" t="s">
        <v>319</v>
      </c>
      <c r="F597" s="138" t="s">
        <v>629</v>
      </c>
      <c r="H597" s="139">
        <v>40</v>
      </c>
      <c r="I597" s="383"/>
      <c r="L597" s="134"/>
      <c r="M597" s="140"/>
      <c r="T597" s="141"/>
      <c r="AT597" s="137" t="s">
        <v>404</v>
      </c>
      <c r="AU597" s="137" t="s">
        <v>313</v>
      </c>
      <c r="AV597" s="135" t="s">
        <v>313</v>
      </c>
      <c r="AW597" s="135" t="s">
        <v>406</v>
      </c>
      <c r="AX597" s="135" t="s">
        <v>392</v>
      </c>
      <c r="AY597" s="137" t="s">
        <v>393</v>
      </c>
    </row>
    <row r="598" spans="2:51" s="143" customFormat="1" ht="15">
      <c r="B598" s="142"/>
      <c r="D598" s="136" t="s">
        <v>404</v>
      </c>
      <c r="E598" s="144" t="s">
        <v>319</v>
      </c>
      <c r="F598" s="145" t="s">
        <v>407</v>
      </c>
      <c r="H598" s="146">
        <v>40</v>
      </c>
      <c r="I598" s="384"/>
      <c r="L598" s="142"/>
      <c r="M598" s="147"/>
      <c r="T598" s="148"/>
      <c r="AT598" s="144" t="s">
        <v>404</v>
      </c>
      <c r="AU598" s="144" t="s">
        <v>313</v>
      </c>
      <c r="AV598" s="143" t="s">
        <v>402</v>
      </c>
      <c r="AW598" s="143" t="s">
        <v>406</v>
      </c>
      <c r="AX598" s="143" t="s">
        <v>391</v>
      </c>
      <c r="AY598" s="144" t="s">
        <v>393</v>
      </c>
    </row>
    <row r="599" spans="2:63" s="245" customFormat="1" ht="22.9" customHeight="1">
      <c r="B599" s="244"/>
      <c r="D599" s="128" t="s">
        <v>388</v>
      </c>
      <c r="E599" s="132" t="s">
        <v>766</v>
      </c>
      <c r="F599" s="132" t="s">
        <v>767</v>
      </c>
      <c r="I599" s="380"/>
      <c r="J599" s="250">
        <f>BK599</f>
        <v>0</v>
      </c>
      <c r="L599" s="244"/>
      <c r="M599" s="247"/>
      <c r="P599" s="248">
        <f>SUM(P600:P607)</f>
        <v>0</v>
      </c>
      <c r="R599" s="248">
        <f>SUM(R600:R607)</f>
        <v>0.402637</v>
      </c>
      <c r="T599" s="249">
        <f>SUM(T600:T607)</f>
        <v>0</v>
      </c>
      <c r="AR599" s="128" t="s">
        <v>313</v>
      </c>
      <c r="AT599" s="130" t="s">
        <v>388</v>
      </c>
      <c r="AU599" s="130" t="s">
        <v>391</v>
      </c>
      <c r="AY599" s="128" t="s">
        <v>393</v>
      </c>
      <c r="BK599" s="131">
        <f>SUM(BK600:BK607)</f>
        <v>0</v>
      </c>
    </row>
    <row r="600" spans="2:65" s="270" customFormat="1" ht="16.5" customHeight="1">
      <c r="B600" s="226"/>
      <c r="C600" s="251" t="s">
        <v>768</v>
      </c>
      <c r="D600" s="251" t="s">
        <v>397</v>
      </c>
      <c r="E600" s="252" t="s">
        <v>769</v>
      </c>
      <c r="F600" s="253" t="s">
        <v>770</v>
      </c>
      <c r="G600" s="254" t="s">
        <v>400</v>
      </c>
      <c r="H600" s="255">
        <v>34.68</v>
      </c>
      <c r="I600" s="381"/>
      <c r="J600" s="256">
        <f>ROUND(I600*H600,2)</f>
        <v>0</v>
      </c>
      <c r="K600" s="253" t="s">
        <v>401</v>
      </c>
      <c r="L600" s="226"/>
      <c r="M600" s="382" t="s">
        <v>319</v>
      </c>
      <c r="N600" s="257" t="s">
        <v>336</v>
      </c>
      <c r="P600" s="258">
        <f>O600*H600</f>
        <v>0</v>
      </c>
      <c r="Q600" s="258">
        <v>0.006</v>
      </c>
      <c r="R600" s="258">
        <f>Q600*H600</f>
        <v>0.20808000000000001</v>
      </c>
      <c r="S600" s="258">
        <v>0</v>
      </c>
      <c r="T600" s="133">
        <f>S600*H600</f>
        <v>0</v>
      </c>
      <c r="AR600" s="271" t="s">
        <v>614</v>
      </c>
      <c r="AT600" s="271" t="s">
        <v>397</v>
      </c>
      <c r="AU600" s="271" t="s">
        <v>313</v>
      </c>
      <c r="AY600" s="271" t="s">
        <v>393</v>
      </c>
      <c r="BE600" s="259">
        <f>IF(N600="základní",J600,0)</f>
        <v>0</v>
      </c>
      <c r="BF600" s="259">
        <f>IF(N600="snížená",J600,0)</f>
        <v>0</v>
      </c>
      <c r="BG600" s="259">
        <f>IF(N600="zákl. přenesená",J600,0)</f>
        <v>0</v>
      </c>
      <c r="BH600" s="259">
        <f>IF(N600="sníž. přenesená",J600,0)</f>
        <v>0</v>
      </c>
      <c r="BI600" s="259">
        <f>IF(N600="nulová",J600,0)</f>
        <v>0</v>
      </c>
      <c r="BJ600" s="271" t="s">
        <v>391</v>
      </c>
      <c r="BK600" s="259">
        <f>ROUND(I600*H600,2)</f>
        <v>0</v>
      </c>
      <c r="BL600" s="271" t="s">
        <v>614</v>
      </c>
      <c r="BM600" s="271" t="s">
        <v>771</v>
      </c>
    </row>
    <row r="601" spans="2:51" s="135" customFormat="1" ht="15">
      <c r="B601" s="134"/>
      <c r="D601" s="136" t="s">
        <v>404</v>
      </c>
      <c r="E601" s="137" t="s">
        <v>319</v>
      </c>
      <c r="F601" s="138" t="s">
        <v>772</v>
      </c>
      <c r="H601" s="139">
        <v>34.68</v>
      </c>
      <c r="I601" s="383"/>
      <c r="L601" s="134"/>
      <c r="M601" s="140"/>
      <c r="T601" s="141"/>
      <c r="AT601" s="137" t="s">
        <v>404</v>
      </c>
      <c r="AU601" s="137" t="s">
        <v>313</v>
      </c>
      <c r="AV601" s="135" t="s">
        <v>313</v>
      </c>
      <c r="AW601" s="135" t="s">
        <v>406</v>
      </c>
      <c r="AX601" s="135" t="s">
        <v>392</v>
      </c>
      <c r="AY601" s="137" t="s">
        <v>393</v>
      </c>
    </row>
    <row r="602" spans="2:51" s="143" customFormat="1" ht="15">
      <c r="B602" s="142"/>
      <c r="D602" s="136" t="s">
        <v>404</v>
      </c>
      <c r="E602" s="144" t="s">
        <v>319</v>
      </c>
      <c r="F602" s="145" t="s">
        <v>407</v>
      </c>
      <c r="H602" s="146">
        <v>34.68</v>
      </c>
      <c r="I602" s="384"/>
      <c r="L602" s="142"/>
      <c r="M602" s="147"/>
      <c r="T602" s="148"/>
      <c r="AT602" s="144" t="s">
        <v>404</v>
      </c>
      <c r="AU602" s="144" t="s">
        <v>313</v>
      </c>
      <c r="AV602" s="143" t="s">
        <v>402</v>
      </c>
      <c r="AW602" s="143" t="s">
        <v>406</v>
      </c>
      <c r="AX602" s="143" t="s">
        <v>391</v>
      </c>
      <c r="AY602" s="144" t="s">
        <v>393</v>
      </c>
    </row>
    <row r="603" spans="2:65" s="270" customFormat="1" ht="16.5" customHeight="1">
      <c r="B603" s="226"/>
      <c r="C603" s="260" t="s">
        <v>773</v>
      </c>
      <c r="D603" s="260" t="s">
        <v>507</v>
      </c>
      <c r="E603" s="261" t="s">
        <v>774</v>
      </c>
      <c r="F603" s="262" t="s">
        <v>775</v>
      </c>
      <c r="G603" s="263" t="s">
        <v>400</v>
      </c>
      <c r="H603" s="264">
        <v>35.374</v>
      </c>
      <c r="I603" s="386"/>
      <c r="J603" s="265">
        <f>ROUND(I603*H603,2)</f>
        <v>0</v>
      </c>
      <c r="K603" s="262" t="s">
        <v>319</v>
      </c>
      <c r="L603" s="155"/>
      <c r="M603" s="387" t="s">
        <v>319</v>
      </c>
      <c r="N603" s="266" t="s">
        <v>336</v>
      </c>
      <c r="P603" s="258">
        <f>O603*H603</f>
        <v>0</v>
      </c>
      <c r="Q603" s="258">
        <v>0.0055</v>
      </c>
      <c r="R603" s="258">
        <f>Q603*H603</f>
        <v>0.194557</v>
      </c>
      <c r="S603" s="258">
        <v>0</v>
      </c>
      <c r="T603" s="133">
        <f>S603*H603</f>
        <v>0</v>
      </c>
      <c r="AR603" s="271" t="s">
        <v>618</v>
      </c>
      <c r="AT603" s="271" t="s">
        <v>507</v>
      </c>
      <c r="AU603" s="271" t="s">
        <v>313</v>
      </c>
      <c r="AY603" s="271" t="s">
        <v>393</v>
      </c>
      <c r="BE603" s="259">
        <f>IF(N603="základní",J603,0)</f>
        <v>0</v>
      </c>
      <c r="BF603" s="259">
        <f>IF(N603="snížená",J603,0)</f>
        <v>0</v>
      </c>
      <c r="BG603" s="259">
        <f>IF(N603="zákl. přenesená",J603,0)</f>
        <v>0</v>
      </c>
      <c r="BH603" s="259">
        <f>IF(N603="sníž. přenesená",J603,0)</f>
        <v>0</v>
      </c>
      <c r="BI603" s="259">
        <f>IF(N603="nulová",J603,0)</f>
        <v>0</v>
      </c>
      <c r="BJ603" s="271" t="s">
        <v>391</v>
      </c>
      <c r="BK603" s="259">
        <f>ROUND(I603*H603,2)</f>
        <v>0</v>
      </c>
      <c r="BL603" s="271" t="s">
        <v>614</v>
      </c>
      <c r="BM603" s="271" t="s">
        <v>776</v>
      </c>
    </row>
    <row r="604" spans="2:51" s="135" customFormat="1" ht="15">
      <c r="B604" s="134"/>
      <c r="D604" s="136" t="s">
        <v>404</v>
      </c>
      <c r="E604" s="137" t="s">
        <v>319</v>
      </c>
      <c r="F604" s="138" t="s">
        <v>777</v>
      </c>
      <c r="H604" s="139">
        <v>35.374</v>
      </c>
      <c r="I604" s="383"/>
      <c r="L604" s="134"/>
      <c r="M604" s="140"/>
      <c r="T604" s="141"/>
      <c r="AT604" s="137" t="s">
        <v>404</v>
      </c>
      <c r="AU604" s="137" t="s">
        <v>313</v>
      </c>
      <c r="AV604" s="135" t="s">
        <v>313</v>
      </c>
      <c r="AW604" s="135" t="s">
        <v>406</v>
      </c>
      <c r="AX604" s="135" t="s">
        <v>392</v>
      </c>
      <c r="AY604" s="137" t="s">
        <v>393</v>
      </c>
    </row>
    <row r="605" spans="2:51" s="143" customFormat="1" ht="15">
      <c r="B605" s="142"/>
      <c r="D605" s="136" t="s">
        <v>404</v>
      </c>
      <c r="E605" s="144" t="s">
        <v>319</v>
      </c>
      <c r="F605" s="145" t="s">
        <v>407</v>
      </c>
      <c r="H605" s="146">
        <v>35.374</v>
      </c>
      <c r="I605" s="384"/>
      <c r="L605" s="142"/>
      <c r="M605" s="147"/>
      <c r="T605" s="148"/>
      <c r="AT605" s="144" t="s">
        <v>404</v>
      </c>
      <c r="AU605" s="144" t="s">
        <v>313</v>
      </c>
      <c r="AV605" s="143" t="s">
        <v>402</v>
      </c>
      <c r="AW605" s="143" t="s">
        <v>406</v>
      </c>
      <c r="AX605" s="143" t="s">
        <v>391</v>
      </c>
      <c r="AY605" s="144" t="s">
        <v>393</v>
      </c>
    </row>
    <row r="606" spans="2:65" s="270" customFormat="1" ht="16.5" customHeight="1">
      <c r="B606" s="226"/>
      <c r="C606" s="251" t="s">
        <v>778</v>
      </c>
      <c r="D606" s="251" t="s">
        <v>397</v>
      </c>
      <c r="E606" s="252" t="s">
        <v>779</v>
      </c>
      <c r="F606" s="253" t="s">
        <v>780</v>
      </c>
      <c r="G606" s="254" t="s">
        <v>438</v>
      </c>
      <c r="H606" s="255">
        <v>0.403</v>
      </c>
      <c r="I606" s="381"/>
      <c r="J606" s="256">
        <f>ROUND(I606*H606,2)</f>
        <v>0</v>
      </c>
      <c r="K606" s="253" t="s">
        <v>401</v>
      </c>
      <c r="L606" s="226"/>
      <c r="M606" s="382" t="s">
        <v>319</v>
      </c>
      <c r="N606" s="257" t="s">
        <v>336</v>
      </c>
      <c r="P606" s="258">
        <f>O606*H606</f>
        <v>0</v>
      </c>
      <c r="Q606" s="258">
        <v>0</v>
      </c>
      <c r="R606" s="258">
        <f>Q606*H606</f>
        <v>0</v>
      </c>
      <c r="S606" s="258">
        <v>0</v>
      </c>
      <c r="T606" s="133">
        <f>S606*H606</f>
        <v>0</v>
      </c>
      <c r="AR606" s="271" t="s">
        <v>614</v>
      </c>
      <c r="AT606" s="271" t="s">
        <v>397</v>
      </c>
      <c r="AU606" s="271" t="s">
        <v>313</v>
      </c>
      <c r="AY606" s="271" t="s">
        <v>393</v>
      </c>
      <c r="BE606" s="259">
        <f>IF(N606="základní",J606,0)</f>
        <v>0</v>
      </c>
      <c r="BF606" s="259">
        <f>IF(N606="snížená",J606,0)</f>
        <v>0</v>
      </c>
      <c r="BG606" s="259">
        <f>IF(N606="zákl. přenesená",J606,0)</f>
        <v>0</v>
      </c>
      <c r="BH606" s="259">
        <f>IF(N606="sníž. přenesená",J606,0)</f>
        <v>0</v>
      </c>
      <c r="BI606" s="259">
        <f>IF(N606="nulová",J606,0)</f>
        <v>0</v>
      </c>
      <c r="BJ606" s="271" t="s">
        <v>391</v>
      </c>
      <c r="BK606" s="259">
        <f>ROUND(I606*H606,2)</f>
        <v>0</v>
      </c>
      <c r="BL606" s="271" t="s">
        <v>614</v>
      </c>
      <c r="BM606" s="271" t="s">
        <v>781</v>
      </c>
    </row>
    <row r="607" spans="2:65" s="270" customFormat="1" ht="16.5" customHeight="1">
      <c r="B607" s="226"/>
      <c r="C607" s="251" t="s">
        <v>782</v>
      </c>
      <c r="D607" s="251" t="s">
        <v>397</v>
      </c>
      <c r="E607" s="252" t="s">
        <v>783</v>
      </c>
      <c r="F607" s="253" t="s">
        <v>784</v>
      </c>
      <c r="G607" s="254" t="s">
        <v>438</v>
      </c>
      <c r="H607" s="255">
        <v>0.403</v>
      </c>
      <c r="I607" s="381"/>
      <c r="J607" s="256">
        <f>ROUND(I607*H607,2)</f>
        <v>0</v>
      </c>
      <c r="K607" s="253" t="s">
        <v>401</v>
      </c>
      <c r="L607" s="226"/>
      <c r="M607" s="382" t="s">
        <v>319</v>
      </c>
      <c r="N607" s="257" t="s">
        <v>336</v>
      </c>
      <c r="P607" s="258">
        <f>O607*H607</f>
        <v>0</v>
      </c>
      <c r="Q607" s="258">
        <v>0</v>
      </c>
      <c r="R607" s="258">
        <f>Q607*H607</f>
        <v>0</v>
      </c>
      <c r="S607" s="258">
        <v>0</v>
      </c>
      <c r="T607" s="133">
        <f>S607*H607</f>
        <v>0</v>
      </c>
      <c r="AR607" s="271" t="s">
        <v>614</v>
      </c>
      <c r="AT607" s="271" t="s">
        <v>397</v>
      </c>
      <c r="AU607" s="271" t="s">
        <v>313</v>
      </c>
      <c r="AY607" s="271" t="s">
        <v>393</v>
      </c>
      <c r="BE607" s="259">
        <f>IF(N607="základní",J607,0)</f>
        <v>0</v>
      </c>
      <c r="BF607" s="259">
        <f>IF(N607="snížená",J607,0)</f>
        <v>0</v>
      </c>
      <c r="BG607" s="259">
        <f>IF(N607="zákl. přenesená",J607,0)</f>
        <v>0</v>
      </c>
      <c r="BH607" s="259">
        <f>IF(N607="sníž. přenesená",J607,0)</f>
        <v>0</v>
      </c>
      <c r="BI607" s="259">
        <f>IF(N607="nulová",J607,0)</f>
        <v>0</v>
      </c>
      <c r="BJ607" s="271" t="s">
        <v>391</v>
      </c>
      <c r="BK607" s="259">
        <f>ROUND(I607*H607,2)</f>
        <v>0</v>
      </c>
      <c r="BL607" s="271" t="s">
        <v>614</v>
      </c>
      <c r="BM607" s="271" t="s">
        <v>785</v>
      </c>
    </row>
    <row r="608" spans="2:63" s="245" customFormat="1" ht="22.9" customHeight="1">
      <c r="B608" s="244"/>
      <c r="D608" s="128" t="s">
        <v>388</v>
      </c>
      <c r="E608" s="132" t="s">
        <v>786</v>
      </c>
      <c r="F608" s="132" t="s">
        <v>1331</v>
      </c>
      <c r="I608" s="380"/>
      <c r="J608" s="250">
        <f>BK608</f>
        <v>0</v>
      </c>
      <c r="L608" s="244"/>
      <c r="M608" s="247"/>
      <c r="P608" s="248">
        <f>SUM(P609:P671)</f>
        <v>0</v>
      </c>
      <c r="R608" s="248">
        <f>SUM(R609:R671)</f>
        <v>0</v>
      </c>
      <c r="T608" s="249">
        <f>SUM(T609:T671)</f>
        <v>0</v>
      </c>
      <c r="AR608" s="128" t="s">
        <v>313</v>
      </c>
      <c r="AT608" s="130" t="s">
        <v>388</v>
      </c>
      <c r="AU608" s="130" t="s">
        <v>391</v>
      </c>
      <c r="AY608" s="128" t="s">
        <v>393</v>
      </c>
      <c r="BK608" s="131">
        <f>SUM(BK609:BK671)</f>
        <v>0</v>
      </c>
    </row>
    <row r="609" spans="2:65" s="270" customFormat="1" ht="16.5" customHeight="1">
      <c r="B609" s="226"/>
      <c r="C609" s="251" t="s">
        <v>1332</v>
      </c>
      <c r="D609" s="251" t="s">
        <v>397</v>
      </c>
      <c r="E609" s="252" t="s">
        <v>1333</v>
      </c>
      <c r="F609" s="253" t="s">
        <v>1334</v>
      </c>
      <c r="G609" s="254" t="s">
        <v>709</v>
      </c>
      <c r="H609" s="255">
        <v>0</v>
      </c>
      <c r="I609" s="381"/>
      <c r="J609" s="256">
        <f>ROUND(I609*H609,2)</f>
        <v>0</v>
      </c>
      <c r="K609" s="253" t="s">
        <v>319</v>
      </c>
      <c r="L609" s="226"/>
      <c r="M609" s="382" t="s">
        <v>319</v>
      </c>
      <c r="N609" s="257" t="s">
        <v>336</v>
      </c>
      <c r="P609" s="258">
        <f>O609*H609</f>
        <v>0</v>
      </c>
      <c r="Q609" s="258">
        <v>0.011</v>
      </c>
      <c r="R609" s="258">
        <f>Q609*H609</f>
        <v>0</v>
      </c>
      <c r="S609" s="258">
        <v>0</v>
      </c>
      <c r="T609" s="133">
        <f>S609*H609</f>
        <v>0</v>
      </c>
      <c r="AR609" s="271" t="s">
        <v>614</v>
      </c>
      <c r="AT609" s="271" t="s">
        <v>397</v>
      </c>
      <c r="AU609" s="271" t="s">
        <v>313</v>
      </c>
      <c r="AY609" s="271" t="s">
        <v>393</v>
      </c>
      <c r="BE609" s="259">
        <f>IF(N609="základní",J609,0)</f>
        <v>0</v>
      </c>
      <c r="BF609" s="259">
        <f>IF(N609="snížená",J609,0)</f>
        <v>0</v>
      </c>
      <c r="BG609" s="259">
        <f>IF(N609="zákl. přenesená",J609,0)</f>
        <v>0</v>
      </c>
      <c r="BH609" s="259">
        <f>IF(N609="sníž. přenesená",J609,0)</f>
        <v>0</v>
      </c>
      <c r="BI609" s="259">
        <f>IF(N609="nulová",J609,0)</f>
        <v>0</v>
      </c>
      <c r="BJ609" s="271" t="s">
        <v>391</v>
      </c>
      <c r="BK609" s="259">
        <f>ROUND(I609*H609,2)</f>
        <v>0</v>
      </c>
      <c r="BL609" s="271" t="s">
        <v>614</v>
      </c>
      <c r="BM609" s="271" t="s">
        <v>1335</v>
      </c>
    </row>
    <row r="610" spans="2:51" s="135" customFormat="1" ht="15">
      <c r="B610" s="134"/>
      <c r="D610" s="136" t="s">
        <v>404</v>
      </c>
      <c r="E610" s="137" t="s">
        <v>319</v>
      </c>
      <c r="F610" s="138" t="s">
        <v>392</v>
      </c>
      <c r="H610" s="139">
        <v>0</v>
      </c>
      <c r="I610" s="383"/>
      <c r="L610" s="134"/>
      <c r="M610" s="140"/>
      <c r="T610" s="141"/>
      <c r="AT610" s="137" t="s">
        <v>404</v>
      </c>
      <c r="AU610" s="137" t="s">
        <v>313</v>
      </c>
      <c r="AV610" s="135" t="s">
        <v>313</v>
      </c>
      <c r="AW610" s="135" t="s">
        <v>406</v>
      </c>
      <c r="AX610" s="135" t="s">
        <v>391</v>
      </c>
      <c r="AY610" s="137" t="s">
        <v>393</v>
      </c>
    </row>
    <row r="611" spans="2:65" s="270" customFormat="1" ht="16.5" customHeight="1">
      <c r="B611" s="226"/>
      <c r="C611" s="251" t="s">
        <v>787</v>
      </c>
      <c r="D611" s="251" t="s">
        <v>397</v>
      </c>
      <c r="E611" s="252" t="s">
        <v>788</v>
      </c>
      <c r="F611" s="253" t="s">
        <v>789</v>
      </c>
      <c r="G611" s="254" t="s">
        <v>806</v>
      </c>
      <c r="H611" s="255">
        <v>7</v>
      </c>
      <c r="I611" s="381"/>
      <c r="J611" s="256">
        <f>ROUND(I611*H611,2)</f>
        <v>0</v>
      </c>
      <c r="K611" s="253" t="s">
        <v>319</v>
      </c>
      <c r="L611" s="226"/>
      <c r="M611" s="382" t="s">
        <v>319</v>
      </c>
      <c r="N611" s="257" t="s">
        <v>336</v>
      </c>
      <c r="P611" s="258">
        <f>O611*H611</f>
        <v>0</v>
      </c>
      <c r="Q611" s="258">
        <v>0</v>
      </c>
      <c r="R611" s="258">
        <f>Q611*H611</f>
        <v>0</v>
      </c>
      <c r="S611" s="258">
        <v>0</v>
      </c>
      <c r="T611" s="133">
        <f>S611*H611</f>
        <v>0</v>
      </c>
      <c r="AR611" s="271" t="s">
        <v>614</v>
      </c>
      <c r="AT611" s="271" t="s">
        <v>397</v>
      </c>
      <c r="AU611" s="271" t="s">
        <v>313</v>
      </c>
      <c r="AY611" s="271" t="s">
        <v>393</v>
      </c>
      <c r="BE611" s="259">
        <f>IF(N611="základní",J611,0)</f>
        <v>0</v>
      </c>
      <c r="BF611" s="259">
        <f>IF(N611="snížená",J611,0)</f>
        <v>0</v>
      </c>
      <c r="BG611" s="259">
        <f>IF(N611="zákl. přenesená",J611,0)</f>
        <v>0</v>
      </c>
      <c r="BH611" s="259">
        <f>IF(N611="sníž. přenesená",J611,0)</f>
        <v>0</v>
      </c>
      <c r="BI611" s="259">
        <f>IF(N611="nulová",J611,0)</f>
        <v>0</v>
      </c>
      <c r="BJ611" s="271" t="s">
        <v>391</v>
      </c>
      <c r="BK611" s="259">
        <f>ROUND(I611*H611,2)</f>
        <v>0</v>
      </c>
      <c r="BL611" s="271" t="s">
        <v>614</v>
      </c>
      <c r="BM611" s="271" t="s">
        <v>790</v>
      </c>
    </row>
    <row r="612" spans="2:51" s="150" customFormat="1" ht="15">
      <c r="B612" s="149"/>
      <c r="D612" s="136" t="s">
        <v>404</v>
      </c>
      <c r="E612" s="151" t="s">
        <v>319</v>
      </c>
      <c r="F612" s="152" t="s">
        <v>440</v>
      </c>
      <c r="H612" s="151" t="s">
        <v>319</v>
      </c>
      <c r="I612" s="385"/>
      <c r="L612" s="149"/>
      <c r="M612" s="153"/>
      <c r="T612" s="154"/>
      <c r="AT612" s="151" t="s">
        <v>404</v>
      </c>
      <c r="AU612" s="151" t="s">
        <v>313</v>
      </c>
      <c r="AV612" s="150" t="s">
        <v>391</v>
      </c>
      <c r="AW612" s="150" t="s">
        <v>406</v>
      </c>
      <c r="AX612" s="150" t="s">
        <v>392</v>
      </c>
      <c r="AY612" s="151" t="s">
        <v>393</v>
      </c>
    </row>
    <row r="613" spans="2:51" s="135" customFormat="1" ht="15">
      <c r="B613" s="134"/>
      <c r="D613" s="136" t="s">
        <v>404</v>
      </c>
      <c r="E613" s="137" t="s">
        <v>319</v>
      </c>
      <c r="F613" s="138" t="s">
        <v>791</v>
      </c>
      <c r="H613" s="139">
        <v>7</v>
      </c>
      <c r="I613" s="383"/>
      <c r="L613" s="134"/>
      <c r="M613" s="140"/>
      <c r="T613" s="141"/>
      <c r="AT613" s="137" t="s">
        <v>404</v>
      </c>
      <c r="AU613" s="137" t="s">
        <v>313</v>
      </c>
      <c r="AV613" s="135" t="s">
        <v>313</v>
      </c>
      <c r="AW613" s="135" t="s">
        <v>406</v>
      </c>
      <c r="AX613" s="135" t="s">
        <v>392</v>
      </c>
      <c r="AY613" s="137" t="s">
        <v>393</v>
      </c>
    </row>
    <row r="614" spans="2:51" s="143" customFormat="1" ht="15">
      <c r="B614" s="142"/>
      <c r="D614" s="136" t="s">
        <v>404</v>
      </c>
      <c r="E614" s="144" t="s">
        <v>319</v>
      </c>
      <c r="F614" s="145" t="s">
        <v>407</v>
      </c>
      <c r="H614" s="146">
        <v>7</v>
      </c>
      <c r="I614" s="384"/>
      <c r="L614" s="142"/>
      <c r="M614" s="147"/>
      <c r="T614" s="148"/>
      <c r="AT614" s="144" t="s">
        <v>404</v>
      </c>
      <c r="AU614" s="144" t="s">
        <v>313</v>
      </c>
      <c r="AV614" s="143" t="s">
        <v>402</v>
      </c>
      <c r="AW614" s="143" t="s">
        <v>406</v>
      </c>
      <c r="AX614" s="143" t="s">
        <v>391</v>
      </c>
      <c r="AY614" s="144" t="s">
        <v>393</v>
      </c>
    </row>
    <row r="615" spans="2:65" s="270" customFormat="1" ht="16.5" customHeight="1">
      <c r="B615" s="226"/>
      <c r="C615" s="251" t="s">
        <v>792</v>
      </c>
      <c r="D615" s="251" t="s">
        <v>397</v>
      </c>
      <c r="E615" s="252" t="s">
        <v>793</v>
      </c>
      <c r="F615" s="253" t="s">
        <v>794</v>
      </c>
      <c r="G615" s="254" t="s">
        <v>806</v>
      </c>
      <c r="H615" s="255">
        <v>7</v>
      </c>
      <c r="I615" s="381"/>
      <c r="J615" s="256">
        <f>ROUND(I615*H615,2)</f>
        <v>0</v>
      </c>
      <c r="K615" s="253" t="s">
        <v>319</v>
      </c>
      <c r="L615" s="226"/>
      <c r="M615" s="382" t="s">
        <v>319</v>
      </c>
      <c r="N615" s="257" t="s">
        <v>336</v>
      </c>
      <c r="P615" s="258">
        <f>O615*H615</f>
        <v>0</v>
      </c>
      <c r="Q615" s="258">
        <v>0</v>
      </c>
      <c r="R615" s="258">
        <f>Q615*H615</f>
        <v>0</v>
      </c>
      <c r="S615" s="258">
        <v>0</v>
      </c>
      <c r="T615" s="133">
        <f>S615*H615</f>
        <v>0</v>
      </c>
      <c r="AR615" s="271" t="s">
        <v>614</v>
      </c>
      <c r="AT615" s="271" t="s">
        <v>397</v>
      </c>
      <c r="AU615" s="271" t="s">
        <v>313</v>
      </c>
      <c r="AY615" s="271" t="s">
        <v>393</v>
      </c>
      <c r="BE615" s="259">
        <f>IF(N615="základní",J615,0)</f>
        <v>0</v>
      </c>
      <c r="BF615" s="259">
        <f>IF(N615="snížená",J615,0)</f>
        <v>0</v>
      </c>
      <c r="BG615" s="259">
        <f>IF(N615="zákl. přenesená",J615,0)</f>
        <v>0</v>
      </c>
      <c r="BH615" s="259">
        <f>IF(N615="sníž. přenesená",J615,0)</f>
        <v>0</v>
      </c>
      <c r="BI615" s="259">
        <f>IF(N615="nulová",J615,0)</f>
        <v>0</v>
      </c>
      <c r="BJ615" s="271" t="s">
        <v>391</v>
      </c>
      <c r="BK615" s="259">
        <f>ROUND(I615*H615,2)</f>
        <v>0</v>
      </c>
      <c r="BL615" s="271" t="s">
        <v>614</v>
      </c>
      <c r="BM615" s="271" t="s">
        <v>795</v>
      </c>
    </row>
    <row r="616" spans="2:51" s="150" customFormat="1" ht="15">
      <c r="B616" s="149"/>
      <c r="D616" s="136" t="s">
        <v>404</v>
      </c>
      <c r="E616" s="151" t="s">
        <v>319</v>
      </c>
      <c r="F616" s="152" t="s">
        <v>440</v>
      </c>
      <c r="H616" s="151" t="s">
        <v>319</v>
      </c>
      <c r="I616" s="385"/>
      <c r="L616" s="149"/>
      <c r="M616" s="153"/>
      <c r="T616" s="154"/>
      <c r="AT616" s="151" t="s">
        <v>404</v>
      </c>
      <c r="AU616" s="151" t="s">
        <v>313</v>
      </c>
      <c r="AV616" s="150" t="s">
        <v>391</v>
      </c>
      <c r="AW616" s="150" t="s">
        <v>406</v>
      </c>
      <c r="AX616" s="150" t="s">
        <v>392</v>
      </c>
      <c r="AY616" s="151" t="s">
        <v>393</v>
      </c>
    </row>
    <row r="617" spans="2:51" s="135" customFormat="1" ht="15">
      <c r="B617" s="134"/>
      <c r="D617" s="136" t="s">
        <v>404</v>
      </c>
      <c r="E617" s="137" t="s">
        <v>319</v>
      </c>
      <c r="F617" s="138" t="s">
        <v>791</v>
      </c>
      <c r="H617" s="139">
        <v>7</v>
      </c>
      <c r="I617" s="383"/>
      <c r="L617" s="134"/>
      <c r="M617" s="140"/>
      <c r="T617" s="141"/>
      <c r="AT617" s="137" t="s">
        <v>404</v>
      </c>
      <c r="AU617" s="137" t="s">
        <v>313</v>
      </c>
      <c r="AV617" s="135" t="s">
        <v>313</v>
      </c>
      <c r="AW617" s="135" t="s">
        <v>406</v>
      </c>
      <c r="AX617" s="135" t="s">
        <v>392</v>
      </c>
      <c r="AY617" s="137" t="s">
        <v>393</v>
      </c>
    </row>
    <row r="618" spans="2:51" s="143" customFormat="1" ht="15">
      <c r="B618" s="142"/>
      <c r="D618" s="136" t="s">
        <v>404</v>
      </c>
      <c r="E618" s="144" t="s">
        <v>319</v>
      </c>
      <c r="F618" s="145" t="s">
        <v>407</v>
      </c>
      <c r="H618" s="146">
        <v>7</v>
      </c>
      <c r="I618" s="384"/>
      <c r="L618" s="142"/>
      <c r="M618" s="147"/>
      <c r="T618" s="148"/>
      <c r="AT618" s="144" t="s">
        <v>404</v>
      </c>
      <c r="AU618" s="144" t="s">
        <v>313</v>
      </c>
      <c r="AV618" s="143" t="s">
        <v>402</v>
      </c>
      <c r="AW618" s="143" t="s">
        <v>406</v>
      </c>
      <c r="AX618" s="143" t="s">
        <v>391</v>
      </c>
      <c r="AY618" s="144" t="s">
        <v>393</v>
      </c>
    </row>
    <row r="619" spans="2:65" s="270" customFormat="1" ht="16.5" customHeight="1">
      <c r="B619" s="226"/>
      <c r="C619" s="251" t="s">
        <v>796</v>
      </c>
      <c r="D619" s="251" t="s">
        <v>397</v>
      </c>
      <c r="E619" s="252" t="s">
        <v>797</v>
      </c>
      <c r="F619" s="253" t="s">
        <v>798</v>
      </c>
      <c r="G619" s="254" t="s">
        <v>806</v>
      </c>
      <c r="H619" s="255">
        <v>2</v>
      </c>
      <c r="I619" s="381"/>
      <c r="J619" s="256">
        <f>ROUND(I619*H619,2)</f>
        <v>0</v>
      </c>
      <c r="K619" s="253" t="s">
        <v>319</v>
      </c>
      <c r="L619" s="226"/>
      <c r="M619" s="382" t="s">
        <v>319</v>
      </c>
      <c r="N619" s="257" t="s">
        <v>336</v>
      </c>
      <c r="P619" s="258">
        <f>O619*H619</f>
        <v>0</v>
      </c>
      <c r="Q619" s="258">
        <v>0</v>
      </c>
      <c r="R619" s="258">
        <f>Q619*H619</f>
        <v>0</v>
      </c>
      <c r="S619" s="258">
        <v>0</v>
      </c>
      <c r="T619" s="133">
        <f>S619*H619</f>
        <v>0</v>
      </c>
      <c r="AR619" s="271" t="s">
        <v>614</v>
      </c>
      <c r="AT619" s="271" t="s">
        <v>397</v>
      </c>
      <c r="AU619" s="271" t="s">
        <v>313</v>
      </c>
      <c r="AY619" s="271" t="s">
        <v>393</v>
      </c>
      <c r="BE619" s="259">
        <f>IF(N619="základní",J619,0)</f>
        <v>0</v>
      </c>
      <c r="BF619" s="259">
        <f>IF(N619="snížená",J619,0)</f>
        <v>0</v>
      </c>
      <c r="BG619" s="259">
        <f>IF(N619="zákl. přenesená",J619,0)</f>
        <v>0</v>
      </c>
      <c r="BH619" s="259">
        <f>IF(N619="sníž. přenesená",J619,0)</f>
        <v>0</v>
      </c>
      <c r="BI619" s="259">
        <f>IF(N619="nulová",J619,0)</f>
        <v>0</v>
      </c>
      <c r="BJ619" s="271" t="s">
        <v>391</v>
      </c>
      <c r="BK619" s="259">
        <f>ROUND(I619*H619,2)</f>
        <v>0</v>
      </c>
      <c r="BL619" s="271" t="s">
        <v>614</v>
      </c>
      <c r="BM619" s="271" t="s">
        <v>799</v>
      </c>
    </row>
    <row r="620" spans="2:51" s="150" customFormat="1" ht="15">
      <c r="B620" s="149"/>
      <c r="D620" s="136" t="s">
        <v>404</v>
      </c>
      <c r="E620" s="151" t="s">
        <v>319</v>
      </c>
      <c r="F620" s="152" t="s">
        <v>440</v>
      </c>
      <c r="H620" s="151" t="s">
        <v>319</v>
      </c>
      <c r="I620" s="385"/>
      <c r="L620" s="149"/>
      <c r="M620" s="153"/>
      <c r="T620" s="154"/>
      <c r="AT620" s="151" t="s">
        <v>404</v>
      </c>
      <c r="AU620" s="151" t="s">
        <v>313</v>
      </c>
      <c r="AV620" s="150" t="s">
        <v>391</v>
      </c>
      <c r="AW620" s="150" t="s">
        <v>406</v>
      </c>
      <c r="AX620" s="150" t="s">
        <v>392</v>
      </c>
      <c r="AY620" s="151" t="s">
        <v>393</v>
      </c>
    </row>
    <row r="621" spans="2:51" s="135" customFormat="1" ht="15">
      <c r="B621" s="134"/>
      <c r="D621" s="136" t="s">
        <v>404</v>
      </c>
      <c r="E621" s="137" t="s">
        <v>319</v>
      </c>
      <c r="F621" s="138" t="s">
        <v>313</v>
      </c>
      <c r="H621" s="139">
        <v>2</v>
      </c>
      <c r="I621" s="383"/>
      <c r="L621" s="134"/>
      <c r="M621" s="140"/>
      <c r="T621" s="141"/>
      <c r="AT621" s="137" t="s">
        <v>404</v>
      </c>
      <c r="AU621" s="137" t="s">
        <v>313</v>
      </c>
      <c r="AV621" s="135" t="s">
        <v>313</v>
      </c>
      <c r="AW621" s="135" t="s">
        <v>406</v>
      </c>
      <c r="AX621" s="135" t="s">
        <v>392</v>
      </c>
      <c r="AY621" s="137" t="s">
        <v>393</v>
      </c>
    </row>
    <row r="622" spans="2:51" s="143" customFormat="1" ht="15">
      <c r="B622" s="142"/>
      <c r="D622" s="136" t="s">
        <v>404</v>
      </c>
      <c r="E622" s="144" t="s">
        <v>319</v>
      </c>
      <c r="F622" s="145" t="s">
        <v>407</v>
      </c>
      <c r="H622" s="146">
        <v>2</v>
      </c>
      <c r="I622" s="384"/>
      <c r="L622" s="142"/>
      <c r="M622" s="147"/>
      <c r="T622" s="148"/>
      <c r="AT622" s="144" t="s">
        <v>404</v>
      </c>
      <c r="AU622" s="144" t="s">
        <v>313</v>
      </c>
      <c r="AV622" s="143" t="s">
        <v>402</v>
      </c>
      <c r="AW622" s="143" t="s">
        <v>406</v>
      </c>
      <c r="AX622" s="143" t="s">
        <v>391</v>
      </c>
      <c r="AY622" s="144" t="s">
        <v>393</v>
      </c>
    </row>
    <row r="623" spans="2:65" s="270" customFormat="1" ht="16.5" customHeight="1">
      <c r="B623" s="226"/>
      <c r="C623" s="251" t="s">
        <v>800</v>
      </c>
      <c r="D623" s="251" t="s">
        <v>397</v>
      </c>
      <c r="E623" s="252" t="s">
        <v>801</v>
      </c>
      <c r="F623" s="253" t="s">
        <v>802</v>
      </c>
      <c r="G623" s="254" t="s">
        <v>806</v>
      </c>
      <c r="H623" s="255">
        <v>2</v>
      </c>
      <c r="I623" s="381"/>
      <c r="J623" s="256">
        <f>ROUND(I623*H623,2)</f>
        <v>0</v>
      </c>
      <c r="K623" s="253" t="s">
        <v>319</v>
      </c>
      <c r="L623" s="226"/>
      <c r="M623" s="382" t="s">
        <v>319</v>
      </c>
      <c r="N623" s="257" t="s">
        <v>336</v>
      </c>
      <c r="P623" s="258">
        <f>O623*H623</f>
        <v>0</v>
      </c>
      <c r="Q623" s="258">
        <v>0</v>
      </c>
      <c r="R623" s="258">
        <f>Q623*H623</f>
        <v>0</v>
      </c>
      <c r="S623" s="258">
        <v>0</v>
      </c>
      <c r="T623" s="133">
        <f>S623*H623</f>
        <v>0</v>
      </c>
      <c r="AR623" s="271" t="s">
        <v>614</v>
      </c>
      <c r="AT623" s="271" t="s">
        <v>397</v>
      </c>
      <c r="AU623" s="271" t="s">
        <v>313</v>
      </c>
      <c r="AY623" s="271" t="s">
        <v>393</v>
      </c>
      <c r="BE623" s="259">
        <f>IF(N623="základní",J623,0)</f>
        <v>0</v>
      </c>
      <c r="BF623" s="259">
        <f>IF(N623="snížená",J623,0)</f>
        <v>0</v>
      </c>
      <c r="BG623" s="259">
        <f>IF(N623="zákl. přenesená",J623,0)</f>
        <v>0</v>
      </c>
      <c r="BH623" s="259">
        <f>IF(N623="sníž. přenesená",J623,0)</f>
        <v>0</v>
      </c>
      <c r="BI623" s="259">
        <f>IF(N623="nulová",J623,0)</f>
        <v>0</v>
      </c>
      <c r="BJ623" s="271" t="s">
        <v>391</v>
      </c>
      <c r="BK623" s="259">
        <f>ROUND(I623*H623,2)</f>
        <v>0</v>
      </c>
      <c r="BL623" s="271" t="s">
        <v>614</v>
      </c>
      <c r="BM623" s="271" t="s">
        <v>803</v>
      </c>
    </row>
    <row r="624" spans="2:51" s="150" customFormat="1" ht="15">
      <c r="B624" s="149"/>
      <c r="D624" s="136" t="s">
        <v>404</v>
      </c>
      <c r="E624" s="151" t="s">
        <v>319</v>
      </c>
      <c r="F624" s="152" t="s">
        <v>440</v>
      </c>
      <c r="H624" s="151" t="s">
        <v>319</v>
      </c>
      <c r="I624" s="385"/>
      <c r="L624" s="149"/>
      <c r="M624" s="153"/>
      <c r="T624" s="154"/>
      <c r="AT624" s="151" t="s">
        <v>404</v>
      </c>
      <c r="AU624" s="151" t="s">
        <v>313</v>
      </c>
      <c r="AV624" s="150" t="s">
        <v>391</v>
      </c>
      <c r="AW624" s="150" t="s">
        <v>406</v>
      </c>
      <c r="AX624" s="150" t="s">
        <v>392</v>
      </c>
      <c r="AY624" s="151" t="s">
        <v>393</v>
      </c>
    </row>
    <row r="625" spans="2:51" s="135" customFormat="1" ht="15">
      <c r="B625" s="134"/>
      <c r="D625" s="136" t="s">
        <v>404</v>
      </c>
      <c r="E625" s="137" t="s">
        <v>319</v>
      </c>
      <c r="F625" s="138" t="s">
        <v>313</v>
      </c>
      <c r="H625" s="139">
        <v>2</v>
      </c>
      <c r="I625" s="383"/>
      <c r="L625" s="134"/>
      <c r="M625" s="140"/>
      <c r="T625" s="141"/>
      <c r="AT625" s="137" t="s">
        <v>404</v>
      </c>
      <c r="AU625" s="137" t="s">
        <v>313</v>
      </c>
      <c r="AV625" s="135" t="s">
        <v>313</v>
      </c>
      <c r="AW625" s="135" t="s">
        <v>406</v>
      </c>
      <c r="AX625" s="135" t="s">
        <v>392</v>
      </c>
      <c r="AY625" s="137" t="s">
        <v>393</v>
      </c>
    </row>
    <row r="626" spans="2:51" s="143" customFormat="1" ht="15">
      <c r="B626" s="142"/>
      <c r="D626" s="136" t="s">
        <v>404</v>
      </c>
      <c r="E626" s="144" t="s">
        <v>319</v>
      </c>
      <c r="F626" s="145" t="s">
        <v>407</v>
      </c>
      <c r="H626" s="146">
        <v>2</v>
      </c>
      <c r="I626" s="384"/>
      <c r="L626" s="142"/>
      <c r="M626" s="147"/>
      <c r="T626" s="148"/>
      <c r="AT626" s="144" t="s">
        <v>404</v>
      </c>
      <c r="AU626" s="144" t="s">
        <v>313</v>
      </c>
      <c r="AV626" s="143" t="s">
        <v>402</v>
      </c>
      <c r="AW626" s="143" t="s">
        <v>406</v>
      </c>
      <c r="AX626" s="143" t="s">
        <v>391</v>
      </c>
      <c r="AY626" s="144" t="s">
        <v>393</v>
      </c>
    </row>
    <row r="627" spans="2:65" s="270" customFormat="1" ht="16.5" customHeight="1">
      <c r="B627" s="226"/>
      <c r="C627" s="251" t="s">
        <v>1336</v>
      </c>
      <c r="D627" s="251" t="s">
        <v>397</v>
      </c>
      <c r="E627" s="252" t="s">
        <v>1337</v>
      </c>
      <c r="F627" s="253" t="s">
        <v>1338</v>
      </c>
      <c r="G627" s="254" t="s">
        <v>806</v>
      </c>
      <c r="H627" s="255">
        <v>1</v>
      </c>
      <c r="I627" s="381"/>
      <c r="J627" s="256">
        <f>ROUND(I627*H627,2)</f>
        <v>0</v>
      </c>
      <c r="K627" s="253" t="s">
        <v>319</v>
      </c>
      <c r="L627" s="226"/>
      <c r="M627" s="382" t="s">
        <v>319</v>
      </c>
      <c r="N627" s="257" t="s">
        <v>336</v>
      </c>
      <c r="P627" s="258">
        <f>O627*H627</f>
        <v>0</v>
      </c>
      <c r="Q627" s="258">
        <v>0</v>
      </c>
      <c r="R627" s="258">
        <f>Q627*H627</f>
        <v>0</v>
      </c>
      <c r="S627" s="258">
        <v>0</v>
      </c>
      <c r="T627" s="133">
        <f>S627*H627</f>
        <v>0</v>
      </c>
      <c r="AR627" s="271" t="s">
        <v>614</v>
      </c>
      <c r="AT627" s="271" t="s">
        <v>397</v>
      </c>
      <c r="AU627" s="271" t="s">
        <v>313</v>
      </c>
      <c r="AY627" s="271" t="s">
        <v>393</v>
      </c>
      <c r="BE627" s="259">
        <f>IF(N627="základní",J627,0)</f>
        <v>0</v>
      </c>
      <c r="BF627" s="259">
        <f>IF(N627="snížená",J627,0)</f>
        <v>0</v>
      </c>
      <c r="BG627" s="259">
        <f>IF(N627="zákl. přenesená",J627,0)</f>
        <v>0</v>
      </c>
      <c r="BH627" s="259">
        <f>IF(N627="sníž. přenesená",J627,0)</f>
        <v>0</v>
      </c>
      <c r="BI627" s="259">
        <f>IF(N627="nulová",J627,0)</f>
        <v>0</v>
      </c>
      <c r="BJ627" s="271" t="s">
        <v>391</v>
      </c>
      <c r="BK627" s="259">
        <f>ROUND(I627*H627,2)</f>
        <v>0</v>
      </c>
      <c r="BL627" s="271" t="s">
        <v>614</v>
      </c>
      <c r="BM627" s="271" t="s">
        <v>1339</v>
      </c>
    </row>
    <row r="628" spans="2:51" s="150" customFormat="1" ht="15">
      <c r="B628" s="149"/>
      <c r="D628" s="136" t="s">
        <v>404</v>
      </c>
      <c r="E628" s="151" t="s">
        <v>319</v>
      </c>
      <c r="F628" s="152" t="s">
        <v>442</v>
      </c>
      <c r="H628" s="151" t="s">
        <v>319</v>
      </c>
      <c r="I628" s="385"/>
      <c r="L628" s="149"/>
      <c r="M628" s="153"/>
      <c r="T628" s="154"/>
      <c r="AT628" s="151" t="s">
        <v>404</v>
      </c>
      <c r="AU628" s="151" t="s">
        <v>313</v>
      </c>
      <c r="AV628" s="150" t="s">
        <v>391</v>
      </c>
      <c r="AW628" s="150" t="s">
        <v>406</v>
      </c>
      <c r="AX628" s="150" t="s">
        <v>392</v>
      </c>
      <c r="AY628" s="151" t="s">
        <v>393</v>
      </c>
    </row>
    <row r="629" spans="2:51" s="135" customFormat="1" ht="15">
      <c r="B629" s="134"/>
      <c r="D629" s="136" t="s">
        <v>404</v>
      </c>
      <c r="E629" s="137" t="s">
        <v>319</v>
      </c>
      <c r="F629" s="138" t="s">
        <v>391</v>
      </c>
      <c r="H629" s="139">
        <v>1</v>
      </c>
      <c r="I629" s="383"/>
      <c r="L629" s="134"/>
      <c r="M629" s="140"/>
      <c r="T629" s="141"/>
      <c r="AT629" s="137" t="s">
        <v>404</v>
      </c>
      <c r="AU629" s="137" t="s">
        <v>313</v>
      </c>
      <c r="AV629" s="135" t="s">
        <v>313</v>
      </c>
      <c r="AW629" s="135" t="s">
        <v>406</v>
      </c>
      <c r="AX629" s="135" t="s">
        <v>392</v>
      </c>
      <c r="AY629" s="137" t="s">
        <v>393</v>
      </c>
    </row>
    <row r="630" spans="2:51" s="143" customFormat="1" ht="15">
      <c r="B630" s="142"/>
      <c r="D630" s="136" t="s">
        <v>404</v>
      </c>
      <c r="E630" s="144" t="s">
        <v>319</v>
      </c>
      <c r="F630" s="145" t="s">
        <v>407</v>
      </c>
      <c r="H630" s="146">
        <v>1</v>
      </c>
      <c r="I630" s="384"/>
      <c r="L630" s="142"/>
      <c r="M630" s="147"/>
      <c r="T630" s="148"/>
      <c r="AT630" s="144" t="s">
        <v>404</v>
      </c>
      <c r="AU630" s="144" t="s">
        <v>313</v>
      </c>
      <c r="AV630" s="143" t="s">
        <v>402</v>
      </c>
      <c r="AW630" s="143" t="s">
        <v>406</v>
      </c>
      <c r="AX630" s="143" t="s">
        <v>391</v>
      </c>
      <c r="AY630" s="144" t="s">
        <v>393</v>
      </c>
    </row>
    <row r="631" spans="2:65" s="270" customFormat="1" ht="16.5" customHeight="1">
      <c r="B631" s="226"/>
      <c r="C631" s="251" t="s">
        <v>1340</v>
      </c>
      <c r="D631" s="251" t="s">
        <v>397</v>
      </c>
      <c r="E631" s="252" t="s">
        <v>1341</v>
      </c>
      <c r="F631" s="253" t="s">
        <v>1342</v>
      </c>
      <c r="G631" s="254" t="s">
        <v>806</v>
      </c>
      <c r="H631" s="255">
        <v>1</v>
      </c>
      <c r="I631" s="381"/>
      <c r="J631" s="256">
        <f>ROUND(I631*H631,2)</f>
        <v>0</v>
      </c>
      <c r="K631" s="253" t="s">
        <v>319</v>
      </c>
      <c r="L631" s="226"/>
      <c r="M631" s="382" t="s">
        <v>319</v>
      </c>
      <c r="N631" s="257" t="s">
        <v>336</v>
      </c>
      <c r="P631" s="258">
        <f>O631*H631</f>
        <v>0</v>
      </c>
      <c r="Q631" s="258">
        <v>0</v>
      </c>
      <c r="R631" s="258">
        <f>Q631*H631</f>
        <v>0</v>
      </c>
      <c r="S631" s="258">
        <v>0</v>
      </c>
      <c r="T631" s="133">
        <f>S631*H631</f>
        <v>0</v>
      </c>
      <c r="AR631" s="271" t="s">
        <v>614</v>
      </c>
      <c r="AT631" s="271" t="s">
        <v>397</v>
      </c>
      <c r="AU631" s="271" t="s">
        <v>313</v>
      </c>
      <c r="AY631" s="271" t="s">
        <v>393</v>
      </c>
      <c r="BE631" s="259">
        <f>IF(N631="základní",J631,0)</f>
        <v>0</v>
      </c>
      <c r="BF631" s="259">
        <f>IF(N631="snížená",J631,0)</f>
        <v>0</v>
      </c>
      <c r="BG631" s="259">
        <f>IF(N631="zákl. přenesená",J631,0)</f>
        <v>0</v>
      </c>
      <c r="BH631" s="259">
        <f>IF(N631="sníž. přenesená",J631,0)</f>
        <v>0</v>
      </c>
      <c r="BI631" s="259">
        <f>IF(N631="nulová",J631,0)</f>
        <v>0</v>
      </c>
      <c r="BJ631" s="271" t="s">
        <v>391</v>
      </c>
      <c r="BK631" s="259">
        <f>ROUND(I631*H631,2)</f>
        <v>0</v>
      </c>
      <c r="BL631" s="271" t="s">
        <v>614</v>
      </c>
      <c r="BM631" s="271" t="s">
        <v>1343</v>
      </c>
    </row>
    <row r="632" spans="2:51" s="150" customFormat="1" ht="15">
      <c r="B632" s="149"/>
      <c r="D632" s="136" t="s">
        <v>404</v>
      </c>
      <c r="E632" s="151" t="s">
        <v>319</v>
      </c>
      <c r="F632" s="152" t="s">
        <v>442</v>
      </c>
      <c r="H632" s="151" t="s">
        <v>319</v>
      </c>
      <c r="I632" s="385"/>
      <c r="L632" s="149"/>
      <c r="M632" s="153"/>
      <c r="T632" s="154"/>
      <c r="AT632" s="151" t="s">
        <v>404</v>
      </c>
      <c r="AU632" s="151" t="s">
        <v>313</v>
      </c>
      <c r="AV632" s="150" t="s">
        <v>391</v>
      </c>
      <c r="AW632" s="150" t="s">
        <v>406</v>
      </c>
      <c r="AX632" s="150" t="s">
        <v>392</v>
      </c>
      <c r="AY632" s="151" t="s">
        <v>393</v>
      </c>
    </row>
    <row r="633" spans="2:51" s="135" customFormat="1" ht="15">
      <c r="B633" s="134"/>
      <c r="D633" s="136" t="s">
        <v>404</v>
      </c>
      <c r="E633" s="137" t="s">
        <v>319</v>
      </c>
      <c r="F633" s="138" t="s">
        <v>391</v>
      </c>
      <c r="H633" s="139">
        <v>1</v>
      </c>
      <c r="I633" s="383"/>
      <c r="L633" s="134"/>
      <c r="M633" s="140"/>
      <c r="T633" s="141"/>
      <c r="AT633" s="137" t="s">
        <v>404</v>
      </c>
      <c r="AU633" s="137" t="s">
        <v>313</v>
      </c>
      <c r="AV633" s="135" t="s">
        <v>313</v>
      </c>
      <c r="AW633" s="135" t="s">
        <v>406</v>
      </c>
      <c r="AX633" s="135" t="s">
        <v>392</v>
      </c>
      <c r="AY633" s="137" t="s">
        <v>393</v>
      </c>
    </row>
    <row r="634" spans="2:51" s="143" customFormat="1" ht="15">
      <c r="B634" s="142"/>
      <c r="D634" s="136" t="s">
        <v>404</v>
      </c>
      <c r="E634" s="144" t="s">
        <v>319</v>
      </c>
      <c r="F634" s="145" t="s">
        <v>407</v>
      </c>
      <c r="H634" s="146">
        <v>1</v>
      </c>
      <c r="I634" s="384"/>
      <c r="L634" s="142"/>
      <c r="M634" s="147"/>
      <c r="T634" s="148"/>
      <c r="AT634" s="144" t="s">
        <v>404</v>
      </c>
      <c r="AU634" s="144" t="s">
        <v>313</v>
      </c>
      <c r="AV634" s="143" t="s">
        <v>402</v>
      </c>
      <c r="AW634" s="143" t="s">
        <v>406</v>
      </c>
      <c r="AX634" s="143" t="s">
        <v>391</v>
      </c>
      <c r="AY634" s="144" t="s">
        <v>393</v>
      </c>
    </row>
    <row r="635" spans="2:65" s="270" customFormat="1" ht="16.5" customHeight="1">
      <c r="B635" s="226"/>
      <c r="C635" s="251" t="s">
        <v>1344</v>
      </c>
      <c r="D635" s="251" t="s">
        <v>397</v>
      </c>
      <c r="E635" s="252" t="s">
        <v>1345</v>
      </c>
      <c r="F635" s="253" t="s">
        <v>1346</v>
      </c>
      <c r="G635" s="254" t="s">
        <v>806</v>
      </c>
      <c r="H635" s="255">
        <v>1</v>
      </c>
      <c r="I635" s="381"/>
      <c r="J635" s="256">
        <f>ROUND(I635*H635,2)</f>
        <v>0</v>
      </c>
      <c r="K635" s="253" t="s">
        <v>319</v>
      </c>
      <c r="L635" s="226"/>
      <c r="M635" s="382" t="s">
        <v>319</v>
      </c>
      <c r="N635" s="257" t="s">
        <v>336</v>
      </c>
      <c r="P635" s="258">
        <f>O635*H635</f>
        <v>0</v>
      </c>
      <c r="Q635" s="258">
        <v>0</v>
      </c>
      <c r="R635" s="258">
        <f>Q635*H635</f>
        <v>0</v>
      </c>
      <c r="S635" s="258">
        <v>0</v>
      </c>
      <c r="T635" s="133">
        <f>S635*H635</f>
        <v>0</v>
      </c>
      <c r="AR635" s="271" t="s">
        <v>614</v>
      </c>
      <c r="AT635" s="271" t="s">
        <v>397</v>
      </c>
      <c r="AU635" s="271" t="s">
        <v>313</v>
      </c>
      <c r="AY635" s="271" t="s">
        <v>393</v>
      </c>
      <c r="BE635" s="259">
        <f>IF(N635="základní",J635,0)</f>
        <v>0</v>
      </c>
      <c r="BF635" s="259">
        <f>IF(N635="snížená",J635,0)</f>
        <v>0</v>
      </c>
      <c r="BG635" s="259">
        <f>IF(N635="zákl. přenesená",J635,0)</f>
        <v>0</v>
      </c>
      <c r="BH635" s="259">
        <f>IF(N635="sníž. přenesená",J635,0)</f>
        <v>0</v>
      </c>
      <c r="BI635" s="259">
        <f>IF(N635="nulová",J635,0)</f>
        <v>0</v>
      </c>
      <c r="BJ635" s="271" t="s">
        <v>391</v>
      </c>
      <c r="BK635" s="259">
        <f>ROUND(I635*H635,2)</f>
        <v>0</v>
      </c>
      <c r="BL635" s="271" t="s">
        <v>614</v>
      </c>
      <c r="BM635" s="271" t="s">
        <v>1347</v>
      </c>
    </row>
    <row r="636" spans="2:51" s="150" customFormat="1" ht="15">
      <c r="B636" s="149"/>
      <c r="D636" s="136" t="s">
        <v>404</v>
      </c>
      <c r="E636" s="151" t="s">
        <v>319</v>
      </c>
      <c r="F636" s="152" t="s">
        <v>442</v>
      </c>
      <c r="H636" s="151" t="s">
        <v>319</v>
      </c>
      <c r="I636" s="385"/>
      <c r="L636" s="149"/>
      <c r="M636" s="153"/>
      <c r="T636" s="154"/>
      <c r="AT636" s="151" t="s">
        <v>404</v>
      </c>
      <c r="AU636" s="151" t="s">
        <v>313</v>
      </c>
      <c r="AV636" s="150" t="s">
        <v>391</v>
      </c>
      <c r="AW636" s="150" t="s">
        <v>406</v>
      </c>
      <c r="AX636" s="150" t="s">
        <v>392</v>
      </c>
      <c r="AY636" s="151" t="s">
        <v>393</v>
      </c>
    </row>
    <row r="637" spans="2:51" s="135" customFormat="1" ht="15">
      <c r="B637" s="134"/>
      <c r="D637" s="136" t="s">
        <v>404</v>
      </c>
      <c r="E637" s="137" t="s">
        <v>319</v>
      </c>
      <c r="F637" s="138" t="s">
        <v>391</v>
      </c>
      <c r="H637" s="139">
        <v>1</v>
      </c>
      <c r="I637" s="383"/>
      <c r="L637" s="134"/>
      <c r="M637" s="140"/>
      <c r="T637" s="141"/>
      <c r="AT637" s="137" t="s">
        <v>404</v>
      </c>
      <c r="AU637" s="137" t="s">
        <v>313</v>
      </c>
      <c r="AV637" s="135" t="s">
        <v>313</v>
      </c>
      <c r="AW637" s="135" t="s">
        <v>406</v>
      </c>
      <c r="AX637" s="135" t="s">
        <v>392</v>
      </c>
      <c r="AY637" s="137" t="s">
        <v>393</v>
      </c>
    </row>
    <row r="638" spans="2:51" s="143" customFormat="1" ht="15">
      <c r="B638" s="142"/>
      <c r="D638" s="136" t="s">
        <v>404</v>
      </c>
      <c r="E638" s="144" t="s">
        <v>319</v>
      </c>
      <c r="F638" s="145" t="s">
        <v>407</v>
      </c>
      <c r="H638" s="146">
        <v>1</v>
      </c>
      <c r="I638" s="384"/>
      <c r="L638" s="142"/>
      <c r="M638" s="147"/>
      <c r="T638" s="148"/>
      <c r="AT638" s="144" t="s">
        <v>404</v>
      </c>
      <c r="AU638" s="144" t="s">
        <v>313</v>
      </c>
      <c r="AV638" s="143" t="s">
        <v>402</v>
      </c>
      <c r="AW638" s="143" t="s">
        <v>406</v>
      </c>
      <c r="AX638" s="143" t="s">
        <v>391</v>
      </c>
      <c r="AY638" s="144" t="s">
        <v>393</v>
      </c>
    </row>
    <row r="639" spans="2:65" s="270" customFormat="1" ht="16.5" customHeight="1">
      <c r="B639" s="226"/>
      <c r="C639" s="251" t="s">
        <v>1348</v>
      </c>
      <c r="D639" s="251" t="s">
        <v>397</v>
      </c>
      <c r="E639" s="252" t="s">
        <v>1349</v>
      </c>
      <c r="F639" s="253" t="s">
        <v>1350</v>
      </c>
      <c r="G639" s="254" t="s">
        <v>806</v>
      </c>
      <c r="H639" s="255">
        <v>2</v>
      </c>
      <c r="I639" s="381"/>
      <c r="J639" s="256">
        <f>ROUND(I639*H639,2)</f>
        <v>0</v>
      </c>
      <c r="K639" s="253" t="s">
        <v>319</v>
      </c>
      <c r="L639" s="226"/>
      <c r="M639" s="382" t="s">
        <v>319</v>
      </c>
      <c r="N639" s="257" t="s">
        <v>336</v>
      </c>
      <c r="P639" s="258">
        <f>O639*H639</f>
        <v>0</v>
      </c>
      <c r="Q639" s="258">
        <v>0</v>
      </c>
      <c r="R639" s="258">
        <f>Q639*H639</f>
        <v>0</v>
      </c>
      <c r="S639" s="258">
        <v>0</v>
      </c>
      <c r="T639" s="133">
        <f>S639*H639</f>
        <v>0</v>
      </c>
      <c r="AR639" s="271" t="s">
        <v>614</v>
      </c>
      <c r="AT639" s="271" t="s">
        <v>397</v>
      </c>
      <c r="AU639" s="271" t="s">
        <v>313</v>
      </c>
      <c r="AY639" s="271" t="s">
        <v>393</v>
      </c>
      <c r="BE639" s="259">
        <f>IF(N639="základní",J639,0)</f>
        <v>0</v>
      </c>
      <c r="BF639" s="259">
        <f>IF(N639="snížená",J639,0)</f>
        <v>0</v>
      </c>
      <c r="BG639" s="259">
        <f>IF(N639="zákl. přenesená",J639,0)</f>
        <v>0</v>
      </c>
      <c r="BH639" s="259">
        <f>IF(N639="sníž. přenesená",J639,0)</f>
        <v>0</v>
      </c>
      <c r="BI639" s="259">
        <f>IF(N639="nulová",J639,0)</f>
        <v>0</v>
      </c>
      <c r="BJ639" s="271" t="s">
        <v>391</v>
      </c>
      <c r="BK639" s="259">
        <f>ROUND(I639*H639,2)</f>
        <v>0</v>
      </c>
      <c r="BL639" s="271" t="s">
        <v>614</v>
      </c>
      <c r="BM639" s="271" t="s">
        <v>1351</v>
      </c>
    </row>
    <row r="640" spans="2:51" s="150" customFormat="1" ht="15">
      <c r="B640" s="149"/>
      <c r="D640" s="136" t="s">
        <v>404</v>
      </c>
      <c r="E640" s="151" t="s">
        <v>319</v>
      </c>
      <c r="F640" s="152" t="s">
        <v>442</v>
      </c>
      <c r="H640" s="151" t="s">
        <v>319</v>
      </c>
      <c r="I640" s="385"/>
      <c r="L640" s="149"/>
      <c r="M640" s="153"/>
      <c r="T640" s="154"/>
      <c r="AT640" s="151" t="s">
        <v>404</v>
      </c>
      <c r="AU640" s="151" t="s">
        <v>313</v>
      </c>
      <c r="AV640" s="150" t="s">
        <v>391</v>
      </c>
      <c r="AW640" s="150" t="s">
        <v>406</v>
      </c>
      <c r="AX640" s="150" t="s">
        <v>392</v>
      </c>
      <c r="AY640" s="151" t="s">
        <v>393</v>
      </c>
    </row>
    <row r="641" spans="2:51" s="135" customFormat="1" ht="15">
      <c r="B641" s="134"/>
      <c r="D641" s="136" t="s">
        <v>404</v>
      </c>
      <c r="E641" s="137" t="s">
        <v>319</v>
      </c>
      <c r="F641" s="138" t="s">
        <v>313</v>
      </c>
      <c r="H641" s="139">
        <v>2</v>
      </c>
      <c r="I641" s="383"/>
      <c r="L641" s="134"/>
      <c r="M641" s="140"/>
      <c r="T641" s="141"/>
      <c r="AT641" s="137" t="s">
        <v>404</v>
      </c>
      <c r="AU641" s="137" t="s">
        <v>313</v>
      </c>
      <c r="AV641" s="135" t="s">
        <v>313</v>
      </c>
      <c r="AW641" s="135" t="s">
        <v>406</v>
      </c>
      <c r="AX641" s="135" t="s">
        <v>392</v>
      </c>
      <c r="AY641" s="137" t="s">
        <v>393</v>
      </c>
    </row>
    <row r="642" spans="2:51" s="143" customFormat="1" ht="15">
      <c r="B642" s="142"/>
      <c r="D642" s="136" t="s">
        <v>404</v>
      </c>
      <c r="E642" s="144" t="s">
        <v>319</v>
      </c>
      <c r="F642" s="145" t="s">
        <v>407</v>
      </c>
      <c r="H642" s="146">
        <v>2</v>
      </c>
      <c r="I642" s="384"/>
      <c r="L642" s="142"/>
      <c r="M642" s="147"/>
      <c r="T642" s="148"/>
      <c r="AT642" s="144" t="s">
        <v>404</v>
      </c>
      <c r="AU642" s="144" t="s">
        <v>313</v>
      </c>
      <c r="AV642" s="143" t="s">
        <v>402</v>
      </c>
      <c r="AW642" s="143" t="s">
        <v>406</v>
      </c>
      <c r="AX642" s="143" t="s">
        <v>391</v>
      </c>
      <c r="AY642" s="144" t="s">
        <v>393</v>
      </c>
    </row>
    <row r="643" spans="2:65" s="270" customFormat="1" ht="16.5" customHeight="1">
      <c r="B643" s="226"/>
      <c r="C643" s="251" t="s">
        <v>1352</v>
      </c>
      <c r="D643" s="251" t="s">
        <v>397</v>
      </c>
      <c r="E643" s="252" t="s">
        <v>1353</v>
      </c>
      <c r="F643" s="253" t="s">
        <v>1354</v>
      </c>
      <c r="G643" s="254" t="s">
        <v>806</v>
      </c>
      <c r="H643" s="255">
        <v>3</v>
      </c>
      <c r="I643" s="381"/>
      <c r="J643" s="256">
        <f>ROUND(I643*H643,2)</f>
        <v>0</v>
      </c>
      <c r="K643" s="253" t="s">
        <v>319</v>
      </c>
      <c r="L643" s="226"/>
      <c r="M643" s="382" t="s">
        <v>319</v>
      </c>
      <c r="N643" s="257" t="s">
        <v>336</v>
      </c>
      <c r="P643" s="258">
        <f>O643*H643</f>
        <v>0</v>
      </c>
      <c r="Q643" s="258">
        <v>0</v>
      </c>
      <c r="R643" s="258">
        <f>Q643*H643</f>
        <v>0</v>
      </c>
      <c r="S643" s="258">
        <v>0</v>
      </c>
      <c r="T643" s="133">
        <f>S643*H643</f>
        <v>0</v>
      </c>
      <c r="AR643" s="271" t="s">
        <v>614</v>
      </c>
      <c r="AT643" s="271" t="s">
        <v>397</v>
      </c>
      <c r="AU643" s="271" t="s">
        <v>313</v>
      </c>
      <c r="AY643" s="271" t="s">
        <v>393</v>
      </c>
      <c r="BE643" s="259">
        <f>IF(N643="základní",J643,0)</f>
        <v>0</v>
      </c>
      <c r="BF643" s="259">
        <f>IF(N643="snížená",J643,0)</f>
        <v>0</v>
      </c>
      <c r="BG643" s="259">
        <f>IF(N643="zákl. přenesená",J643,0)</f>
        <v>0</v>
      </c>
      <c r="BH643" s="259">
        <f>IF(N643="sníž. přenesená",J643,0)</f>
        <v>0</v>
      </c>
      <c r="BI643" s="259">
        <f>IF(N643="nulová",J643,0)</f>
        <v>0</v>
      </c>
      <c r="BJ643" s="271" t="s">
        <v>391</v>
      </c>
      <c r="BK643" s="259">
        <f>ROUND(I643*H643,2)</f>
        <v>0</v>
      </c>
      <c r="BL643" s="271" t="s">
        <v>614</v>
      </c>
      <c r="BM643" s="271" t="s">
        <v>1355</v>
      </c>
    </row>
    <row r="644" spans="2:51" s="150" customFormat="1" ht="15">
      <c r="B644" s="149"/>
      <c r="D644" s="136" t="s">
        <v>404</v>
      </c>
      <c r="E644" s="151" t="s">
        <v>319</v>
      </c>
      <c r="F644" s="152" t="s">
        <v>442</v>
      </c>
      <c r="H644" s="151" t="s">
        <v>319</v>
      </c>
      <c r="I644" s="385"/>
      <c r="L644" s="149"/>
      <c r="M644" s="153"/>
      <c r="T644" s="154"/>
      <c r="AT644" s="151" t="s">
        <v>404</v>
      </c>
      <c r="AU644" s="151" t="s">
        <v>313</v>
      </c>
      <c r="AV644" s="150" t="s">
        <v>391</v>
      </c>
      <c r="AW644" s="150" t="s">
        <v>406</v>
      </c>
      <c r="AX644" s="150" t="s">
        <v>392</v>
      </c>
      <c r="AY644" s="151" t="s">
        <v>393</v>
      </c>
    </row>
    <row r="645" spans="2:51" s="135" customFormat="1" ht="15">
      <c r="B645" s="134"/>
      <c r="D645" s="136" t="s">
        <v>404</v>
      </c>
      <c r="E645" s="137" t="s">
        <v>319</v>
      </c>
      <c r="F645" s="138" t="s">
        <v>394</v>
      </c>
      <c r="H645" s="139">
        <v>3</v>
      </c>
      <c r="I645" s="383"/>
      <c r="L645" s="134"/>
      <c r="M645" s="140"/>
      <c r="T645" s="141"/>
      <c r="AT645" s="137" t="s">
        <v>404</v>
      </c>
      <c r="AU645" s="137" t="s">
        <v>313</v>
      </c>
      <c r="AV645" s="135" t="s">
        <v>313</v>
      </c>
      <c r="AW645" s="135" t="s">
        <v>406</v>
      </c>
      <c r="AX645" s="135" t="s">
        <v>392</v>
      </c>
      <c r="AY645" s="137" t="s">
        <v>393</v>
      </c>
    </row>
    <row r="646" spans="2:51" s="143" customFormat="1" ht="15">
      <c r="B646" s="142"/>
      <c r="D646" s="136" t="s">
        <v>404</v>
      </c>
      <c r="E646" s="144" t="s">
        <v>319</v>
      </c>
      <c r="F646" s="145" t="s">
        <v>407</v>
      </c>
      <c r="H646" s="146">
        <v>3</v>
      </c>
      <c r="I646" s="384"/>
      <c r="L646" s="142"/>
      <c r="M646" s="147"/>
      <c r="T646" s="148"/>
      <c r="AT646" s="144" t="s">
        <v>404</v>
      </c>
      <c r="AU646" s="144" t="s">
        <v>313</v>
      </c>
      <c r="AV646" s="143" t="s">
        <v>402</v>
      </c>
      <c r="AW646" s="143" t="s">
        <v>406</v>
      </c>
      <c r="AX646" s="143" t="s">
        <v>391</v>
      </c>
      <c r="AY646" s="144" t="s">
        <v>393</v>
      </c>
    </row>
    <row r="647" spans="2:65" s="270" customFormat="1" ht="16.5" customHeight="1">
      <c r="B647" s="226"/>
      <c r="C647" s="251" t="s">
        <v>1356</v>
      </c>
      <c r="D647" s="251" t="s">
        <v>397</v>
      </c>
      <c r="E647" s="252" t="s">
        <v>1357</v>
      </c>
      <c r="F647" s="253" t="s">
        <v>1358</v>
      </c>
      <c r="G647" s="254" t="s">
        <v>806</v>
      </c>
      <c r="H647" s="255">
        <v>2</v>
      </c>
      <c r="I647" s="381"/>
      <c r="J647" s="256">
        <f>ROUND(I647*H647,2)</f>
        <v>0</v>
      </c>
      <c r="K647" s="253" t="s">
        <v>319</v>
      </c>
      <c r="L647" s="226"/>
      <c r="M647" s="382" t="s">
        <v>319</v>
      </c>
      <c r="N647" s="257" t="s">
        <v>336</v>
      </c>
      <c r="P647" s="258">
        <f>O647*H647</f>
        <v>0</v>
      </c>
      <c r="Q647" s="258">
        <v>0</v>
      </c>
      <c r="R647" s="258">
        <f>Q647*H647</f>
        <v>0</v>
      </c>
      <c r="S647" s="258">
        <v>0</v>
      </c>
      <c r="T647" s="133">
        <f>S647*H647</f>
        <v>0</v>
      </c>
      <c r="AR647" s="271" t="s">
        <v>614</v>
      </c>
      <c r="AT647" s="271" t="s">
        <v>397</v>
      </c>
      <c r="AU647" s="271" t="s">
        <v>313</v>
      </c>
      <c r="AY647" s="271" t="s">
        <v>393</v>
      </c>
      <c r="BE647" s="259">
        <f>IF(N647="základní",J647,0)</f>
        <v>0</v>
      </c>
      <c r="BF647" s="259">
        <f>IF(N647="snížená",J647,0)</f>
        <v>0</v>
      </c>
      <c r="BG647" s="259">
        <f>IF(N647="zákl. přenesená",J647,0)</f>
        <v>0</v>
      </c>
      <c r="BH647" s="259">
        <f>IF(N647="sníž. přenesená",J647,0)</f>
        <v>0</v>
      </c>
      <c r="BI647" s="259">
        <f>IF(N647="nulová",J647,0)</f>
        <v>0</v>
      </c>
      <c r="BJ647" s="271" t="s">
        <v>391</v>
      </c>
      <c r="BK647" s="259">
        <f>ROUND(I647*H647,2)</f>
        <v>0</v>
      </c>
      <c r="BL647" s="271" t="s">
        <v>614</v>
      </c>
      <c r="BM647" s="271" t="s">
        <v>1359</v>
      </c>
    </row>
    <row r="648" spans="2:51" s="150" customFormat="1" ht="15">
      <c r="B648" s="149"/>
      <c r="D648" s="136" t="s">
        <v>404</v>
      </c>
      <c r="E648" s="151" t="s">
        <v>319</v>
      </c>
      <c r="F648" s="152" t="s">
        <v>442</v>
      </c>
      <c r="H648" s="151" t="s">
        <v>319</v>
      </c>
      <c r="I648" s="385"/>
      <c r="L648" s="149"/>
      <c r="M648" s="153"/>
      <c r="T648" s="154"/>
      <c r="AT648" s="151" t="s">
        <v>404</v>
      </c>
      <c r="AU648" s="151" t="s">
        <v>313</v>
      </c>
      <c r="AV648" s="150" t="s">
        <v>391</v>
      </c>
      <c r="AW648" s="150" t="s">
        <v>406</v>
      </c>
      <c r="AX648" s="150" t="s">
        <v>392</v>
      </c>
      <c r="AY648" s="151" t="s">
        <v>393</v>
      </c>
    </row>
    <row r="649" spans="2:51" s="135" customFormat="1" ht="15">
      <c r="B649" s="134"/>
      <c r="D649" s="136" t="s">
        <v>404</v>
      </c>
      <c r="E649" s="137" t="s">
        <v>319</v>
      </c>
      <c r="F649" s="138" t="s">
        <v>313</v>
      </c>
      <c r="H649" s="139">
        <v>2</v>
      </c>
      <c r="I649" s="383"/>
      <c r="L649" s="134"/>
      <c r="M649" s="140"/>
      <c r="T649" s="141"/>
      <c r="AT649" s="137" t="s">
        <v>404</v>
      </c>
      <c r="AU649" s="137" t="s">
        <v>313</v>
      </c>
      <c r="AV649" s="135" t="s">
        <v>313</v>
      </c>
      <c r="AW649" s="135" t="s">
        <v>406</v>
      </c>
      <c r="AX649" s="135" t="s">
        <v>392</v>
      </c>
      <c r="AY649" s="137" t="s">
        <v>393</v>
      </c>
    </row>
    <row r="650" spans="2:51" s="143" customFormat="1" ht="15">
      <c r="B650" s="142"/>
      <c r="D650" s="136" t="s">
        <v>404</v>
      </c>
      <c r="E650" s="144" t="s">
        <v>319</v>
      </c>
      <c r="F650" s="145" t="s">
        <v>407</v>
      </c>
      <c r="H650" s="146">
        <v>2</v>
      </c>
      <c r="I650" s="384"/>
      <c r="L650" s="142"/>
      <c r="M650" s="147"/>
      <c r="T650" s="148"/>
      <c r="AT650" s="144" t="s">
        <v>404</v>
      </c>
      <c r="AU650" s="144" t="s">
        <v>313</v>
      </c>
      <c r="AV650" s="143" t="s">
        <v>402</v>
      </c>
      <c r="AW650" s="143" t="s">
        <v>406</v>
      </c>
      <c r="AX650" s="143" t="s">
        <v>391</v>
      </c>
      <c r="AY650" s="144" t="s">
        <v>393</v>
      </c>
    </row>
    <row r="651" spans="2:65" s="270" customFormat="1" ht="16.5" customHeight="1">
      <c r="B651" s="226"/>
      <c r="C651" s="251" t="s">
        <v>1360</v>
      </c>
      <c r="D651" s="251" t="s">
        <v>397</v>
      </c>
      <c r="E651" s="252" t="s">
        <v>1361</v>
      </c>
      <c r="F651" s="253" t="s">
        <v>1362</v>
      </c>
      <c r="G651" s="254" t="s">
        <v>806</v>
      </c>
      <c r="H651" s="255">
        <v>2</v>
      </c>
      <c r="I651" s="381"/>
      <c r="J651" s="256">
        <f>ROUND(I651*H651,2)</f>
        <v>0</v>
      </c>
      <c r="K651" s="253" t="s">
        <v>319</v>
      </c>
      <c r="L651" s="226"/>
      <c r="M651" s="382" t="s">
        <v>319</v>
      </c>
      <c r="N651" s="257" t="s">
        <v>336</v>
      </c>
      <c r="P651" s="258">
        <f>O651*H651</f>
        <v>0</v>
      </c>
      <c r="Q651" s="258">
        <v>0</v>
      </c>
      <c r="R651" s="258">
        <f>Q651*H651</f>
        <v>0</v>
      </c>
      <c r="S651" s="258">
        <v>0</v>
      </c>
      <c r="T651" s="133">
        <f>S651*H651</f>
        <v>0</v>
      </c>
      <c r="AR651" s="271" t="s">
        <v>614</v>
      </c>
      <c r="AT651" s="271" t="s">
        <v>397</v>
      </c>
      <c r="AU651" s="271" t="s">
        <v>313</v>
      </c>
      <c r="AY651" s="271" t="s">
        <v>393</v>
      </c>
      <c r="BE651" s="259">
        <f>IF(N651="základní",J651,0)</f>
        <v>0</v>
      </c>
      <c r="BF651" s="259">
        <f>IF(N651="snížená",J651,0)</f>
        <v>0</v>
      </c>
      <c r="BG651" s="259">
        <f>IF(N651="zákl. přenesená",J651,0)</f>
        <v>0</v>
      </c>
      <c r="BH651" s="259">
        <f>IF(N651="sníž. přenesená",J651,0)</f>
        <v>0</v>
      </c>
      <c r="BI651" s="259">
        <f>IF(N651="nulová",J651,0)</f>
        <v>0</v>
      </c>
      <c r="BJ651" s="271" t="s">
        <v>391</v>
      </c>
      <c r="BK651" s="259">
        <f>ROUND(I651*H651,2)</f>
        <v>0</v>
      </c>
      <c r="BL651" s="271" t="s">
        <v>614</v>
      </c>
      <c r="BM651" s="271" t="s">
        <v>1363</v>
      </c>
    </row>
    <row r="652" spans="2:51" s="150" customFormat="1" ht="15">
      <c r="B652" s="149"/>
      <c r="D652" s="136" t="s">
        <v>404</v>
      </c>
      <c r="E652" s="151" t="s">
        <v>319</v>
      </c>
      <c r="F652" s="152" t="s">
        <v>442</v>
      </c>
      <c r="H652" s="151" t="s">
        <v>319</v>
      </c>
      <c r="I652" s="385"/>
      <c r="L652" s="149"/>
      <c r="M652" s="153"/>
      <c r="T652" s="154"/>
      <c r="AT652" s="151" t="s">
        <v>404</v>
      </c>
      <c r="AU652" s="151" t="s">
        <v>313</v>
      </c>
      <c r="AV652" s="150" t="s">
        <v>391</v>
      </c>
      <c r="AW652" s="150" t="s">
        <v>406</v>
      </c>
      <c r="AX652" s="150" t="s">
        <v>392</v>
      </c>
      <c r="AY652" s="151" t="s">
        <v>393</v>
      </c>
    </row>
    <row r="653" spans="2:51" s="135" customFormat="1" ht="15">
      <c r="B653" s="134"/>
      <c r="D653" s="136" t="s">
        <v>404</v>
      </c>
      <c r="E653" s="137" t="s">
        <v>319</v>
      </c>
      <c r="F653" s="138" t="s">
        <v>313</v>
      </c>
      <c r="H653" s="139">
        <v>2</v>
      </c>
      <c r="I653" s="383"/>
      <c r="L653" s="134"/>
      <c r="M653" s="140"/>
      <c r="T653" s="141"/>
      <c r="AT653" s="137" t="s">
        <v>404</v>
      </c>
      <c r="AU653" s="137" t="s">
        <v>313</v>
      </c>
      <c r="AV653" s="135" t="s">
        <v>313</v>
      </c>
      <c r="AW653" s="135" t="s">
        <v>406</v>
      </c>
      <c r="AX653" s="135" t="s">
        <v>392</v>
      </c>
      <c r="AY653" s="137" t="s">
        <v>393</v>
      </c>
    </row>
    <row r="654" spans="2:51" s="143" customFormat="1" ht="15">
      <c r="B654" s="142"/>
      <c r="D654" s="136" t="s">
        <v>404</v>
      </c>
      <c r="E654" s="144" t="s">
        <v>319</v>
      </c>
      <c r="F654" s="145" t="s">
        <v>407</v>
      </c>
      <c r="H654" s="146">
        <v>2</v>
      </c>
      <c r="I654" s="384"/>
      <c r="L654" s="142"/>
      <c r="M654" s="147"/>
      <c r="T654" s="148"/>
      <c r="AT654" s="144" t="s">
        <v>404</v>
      </c>
      <c r="AU654" s="144" t="s">
        <v>313</v>
      </c>
      <c r="AV654" s="143" t="s">
        <v>402</v>
      </c>
      <c r="AW654" s="143" t="s">
        <v>406</v>
      </c>
      <c r="AX654" s="143" t="s">
        <v>391</v>
      </c>
      <c r="AY654" s="144" t="s">
        <v>393</v>
      </c>
    </row>
    <row r="655" spans="2:65" s="270" customFormat="1" ht="16.5" customHeight="1">
      <c r="B655" s="226"/>
      <c r="C655" s="251" t="s">
        <v>1364</v>
      </c>
      <c r="D655" s="251" t="s">
        <v>397</v>
      </c>
      <c r="E655" s="252" t="s">
        <v>1365</v>
      </c>
      <c r="F655" s="253" t="s">
        <v>1366</v>
      </c>
      <c r="G655" s="254" t="s">
        <v>806</v>
      </c>
      <c r="H655" s="255">
        <v>2</v>
      </c>
      <c r="I655" s="381"/>
      <c r="J655" s="256">
        <f>ROUND(I655*H655,2)</f>
        <v>0</v>
      </c>
      <c r="K655" s="253" t="s">
        <v>319</v>
      </c>
      <c r="L655" s="226"/>
      <c r="M655" s="382" t="s">
        <v>319</v>
      </c>
      <c r="N655" s="257" t="s">
        <v>336</v>
      </c>
      <c r="P655" s="258">
        <f>O655*H655</f>
        <v>0</v>
      </c>
      <c r="Q655" s="258">
        <v>0</v>
      </c>
      <c r="R655" s="258">
        <f>Q655*H655</f>
        <v>0</v>
      </c>
      <c r="S655" s="258">
        <v>0</v>
      </c>
      <c r="T655" s="133">
        <f>S655*H655</f>
        <v>0</v>
      </c>
      <c r="AR655" s="271" t="s">
        <v>614</v>
      </c>
      <c r="AT655" s="271" t="s">
        <v>397</v>
      </c>
      <c r="AU655" s="271" t="s">
        <v>313</v>
      </c>
      <c r="AY655" s="271" t="s">
        <v>393</v>
      </c>
      <c r="BE655" s="259">
        <f>IF(N655="základní",J655,0)</f>
        <v>0</v>
      </c>
      <c r="BF655" s="259">
        <f>IF(N655="snížená",J655,0)</f>
        <v>0</v>
      </c>
      <c r="BG655" s="259">
        <f>IF(N655="zákl. přenesená",J655,0)</f>
        <v>0</v>
      </c>
      <c r="BH655" s="259">
        <f>IF(N655="sníž. přenesená",J655,0)</f>
        <v>0</v>
      </c>
      <c r="BI655" s="259">
        <f>IF(N655="nulová",J655,0)</f>
        <v>0</v>
      </c>
      <c r="BJ655" s="271" t="s">
        <v>391</v>
      </c>
      <c r="BK655" s="259">
        <f>ROUND(I655*H655,2)</f>
        <v>0</v>
      </c>
      <c r="BL655" s="271" t="s">
        <v>614</v>
      </c>
      <c r="BM655" s="271" t="s">
        <v>1367</v>
      </c>
    </row>
    <row r="656" spans="2:51" s="150" customFormat="1" ht="15">
      <c r="B656" s="149"/>
      <c r="D656" s="136" t="s">
        <v>404</v>
      </c>
      <c r="E656" s="151" t="s">
        <v>319</v>
      </c>
      <c r="F656" s="152" t="s">
        <v>442</v>
      </c>
      <c r="H656" s="151" t="s">
        <v>319</v>
      </c>
      <c r="I656" s="385"/>
      <c r="L656" s="149"/>
      <c r="M656" s="153"/>
      <c r="T656" s="154"/>
      <c r="AT656" s="151" t="s">
        <v>404</v>
      </c>
      <c r="AU656" s="151" t="s">
        <v>313</v>
      </c>
      <c r="AV656" s="150" t="s">
        <v>391</v>
      </c>
      <c r="AW656" s="150" t="s">
        <v>406</v>
      </c>
      <c r="AX656" s="150" t="s">
        <v>392</v>
      </c>
      <c r="AY656" s="151" t="s">
        <v>393</v>
      </c>
    </row>
    <row r="657" spans="2:51" s="135" customFormat="1" ht="15">
      <c r="B657" s="134"/>
      <c r="D657" s="136" t="s">
        <v>404</v>
      </c>
      <c r="E657" s="137" t="s">
        <v>319</v>
      </c>
      <c r="F657" s="138" t="s">
        <v>313</v>
      </c>
      <c r="H657" s="139">
        <v>2</v>
      </c>
      <c r="I657" s="383"/>
      <c r="L657" s="134"/>
      <c r="M657" s="140"/>
      <c r="T657" s="141"/>
      <c r="AT657" s="137" t="s">
        <v>404</v>
      </c>
      <c r="AU657" s="137" t="s">
        <v>313</v>
      </c>
      <c r="AV657" s="135" t="s">
        <v>313</v>
      </c>
      <c r="AW657" s="135" t="s">
        <v>406</v>
      </c>
      <c r="AX657" s="135" t="s">
        <v>392</v>
      </c>
      <c r="AY657" s="137" t="s">
        <v>393</v>
      </c>
    </row>
    <row r="658" spans="2:51" s="143" customFormat="1" ht="15">
      <c r="B658" s="142"/>
      <c r="D658" s="136" t="s">
        <v>404</v>
      </c>
      <c r="E658" s="144" t="s">
        <v>319</v>
      </c>
      <c r="F658" s="145" t="s">
        <v>407</v>
      </c>
      <c r="H658" s="146">
        <v>2</v>
      </c>
      <c r="I658" s="384"/>
      <c r="L658" s="142"/>
      <c r="M658" s="147"/>
      <c r="T658" s="148"/>
      <c r="AT658" s="144" t="s">
        <v>404</v>
      </c>
      <c r="AU658" s="144" t="s">
        <v>313</v>
      </c>
      <c r="AV658" s="143" t="s">
        <v>402</v>
      </c>
      <c r="AW658" s="143" t="s">
        <v>406</v>
      </c>
      <c r="AX658" s="143" t="s">
        <v>391</v>
      </c>
      <c r="AY658" s="144" t="s">
        <v>393</v>
      </c>
    </row>
    <row r="659" spans="2:65" s="270" customFormat="1" ht="16.5" customHeight="1">
      <c r="B659" s="226"/>
      <c r="C659" s="251" t="s">
        <v>804</v>
      </c>
      <c r="D659" s="251" t="s">
        <v>397</v>
      </c>
      <c r="E659" s="252" t="s">
        <v>805</v>
      </c>
      <c r="F659" s="253" t="s">
        <v>1368</v>
      </c>
      <c r="G659" s="254" t="s">
        <v>806</v>
      </c>
      <c r="H659" s="255">
        <v>29</v>
      </c>
      <c r="I659" s="381"/>
      <c r="J659" s="256">
        <f>ROUND(I659*H659,2)</f>
        <v>0</v>
      </c>
      <c r="K659" s="253" t="s">
        <v>319</v>
      </c>
      <c r="L659" s="226"/>
      <c r="M659" s="382" t="s">
        <v>319</v>
      </c>
      <c r="N659" s="257" t="s">
        <v>336</v>
      </c>
      <c r="P659" s="258">
        <f>O659*H659</f>
        <v>0</v>
      </c>
      <c r="Q659" s="258">
        <v>0</v>
      </c>
      <c r="R659" s="258">
        <f>Q659*H659</f>
        <v>0</v>
      </c>
      <c r="S659" s="258">
        <v>0</v>
      </c>
      <c r="T659" s="133">
        <f>S659*H659</f>
        <v>0</v>
      </c>
      <c r="AR659" s="271" t="s">
        <v>614</v>
      </c>
      <c r="AT659" s="271" t="s">
        <v>397</v>
      </c>
      <c r="AU659" s="271" t="s">
        <v>313</v>
      </c>
      <c r="AY659" s="271" t="s">
        <v>393</v>
      </c>
      <c r="BE659" s="259">
        <f>IF(N659="základní",J659,0)</f>
        <v>0</v>
      </c>
      <c r="BF659" s="259">
        <f>IF(N659="snížená",J659,0)</f>
        <v>0</v>
      </c>
      <c r="BG659" s="259">
        <f>IF(N659="zákl. přenesená",J659,0)</f>
        <v>0</v>
      </c>
      <c r="BH659" s="259">
        <f>IF(N659="sníž. přenesená",J659,0)</f>
        <v>0</v>
      </c>
      <c r="BI659" s="259">
        <f>IF(N659="nulová",J659,0)</f>
        <v>0</v>
      </c>
      <c r="BJ659" s="271" t="s">
        <v>391</v>
      </c>
      <c r="BK659" s="259">
        <f>ROUND(I659*H659,2)</f>
        <v>0</v>
      </c>
      <c r="BL659" s="271" t="s">
        <v>614</v>
      </c>
      <c r="BM659" s="271" t="s">
        <v>807</v>
      </c>
    </row>
    <row r="660" spans="2:51" s="150" customFormat="1" ht="15">
      <c r="B660" s="149"/>
      <c r="D660" s="136" t="s">
        <v>404</v>
      </c>
      <c r="E660" s="151" t="s">
        <v>319</v>
      </c>
      <c r="F660" s="152" t="s">
        <v>440</v>
      </c>
      <c r="H660" s="151" t="s">
        <v>319</v>
      </c>
      <c r="I660" s="385"/>
      <c r="L660" s="149"/>
      <c r="M660" s="153"/>
      <c r="T660" s="154"/>
      <c r="AT660" s="151" t="s">
        <v>404</v>
      </c>
      <c r="AU660" s="151" t="s">
        <v>313</v>
      </c>
      <c r="AV660" s="150" t="s">
        <v>391</v>
      </c>
      <c r="AW660" s="150" t="s">
        <v>406</v>
      </c>
      <c r="AX660" s="150" t="s">
        <v>392</v>
      </c>
      <c r="AY660" s="151" t="s">
        <v>393</v>
      </c>
    </row>
    <row r="661" spans="2:51" s="135" customFormat="1" ht="15">
      <c r="B661" s="134"/>
      <c r="D661" s="136" t="s">
        <v>404</v>
      </c>
      <c r="E661" s="137" t="s">
        <v>319</v>
      </c>
      <c r="F661" s="138" t="s">
        <v>705</v>
      </c>
      <c r="H661" s="139">
        <v>17</v>
      </c>
      <c r="I661" s="383"/>
      <c r="L661" s="134"/>
      <c r="M661" s="140"/>
      <c r="T661" s="141"/>
      <c r="AT661" s="137" t="s">
        <v>404</v>
      </c>
      <c r="AU661" s="137" t="s">
        <v>313</v>
      </c>
      <c r="AV661" s="135" t="s">
        <v>313</v>
      </c>
      <c r="AW661" s="135" t="s">
        <v>406</v>
      </c>
      <c r="AX661" s="135" t="s">
        <v>392</v>
      </c>
      <c r="AY661" s="137" t="s">
        <v>393</v>
      </c>
    </row>
    <row r="662" spans="2:51" s="150" customFormat="1" ht="15">
      <c r="B662" s="149"/>
      <c r="D662" s="136" t="s">
        <v>404</v>
      </c>
      <c r="E662" s="151" t="s">
        <v>319</v>
      </c>
      <c r="F662" s="152" t="s">
        <v>442</v>
      </c>
      <c r="H662" s="151" t="s">
        <v>319</v>
      </c>
      <c r="I662" s="385"/>
      <c r="L662" s="149"/>
      <c r="M662" s="153"/>
      <c r="T662" s="154"/>
      <c r="AT662" s="151" t="s">
        <v>404</v>
      </c>
      <c r="AU662" s="151" t="s">
        <v>313</v>
      </c>
      <c r="AV662" s="150" t="s">
        <v>391</v>
      </c>
      <c r="AW662" s="150" t="s">
        <v>406</v>
      </c>
      <c r="AX662" s="150" t="s">
        <v>392</v>
      </c>
      <c r="AY662" s="151" t="s">
        <v>393</v>
      </c>
    </row>
    <row r="663" spans="2:51" s="135" customFormat="1" ht="15">
      <c r="B663" s="134"/>
      <c r="D663" s="136" t="s">
        <v>404</v>
      </c>
      <c r="E663" s="137" t="s">
        <v>319</v>
      </c>
      <c r="F663" s="138" t="s">
        <v>1369</v>
      </c>
      <c r="H663" s="139">
        <v>12</v>
      </c>
      <c r="I663" s="383"/>
      <c r="L663" s="134"/>
      <c r="M663" s="140"/>
      <c r="T663" s="141"/>
      <c r="AT663" s="137" t="s">
        <v>404</v>
      </c>
      <c r="AU663" s="137" t="s">
        <v>313</v>
      </c>
      <c r="AV663" s="135" t="s">
        <v>313</v>
      </c>
      <c r="AW663" s="135" t="s">
        <v>406</v>
      </c>
      <c r="AX663" s="135" t="s">
        <v>392</v>
      </c>
      <c r="AY663" s="137" t="s">
        <v>393</v>
      </c>
    </row>
    <row r="664" spans="2:51" s="143" customFormat="1" ht="15">
      <c r="B664" s="142"/>
      <c r="D664" s="136" t="s">
        <v>404</v>
      </c>
      <c r="E664" s="144" t="s">
        <v>319</v>
      </c>
      <c r="F664" s="145" t="s">
        <v>407</v>
      </c>
      <c r="H664" s="146">
        <v>29</v>
      </c>
      <c r="I664" s="384"/>
      <c r="L664" s="142"/>
      <c r="M664" s="147"/>
      <c r="T664" s="148"/>
      <c r="AT664" s="144" t="s">
        <v>404</v>
      </c>
      <c r="AU664" s="144" t="s">
        <v>313</v>
      </c>
      <c r="AV664" s="143" t="s">
        <v>402</v>
      </c>
      <c r="AW664" s="143" t="s">
        <v>406</v>
      </c>
      <c r="AX664" s="143" t="s">
        <v>391</v>
      </c>
      <c r="AY664" s="144" t="s">
        <v>393</v>
      </c>
    </row>
    <row r="665" spans="2:65" s="270" customFormat="1" ht="16.5" customHeight="1">
      <c r="B665" s="226"/>
      <c r="C665" s="251" t="s">
        <v>808</v>
      </c>
      <c r="D665" s="251" t="s">
        <v>397</v>
      </c>
      <c r="E665" s="252" t="s">
        <v>809</v>
      </c>
      <c r="F665" s="253" t="s">
        <v>810</v>
      </c>
      <c r="G665" s="254" t="s">
        <v>806</v>
      </c>
      <c r="H665" s="255">
        <v>1</v>
      </c>
      <c r="I665" s="381"/>
      <c r="J665" s="256">
        <f>ROUND(I665*H665,2)</f>
        <v>0</v>
      </c>
      <c r="K665" s="253" t="s">
        <v>319</v>
      </c>
      <c r="L665" s="226"/>
      <c r="M665" s="382" t="s">
        <v>319</v>
      </c>
      <c r="N665" s="257" t="s">
        <v>336</v>
      </c>
      <c r="P665" s="258">
        <f>O665*H665</f>
        <v>0</v>
      </c>
      <c r="Q665" s="258">
        <v>0</v>
      </c>
      <c r="R665" s="258">
        <f>Q665*H665</f>
        <v>0</v>
      </c>
      <c r="S665" s="258">
        <v>0</v>
      </c>
      <c r="T665" s="133">
        <f>S665*H665</f>
        <v>0</v>
      </c>
      <c r="AR665" s="271" t="s">
        <v>614</v>
      </c>
      <c r="AT665" s="271" t="s">
        <v>397</v>
      </c>
      <c r="AU665" s="271" t="s">
        <v>313</v>
      </c>
      <c r="AY665" s="271" t="s">
        <v>393</v>
      </c>
      <c r="BE665" s="259">
        <f>IF(N665="základní",J665,0)</f>
        <v>0</v>
      </c>
      <c r="BF665" s="259">
        <f>IF(N665="snížená",J665,0)</f>
        <v>0</v>
      </c>
      <c r="BG665" s="259">
        <f>IF(N665="zákl. přenesená",J665,0)</f>
        <v>0</v>
      </c>
      <c r="BH665" s="259">
        <f>IF(N665="sníž. přenesená",J665,0)</f>
        <v>0</v>
      </c>
      <c r="BI665" s="259">
        <f>IF(N665="nulová",J665,0)</f>
        <v>0</v>
      </c>
      <c r="BJ665" s="271" t="s">
        <v>391</v>
      </c>
      <c r="BK665" s="259">
        <f>ROUND(I665*H665,2)</f>
        <v>0</v>
      </c>
      <c r="BL665" s="271" t="s">
        <v>614</v>
      </c>
      <c r="BM665" s="271" t="s">
        <v>811</v>
      </c>
    </row>
    <row r="666" spans="2:51" s="150" customFormat="1" ht="15">
      <c r="B666" s="149"/>
      <c r="D666" s="136" t="s">
        <v>404</v>
      </c>
      <c r="E666" s="151" t="s">
        <v>319</v>
      </c>
      <c r="F666" s="152" t="s">
        <v>1370</v>
      </c>
      <c r="H666" s="151" t="s">
        <v>319</v>
      </c>
      <c r="I666" s="385"/>
      <c r="L666" s="149"/>
      <c r="M666" s="153"/>
      <c r="T666" s="154"/>
      <c r="AT666" s="151" t="s">
        <v>404</v>
      </c>
      <c r="AU666" s="151" t="s">
        <v>313</v>
      </c>
      <c r="AV666" s="150" t="s">
        <v>391</v>
      </c>
      <c r="AW666" s="150" t="s">
        <v>406</v>
      </c>
      <c r="AX666" s="150" t="s">
        <v>392</v>
      </c>
      <c r="AY666" s="151" t="s">
        <v>393</v>
      </c>
    </row>
    <row r="667" spans="2:51" s="135" customFormat="1" ht="15">
      <c r="B667" s="134"/>
      <c r="D667" s="136" t="s">
        <v>404</v>
      </c>
      <c r="E667" s="137" t="s">
        <v>319</v>
      </c>
      <c r="F667" s="138" t="s">
        <v>391</v>
      </c>
      <c r="H667" s="139">
        <v>1</v>
      </c>
      <c r="I667" s="383"/>
      <c r="L667" s="134"/>
      <c r="M667" s="140"/>
      <c r="T667" s="141"/>
      <c r="AT667" s="137" t="s">
        <v>404</v>
      </c>
      <c r="AU667" s="137" t="s">
        <v>313</v>
      </c>
      <c r="AV667" s="135" t="s">
        <v>313</v>
      </c>
      <c r="AW667" s="135" t="s">
        <v>406</v>
      </c>
      <c r="AX667" s="135" t="s">
        <v>392</v>
      </c>
      <c r="AY667" s="137" t="s">
        <v>393</v>
      </c>
    </row>
    <row r="668" spans="2:51" s="143" customFormat="1" ht="15">
      <c r="B668" s="142"/>
      <c r="D668" s="136" t="s">
        <v>404</v>
      </c>
      <c r="E668" s="144" t="s">
        <v>319</v>
      </c>
      <c r="F668" s="145" t="s">
        <v>407</v>
      </c>
      <c r="H668" s="146">
        <v>1</v>
      </c>
      <c r="I668" s="384"/>
      <c r="L668" s="142"/>
      <c r="M668" s="147"/>
      <c r="T668" s="148"/>
      <c r="AT668" s="144" t="s">
        <v>404</v>
      </c>
      <c r="AU668" s="144" t="s">
        <v>313</v>
      </c>
      <c r="AV668" s="143" t="s">
        <v>402</v>
      </c>
      <c r="AW668" s="143" t="s">
        <v>406</v>
      </c>
      <c r="AX668" s="143" t="s">
        <v>391</v>
      </c>
      <c r="AY668" s="144" t="s">
        <v>393</v>
      </c>
    </row>
    <row r="669" spans="2:65" s="270" customFormat="1" ht="16.5" customHeight="1">
      <c r="B669" s="226"/>
      <c r="C669" s="251" t="s">
        <v>812</v>
      </c>
      <c r="D669" s="251" t="s">
        <v>397</v>
      </c>
      <c r="E669" s="252" t="s">
        <v>813</v>
      </c>
      <c r="F669" s="253" t="s">
        <v>814</v>
      </c>
      <c r="G669" s="254" t="s">
        <v>806</v>
      </c>
      <c r="H669" s="255">
        <v>1</v>
      </c>
      <c r="I669" s="381"/>
      <c r="J669" s="256">
        <f>ROUND(I669*H669,2)</f>
        <v>0</v>
      </c>
      <c r="K669" s="253" t="s">
        <v>319</v>
      </c>
      <c r="L669" s="226"/>
      <c r="M669" s="382" t="s">
        <v>319</v>
      </c>
      <c r="N669" s="257" t="s">
        <v>336</v>
      </c>
      <c r="P669" s="258">
        <f>O669*H669</f>
        <v>0</v>
      </c>
      <c r="Q669" s="258">
        <v>0</v>
      </c>
      <c r="R669" s="258">
        <f>Q669*H669</f>
        <v>0</v>
      </c>
      <c r="S669" s="258">
        <v>0</v>
      </c>
      <c r="T669" s="133">
        <f>S669*H669</f>
        <v>0</v>
      </c>
      <c r="AR669" s="271" t="s">
        <v>614</v>
      </c>
      <c r="AT669" s="271" t="s">
        <v>397</v>
      </c>
      <c r="AU669" s="271" t="s">
        <v>313</v>
      </c>
      <c r="AY669" s="271" t="s">
        <v>393</v>
      </c>
      <c r="BE669" s="259">
        <f>IF(N669="základní",J669,0)</f>
        <v>0</v>
      </c>
      <c r="BF669" s="259">
        <f>IF(N669="snížená",J669,0)</f>
        <v>0</v>
      </c>
      <c r="BG669" s="259">
        <f>IF(N669="zákl. přenesená",J669,0)</f>
        <v>0</v>
      </c>
      <c r="BH669" s="259">
        <f>IF(N669="sníž. přenesená",J669,0)</f>
        <v>0</v>
      </c>
      <c r="BI669" s="259">
        <f>IF(N669="nulová",J669,0)</f>
        <v>0</v>
      </c>
      <c r="BJ669" s="271" t="s">
        <v>391</v>
      </c>
      <c r="BK669" s="259">
        <f>ROUND(I669*H669,2)</f>
        <v>0</v>
      </c>
      <c r="BL669" s="271" t="s">
        <v>614</v>
      </c>
      <c r="BM669" s="271" t="s">
        <v>815</v>
      </c>
    </row>
    <row r="670" spans="2:51" s="135" customFormat="1" ht="15">
      <c r="B670" s="134"/>
      <c r="D670" s="136" t="s">
        <v>404</v>
      </c>
      <c r="E670" s="137" t="s">
        <v>319</v>
      </c>
      <c r="F670" s="138" t="s">
        <v>391</v>
      </c>
      <c r="H670" s="139">
        <v>1</v>
      </c>
      <c r="I670" s="383"/>
      <c r="L670" s="134"/>
      <c r="M670" s="140"/>
      <c r="T670" s="141"/>
      <c r="AT670" s="137" t="s">
        <v>404</v>
      </c>
      <c r="AU670" s="137" t="s">
        <v>313</v>
      </c>
      <c r="AV670" s="135" t="s">
        <v>313</v>
      </c>
      <c r="AW670" s="135" t="s">
        <v>406</v>
      </c>
      <c r="AX670" s="135" t="s">
        <v>392</v>
      </c>
      <c r="AY670" s="137" t="s">
        <v>393</v>
      </c>
    </row>
    <row r="671" spans="2:51" s="143" customFormat="1" ht="15">
      <c r="B671" s="142"/>
      <c r="D671" s="136" t="s">
        <v>404</v>
      </c>
      <c r="E671" s="144" t="s">
        <v>319</v>
      </c>
      <c r="F671" s="145" t="s">
        <v>407</v>
      </c>
      <c r="H671" s="146">
        <v>1</v>
      </c>
      <c r="I671" s="384"/>
      <c r="L671" s="142"/>
      <c r="M671" s="147"/>
      <c r="T671" s="148"/>
      <c r="AT671" s="144" t="s">
        <v>404</v>
      </c>
      <c r="AU671" s="144" t="s">
        <v>313</v>
      </c>
      <c r="AV671" s="143" t="s">
        <v>402</v>
      </c>
      <c r="AW671" s="143" t="s">
        <v>406</v>
      </c>
      <c r="AX671" s="143" t="s">
        <v>391</v>
      </c>
      <c r="AY671" s="144" t="s">
        <v>393</v>
      </c>
    </row>
    <row r="672" spans="2:63" s="245" customFormat="1" ht="22.9" customHeight="1">
      <c r="B672" s="244"/>
      <c r="D672" s="128" t="s">
        <v>388</v>
      </c>
      <c r="E672" s="132" t="s">
        <v>817</v>
      </c>
      <c r="F672" s="132" t="s">
        <v>818</v>
      </c>
      <c r="I672" s="380"/>
      <c r="J672" s="250">
        <f>BK672</f>
        <v>0</v>
      </c>
      <c r="L672" s="244"/>
      <c r="M672" s="247"/>
      <c r="P672" s="248">
        <f>SUM(P673:P676)</f>
        <v>0</v>
      </c>
      <c r="R672" s="248">
        <f>SUM(R673:R676)</f>
        <v>0</v>
      </c>
      <c r="T672" s="249">
        <f>SUM(T673:T676)</f>
        <v>0</v>
      </c>
      <c r="AR672" s="128" t="s">
        <v>313</v>
      </c>
      <c r="AT672" s="130" t="s">
        <v>388</v>
      </c>
      <c r="AU672" s="130" t="s">
        <v>391</v>
      </c>
      <c r="AY672" s="128" t="s">
        <v>393</v>
      </c>
      <c r="BK672" s="131">
        <f>SUM(BK673:BK676)</f>
        <v>0</v>
      </c>
    </row>
    <row r="673" spans="2:65" s="270" customFormat="1" ht="22.5" customHeight="1">
      <c r="B673" s="226"/>
      <c r="C673" s="251" t="s">
        <v>217</v>
      </c>
      <c r="D673" s="251" t="s">
        <v>397</v>
      </c>
      <c r="E673" s="252" t="s">
        <v>819</v>
      </c>
      <c r="F673" s="253" t="s">
        <v>820</v>
      </c>
      <c r="G673" s="254" t="s">
        <v>4</v>
      </c>
      <c r="H673" s="255">
        <v>1</v>
      </c>
      <c r="I673" s="381"/>
      <c r="J673" s="256">
        <f>ROUND(I673*H673,2)</f>
        <v>0</v>
      </c>
      <c r="K673" s="253" t="s">
        <v>319</v>
      </c>
      <c r="L673" s="226"/>
      <c r="M673" s="382" t="s">
        <v>319</v>
      </c>
      <c r="N673" s="257" t="s">
        <v>336</v>
      </c>
      <c r="P673" s="258">
        <f>O673*H673</f>
        <v>0</v>
      </c>
      <c r="Q673" s="258">
        <v>0</v>
      </c>
      <c r="R673" s="258">
        <f>Q673*H673</f>
        <v>0</v>
      </c>
      <c r="S673" s="258">
        <v>0</v>
      </c>
      <c r="T673" s="133">
        <f>S673*H673</f>
        <v>0</v>
      </c>
      <c r="AR673" s="271" t="s">
        <v>614</v>
      </c>
      <c r="AT673" s="271" t="s">
        <v>397</v>
      </c>
      <c r="AU673" s="271" t="s">
        <v>313</v>
      </c>
      <c r="AY673" s="271" t="s">
        <v>393</v>
      </c>
      <c r="BE673" s="259">
        <f>IF(N673="základní",J673,0)</f>
        <v>0</v>
      </c>
      <c r="BF673" s="259">
        <f>IF(N673="snížená",J673,0)</f>
        <v>0</v>
      </c>
      <c r="BG673" s="259">
        <f>IF(N673="zákl. přenesená",J673,0)</f>
        <v>0</v>
      </c>
      <c r="BH673" s="259">
        <f>IF(N673="sníž. přenesená",J673,0)</f>
        <v>0</v>
      </c>
      <c r="BI673" s="259">
        <f>IF(N673="nulová",J673,0)</f>
        <v>0</v>
      </c>
      <c r="BJ673" s="271" t="s">
        <v>391</v>
      </c>
      <c r="BK673" s="259">
        <f>ROUND(I673*H673,2)</f>
        <v>0</v>
      </c>
      <c r="BL673" s="271" t="s">
        <v>614</v>
      </c>
      <c r="BM673" s="271" t="s">
        <v>821</v>
      </c>
    </row>
    <row r="674" spans="2:51" s="150" customFormat="1" ht="15">
      <c r="B674" s="149"/>
      <c r="D674" s="136" t="s">
        <v>404</v>
      </c>
      <c r="E674" s="151" t="s">
        <v>319</v>
      </c>
      <c r="F674" s="152" t="s">
        <v>822</v>
      </c>
      <c r="H674" s="151" t="s">
        <v>319</v>
      </c>
      <c r="I674" s="385"/>
      <c r="L674" s="149"/>
      <c r="M674" s="153"/>
      <c r="T674" s="154"/>
      <c r="AT674" s="151" t="s">
        <v>404</v>
      </c>
      <c r="AU674" s="151" t="s">
        <v>313</v>
      </c>
      <c r="AV674" s="150" t="s">
        <v>391</v>
      </c>
      <c r="AW674" s="150" t="s">
        <v>406</v>
      </c>
      <c r="AX674" s="150" t="s">
        <v>392</v>
      </c>
      <c r="AY674" s="151" t="s">
        <v>393</v>
      </c>
    </row>
    <row r="675" spans="2:51" s="135" customFormat="1" ht="15">
      <c r="B675" s="134"/>
      <c r="D675" s="136" t="s">
        <v>404</v>
      </c>
      <c r="E675" s="137" t="s">
        <v>319</v>
      </c>
      <c r="F675" s="138" t="s">
        <v>391</v>
      </c>
      <c r="H675" s="139">
        <v>1</v>
      </c>
      <c r="I675" s="383"/>
      <c r="L675" s="134"/>
      <c r="M675" s="140"/>
      <c r="T675" s="141"/>
      <c r="AT675" s="137" t="s">
        <v>404</v>
      </c>
      <c r="AU675" s="137" t="s">
        <v>313</v>
      </c>
      <c r="AV675" s="135" t="s">
        <v>313</v>
      </c>
      <c r="AW675" s="135" t="s">
        <v>406</v>
      </c>
      <c r="AX675" s="135" t="s">
        <v>392</v>
      </c>
      <c r="AY675" s="137" t="s">
        <v>393</v>
      </c>
    </row>
    <row r="676" spans="2:51" s="143" customFormat="1" ht="15">
      <c r="B676" s="142"/>
      <c r="D676" s="136" t="s">
        <v>404</v>
      </c>
      <c r="E676" s="144" t="s">
        <v>319</v>
      </c>
      <c r="F676" s="145" t="s">
        <v>407</v>
      </c>
      <c r="H676" s="146">
        <v>1</v>
      </c>
      <c r="I676" s="384"/>
      <c r="L676" s="142"/>
      <c r="M676" s="147"/>
      <c r="T676" s="148"/>
      <c r="AT676" s="144" t="s">
        <v>404</v>
      </c>
      <c r="AU676" s="144" t="s">
        <v>313</v>
      </c>
      <c r="AV676" s="143" t="s">
        <v>402</v>
      </c>
      <c r="AW676" s="143" t="s">
        <v>406</v>
      </c>
      <c r="AX676" s="143" t="s">
        <v>391</v>
      </c>
      <c r="AY676" s="144" t="s">
        <v>393</v>
      </c>
    </row>
    <row r="677" spans="2:63" s="245" customFormat="1" ht="22.9" customHeight="1">
      <c r="B677" s="244"/>
      <c r="D677" s="128" t="s">
        <v>388</v>
      </c>
      <c r="E677" s="132" t="s">
        <v>823</v>
      </c>
      <c r="F677" s="132" t="s">
        <v>824</v>
      </c>
      <c r="I677" s="380"/>
      <c r="J677" s="250">
        <f>BK677</f>
        <v>0</v>
      </c>
      <c r="L677" s="244"/>
      <c r="M677" s="247"/>
      <c r="P677" s="248">
        <f>SUM(P678:P741)</f>
        <v>0</v>
      </c>
      <c r="R677" s="248">
        <f>SUM(R678:R741)</f>
        <v>4.783079509999999</v>
      </c>
      <c r="T677" s="249">
        <f>SUM(T678:T741)</f>
        <v>0.5147648</v>
      </c>
      <c r="AR677" s="128" t="s">
        <v>313</v>
      </c>
      <c r="AT677" s="130" t="s">
        <v>388</v>
      </c>
      <c r="AU677" s="130" t="s">
        <v>391</v>
      </c>
      <c r="AY677" s="128" t="s">
        <v>393</v>
      </c>
      <c r="BK677" s="131">
        <f>SUM(BK678:BK741)</f>
        <v>0</v>
      </c>
    </row>
    <row r="678" spans="2:65" s="270" customFormat="1" ht="16.5" customHeight="1">
      <c r="B678" s="226"/>
      <c r="C678" s="251" t="s">
        <v>1371</v>
      </c>
      <c r="D678" s="251" t="s">
        <v>397</v>
      </c>
      <c r="E678" s="252" t="s">
        <v>1372</v>
      </c>
      <c r="F678" s="253" t="s">
        <v>1373</v>
      </c>
      <c r="G678" s="254" t="s">
        <v>400</v>
      </c>
      <c r="H678" s="255">
        <v>27.534</v>
      </c>
      <c r="I678" s="381"/>
      <c r="J678" s="256">
        <f>ROUND(I678*H678,2)</f>
        <v>0</v>
      </c>
      <c r="K678" s="253" t="s">
        <v>319</v>
      </c>
      <c r="L678" s="226"/>
      <c r="M678" s="382" t="s">
        <v>319</v>
      </c>
      <c r="N678" s="257" t="s">
        <v>336</v>
      </c>
      <c r="P678" s="258">
        <f>O678*H678</f>
        <v>0</v>
      </c>
      <c r="Q678" s="258">
        <v>0.04536</v>
      </c>
      <c r="R678" s="258">
        <f>Q678*H678</f>
        <v>1.2489422399999999</v>
      </c>
      <c r="S678" s="258">
        <v>0</v>
      </c>
      <c r="T678" s="133">
        <f>S678*H678</f>
        <v>0</v>
      </c>
      <c r="AR678" s="271" t="s">
        <v>614</v>
      </c>
      <c r="AT678" s="271" t="s">
        <v>397</v>
      </c>
      <c r="AU678" s="271" t="s">
        <v>313</v>
      </c>
      <c r="AY678" s="271" t="s">
        <v>393</v>
      </c>
      <c r="BE678" s="259">
        <f>IF(N678="základní",J678,0)</f>
        <v>0</v>
      </c>
      <c r="BF678" s="259">
        <f>IF(N678="snížená",J678,0)</f>
        <v>0</v>
      </c>
      <c r="BG678" s="259">
        <f>IF(N678="zákl. přenesená",J678,0)</f>
        <v>0</v>
      </c>
      <c r="BH678" s="259">
        <f>IF(N678="sníž. přenesená",J678,0)</f>
        <v>0</v>
      </c>
      <c r="BI678" s="259">
        <f>IF(N678="nulová",J678,0)</f>
        <v>0</v>
      </c>
      <c r="BJ678" s="271" t="s">
        <v>391</v>
      </c>
      <c r="BK678" s="259">
        <f>ROUND(I678*H678,2)</f>
        <v>0</v>
      </c>
      <c r="BL678" s="271" t="s">
        <v>614</v>
      </c>
      <c r="BM678" s="271" t="s">
        <v>1374</v>
      </c>
    </row>
    <row r="679" spans="2:51" s="150" customFormat="1" ht="15">
      <c r="B679" s="149"/>
      <c r="D679" s="136" t="s">
        <v>404</v>
      </c>
      <c r="E679" s="151" t="s">
        <v>319</v>
      </c>
      <c r="F679" s="152" t="s">
        <v>837</v>
      </c>
      <c r="H679" s="151" t="s">
        <v>319</v>
      </c>
      <c r="I679" s="385"/>
      <c r="L679" s="149"/>
      <c r="M679" s="153"/>
      <c r="T679" s="154"/>
      <c r="AT679" s="151" t="s">
        <v>404</v>
      </c>
      <c r="AU679" s="151" t="s">
        <v>313</v>
      </c>
      <c r="AV679" s="150" t="s">
        <v>391</v>
      </c>
      <c r="AW679" s="150" t="s">
        <v>406</v>
      </c>
      <c r="AX679" s="150" t="s">
        <v>392</v>
      </c>
      <c r="AY679" s="151" t="s">
        <v>393</v>
      </c>
    </row>
    <row r="680" spans="2:51" s="150" customFormat="1" ht="15">
      <c r="B680" s="149"/>
      <c r="D680" s="136" t="s">
        <v>404</v>
      </c>
      <c r="E680" s="151" t="s">
        <v>319</v>
      </c>
      <c r="F680" s="152" t="s">
        <v>442</v>
      </c>
      <c r="H680" s="151" t="s">
        <v>319</v>
      </c>
      <c r="I680" s="385"/>
      <c r="L680" s="149"/>
      <c r="M680" s="153"/>
      <c r="T680" s="154"/>
      <c r="AT680" s="151" t="s">
        <v>404</v>
      </c>
      <c r="AU680" s="151" t="s">
        <v>313</v>
      </c>
      <c r="AV680" s="150" t="s">
        <v>391</v>
      </c>
      <c r="AW680" s="150" t="s">
        <v>406</v>
      </c>
      <c r="AX680" s="150" t="s">
        <v>392</v>
      </c>
      <c r="AY680" s="151" t="s">
        <v>393</v>
      </c>
    </row>
    <row r="681" spans="2:51" s="135" customFormat="1" ht="15">
      <c r="B681" s="134"/>
      <c r="D681" s="136" t="s">
        <v>404</v>
      </c>
      <c r="E681" s="137" t="s">
        <v>319</v>
      </c>
      <c r="F681" s="138" t="s">
        <v>1375</v>
      </c>
      <c r="H681" s="139">
        <v>6.96</v>
      </c>
      <c r="I681" s="383"/>
      <c r="L681" s="134"/>
      <c r="M681" s="140"/>
      <c r="T681" s="141"/>
      <c r="AT681" s="137" t="s">
        <v>404</v>
      </c>
      <c r="AU681" s="137" t="s">
        <v>313</v>
      </c>
      <c r="AV681" s="135" t="s">
        <v>313</v>
      </c>
      <c r="AW681" s="135" t="s">
        <v>406</v>
      </c>
      <c r="AX681" s="135" t="s">
        <v>392</v>
      </c>
      <c r="AY681" s="137" t="s">
        <v>393</v>
      </c>
    </row>
    <row r="682" spans="2:51" s="135" customFormat="1" ht="15">
      <c r="B682" s="134"/>
      <c r="D682" s="136" t="s">
        <v>404</v>
      </c>
      <c r="E682" s="137" t="s">
        <v>319</v>
      </c>
      <c r="F682" s="138" t="s">
        <v>1306</v>
      </c>
      <c r="H682" s="139">
        <v>4.698</v>
      </c>
      <c r="I682" s="383"/>
      <c r="L682" s="134"/>
      <c r="M682" s="140"/>
      <c r="T682" s="141"/>
      <c r="AT682" s="137" t="s">
        <v>404</v>
      </c>
      <c r="AU682" s="137" t="s">
        <v>313</v>
      </c>
      <c r="AV682" s="135" t="s">
        <v>313</v>
      </c>
      <c r="AW682" s="135" t="s">
        <v>406</v>
      </c>
      <c r="AX682" s="135" t="s">
        <v>392</v>
      </c>
      <c r="AY682" s="137" t="s">
        <v>393</v>
      </c>
    </row>
    <row r="683" spans="2:51" s="150" customFormat="1" ht="15">
      <c r="B683" s="149"/>
      <c r="D683" s="136" t="s">
        <v>404</v>
      </c>
      <c r="E683" s="151" t="s">
        <v>319</v>
      </c>
      <c r="F683" s="152" t="s">
        <v>1376</v>
      </c>
      <c r="H683" s="151" t="s">
        <v>319</v>
      </c>
      <c r="I683" s="385"/>
      <c r="L683" s="149"/>
      <c r="M683" s="153"/>
      <c r="T683" s="154"/>
      <c r="AT683" s="151" t="s">
        <v>404</v>
      </c>
      <c r="AU683" s="151" t="s">
        <v>313</v>
      </c>
      <c r="AV683" s="150" t="s">
        <v>391</v>
      </c>
      <c r="AW683" s="150" t="s">
        <v>406</v>
      </c>
      <c r="AX683" s="150" t="s">
        <v>392</v>
      </c>
      <c r="AY683" s="151" t="s">
        <v>393</v>
      </c>
    </row>
    <row r="684" spans="2:51" s="135" customFormat="1" ht="15">
      <c r="B684" s="134"/>
      <c r="D684" s="136" t="s">
        <v>404</v>
      </c>
      <c r="E684" s="137" t="s">
        <v>319</v>
      </c>
      <c r="F684" s="138" t="s">
        <v>1377</v>
      </c>
      <c r="H684" s="139">
        <v>5.586</v>
      </c>
      <c r="I684" s="383"/>
      <c r="L684" s="134"/>
      <c r="M684" s="140"/>
      <c r="T684" s="141"/>
      <c r="AT684" s="137" t="s">
        <v>404</v>
      </c>
      <c r="AU684" s="137" t="s">
        <v>313</v>
      </c>
      <c r="AV684" s="135" t="s">
        <v>313</v>
      </c>
      <c r="AW684" s="135" t="s">
        <v>406</v>
      </c>
      <c r="AX684" s="135" t="s">
        <v>392</v>
      </c>
      <c r="AY684" s="137" t="s">
        <v>393</v>
      </c>
    </row>
    <row r="685" spans="2:51" s="135" customFormat="1" ht="15">
      <c r="B685" s="134"/>
      <c r="D685" s="136" t="s">
        <v>404</v>
      </c>
      <c r="E685" s="137" t="s">
        <v>319</v>
      </c>
      <c r="F685" s="138" t="s">
        <v>1378</v>
      </c>
      <c r="H685" s="139">
        <v>10.29</v>
      </c>
      <c r="I685" s="383"/>
      <c r="L685" s="134"/>
      <c r="M685" s="140"/>
      <c r="T685" s="141"/>
      <c r="AT685" s="137" t="s">
        <v>404</v>
      </c>
      <c r="AU685" s="137" t="s">
        <v>313</v>
      </c>
      <c r="AV685" s="135" t="s">
        <v>313</v>
      </c>
      <c r="AW685" s="135" t="s">
        <v>406</v>
      </c>
      <c r="AX685" s="135" t="s">
        <v>392</v>
      </c>
      <c r="AY685" s="137" t="s">
        <v>393</v>
      </c>
    </row>
    <row r="686" spans="2:51" s="143" customFormat="1" ht="15">
      <c r="B686" s="142"/>
      <c r="D686" s="136" t="s">
        <v>404</v>
      </c>
      <c r="E686" s="144" t="s">
        <v>319</v>
      </c>
      <c r="F686" s="145" t="s">
        <v>407</v>
      </c>
      <c r="H686" s="146">
        <v>27.534</v>
      </c>
      <c r="I686" s="384"/>
      <c r="L686" s="142"/>
      <c r="M686" s="147"/>
      <c r="T686" s="148"/>
      <c r="AT686" s="144" t="s">
        <v>404</v>
      </c>
      <c r="AU686" s="144" t="s">
        <v>313</v>
      </c>
      <c r="AV686" s="143" t="s">
        <v>402</v>
      </c>
      <c r="AW686" s="143" t="s">
        <v>406</v>
      </c>
      <c r="AX686" s="143" t="s">
        <v>391</v>
      </c>
      <c r="AY686" s="144" t="s">
        <v>393</v>
      </c>
    </row>
    <row r="687" spans="2:65" s="270" customFormat="1" ht="22.5" customHeight="1">
      <c r="B687" s="226"/>
      <c r="C687" s="251" t="s">
        <v>1379</v>
      </c>
      <c r="D687" s="251" t="s">
        <v>397</v>
      </c>
      <c r="E687" s="252" t="s">
        <v>1380</v>
      </c>
      <c r="F687" s="253" t="s">
        <v>1381</v>
      </c>
      <c r="G687" s="254" t="s">
        <v>400</v>
      </c>
      <c r="H687" s="255">
        <v>100.54</v>
      </c>
      <c r="I687" s="381"/>
      <c r="J687" s="256">
        <f>ROUND(I687*H687,2)</f>
        <v>0</v>
      </c>
      <c r="K687" s="253" t="s">
        <v>319</v>
      </c>
      <c r="L687" s="226"/>
      <c r="M687" s="382" t="s">
        <v>319</v>
      </c>
      <c r="N687" s="257" t="s">
        <v>336</v>
      </c>
      <c r="P687" s="258">
        <f>O687*H687</f>
        <v>0</v>
      </c>
      <c r="Q687" s="258">
        <v>0.0063</v>
      </c>
      <c r="R687" s="258">
        <f>Q687*H687</f>
        <v>0.633402</v>
      </c>
      <c r="S687" s="258">
        <v>0.00512</v>
      </c>
      <c r="T687" s="133">
        <f>S687*H687</f>
        <v>0.5147648</v>
      </c>
      <c r="AR687" s="271" t="s">
        <v>614</v>
      </c>
      <c r="AT687" s="271" t="s">
        <v>397</v>
      </c>
      <c r="AU687" s="271" t="s">
        <v>313</v>
      </c>
      <c r="AY687" s="271" t="s">
        <v>393</v>
      </c>
      <c r="BE687" s="259">
        <f>IF(N687="základní",J687,0)</f>
        <v>0</v>
      </c>
      <c r="BF687" s="259">
        <f>IF(N687="snížená",J687,0)</f>
        <v>0</v>
      </c>
      <c r="BG687" s="259">
        <f>IF(N687="zákl. přenesená",J687,0)</f>
        <v>0</v>
      </c>
      <c r="BH687" s="259">
        <f>IF(N687="sníž. přenesená",J687,0)</f>
        <v>0</v>
      </c>
      <c r="BI687" s="259">
        <f>IF(N687="nulová",J687,0)</f>
        <v>0</v>
      </c>
      <c r="BJ687" s="271" t="s">
        <v>391</v>
      </c>
      <c r="BK687" s="259">
        <f>ROUND(I687*H687,2)</f>
        <v>0</v>
      </c>
      <c r="BL687" s="271" t="s">
        <v>614</v>
      </c>
      <c r="BM687" s="271" t="s">
        <v>1382</v>
      </c>
    </row>
    <row r="688" spans="2:51" s="150" customFormat="1" ht="15">
      <c r="B688" s="149"/>
      <c r="D688" s="136" t="s">
        <v>404</v>
      </c>
      <c r="E688" s="151" t="s">
        <v>319</v>
      </c>
      <c r="F688" s="152" t="s">
        <v>442</v>
      </c>
      <c r="H688" s="151" t="s">
        <v>319</v>
      </c>
      <c r="I688" s="385"/>
      <c r="L688" s="149"/>
      <c r="M688" s="153"/>
      <c r="T688" s="154"/>
      <c r="AT688" s="151" t="s">
        <v>404</v>
      </c>
      <c r="AU688" s="151" t="s">
        <v>313</v>
      </c>
      <c r="AV688" s="150" t="s">
        <v>391</v>
      </c>
      <c r="AW688" s="150" t="s">
        <v>406</v>
      </c>
      <c r="AX688" s="150" t="s">
        <v>392</v>
      </c>
      <c r="AY688" s="151" t="s">
        <v>393</v>
      </c>
    </row>
    <row r="689" spans="2:51" s="150" customFormat="1" ht="15">
      <c r="B689" s="149"/>
      <c r="D689" s="136" t="s">
        <v>404</v>
      </c>
      <c r="E689" s="151" t="s">
        <v>319</v>
      </c>
      <c r="F689" s="152" t="s">
        <v>1271</v>
      </c>
      <c r="H689" s="151" t="s">
        <v>319</v>
      </c>
      <c r="I689" s="385"/>
      <c r="L689" s="149"/>
      <c r="M689" s="153"/>
      <c r="T689" s="154"/>
      <c r="AT689" s="151" t="s">
        <v>404</v>
      </c>
      <c r="AU689" s="151" t="s">
        <v>313</v>
      </c>
      <c r="AV689" s="150" t="s">
        <v>391</v>
      </c>
      <c r="AW689" s="150" t="s">
        <v>406</v>
      </c>
      <c r="AX689" s="150" t="s">
        <v>392</v>
      </c>
      <c r="AY689" s="151" t="s">
        <v>393</v>
      </c>
    </row>
    <row r="690" spans="2:51" s="135" customFormat="1" ht="15">
      <c r="B690" s="134"/>
      <c r="D690" s="136" t="s">
        <v>404</v>
      </c>
      <c r="E690" s="137" t="s">
        <v>319</v>
      </c>
      <c r="F690" s="138" t="s">
        <v>1281</v>
      </c>
      <c r="H690" s="139">
        <v>52.07</v>
      </c>
      <c r="I690" s="383"/>
      <c r="L690" s="134"/>
      <c r="M690" s="140"/>
      <c r="T690" s="141"/>
      <c r="AT690" s="137" t="s">
        <v>404</v>
      </c>
      <c r="AU690" s="137" t="s">
        <v>313</v>
      </c>
      <c r="AV690" s="135" t="s">
        <v>313</v>
      </c>
      <c r="AW690" s="135" t="s">
        <v>406</v>
      </c>
      <c r="AX690" s="135" t="s">
        <v>392</v>
      </c>
      <c r="AY690" s="137" t="s">
        <v>393</v>
      </c>
    </row>
    <row r="691" spans="2:51" s="150" customFormat="1" ht="15">
      <c r="B691" s="149"/>
      <c r="D691" s="136" t="s">
        <v>404</v>
      </c>
      <c r="E691" s="151" t="s">
        <v>319</v>
      </c>
      <c r="F691" s="152" t="s">
        <v>1273</v>
      </c>
      <c r="H691" s="151" t="s">
        <v>319</v>
      </c>
      <c r="I691" s="385"/>
      <c r="L691" s="149"/>
      <c r="M691" s="153"/>
      <c r="T691" s="154"/>
      <c r="AT691" s="151" t="s">
        <v>404</v>
      </c>
      <c r="AU691" s="151" t="s">
        <v>313</v>
      </c>
      <c r="AV691" s="150" t="s">
        <v>391</v>
      </c>
      <c r="AW691" s="150" t="s">
        <v>406</v>
      </c>
      <c r="AX691" s="150" t="s">
        <v>392</v>
      </c>
      <c r="AY691" s="151" t="s">
        <v>393</v>
      </c>
    </row>
    <row r="692" spans="2:51" s="135" customFormat="1" ht="15">
      <c r="B692" s="134"/>
      <c r="D692" s="136" t="s">
        <v>404</v>
      </c>
      <c r="E692" s="137" t="s">
        <v>319</v>
      </c>
      <c r="F692" s="138" t="s">
        <v>1282</v>
      </c>
      <c r="H692" s="139">
        <v>48.47</v>
      </c>
      <c r="I692" s="383"/>
      <c r="L692" s="134"/>
      <c r="M692" s="140"/>
      <c r="T692" s="141"/>
      <c r="AT692" s="137" t="s">
        <v>404</v>
      </c>
      <c r="AU692" s="137" t="s">
        <v>313</v>
      </c>
      <c r="AV692" s="135" t="s">
        <v>313</v>
      </c>
      <c r="AW692" s="135" t="s">
        <v>406</v>
      </c>
      <c r="AX692" s="135" t="s">
        <v>392</v>
      </c>
      <c r="AY692" s="137" t="s">
        <v>393</v>
      </c>
    </row>
    <row r="693" spans="2:51" s="143" customFormat="1" ht="15">
      <c r="B693" s="142"/>
      <c r="D693" s="136" t="s">
        <v>404</v>
      </c>
      <c r="E693" s="144" t="s">
        <v>319</v>
      </c>
      <c r="F693" s="145" t="s">
        <v>407</v>
      </c>
      <c r="H693" s="146">
        <v>100.53999999999999</v>
      </c>
      <c r="I693" s="384"/>
      <c r="L693" s="142"/>
      <c r="M693" s="147"/>
      <c r="T693" s="148"/>
      <c r="AT693" s="144" t="s">
        <v>404</v>
      </c>
      <c r="AU693" s="144" t="s">
        <v>313</v>
      </c>
      <c r="AV693" s="143" t="s">
        <v>402</v>
      </c>
      <c r="AW693" s="143" t="s">
        <v>406</v>
      </c>
      <c r="AX693" s="143" t="s">
        <v>391</v>
      </c>
      <c r="AY693" s="144" t="s">
        <v>393</v>
      </c>
    </row>
    <row r="694" spans="2:65" s="270" customFormat="1" ht="16.5" customHeight="1">
      <c r="B694" s="226"/>
      <c r="C694" s="251" t="s">
        <v>1383</v>
      </c>
      <c r="D694" s="251" t="s">
        <v>397</v>
      </c>
      <c r="E694" s="252" t="s">
        <v>1384</v>
      </c>
      <c r="F694" s="253" t="s">
        <v>1385</v>
      </c>
      <c r="G694" s="254" t="s">
        <v>400</v>
      </c>
      <c r="H694" s="255">
        <v>12.313</v>
      </c>
      <c r="I694" s="381"/>
      <c r="J694" s="256">
        <f>ROUND(I694*H694,2)</f>
        <v>0</v>
      </c>
      <c r="K694" s="253" t="s">
        <v>319</v>
      </c>
      <c r="L694" s="226"/>
      <c r="M694" s="382" t="s">
        <v>319</v>
      </c>
      <c r="N694" s="257" t="s">
        <v>336</v>
      </c>
      <c r="P694" s="258">
        <f>O694*H694</f>
        <v>0</v>
      </c>
      <c r="Q694" s="258">
        <v>0.01649</v>
      </c>
      <c r="R694" s="258">
        <f>Q694*H694</f>
        <v>0.20304137000000003</v>
      </c>
      <c r="S694" s="258">
        <v>0</v>
      </c>
      <c r="T694" s="133">
        <f>S694*H694</f>
        <v>0</v>
      </c>
      <c r="AR694" s="271" t="s">
        <v>614</v>
      </c>
      <c r="AT694" s="271" t="s">
        <v>397</v>
      </c>
      <c r="AU694" s="271" t="s">
        <v>313</v>
      </c>
      <c r="AY694" s="271" t="s">
        <v>393</v>
      </c>
      <c r="BE694" s="259">
        <f>IF(N694="základní",J694,0)</f>
        <v>0</v>
      </c>
      <c r="BF694" s="259">
        <f>IF(N694="snížená",J694,0)</f>
        <v>0</v>
      </c>
      <c r="BG694" s="259">
        <f>IF(N694="zákl. přenesená",J694,0)</f>
        <v>0</v>
      </c>
      <c r="BH694" s="259">
        <f>IF(N694="sníž. přenesená",J694,0)</f>
        <v>0</v>
      </c>
      <c r="BI694" s="259">
        <f>IF(N694="nulová",J694,0)</f>
        <v>0</v>
      </c>
      <c r="BJ694" s="271" t="s">
        <v>391</v>
      </c>
      <c r="BK694" s="259">
        <f>ROUND(I694*H694,2)</f>
        <v>0</v>
      </c>
      <c r="BL694" s="271" t="s">
        <v>614</v>
      </c>
      <c r="BM694" s="271" t="s">
        <v>1386</v>
      </c>
    </row>
    <row r="695" spans="2:51" s="150" customFormat="1" ht="15">
      <c r="B695" s="149"/>
      <c r="D695" s="136" t="s">
        <v>404</v>
      </c>
      <c r="E695" s="151" t="s">
        <v>319</v>
      </c>
      <c r="F695" s="152" t="s">
        <v>442</v>
      </c>
      <c r="H695" s="151" t="s">
        <v>319</v>
      </c>
      <c r="I695" s="385"/>
      <c r="L695" s="149"/>
      <c r="M695" s="153"/>
      <c r="T695" s="154"/>
      <c r="AT695" s="151" t="s">
        <v>404</v>
      </c>
      <c r="AU695" s="151" t="s">
        <v>313</v>
      </c>
      <c r="AV695" s="150" t="s">
        <v>391</v>
      </c>
      <c r="AW695" s="150" t="s">
        <v>406</v>
      </c>
      <c r="AX695" s="150" t="s">
        <v>392</v>
      </c>
      <c r="AY695" s="151" t="s">
        <v>393</v>
      </c>
    </row>
    <row r="696" spans="2:51" s="150" customFormat="1" ht="15">
      <c r="B696" s="149"/>
      <c r="D696" s="136" t="s">
        <v>404</v>
      </c>
      <c r="E696" s="151" t="s">
        <v>319</v>
      </c>
      <c r="F696" s="152" t="s">
        <v>1214</v>
      </c>
      <c r="H696" s="151" t="s">
        <v>319</v>
      </c>
      <c r="I696" s="385"/>
      <c r="L696" s="149"/>
      <c r="M696" s="153"/>
      <c r="T696" s="154"/>
      <c r="AT696" s="151" t="s">
        <v>404</v>
      </c>
      <c r="AU696" s="151" t="s">
        <v>313</v>
      </c>
      <c r="AV696" s="150" t="s">
        <v>391</v>
      </c>
      <c r="AW696" s="150" t="s">
        <v>406</v>
      </c>
      <c r="AX696" s="150" t="s">
        <v>392</v>
      </c>
      <c r="AY696" s="151" t="s">
        <v>393</v>
      </c>
    </row>
    <row r="697" spans="2:51" s="135" customFormat="1" ht="15">
      <c r="B697" s="134"/>
      <c r="D697" s="136" t="s">
        <v>404</v>
      </c>
      <c r="E697" s="137" t="s">
        <v>319</v>
      </c>
      <c r="F697" s="138" t="s">
        <v>1299</v>
      </c>
      <c r="H697" s="139">
        <v>7.238</v>
      </c>
      <c r="I697" s="383"/>
      <c r="L697" s="134"/>
      <c r="M697" s="140"/>
      <c r="T697" s="141"/>
      <c r="AT697" s="137" t="s">
        <v>404</v>
      </c>
      <c r="AU697" s="137" t="s">
        <v>313</v>
      </c>
      <c r="AV697" s="135" t="s">
        <v>313</v>
      </c>
      <c r="AW697" s="135" t="s">
        <v>406</v>
      </c>
      <c r="AX697" s="135" t="s">
        <v>392</v>
      </c>
      <c r="AY697" s="137" t="s">
        <v>393</v>
      </c>
    </row>
    <row r="698" spans="2:51" s="150" customFormat="1" ht="15">
      <c r="B698" s="149"/>
      <c r="D698" s="136" t="s">
        <v>404</v>
      </c>
      <c r="E698" s="151" t="s">
        <v>319</v>
      </c>
      <c r="F698" s="152" t="s">
        <v>1216</v>
      </c>
      <c r="H698" s="151" t="s">
        <v>319</v>
      </c>
      <c r="I698" s="385"/>
      <c r="L698" s="149"/>
      <c r="M698" s="153"/>
      <c r="T698" s="154"/>
      <c r="AT698" s="151" t="s">
        <v>404</v>
      </c>
      <c r="AU698" s="151" t="s">
        <v>313</v>
      </c>
      <c r="AV698" s="150" t="s">
        <v>391</v>
      </c>
      <c r="AW698" s="150" t="s">
        <v>406</v>
      </c>
      <c r="AX698" s="150" t="s">
        <v>392</v>
      </c>
      <c r="AY698" s="151" t="s">
        <v>393</v>
      </c>
    </row>
    <row r="699" spans="2:51" s="135" customFormat="1" ht="15">
      <c r="B699" s="134"/>
      <c r="D699" s="136" t="s">
        <v>404</v>
      </c>
      <c r="E699" s="137" t="s">
        <v>319</v>
      </c>
      <c r="F699" s="138" t="s">
        <v>1300</v>
      </c>
      <c r="H699" s="139">
        <v>5.075</v>
      </c>
      <c r="I699" s="383"/>
      <c r="L699" s="134"/>
      <c r="M699" s="140"/>
      <c r="T699" s="141"/>
      <c r="AT699" s="137" t="s">
        <v>404</v>
      </c>
      <c r="AU699" s="137" t="s">
        <v>313</v>
      </c>
      <c r="AV699" s="135" t="s">
        <v>313</v>
      </c>
      <c r="AW699" s="135" t="s">
        <v>406</v>
      </c>
      <c r="AX699" s="135" t="s">
        <v>392</v>
      </c>
      <c r="AY699" s="137" t="s">
        <v>393</v>
      </c>
    </row>
    <row r="700" spans="2:51" s="143" customFormat="1" ht="15">
      <c r="B700" s="142"/>
      <c r="D700" s="136" t="s">
        <v>404</v>
      </c>
      <c r="E700" s="144" t="s">
        <v>319</v>
      </c>
      <c r="F700" s="145" t="s">
        <v>407</v>
      </c>
      <c r="H700" s="146">
        <v>12.313</v>
      </c>
      <c r="I700" s="384"/>
      <c r="L700" s="142"/>
      <c r="M700" s="147"/>
      <c r="T700" s="148"/>
      <c r="AT700" s="144" t="s">
        <v>404</v>
      </c>
      <c r="AU700" s="144" t="s">
        <v>313</v>
      </c>
      <c r="AV700" s="143" t="s">
        <v>402</v>
      </c>
      <c r="AW700" s="143" t="s">
        <v>406</v>
      </c>
      <c r="AX700" s="143" t="s">
        <v>391</v>
      </c>
      <c r="AY700" s="144" t="s">
        <v>393</v>
      </c>
    </row>
    <row r="701" spans="2:65" s="270" customFormat="1" ht="16.5" customHeight="1">
      <c r="B701" s="226"/>
      <c r="C701" s="251" t="s">
        <v>825</v>
      </c>
      <c r="D701" s="251" t="s">
        <v>397</v>
      </c>
      <c r="E701" s="252" t="s">
        <v>826</v>
      </c>
      <c r="F701" s="253" t="s">
        <v>827</v>
      </c>
      <c r="G701" s="254" t="s">
        <v>400</v>
      </c>
      <c r="H701" s="255">
        <v>30.3</v>
      </c>
      <c r="I701" s="381"/>
      <c r="J701" s="256">
        <f>ROUND(I701*H701,2)</f>
        <v>0</v>
      </c>
      <c r="K701" s="253" t="s">
        <v>319</v>
      </c>
      <c r="L701" s="226"/>
      <c r="M701" s="382" t="s">
        <v>319</v>
      </c>
      <c r="N701" s="257" t="s">
        <v>336</v>
      </c>
      <c r="P701" s="258">
        <f>O701*H701</f>
        <v>0</v>
      </c>
      <c r="Q701" s="258">
        <v>0.02478</v>
      </c>
      <c r="R701" s="258">
        <f>Q701*H701</f>
        <v>0.750834</v>
      </c>
      <c r="S701" s="258">
        <v>0</v>
      </c>
      <c r="T701" s="133">
        <f>S701*H701</f>
        <v>0</v>
      </c>
      <c r="AR701" s="271" t="s">
        <v>614</v>
      </c>
      <c r="AT701" s="271" t="s">
        <v>397</v>
      </c>
      <c r="AU701" s="271" t="s">
        <v>313</v>
      </c>
      <c r="AY701" s="271" t="s">
        <v>393</v>
      </c>
      <c r="BE701" s="259">
        <f>IF(N701="základní",J701,0)</f>
        <v>0</v>
      </c>
      <c r="BF701" s="259">
        <f>IF(N701="snížená",J701,0)</f>
        <v>0</v>
      </c>
      <c r="BG701" s="259">
        <f>IF(N701="zákl. přenesená",J701,0)</f>
        <v>0</v>
      </c>
      <c r="BH701" s="259">
        <f>IF(N701="sníž. přenesená",J701,0)</f>
        <v>0</v>
      </c>
      <c r="BI701" s="259">
        <f>IF(N701="nulová",J701,0)</f>
        <v>0</v>
      </c>
      <c r="BJ701" s="271" t="s">
        <v>391</v>
      </c>
      <c r="BK701" s="259">
        <f>ROUND(I701*H701,2)</f>
        <v>0</v>
      </c>
      <c r="BL701" s="271" t="s">
        <v>614</v>
      </c>
      <c r="BM701" s="271" t="s">
        <v>828</v>
      </c>
    </row>
    <row r="702" spans="2:51" s="150" customFormat="1" ht="15">
      <c r="B702" s="149"/>
      <c r="D702" s="136" t="s">
        <v>404</v>
      </c>
      <c r="E702" s="151" t="s">
        <v>319</v>
      </c>
      <c r="F702" s="152" t="s">
        <v>837</v>
      </c>
      <c r="H702" s="151" t="s">
        <v>319</v>
      </c>
      <c r="I702" s="385"/>
      <c r="L702" s="149"/>
      <c r="M702" s="153"/>
      <c r="T702" s="154"/>
      <c r="AT702" s="151" t="s">
        <v>404</v>
      </c>
      <c r="AU702" s="151" t="s">
        <v>313</v>
      </c>
      <c r="AV702" s="150" t="s">
        <v>391</v>
      </c>
      <c r="AW702" s="150" t="s">
        <v>406</v>
      </c>
      <c r="AX702" s="150" t="s">
        <v>392</v>
      </c>
      <c r="AY702" s="151" t="s">
        <v>393</v>
      </c>
    </row>
    <row r="703" spans="2:51" s="150" customFormat="1" ht="15">
      <c r="B703" s="149"/>
      <c r="D703" s="136" t="s">
        <v>404</v>
      </c>
      <c r="E703" s="151" t="s">
        <v>319</v>
      </c>
      <c r="F703" s="152" t="s">
        <v>1313</v>
      </c>
      <c r="H703" s="151" t="s">
        <v>319</v>
      </c>
      <c r="I703" s="385"/>
      <c r="L703" s="149"/>
      <c r="M703" s="153"/>
      <c r="T703" s="154"/>
      <c r="AT703" s="151" t="s">
        <v>404</v>
      </c>
      <c r="AU703" s="151" t="s">
        <v>313</v>
      </c>
      <c r="AV703" s="150" t="s">
        <v>391</v>
      </c>
      <c r="AW703" s="150" t="s">
        <v>406</v>
      </c>
      <c r="AX703" s="150" t="s">
        <v>392</v>
      </c>
      <c r="AY703" s="151" t="s">
        <v>393</v>
      </c>
    </row>
    <row r="704" spans="2:51" s="135" customFormat="1" ht="15">
      <c r="B704" s="134"/>
      <c r="D704" s="136" t="s">
        <v>404</v>
      </c>
      <c r="E704" s="137" t="s">
        <v>319</v>
      </c>
      <c r="F704" s="138" t="s">
        <v>1387</v>
      </c>
      <c r="H704" s="139">
        <v>20.2</v>
      </c>
      <c r="I704" s="383"/>
      <c r="L704" s="134"/>
      <c r="M704" s="140"/>
      <c r="T704" s="141"/>
      <c r="AT704" s="137" t="s">
        <v>404</v>
      </c>
      <c r="AU704" s="137" t="s">
        <v>313</v>
      </c>
      <c r="AV704" s="135" t="s">
        <v>313</v>
      </c>
      <c r="AW704" s="135" t="s">
        <v>406</v>
      </c>
      <c r="AX704" s="135" t="s">
        <v>392</v>
      </c>
      <c r="AY704" s="137" t="s">
        <v>393</v>
      </c>
    </row>
    <row r="705" spans="2:51" s="135" customFormat="1" ht="15">
      <c r="B705" s="134"/>
      <c r="D705" s="136" t="s">
        <v>404</v>
      </c>
      <c r="E705" s="137" t="s">
        <v>319</v>
      </c>
      <c r="F705" s="138" t="s">
        <v>1388</v>
      </c>
      <c r="H705" s="139">
        <v>10.1</v>
      </c>
      <c r="I705" s="383"/>
      <c r="L705" s="134"/>
      <c r="M705" s="140"/>
      <c r="T705" s="141"/>
      <c r="AT705" s="137" t="s">
        <v>404</v>
      </c>
      <c r="AU705" s="137" t="s">
        <v>313</v>
      </c>
      <c r="AV705" s="135" t="s">
        <v>313</v>
      </c>
      <c r="AW705" s="135" t="s">
        <v>406</v>
      </c>
      <c r="AX705" s="135" t="s">
        <v>392</v>
      </c>
      <c r="AY705" s="137" t="s">
        <v>393</v>
      </c>
    </row>
    <row r="706" spans="2:51" s="143" customFormat="1" ht="15">
      <c r="B706" s="142"/>
      <c r="D706" s="136" t="s">
        <v>404</v>
      </c>
      <c r="E706" s="144" t="s">
        <v>319</v>
      </c>
      <c r="F706" s="145" t="s">
        <v>407</v>
      </c>
      <c r="H706" s="146">
        <v>30.299999999999997</v>
      </c>
      <c r="I706" s="384"/>
      <c r="L706" s="142"/>
      <c r="M706" s="147"/>
      <c r="T706" s="148"/>
      <c r="AT706" s="144" t="s">
        <v>404</v>
      </c>
      <c r="AU706" s="144" t="s">
        <v>313</v>
      </c>
      <c r="AV706" s="143" t="s">
        <v>402</v>
      </c>
      <c r="AW706" s="143" t="s">
        <v>406</v>
      </c>
      <c r="AX706" s="143" t="s">
        <v>391</v>
      </c>
      <c r="AY706" s="144" t="s">
        <v>393</v>
      </c>
    </row>
    <row r="707" spans="2:65" s="270" customFormat="1" ht="16.5" customHeight="1">
      <c r="B707" s="226"/>
      <c r="C707" s="251" t="s">
        <v>829</v>
      </c>
      <c r="D707" s="251" t="s">
        <v>397</v>
      </c>
      <c r="E707" s="252" t="s">
        <v>830</v>
      </c>
      <c r="F707" s="253" t="s">
        <v>831</v>
      </c>
      <c r="G707" s="254" t="s">
        <v>400</v>
      </c>
      <c r="H707" s="255">
        <v>16.32</v>
      </c>
      <c r="I707" s="381"/>
      <c r="J707" s="256">
        <f>ROUND(I707*H707,2)</f>
        <v>0</v>
      </c>
      <c r="K707" s="253" t="s">
        <v>319</v>
      </c>
      <c r="L707" s="226"/>
      <c r="M707" s="382" t="s">
        <v>319</v>
      </c>
      <c r="N707" s="257" t="s">
        <v>336</v>
      </c>
      <c r="P707" s="258">
        <f>O707*H707</f>
        <v>0</v>
      </c>
      <c r="Q707" s="258">
        <v>0.02504</v>
      </c>
      <c r="R707" s="258">
        <f>Q707*H707</f>
        <v>0.4086528</v>
      </c>
      <c r="S707" s="258">
        <v>0</v>
      </c>
      <c r="T707" s="133">
        <f>S707*H707</f>
        <v>0</v>
      </c>
      <c r="AR707" s="271" t="s">
        <v>614</v>
      </c>
      <c r="AT707" s="271" t="s">
        <v>397</v>
      </c>
      <c r="AU707" s="271" t="s">
        <v>313</v>
      </c>
      <c r="AY707" s="271" t="s">
        <v>393</v>
      </c>
      <c r="BE707" s="259">
        <f>IF(N707="základní",J707,0)</f>
        <v>0</v>
      </c>
      <c r="BF707" s="259">
        <f>IF(N707="snížená",J707,0)</f>
        <v>0</v>
      </c>
      <c r="BG707" s="259">
        <f>IF(N707="zákl. přenesená",J707,0)</f>
        <v>0</v>
      </c>
      <c r="BH707" s="259">
        <f>IF(N707="sníž. přenesená",J707,0)</f>
        <v>0</v>
      </c>
      <c r="BI707" s="259">
        <f>IF(N707="nulová",J707,0)</f>
        <v>0</v>
      </c>
      <c r="BJ707" s="271" t="s">
        <v>391</v>
      </c>
      <c r="BK707" s="259">
        <f>ROUND(I707*H707,2)</f>
        <v>0</v>
      </c>
      <c r="BL707" s="271" t="s">
        <v>614</v>
      </c>
      <c r="BM707" s="271" t="s">
        <v>832</v>
      </c>
    </row>
    <row r="708" spans="2:51" s="150" customFormat="1" ht="15">
      <c r="B708" s="149"/>
      <c r="D708" s="136" t="s">
        <v>404</v>
      </c>
      <c r="E708" s="151" t="s">
        <v>319</v>
      </c>
      <c r="F708" s="152" t="s">
        <v>837</v>
      </c>
      <c r="H708" s="151" t="s">
        <v>319</v>
      </c>
      <c r="I708" s="385"/>
      <c r="L708" s="149"/>
      <c r="M708" s="153"/>
      <c r="T708" s="154"/>
      <c r="AT708" s="151" t="s">
        <v>404</v>
      </c>
      <c r="AU708" s="151" t="s">
        <v>313</v>
      </c>
      <c r="AV708" s="150" t="s">
        <v>391</v>
      </c>
      <c r="AW708" s="150" t="s">
        <v>406</v>
      </c>
      <c r="AX708" s="150" t="s">
        <v>392</v>
      </c>
      <c r="AY708" s="151" t="s">
        <v>393</v>
      </c>
    </row>
    <row r="709" spans="2:51" s="150" customFormat="1" ht="15">
      <c r="B709" s="149"/>
      <c r="D709" s="136" t="s">
        <v>404</v>
      </c>
      <c r="E709" s="151" t="s">
        <v>319</v>
      </c>
      <c r="F709" s="152" t="s">
        <v>440</v>
      </c>
      <c r="H709" s="151" t="s">
        <v>319</v>
      </c>
      <c r="I709" s="385"/>
      <c r="L709" s="149"/>
      <c r="M709" s="153"/>
      <c r="T709" s="154"/>
      <c r="AT709" s="151" t="s">
        <v>404</v>
      </c>
      <c r="AU709" s="151" t="s">
        <v>313</v>
      </c>
      <c r="AV709" s="150" t="s">
        <v>391</v>
      </c>
      <c r="AW709" s="150" t="s">
        <v>406</v>
      </c>
      <c r="AX709" s="150" t="s">
        <v>392</v>
      </c>
      <c r="AY709" s="151" t="s">
        <v>393</v>
      </c>
    </row>
    <row r="710" spans="2:51" s="135" customFormat="1" ht="15">
      <c r="B710" s="134"/>
      <c r="D710" s="136" t="s">
        <v>404</v>
      </c>
      <c r="E710" s="137" t="s">
        <v>319</v>
      </c>
      <c r="F710" s="138" t="s">
        <v>1389</v>
      </c>
      <c r="H710" s="139">
        <v>16.32</v>
      </c>
      <c r="I710" s="383"/>
      <c r="L710" s="134"/>
      <c r="M710" s="140"/>
      <c r="T710" s="141"/>
      <c r="AT710" s="137" t="s">
        <v>404</v>
      </c>
      <c r="AU710" s="137" t="s">
        <v>313</v>
      </c>
      <c r="AV710" s="135" t="s">
        <v>313</v>
      </c>
      <c r="AW710" s="135" t="s">
        <v>406</v>
      </c>
      <c r="AX710" s="135" t="s">
        <v>392</v>
      </c>
      <c r="AY710" s="137" t="s">
        <v>393</v>
      </c>
    </row>
    <row r="711" spans="2:51" s="143" customFormat="1" ht="15">
      <c r="B711" s="142"/>
      <c r="D711" s="136" t="s">
        <v>404</v>
      </c>
      <c r="E711" s="144" t="s">
        <v>319</v>
      </c>
      <c r="F711" s="145" t="s">
        <v>407</v>
      </c>
      <c r="H711" s="146">
        <v>16.32</v>
      </c>
      <c r="I711" s="384"/>
      <c r="L711" s="142"/>
      <c r="M711" s="147"/>
      <c r="T711" s="148"/>
      <c r="AT711" s="144" t="s">
        <v>404</v>
      </c>
      <c r="AU711" s="144" t="s">
        <v>313</v>
      </c>
      <c r="AV711" s="143" t="s">
        <v>402</v>
      </c>
      <c r="AW711" s="143" t="s">
        <v>406</v>
      </c>
      <c r="AX711" s="143" t="s">
        <v>391</v>
      </c>
      <c r="AY711" s="144" t="s">
        <v>393</v>
      </c>
    </row>
    <row r="712" spans="2:65" s="270" customFormat="1" ht="16.5" customHeight="1">
      <c r="B712" s="226"/>
      <c r="C712" s="251" t="s">
        <v>833</v>
      </c>
      <c r="D712" s="251" t="s">
        <v>397</v>
      </c>
      <c r="E712" s="252" t="s">
        <v>834</v>
      </c>
      <c r="F712" s="253" t="s">
        <v>835</v>
      </c>
      <c r="G712" s="254" t="s">
        <v>400</v>
      </c>
      <c r="H712" s="255">
        <v>34</v>
      </c>
      <c r="I712" s="381"/>
      <c r="J712" s="256">
        <f>ROUND(I712*H712,2)</f>
        <v>0</v>
      </c>
      <c r="K712" s="253" t="s">
        <v>319</v>
      </c>
      <c r="L712" s="226"/>
      <c r="M712" s="382" t="s">
        <v>319</v>
      </c>
      <c r="N712" s="257" t="s">
        <v>336</v>
      </c>
      <c r="P712" s="258">
        <f>O712*H712</f>
        <v>0</v>
      </c>
      <c r="Q712" s="258">
        <v>0.01236</v>
      </c>
      <c r="R712" s="258">
        <f>Q712*H712</f>
        <v>0.42024</v>
      </c>
      <c r="S712" s="258">
        <v>0</v>
      </c>
      <c r="T712" s="133">
        <f>S712*H712</f>
        <v>0</v>
      </c>
      <c r="AR712" s="271" t="s">
        <v>614</v>
      </c>
      <c r="AT712" s="271" t="s">
        <v>397</v>
      </c>
      <c r="AU712" s="271" t="s">
        <v>313</v>
      </c>
      <c r="AY712" s="271" t="s">
        <v>393</v>
      </c>
      <c r="BE712" s="259">
        <f>IF(N712="základní",J712,0)</f>
        <v>0</v>
      </c>
      <c r="BF712" s="259">
        <f>IF(N712="snížená",J712,0)</f>
        <v>0</v>
      </c>
      <c r="BG712" s="259">
        <f>IF(N712="zákl. přenesená",J712,0)</f>
        <v>0</v>
      </c>
      <c r="BH712" s="259">
        <f>IF(N712="sníž. přenesená",J712,0)</f>
        <v>0</v>
      </c>
      <c r="BI712" s="259">
        <f>IF(N712="nulová",J712,0)</f>
        <v>0</v>
      </c>
      <c r="BJ712" s="271" t="s">
        <v>391</v>
      </c>
      <c r="BK712" s="259">
        <f>ROUND(I712*H712,2)</f>
        <v>0</v>
      </c>
      <c r="BL712" s="271" t="s">
        <v>614</v>
      </c>
      <c r="BM712" s="271" t="s">
        <v>836</v>
      </c>
    </row>
    <row r="713" spans="2:51" s="150" customFormat="1" ht="15">
      <c r="B713" s="149"/>
      <c r="D713" s="136" t="s">
        <v>404</v>
      </c>
      <c r="E713" s="151" t="s">
        <v>319</v>
      </c>
      <c r="F713" s="152" t="s">
        <v>837</v>
      </c>
      <c r="H713" s="151" t="s">
        <v>319</v>
      </c>
      <c r="I713" s="385"/>
      <c r="L713" s="149"/>
      <c r="M713" s="153"/>
      <c r="T713" s="154"/>
      <c r="AT713" s="151" t="s">
        <v>404</v>
      </c>
      <c r="AU713" s="151" t="s">
        <v>313</v>
      </c>
      <c r="AV713" s="150" t="s">
        <v>391</v>
      </c>
      <c r="AW713" s="150" t="s">
        <v>406</v>
      </c>
      <c r="AX713" s="150" t="s">
        <v>392</v>
      </c>
      <c r="AY713" s="151" t="s">
        <v>393</v>
      </c>
    </row>
    <row r="714" spans="2:51" s="150" customFormat="1" ht="15">
      <c r="B714" s="149"/>
      <c r="D714" s="136" t="s">
        <v>404</v>
      </c>
      <c r="E714" s="151" t="s">
        <v>319</v>
      </c>
      <c r="F714" s="152" t="s">
        <v>440</v>
      </c>
      <c r="H714" s="151" t="s">
        <v>319</v>
      </c>
      <c r="I714" s="385"/>
      <c r="L714" s="149"/>
      <c r="M714" s="153"/>
      <c r="T714" s="154"/>
      <c r="AT714" s="151" t="s">
        <v>404</v>
      </c>
      <c r="AU714" s="151" t="s">
        <v>313</v>
      </c>
      <c r="AV714" s="150" t="s">
        <v>391</v>
      </c>
      <c r="AW714" s="150" t="s">
        <v>406</v>
      </c>
      <c r="AX714" s="150" t="s">
        <v>392</v>
      </c>
      <c r="AY714" s="151" t="s">
        <v>393</v>
      </c>
    </row>
    <row r="715" spans="2:51" s="135" customFormat="1" ht="15">
      <c r="B715" s="134"/>
      <c r="D715" s="136" t="s">
        <v>404</v>
      </c>
      <c r="E715" s="137" t="s">
        <v>319</v>
      </c>
      <c r="F715" s="138" t="s">
        <v>1390</v>
      </c>
      <c r="H715" s="139">
        <v>34</v>
      </c>
      <c r="I715" s="383"/>
      <c r="L715" s="134"/>
      <c r="M715" s="140"/>
      <c r="T715" s="141"/>
      <c r="AT715" s="137" t="s">
        <v>404</v>
      </c>
      <c r="AU715" s="137" t="s">
        <v>313</v>
      </c>
      <c r="AV715" s="135" t="s">
        <v>313</v>
      </c>
      <c r="AW715" s="135" t="s">
        <v>406</v>
      </c>
      <c r="AX715" s="135" t="s">
        <v>392</v>
      </c>
      <c r="AY715" s="137" t="s">
        <v>393</v>
      </c>
    </row>
    <row r="716" spans="2:51" s="143" customFormat="1" ht="15">
      <c r="B716" s="142"/>
      <c r="D716" s="136" t="s">
        <v>404</v>
      </c>
      <c r="E716" s="144" t="s">
        <v>319</v>
      </c>
      <c r="F716" s="145" t="s">
        <v>407</v>
      </c>
      <c r="H716" s="146">
        <v>34</v>
      </c>
      <c r="I716" s="384"/>
      <c r="L716" s="142"/>
      <c r="M716" s="147"/>
      <c r="T716" s="148"/>
      <c r="AT716" s="144" t="s">
        <v>404</v>
      </c>
      <c r="AU716" s="144" t="s">
        <v>313</v>
      </c>
      <c r="AV716" s="143" t="s">
        <v>402</v>
      </c>
      <c r="AW716" s="143" t="s">
        <v>406</v>
      </c>
      <c r="AX716" s="143" t="s">
        <v>391</v>
      </c>
      <c r="AY716" s="144" t="s">
        <v>393</v>
      </c>
    </row>
    <row r="717" spans="2:65" s="270" customFormat="1" ht="16.5" customHeight="1">
      <c r="B717" s="226"/>
      <c r="C717" s="251" t="s">
        <v>838</v>
      </c>
      <c r="D717" s="251" t="s">
        <v>397</v>
      </c>
      <c r="E717" s="252" t="s">
        <v>823</v>
      </c>
      <c r="F717" s="253" t="s">
        <v>1391</v>
      </c>
      <c r="G717" s="254" t="s">
        <v>400</v>
      </c>
      <c r="H717" s="255">
        <v>240.053</v>
      </c>
      <c r="I717" s="381"/>
      <c r="J717" s="256">
        <f>ROUND(I717*H717,2)</f>
        <v>0</v>
      </c>
      <c r="K717" s="253" t="s">
        <v>319</v>
      </c>
      <c r="L717" s="226"/>
      <c r="M717" s="382" t="s">
        <v>319</v>
      </c>
      <c r="N717" s="257" t="s">
        <v>336</v>
      </c>
      <c r="P717" s="258">
        <f>O717*H717</f>
        <v>0</v>
      </c>
      <c r="Q717" s="258">
        <v>0</v>
      </c>
      <c r="R717" s="258">
        <f>Q717*H717</f>
        <v>0</v>
      </c>
      <c r="S717" s="258">
        <v>0</v>
      </c>
      <c r="T717" s="133">
        <f>S717*H717</f>
        <v>0</v>
      </c>
      <c r="AR717" s="271" t="s">
        <v>614</v>
      </c>
      <c r="AT717" s="271" t="s">
        <v>397</v>
      </c>
      <c r="AU717" s="271" t="s">
        <v>313</v>
      </c>
      <c r="AY717" s="271" t="s">
        <v>393</v>
      </c>
      <c r="BE717" s="259">
        <f>IF(N717="základní",J717,0)</f>
        <v>0</v>
      </c>
      <c r="BF717" s="259">
        <f>IF(N717="snížená",J717,0)</f>
        <v>0</v>
      </c>
      <c r="BG717" s="259">
        <f>IF(N717="zákl. přenesená",J717,0)</f>
        <v>0</v>
      </c>
      <c r="BH717" s="259">
        <f>IF(N717="sníž. přenesená",J717,0)</f>
        <v>0</v>
      </c>
      <c r="BI717" s="259">
        <f>IF(N717="nulová",J717,0)</f>
        <v>0</v>
      </c>
      <c r="BJ717" s="271" t="s">
        <v>391</v>
      </c>
      <c r="BK717" s="259">
        <f>ROUND(I717*H717,2)</f>
        <v>0</v>
      </c>
      <c r="BL717" s="271" t="s">
        <v>614</v>
      </c>
      <c r="BM717" s="271" t="s">
        <v>839</v>
      </c>
    </row>
    <row r="718" spans="2:51" s="150" customFormat="1" ht="15">
      <c r="B718" s="149"/>
      <c r="D718" s="136" t="s">
        <v>404</v>
      </c>
      <c r="E718" s="151" t="s">
        <v>319</v>
      </c>
      <c r="F718" s="152" t="s">
        <v>1392</v>
      </c>
      <c r="H718" s="151" t="s">
        <v>319</v>
      </c>
      <c r="I718" s="385"/>
      <c r="L718" s="149"/>
      <c r="M718" s="153"/>
      <c r="T718" s="154"/>
      <c r="AT718" s="151" t="s">
        <v>404</v>
      </c>
      <c r="AU718" s="151" t="s">
        <v>313</v>
      </c>
      <c r="AV718" s="150" t="s">
        <v>391</v>
      </c>
      <c r="AW718" s="150" t="s">
        <v>406</v>
      </c>
      <c r="AX718" s="150" t="s">
        <v>392</v>
      </c>
      <c r="AY718" s="151" t="s">
        <v>393</v>
      </c>
    </row>
    <row r="719" spans="2:51" s="135" customFormat="1" ht="15">
      <c r="B719" s="134"/>
      <c r="D719" s="136" t="s">
        <v>404</v>
      </c>
      <c r="E719" s="137" t="s">
        <v>319</v>
      </c>
      <c r="F719" s="138" t="s">
        <v>1393</v>
      </c>
      <c r="H719" s="139">
        <v>93.2</v>
      </c>
      <c r="I719" s="383"/>
      <c r="L719" s="134"/>
      <c r="M719" s="140"/>
      <c r="T719" s="141"/>
      <c r="AT719" s="137" t="s">
        <v>404</v>
      </c>
      <c r="AU719" s="137" t="s">
        <v>313</v>
      </c>
      <c r="AV719" s="135" t="s">
        <v>313</v>
      </c>
      <c r="AW719" s="135" t="s">
        <v>406</v>
      </c>
      <c r="AX719" s="135" t="s">
        <v>392</v>
      </c>
      <c r="AY719" s="137" t="s">
        <v>393</v>
      </c>
    </row>
    <row r="720" spans="2:51" s="135" customFormat="1" ht="15">
      <c r="B720" s="134"/>
      <c r="D720" s="136" t="s">
        <v>404</v>
      </c>
      <c r="E720" s="137" t="s">
        <v>319</v>
      </c>
      <c r="F720" s="138" t="s">
        <v>1394</v>
      </c>
      <c r="H720" s="139">
        <v>34</v>
      </c>
      <c r="I720" s="383"/>
      <c r="L720" s="134"/>
      <c r="M720" s="140"/>
      <c r="T720" s="141"/>
      <c r="AT720" s="137" t="s">
        <v>404</v>
      </c>
      <c r="AU720" s="137" t="s">
        <v>313</v>
      </c>
      <c r="AV720" s="135" t="s">
        <v>313</v>
      </c>
      <c r="AW720" s="135" t="s">
        <v>406</v>
      </c>
      <c r="AX720" s="135" t="s">
        <v>392</v>
      </c>
      <c r="AY720" s="137" t="s">
        <v>393</v>
      </c>
    </row>
    <row r="721" spans="2:51" s="135" customFormat="1" ht="15">
      <c r="B721" s="134"/>
      <c r="D721" s="136" t="s">
        <v>404</v>
      </c>
      <c r="E721" s="137" t="s">
        <v>319</v>
      </c>
      <c r="F721" s="138" t="s">
        <v>1395</v>
      </c>
      <c r="H721" s="139">
        <v>12.313</v>
      </c>
      <c r="I721" s="383"/>
      <c r="L721" s="134"/>
      <c r="M721" s="140"/>
      <c r="T721" s="141"/>
      <c r="AT721" s="137" t="s">
        <v>404</v>
      </c>
      <c r="AU721" s="137" t="s">
        <v>313</v>
      </c>
      <c r="AV721" s="135" t="s">
        <v>313</v>
      </c>
      <c r="AW721" s="135" t="s">
        <v>406</v>
      </c>
      <c r="AX721" s="135" t="s">
        <v>392</v>
      </c>
      <c r="AY721" s="137" t="s">
        <v>393</v>
      </c>
    </row>
    <row r="722" spans="2:51" s="150" customFormat="1" ht="15">
      <c r="B722" s="149"/>
      <c r="D722" s="136" t="s">
        <v>404</v>
      </c>
      <c r="E722" s="151" t="s">
        <v>319</v>
      </c>
      <c r="F722" s="152" t="s">
        <v>1271</v>
      </c>
      <c r="H722" s="151" t="s">
        <v>319</v>
      </c>
      <c r="I722" s="385"/>
      <c r="L722" s="149"/>
      <c r="M722" s="153"/>
      <c r="T722" s="154"/>
      <c r="AT722" s="151" t="s">
        <v>404</v>
      </c>
      <c r="AU722" s="151" t="s">
        <v>313</v>
      </c>
      <c r="AV722" s="150" t="s">
        <v>391</v>
      </c>
      <c r="AW722" s="150" t="s">
        <v>406</v>
      </c>
      <c r="AX722" s="150" t="s">
        <v>392</v>
      </c>
      <c r="AY722" s="151" t="s">
        <v>393</v>
      </c>
    </row>
    <row r="723" spans="2:51" s="135" customFormat="1" ht="15">
      <c r="B723" s="134"/>
      <c r="D723" s="136" t="s">
        <v>404</v>
      </c>
      <c r="E723" s="137" t="s">
        <v>319</v>
      </c>
      <c r="F723" s="138" t="s">
        <v>1281</v>
      </c>
      <c r="H723" s="139">
        <v>52.07</v>
      </c>
      <c r="I723" s="383"/>
      <c r="L723" s="134"/>
      <c r="M723" s="140"/>
      <c r="T723" s="141"/>
      <c r="AT723" s="137" t="s">
        <v>404</v>
      </c>
      <c r="AU723" s="137" t="s">
        <v>313</v>
      </c>
      <c r="AV723" s="135" t="s">
        <v>313</v>
      </c>
      <c r="AW723" s="135" t="s">
        <v>406</v>
      </c>
      <c r="AX723" s="135" t="s">
        <v>392</v>
      </c>
      <c r="AY723" s="137" t="s">
        <v>393</v>
      </c>
    </row>
    <row r="724" spans="2:51" s="150" customFormat="1" ht="15">
      <c r="B724" s="149"/>
      <c r="D724" s="136" t="s">
        <v>404</v>
      </c>
      <c r="E724" s="151" t="s">
        <v>319</v>
      </c>
      <c r="F724" s="152" t="s">
        <v>1273</v>
      </c>
      <c r="H724" s="151" t="s">
        <v>319</v>
      </c>
      <c r="I724" s="385"/>
      <c r="L724" s="149"/>
      <c r="M724" s="153"/>
      <c r="T724" s="154"/>
      <c r="AT724" s="151" t="s">
        <v>404</v>
      </c>
      <c r="AU724" s="151" t="s">
        <v>313</v>
      </c>
      <c r="AV724" s="150" t="s">
        <v>391</v>
      </c>
      <c r="AW724" s="150" t="s">
        <v>406</v>
      </c>
      <c r="AX724" s="150" t="s">
        <v>392</v>
      </c>
      <c r="AY724" s="151" t="s">
        <v>393</v>
      </c>
    </row>
    <row r="725" spans="2:51" s="135" customFormat="1" ht="15">
      <c r="B725" s="134"/>
      <c r="D725" s="136" t="s">
        <v>404</v>
      </c>
      <c r="E725" s="137" t="s">
        <v>319</v>
      </c>
      <c r="F725" s="138" t="s">
        <v>1282</v>
      </c>
      <c r="H725" s="139">
        <v>48.47</v>
      </c>
      <c r="I725" s="383"/>
      <c r="L725" s="134"/>
      <c r="M725" s="140"/>
      <c r="T725" s="141"/>
      <c r="AT725" s="137" t="s">
        <v>404</v>
      </c>
      <c r="AU725" s="137" t="s">
        <v>313</v>
      </c>
      <c r="AV725" s="135" t="s">
        <v>313</v>
      </c>
      <c r="AW725" s="135" t="s">
        <v>406</v>
      </c>
      <c r="AX725" s="135" t="s">
        <v>392</v>
      </c>
      <c r="AY725" s="137" t="s">
        <v>393</v>
      </c>
    </row>
    <row r="726" spans="2:51" s="143" customFormat="1" ht="15">
      <c r="B726" s="142"/>
      <c r="D726" s="136" t="s">
        <v>404</v>
      </c>
      <c r="E726" s="144" t="s">
        <v>319</v>
      </c>
      <c r="F726" s="145" t="s">
        <v>407</v>
      </c>
      <c r="H726" s="146">
        <v>240.053</v>
      </c>
      <c r="I726" s="384"/>
      <c r="L726" s="142"/>
      <c r="M726" s="147"/>
      <c r="T726" s="148"/>
      <c r="AT726" s="144" t="s">
        <v>404</v>
      </c>
      <c r="AU726" s="144" t="s">
        <v>313</v>
      </c>
      <c r="AV726" s="143" t="s">
        <v>402</v>
      </c>
      <c r="AW726" s="143" t="s">
        <v>406</v>
      </c>
      <c r="AX726" s="143" t="s">
        <v>391</v>
      </c>
      <c r="AY726" s="144" t="s">
        <v>393</v>
      </c>
    </row>
    <row r="727" spans="2:65" s="270" customFormat="1" ht="16.5" customHeight="1">
      <c r="B727" s="226"/>
      <c r="C727" s="251" t="s">
        <v>840</v>
      </c>
      <c r="D727" s="251" t="s">
        <v>397</v>
      </c>
      <c r="E727" s="252" t="s">
        <v>841</v>
      </c>
      <c r="F727" s="253" t="s">
        <v>842</v>
      </c>
      <c r="G727" s="254" t="s">
        <v>400</v>
      </c>
      <c r="H727" s="255">
        <v>208.65</v>
      </c>
      <c r="I727" s="381"/>
      <c r="J727" s="256">
        <f>ROUND(I727*H727,2)</f>
        <v>0</v>
      </c>
      <c r="K727" s="253" t="s">
        <v>319</v>
      </c>
      <c r="L727" s="226"/>
      <c r="M727" s="382" t="s">
        <v>319</v>
      </c>
      <c r="N727" s="257" t="s">
        <v>336</v>
      </c>
      <c r="P727" s="258">
        <f>O727*H727</f>
        <v>0</v>
      </c>
      <c r="Q727" s="258">
        <v>0.00239</v>
      </c>
      <c r="R727" s="258">
        <f>Q727*H727</f>
        <v>0.49867350000000005</v>
      </c>
      <c r="S727" s="258">
        <v>0</v>
      </c>
      <c r="T727" s="133">
        <f>S727*H727</f>
        <v>0</v>
      </c>
      <c r="AR727" s="271" t="s">
        <v>614</v>
      </c>
      <c r="AT727" s="271" t="s">
        <v>397</v>
      </c>
      <c r="AU727" s="271" t="s">
        <v>313</v>
      </c>
      <c r="AY727" s="271" t="s">
        <v>393</v>
      </c>
      <c r="BE727" s="259">
        <f>IF(N727="základní",J727,0)</f>
        <v>0</v>
      </c>
      <c r="BF727" s="259">
        <f>IF(N727="snížená",J727,0)</f>
        <v>0</v>
      </c>
      <c r="BG727" s="259">
        <f>IF(N727="zákl. přenesená",J727,0)</f>
        <v>0</v>
      </c>
      <c r="BH727" s="259">
        <f>IF(N727="sníž. přenesená",J727,0)</f>
        <v>0</v>
      </c>
      <c r="BI727" s="259">
        <f>IF(N727="nulová",J727,0)</f>
        <v>0</v>
      </c>
      <c r="BJ727" s="271" t="s">
        <v>391</v>
      </c>
      <c r="BK727" s="259">
        <f>ROUND(I727*H727,2)</f>
        <v>0</v>
      </c>
      <c r="BL727" s="271" t="s">
        <v>614</v>
      </c>
      <c r="BM727" s="271" t="s">
        <v>843</v>
      </c>
    </row>
    <row r="728" spans="2:51" s="150" customFormat="1" ht="15">
      <c r="B728" s="149"/>
      <c r="D728" s="136" t="s">
        <v>404</v>
      </c>
      <c r="E728" s="151" t="s">
        <v>319</v>
      </c>
      <c r="F728" s="152" t="s">
        <v>837</v>
      </c>
      <c r="H728" s="151" t="s">
        <v>319</v>
      </c>
      <c r="I728" s="385"/>
      <c r="L728" s="149"/>
      <c r="M728" s="153"/>
      <c r="T728" s="154"/>
      <c r="AT728" s="151" t="s">
        <v>404</v>
      </c>
      <c r="AU728" s="151" t="s">
        <v>313</v>
      </c>
      <c r="AV728" s="150" t="s">
        <v>391</v>
      </c>
      <c r="AW728" s="150" t="s">
        <v>406</v>
      </c>
      <c r="AX728" s="150" t="s">
        <v>392</v>
      </c>
      <c r="AY728" s="151" t="s">
        <v>393</v>
      </c>
    </row>
    <row r="729" spans="2:51" s="150" customFormat="1" ht="15">
      <c r="B729" s="149"/>
      <c r="D729" s="136" t="s">
        <v>404</v>
      </c>
      <c r="E729" s="151" t="s">
        <v>319</v>
      </c>
      <c r="F729" s="152" t="s">
        <v>440</v>
      </c>
      <c r="H729" s="151" t="s">
        <v>319</v>
      </c>
      <c r="I729" s="385"/>
      <c r="L729" s="149"/>
      <c r="M729" s="153"/>
      <c r="T729" s="154"/>
      <c r="AT729" s="151" t="s">
        <v>404</v>
      </c>
      <c r="AU729" s="151" t="s">
        <v>313</v>
      </c>
      <c r="AV729" s="150" t="s">
        <v>391</v>
      </c>
      <c r="AW729" s="150" t="s">
        <v>406</v>
      </c>
      <c r="AX729" s="150" t="s">
        <v>392</v>
      </c>
      <c r="AY729" s="151" t="s">
        <v>393</v>
      </c>
    </row>
    <row r="730" spans="2:51" s="135" customFormat="1" ht="15">
      <c r="B730" s="134"/>
      <c r="D730" s="136" t="s">
        <v>404</v>
      </c>
      <c r="E730" s="137" t="s">
        <v>319</v>
      </c>
      <c r="F730" s="138" t="s">
        <v>844</v>
      </c>
      <c r="H730" s="139">
        <v>102.18</v>
      </c>
      <c r="I730" s="383"/>
      <c r="L730" s="134"/>
      <c r="M730" s="140"/>
      <c r="T730" s="141"/>
      <c r="AT730" s="137" t="s">
        <v>404</v>
      </c>
      <c r="AU730" s="137" t="s">
        <v>313</v>
      </c>
      <c r="AV730" s="135" t="s">
        <v>313</v>
      </c>
      <c r="AW730" s="135" t="s">
        <v>406</v>
      </c>
      <c r="AX730" s="135" t="s">
        <v>392</v>
      </c>
      <c r="AY730" s="137" t="s">
        <v>393</v>
      </c>
    </row>
    <row r="731" spans="2:51" s="150" customFormat="1" ht="15">
      <c r="B731" s="149"/>
      <c r="D731" s="136" t="s">
        <v>404</v>
      </c>
      <c r="E731" s="151" t="s">
        <v>319</v>
      </c>
      <c r="F731" s="152" t="s">
        <v>845</v>
      </c>
      <c r="H731" s="151" t="s">
        <v>319</v>
      </c>
      <c r="I731" s="385"/>
      <c r="L731" s="149"/>
      <c r="M731" s="153"/>
      <c r="T731" s="154"/>
      <c r="AT731" s="151" t="s">
        <v>404</v>
      </c>
      <c r="AU731" s="151" t="s">
        <v>313</v>
      </c>
      <c r="AV731" s="150" t="s">
        <v>391</v>
      </c>
      <c r="AW731" s="150" t="s">
        <v>406</v>
      </c>
      <c r="AX731" s="150" t="s">
        <v>392</v>
      </c>
      <c r="AY731" s="151" t="s">
        <v>393</v>
      </c>
    </row>
    <row r="732" spans="2:51" s="135" customFormat="1" ht="15">
      <c r="B732" s="134"/>
      <c r="D732" s="136" t="s">
        <v>404</v>
      </c>
      <c r="E732" s="137" t="s">
        <v>319</v>
      </c>
      <c r="F732" s="138" t="s">
        <v>846</v>
      </c>
      <c r="H732" s="139">
        <v>102.86</v>
      </c>
      <c r="I732" s="383"/>
      <c r="L732" s="134"/>
      <c r="M732" s="140"/>
      <c r="T732" s="141"/>
      <c r="AT732" s="137" t="s">
        <v>404</v>
      </c>
      <c r="AU732" s="137" t="s">
        <v>313</v>
      </c>
      <c r="AV732" s="135" t="s">
        <v>313</v>
      </c>
      <c r="AW732" s="135" t="s">
        <v>406</v>
      </c>
      <c r="AX732" s="135" t="s">
        <v>392</v>
      </c>
      <c r="AY732" s="137" t="s">
        <v>393</v>
      </c>
    </row>
    <row r="733" spans="2:51" s="150" customFormat="1" ht="15">
      <c r="B733" s="149"/>
      <c r="D733" s="136" t="s">
        <v>404</v>
      </c>
      <c r="E733" s="151" t="s">
        <v>319</v>
      </c>
      <c r="F733" s="152" t="s">
        <v>442</v>
      </c>
      <c r="H733" s="151" t="s">
        <v>319</v>
      </c>
      <c r="I733" s="385"/>
      <c r="L733" s="149"/>
      <c r="M733" s="153"/>
      <c r="T733" s="154"/>
      <c r="AT733" s="151" t="s">
        <v>404</v>
      </c>
      <c r="AU733" s="151" t="s">
        <v>313</v>
      </c>
      <c r="AV733" s="150" t="s">
        <v>391</v>
      </c>
      <c r="AW733" s="150" t="s">
        <v>406</v>
      </c>
      <c r="AX733" s="150" t="s">
        <v>392</v>
      </c>
      <c r="AY733" s="151" t="s">
        <v>393</v>
      </c>
    </row>
    <row r="734" spans="2:51" s="135" customFormat="1" ht="15">
      <c r="B734" s="134"/>
      <c r="D734" s="136" t="s">
        <v>404</v>
      </c>
      <c r="E734" s="137" t="s">
        <v>319</v>
      </c>
      <c r="F734" s="138" t="s">
        <v>718</v>
      </c>
      <c r="H734" s="139">
        <v>3.61</v>
      </c>
      <c r="I734" s="383"/>
      <c r="L734" s="134"/>
      <c r="M734" s="140"/>
      <c r="T734" s="141"/>
      <c r="AT734" s="137" t="s">
        <v>404</v>
      </c>
      <c r="AU734" s="137" t="s">
        <v>313</v>
      </c>
      <c r="AV734" s="135" t="s">
        <v>313</v>
      </c>
      <c r="AW734" s="135" t="s">
        <v>406</v>
      </c>
      <c r="AX734" s="135" t="s">
        <v>392</v>
      </c>
      <c r="AY734" s="137" t="s">
        <v>393</v>
      </c>
    </row>
    <row r="735" spans="2:51" s="143" customFormat="1" ht="15">
      <c r="B735" s="142"/>
      <c r="D735" s="136" t="s">
        <v>404</v>
      </c>
      <c r="E735" s="144" t="s">
        <v>319</v>
      </c>
      <c r="F735" s="145" t="s">
        <v>407</v>
      </c>
      <c r="H735" s="146">
        <v>208.65000000000003</v>
      </c>
      <c r="I735" s="384"/>
      <c r="L735" s="142"/>
      <c r="M735" s="147"/>
      <c r="T735" s="148"/>
      <c r="AT735" s="144" t="s">
        <v>404</v>
      </c>
      <c r="AU735" s="144" t="s">
        <v>313</v>
      </c>
      <c r="AV735" s="143" t="s">
        <v>402</v>
      </c>
      <c r="AW735" s="143" t="s">
        <v>406</v>
      </c>
      <c r="AX735" s="143" t="s">
        <v>391</v>
      </c>
      <c r="AY735" s="144" t="s">
        <v>393</v>
      </c>
    </row>
    <row r="736" spans="2:65" s="270" customFormat="1" ht="22.5" customHeight="1">
      <c r="B736" s="226"/>
      <c r="C736" s="251" t="s">
        <v>1396</v>
      </c>
      <c r="D736" s="251" t="s">
        <v>397</v>
      </c>
      <c r="E736" s="252" t="s">
        <v>1397</v>
      </c>
      <c r="F736" s="253" t="s">
        <v>1398</v>
      </c>
      <c r="G736" s="254" t="s">
        <v>400</v>
      </c>
      <c r="H736" s="255">
        <v>30.78</v>
      </c>
      <c r="I736" s="381"/>
      <c r="J736" s="256">
        <f>ROUND(I736*H736,2)</f>
        <v>0</v>
      </c>
      <c r="K736" s="253" t="s">
        <v>319</v>
      </c>
      <c r="L736" s="226"/>
      <c r="M736" s="382" t="s">
        <v>319</v>
      </c>
      <c r="N736" s="257" t="s">
        <v>336</v>
      </c>
      <c r="P736" s="258">
        <f>O736*H736</f>
        <v>0</v>
      </c>
      <c r="Q736" s="258">
        <v>0.02012</v>
      </c>
      <c r="R736" s="258">
        <f>Q736*H736</f>
        <v>0.6192936</v>
      </c>
      <c r="S736" s="258">
        <v>0</v>
      </c>
      <c r="T736" s="133">
        <f>S736*H736</f>
        <v>0</v>
      </c>
      <c r="AR736" s="271" t="s">
        <v>614</v>
      </c>
      <c r="AT736" s="271" t="s">
        <v>397</v>
      </c>
      <c r="AU736" s="271" t="s">
        <v>313</v>
      </c>
      <c r="AY736" s="271" t="s">
        <v>393</v>
      </c>
      <c r="BE736" s="259">
        <f>IF(N736="základní",J736,0)</f>
        <v>0</v>
      </c>
      <c r="BF736" s="259">
        <f>IF(N736="snížená",J736,0)</f>
        <v>0</v>
      </c>
      <c r="BG736" s="259">
        <f>IF(N736="zákl. přenesená",J736,0)</f>
        <v>0</v>
      </c>
      <c r="BH736" s="259">
        <f>IF(N736="sníž. přenesená",J736,0)</f>
        <v>0</v>
      </c>
      <c r="BI736" s="259">
        <f>IF(N736="nulová",J736,0)</f>
        <v>0</v>
      </c>
      <c r="BJ736" s="271" t="s">
        <v>391</v>
      </c>
      <c r="BK736" s="259">
        <f>ROUND(I736*H736,2)</f>
        <v>0</v>
      </c>
      <c r="BL736" s="271" t="s">
        <v>614</v>
      </c>
      <c r="BM736" s="271" t="s">
        <v>1399</v>
      </c>
    </row>
    <row r="737" spans="2:51" s="150" customFormat="1" ht="15">
      <c r="B737" s="149"/>
      <c r="D737" s="136" t="s">
        <v>404</v>
      </c>
      <c r="E737" s="151" t="s">
        <v>319</v>
      </c>
      <c r="F737" s="152" t="s">
        <v>1313</v>
      </c>
      <c r="H737" s="151" t="s">
        <v>319</v>
      </c>
      <c r="I737" s="385"/>
      <c r="L737" s="149"/>
      <c r="M737" s="153"/>
      <c r="T737" s="154"/>
      <c r="AT737" s="151" t="s">
        <v>404</v>
      </c>
      <c r="AU737" s="151" t="s">
        <v>313</v>
      </c>
      <c r="AV737" s="150" t="s">
        <v>391</v>
      </c>
      <c r="AW737" s="150" t="s">
        <v>406</v>
      </c>
      <c r="AX737" s="150" t="s">
        <v>392</v>
      </c>
      <c r="AY737" s="151" t="s">
        <v>393</v>
      </c>
    </row>
    <row r="738" spans="2:51" s="135" customFormat="1" ht="15">
      <c r="B738" s="134"/>
      <c r="D738" s="136" t="s">
        <v>404</v>
      </c>
      <c r="E738" s="137" t="s">
        <v>319</v>
      </c>
      <c r="F738" s="138" t="s">
        <v>1400</v>
      </c>
      <c r="H738" s="139">
        <v>30.78</v>
      </c>
      <c r="I738" s="383"/>
      <c r="L738" s="134"/>
      <c r="M738" s="140"/>
      <c r="T738" s="141"/>
      <c r="AT738" s="137" t="s">
        <v>404</v>
      </c>
      <c r="AU738" s="137" t="s">
        <v>313</v>
      </c>
      <c r="AV738" s="135" t="s">
        <v>313</v>
      </c>
      <c r="AW738" s="135" t="s">
        <v>406</v>
      </c>
      <c r="AX738" s="135" t="s">
        <v>392</v>
      </c>
      <c r="AY738" s="137" t="s">
        <v>393</v>
      </c>
    </row>
    <row r="739" spans="2:51" s="143" customFormat="1" ht="15">
      <c r="B739" s="142"/>
      <c r="D739" s="136" t="s">
        <v>404</v>
      </c>
      <c r="E739" s="144" t="s">
        <v>319</v>
      </c>
      <c r="F739" s="145" t="s">
        <v>407</v>
      </c>
      <c r="H739" s="146">
        <v>30.78</v>
      </c>
      <c r="I739" s="384"/>
      <c r="L739" s="142"/>
      <c r="M739" s="147"/>
      <c r="T739" s="148"/>
      <c r="AT739" s="144" t="s">
        <v>404</v>
      </c>
      <c r="AU739" s="144" t="s">
        <v>313</v>
      </c>
      <c r="AV739" s="143" t="s">
        <v>402</v>
      </c>
      <c r="AW739" s="143" t="s">
        <v>406</v>
      </c>
      <c r="AX739" s="143" t="s">
        <v>391</v>
      </c>
      <c r="AY739" s="144" t="s">
        <v>393</v>
      </c>
    </row>
    <row r="740" spans="2:65" s="270" customFormat="1" ht="16.5" customHeight="1">
      <c r="B740" s="226"/>
      <c r="C740" s="251" t="s">
        <v>847</v>
      </c>
      <c r="D740" s="251" t="s">
        <v>397</v>
      </c>
      <c r="E740" s="252" t="s">
        <v>848</v>
      </c>
      <c r="F740" s="253" t="s">
        <v>849</v>
      </c>
      <c r="G740" s="254" t="s">
        <v>438</v>
      </c>
      <c r="H740" s="255">
        <v>4.783</v>
      </c>
      <c r="I740" s="381"/>
      <c r="J740" s="256">
        <f>ROUND(I740*H740,2)</f>
        <v>0</v>
      </c>
      <c r="K740" s="253" t="s">
        <v>401</v>
      </c>
      <c r="L740" s="226"/>
      <c r="M740" s="382" t="s">
        <v>319</v>
      </c>
      <c r="N740" s="257" t="s">
        <v>336</v>
      </c>
      <c r="P740" s="258">
        <f>O740*H740</f>
        <v>0</v>
      </c>
      <c r="Q740" s="258">
        <v>0</v>
      </c>
      <c r="R740" s="258">
        <f>Q740*H740</f>
        <v>0</v>
      </c>
      <c r="S740" s="258">
        <v>0</v>
      </c>
      <c r="T740" s="133">
        <f>S740*H740</f>
        <v>0</v>
      </c>
      <c r="AR740" s="271" t="s">
        <v>614</v>
      </c>
      <c r="AT740" s="271" t="s">
        <v>397</v>
      </c>
      <c r="AU740" s="271" t="s">
        <v>313</v>
      </c>
      <c r="AY740" s="271" t="s">
        <v>393</v>
      </c>
      <c r="BE740" s="259">
        <f>IF(N740="základní",J740,0)</f>
        <v>0</v>
      </c>
      <c r="BF740" s="259">
        <f>IF(N740="snížená",J740,0)</f>
        <v>0</v>
      </c>
      <c r="BG740" s="259">
        <f>IF(N740="zákl. přenesená",J740,0)</f>
        <v>0</v>
      </c>
      <c r="BH740" s="259">
        <f>IF(N740="sníž. přenesená",J740,0)</f>
        <v>0</v>
      </c>
      <c r="BI740" s="259">
        <f>IF(N740="nulová",J740,0)</f>
        <v>0</v>
      </c>
      <c r="BJ740" s="271" t="s">
        <v>391</v>
      </c>
      <c r="BK740" s="259">
        <f>ROUND(I740*H740,2)</f>
        <v>0</v>
      </c>
      <c r="BL740" s="271" t="s">
        <v>614</v>
      </c>
      <c r="BM740" s="271" t="s">
        <v>850</v>
      </c>
    </row>
    <row r="741" spans="2:65" s="270" customFormat="1" ht="16.5" customHeight="1">
      <c r="B741" s="226"/>
      <c r="C741" s="251" t="s">
        <v>851</v>
      </c>
      <c r="D741" s="251" t="s">
        <v>397</v>
      </c>
      <c r="E741" s="252" t="s">
        <v>852</v>
      </c>
      <c r="F741" s="253" t="s">
        <v>853</v>
      </c>
      <c r="G741" s="254" t="s">
        <v>438</v>
      </c>
      <c r="H741" s="255">
        <v>4.783</v>
      </c>
      <c r="I741" s="381"/>
      <c r="J741" s="256">
        <f>ROUND(I741*H741,2)</f>
        <v>0</v>
      </c>
      <c r="K741" s="253" t="s">
        <v>401</v>
      </c>
      <c r="L741" s="226"/>
      <c r="M741" s="382" t="s">
        <v>319</v>
      </c>
      <c r="N741" s="257" t="s">
        <v>336</v>
      </c>
      <c r="P741" s="258">
        <f>O741*H741</f>
        <v>0</v>
      </c>
      <c r="Q741" s="258">
        <v>0</v>
      </c>
      <c r="R741" s="258">
        <f>Q741*H741</f>
        <v>0</v>
      </c>
      <c r="S741" s="258">
        <v>0</v>
      </c>
      <c r="T741" s="133">
        <f>S741*H741</f>
        <v>0</v>
      </c>
      <c r="AR741" s="271" t="s">
        <v>614</v>
      </c>
      <c r="AT741" s="271" t="s">
        <v>397</v>
      </c>
      <c r="AU741" s="271" t="s">
        <v>313</v>
      </c>
      <c r="AY741" s="271" t="s">
        <v>393</v>
      </c>
      <c r="BE741" s="259">
        <f>IF(N741="základní",J741,0)</f>
        <v>0</v>
      </c>
      <c r="BF741" s="259">
        <f>IF(N741="snížená",J741,0)</f>
        <v>0</v>
      </c>
      <c r="BG741" s="259">
        <f>IF(N741="zákl. přenesená",J741,0)</f>
        <v>0</v>
      </c>
      <c r="BH741" s="259">
        <f>IF(N741="sníž. přenesená",J741,0)</f>
        <v>0</v>
      </c>
      <c r="BI741" s="259">
        <f>IF(N741="nulová",J741,0)</f>
        <v>0</v>
      </c>
      <c r="BJ741" s="271" t="s">
        <v>391</v>
      </c>
      <c r="BK741" s="259">
        <f>ROUND(I741*H741,2)</f>
        <v>0</v>
      </c>
      <c r="BL741" s="271" t="s">
        <v>614</v>
      </c>
      <c r="BM741" s="271" t="s">
        <v>854</v>
      </c>
    </row>
    <row r="742" spans="2:63" s="245" customFormat="1" ht="22.9" customHeight="1">
      <c r="B742" s="244"/>
      <c r="D742" s="128" t="s">
        <v>388</v>
      </c>
      <c r="E742" s="132" t="s">
        <v>855</v>
      </c>
      <c r="F742" s="132" t="s">
        <v>856</v>
      </c>
      <c r="I742" s="380"/>
      <c r="J742" s="250">
        <f>BK742</f>
        <v>0</v>
      </c>
      <c r="L742" s="244"/>
      <c r="M742" s="247"/>
      <c r="P742" s="248">
        <f>SUM(P743:P848)</f>
        <v>0</v>
      </c>
      <c r="R742" s="248">
        <f>SUM(R743:R848)</f>
        <v>0.22572</v>
      </c>
      <c r="T742" s="249">
        <f>SUM(T743:T848)</f>
        <v>0</v>
      </c>
      <c r="AR742" s="128" t="s">
        <v>313</v>
      </c>
      <c r="AT742" s="130" t="s">
        <v>388</v>
      </c>
      <c r="AU742" s="130" t="s">
        <v>391</v>
      </c>
      <c r="AY742" s="128" t="s">
        <v>393</v>
      </c>
      <c r="BK742" s="131">
        <f>SUM(BK743:BK848)</f>
        <v>0</v>
      </c>
    </row>
    <row r="743" spans="2:65" s="270" customFormat="1" ht="22.5" customHeight="1">
      <c r="B743" s="226"/>
      <c r="C743" s="251" t="s">
        <v>857</v>
      </c>
      <c r="D743" s="251" t="s">
        <v>397</v>
      </c>
      <c r="E743" s="252" t="s">
        <v>855</v>
      </c>
      <c r="F743" s="253" t="s">
        <v>858</v>
      </c>
      <c r="G743" s="254" t="s">
        <v>709</v>
      </c>
      <c r="H743" s="255">
        <v>0</v>
      </c>
      <c r="I743" s="381"/>
      <c r="J743" s="256">
        <f>ROUND(I743*H743,2)</f>
        <v>0</v>
      </c>
      <c r="K743" s="253" t="s">
        <v>319</v>
      </c>
      <c r="L743" s="226"/>
      <c r="M743" s="382" t="s">
        <v>319</v>
      </c>
      <c r="N743" s="257" t="s">
        <v>336</v>
      </c>
      <c r="P743" s="258">
        <f>O743*H743</f>
        <v>0</v>
      </c>
      <c r="Q743" s="258">
        <v>0.011</v>
      </c>
      <c r="R743" s="258">
        <f>Q743*H743</f>
        <v>0</v>
      </c>
      <c r="S743" s="258">
        <v>0</v>
      </c>
      <c r="T743" s="133">
        <f>S743*H743</f>
        <v>0</v>
      </c>
      <c r="AR743" s="271" t="s">
        <v>614</v>
      </c>
      <c r="AT743" s="271" t="s">
        <v>397</v>
      </c>
      <c r="AU743" s="271" t="s">
        <v>313</v>
      </c>
      <c r="AY743" s="271" t="s">
        <v>393</v>
      </c>
      <c r="BE743" s="259">
        <f>IF(N743="základní",J743,0)</f>
        <v>0</v>
      </c>
      <c r="BF743" s="259">
        <f>IF(N743="snížená",J743,0)</f>
        <v>0</v>
      </c>
      <c r="BG743" s="259">
        <f>IF(N743="zákl. přenesená",J743,0)</f>
        <v>0</v>
      </c>
      <c r="BH743" s="259">
        <f>IF(N743="sníž. přenesená",J743,0)</f>
        <v>0</v>
      </c>
      <c r="BI743" s="259">
        <f>IF(N743="nulová",J743,0)</f>
        <v>0</v>
      </c>
      <c r="BJ743" s="271" t="s">
        <v>391</v>
      </c>
      <c r="BK743" s="259">
        <f>ROUND(I743*H743,2)</f>
        <v>0</v>
      </c>
      <c r="BL743" s="271" t="s">
        <v>614</v>
      </c>
      <c r="BM743" s="271" t="s">
        <v>859</v>
      </c>
    </row>
    <row r="744" spans="2:65" s="270" customFormat="1" ht="22.5" customHeight="1">
      <c r="B744" s="226"/>
      <c r="C744" s="251" t="s">
        <v>860</v>
      </c>
      <c r="D744" s="251" t="s">
        <v>397</v>
      </c>
      <c r="E744" s="252" t="s">
        <v>861</v>
      </c>
      <c r="F744" s="253" t="s">
        <v>1401</v>
      </c>
      <c r="G744" s="254" t="s">
        <v>4</v>
      </c>
      <c r="H744" s="255">
        <v>12</v>
      </c>
      <c r="I744" s="381"/>
      <c r="J744" s="256">
        <f>ROUND(I744*H744,2)</f>
        <v>0</v>
      </c>
      <c r="K744" s="253" t="s">
        <v>319</v>
      </c>
      <c r="L744" s="226"/>
      <c r="M744" s="382" t="s">
        <v>319</v>
      </c>
      <c r="N744" s="257" t="s">
        <v>336</v>
      </c>
      <c r="P744" s="258">
        <f>O744*H744</f>
        <v>0</v>
      </c>
      <c r="Q744" s="258">
        <v>0</v>
      </c>
      <c r="R744" s="258">
        <f>Q744*H744</f>
        <v>0</v>
      </c>
      <c r="S744" s="258">
        <v>0</v>
      </c>
      <c r="T744" s="133">
        <f>S744*H744</f>
        <v>0</v>
      </c>
      <c r="AR744" s="271" t="s">
        <v>614</v>
      </c>
      <c r="AT744" s="271" t="s">
        <v>397</v>
      </c>
      <c r="AU744" s="271" t="s">
        <v>313</v>
      </c>
      <c r="AY744" s="271" t="s">
        <v>393</v>
      </c>
      <c r="BE744" s="259">
        <f>IF(N744="základní",J744,0)</f>
        <v>0</v>
      </c>
      <c r="BF744" s="259">
        <f>IF(N744="snížená",J744,0)</f>
        <v>0</v>
      </c>
      <c r="BG744" s="259">
        <f>IF(N744="zákl. přenesená",J744,0)</f>
        <v>0</v>
      </c>
      <c r="BH744" s="259">
        <f>IF(N744="sníž. přenesená",J744,0)</f>
        <v>0</v>
      </c>
      <c r="BI744" s="259">
        <f>IF(N744="nulová",J744,0)</f>
        <v>0</v>
      </c>
      <c r="BJ744" s="271" t="s">
        <v>391</v>
      </c>
      <c r="BK744" s="259">
        <f>ROUND(I744*H744,2)</f>
        <v>0</v>
      </c>
      <c r="BL744" s="271" t="s">
        <v>614</v>
      </c>
      <c r="BM744" s="271" t="s">
        <v>862</v>
      </c>
    </row>
    <row r="745" spans="2:51" s="150" customFormat="1" ht="15">
      <c r="B745" s="149"/>
      <c r="D745" s="136" t="s">
        <v>404</v>
      </c>
      <c r="E745" s="151" t="s">
        <v>319</v>
      </c>
      <c r="F745" s="152" t="s">
        <v>440</v>
      </c>
      <c r="H745" s="151" t="s">
        <v>319</v>
      </c>
      <c r="I745" s="385"/>
      <c r="L745" s="149"/>
      <c r="M745" s="153"/>
      <c r="T745" s="154"/>
      <c r="AT745" s="151" t="s">
        <v>404</v>
      </c>
      <c r="AU745" s="151" t="s">
        <v>313</v>
      </c>
      <c r="AV745" s="150" t="s">
        <v>391</v>
      </c>
      <c r="AW745" s="150" t="s">
        <v>406</v>
      </c>
      <c r="AX745" s="150" t="s">
        <v>392</v>
      </c>
      <c r="AY745" s="151" t="s">
        <v>393</v>
      </c>
    </row>
    <row r="746" spans="2:51" s="135" customFormat="1" ht="15">
      <c r="B746" s="134"/>
      <c r="D746" s="136" t="s">
        <v>404</v>
      </c>
      <c r="E746" s="137" t="s">
        <v>319</v>
      </c>
      <c r="F746" s="138" t="s">
        <v>1402</v>
      </c>
      <c r="H746" s="139">
        <v>12</v>
      </c>
      <c r="I746" s="383"/>
      <c r="L746" s="134"/>
      <c r="M746" s="140"/>
      <c r="T746" s="141"/>
      <c r="AT746" s="137" t="s">
        <v>404</v>
      </c>
      <c r="AU746" s="137" t="s">
        <v>313</v>
      </c>
      <c r="AV746" s="135" t="s">
        <v>313</v>
      </c>
      <c r="AW746" s="135" t="s">
        <v>406</v>
      </c>
      <c r="AX746" s="135" t="s">
        <v>392</v>
      </c>
      <c r="AY746" s="137" t="s">
        <v>393</v>
      </c>
    </row>
    <row r="747" spans="2:51" s="143" customFormat="1" ht="15">
      <c r="B747" s="142"/>
      <c r="D747" s="136" t="s">
        <v>404</v>
      </c>
      <c r="E747" s="144" t="s">
        <v>319</v>
      </c>
      <c r="F747" s="145" t="s">
        <v>407</v>
      </c>
      <c r="H747" s="146">
        <v>12</v>
      </c>
      <c r="I747" s="384"/>
      <c r="L747" s="142"/>
      <c r="M747" s="147"/>
      <c r="T747" s="148"/>
      <c r="AT747" s="144" t="s">
        <v>404</v>
      </c>
      <c r="AU747" s="144" t="s">
        <v>313</v>
      </c>
      <c r="AV747" s="143" t="s">
        <v>402</v>
      </c>
      <c r="AW747" s="143" t="s">
        <v>406</v>
      </c>
      <c r="AX747" s="143" t="s">
        <v>391</v>
      </c>
      <c r="AY747" s="144" t="s">
        <v>393</v>
      </c>
    </row>
    <row r="748" spans="2:65" s="270" customFormat="1" ht="22.5" customHeight="1">
      <c r="B748" s="226"/>
      <c r="C748" s="251" t="s">
        <v>219</v>
      </c>
      <c r="D748" s="251" t="s">
        <v>397</v>
      </c>
      <c r="E748" s="252" t="s">
        <v>863</v>
      </c>
      <c r="F748" s="253" t="s">
        <v>1403</v>
      </c>
      <c r="G748" s="254" t="s">
        <v>4</v>
      </c>
      <c r="H748" s="255">
        <v>1</v>
      </c>
      <c r="I748" s="381"/>
      <c r="J748" s="256">
        <f>ROUND(I748*H748,2)</f>
        <v>0</v>
      </c>
      <c r="K748" s="253" t="s">
        <v>319</v>
      </c>
      <c r="L748" s="226"/>
      <c r="M748" s="382" t="s">
        <v>319</v>
      </c>
      <c r="N748" s="257" t="s">
        <v>336</v>
      </c>
      <c r="P748" s="258">
        <f>O748*H748</f>
        <v>0</v>
      </c>
      <c r="Q748" s="258">
        <v>0</v>
      </c>
      <c r="R748" s="258">
        <f>Q748*H748</f>
        <v>0</v>
      </c>
      <c r="S748" s="258">
        <v>0</v>
      </c>
      <c r="T748" s="133">
        <f>S748*H748</f>
        <v>0</v>
      </c>
      <c r="AR748" s="271" t="s">
        <v>614</v>
      </c>
      <c r="AT748" s="271" t="s">
        <v>397</v>
      </c>
      <c r="AU748" s="271" t="s">
        <v>313</v>
      </c>
      <c r="AY748" s="271" t="s">
        <v>393</v>
      </c>
      <c r="BE748" s="259">
        <f>IF(N748="základní",J748,0)</f>
        <v>0</v>
      </c>
      <c r="BF748" s="259">
        <f>IF(N748="snížená",J748,0)</f>
        <v>0</v>
      </c>
      <c r="BG748" s="259">
        <f>IF(N748="zákl. přenesená",J748,0)</f>
        <v>0</v>
      </c>
      <c r="BH748" s="259">
        <f>IF(N748="sníž. přenesená",J748,0)</f>
        <v>0</v>
      </c>
      <c r="BI748" s="259">
        <f>IF(N748="nulová",J748,0)</f>
        <v>0</v>
      </c>
      <c r="BJ748" s="271" t="s">
        <v>391</v>
      </c>
      <c r="BK748" s="259">
        <f>ROUND(I748*H748,2)</f>
        <v>0</v>
      </c>
      <c r="BL748" s="271" t="s">
        <v>614</v>
      </c>
      <c r="BM748" s="271" t="s">
        <v>864</v>
      </c>
    </row>
    <row r="749" spans="2:51" s="150" customFormat="1" ht="15">
      <c r="B749" s="149"/>
      <c r="D749" s="136" t="s">
        <v>404</v>
      </c>
      <c r="E749" s="151" t="s">
        <v>319</v>
      </c>
      <c r="F749" s="152" t="s">
        <v>440</v>
      </c>
      <c r="H749" s="151" t="s">
        <v>319</v>
      </c>
      <c r="I749" s="385"/>
      <c r="L749" s="149"/>
      <c r="M749" s="153"/>
      <c r="T749" s="154"/>
      <c r="AT749" s="151" t="s">
        <v>404</v>
      </c>
      <c r="AU749" s="151" t="s">
        <v>313</v>
      </c>
      <c r="AV749" s="150" t="s">
        <v>391</v>
      </c>
      <c r="AW749" s="150" t="s">
        <v>406</v>
      </c>
      <c r="AX749" s="150" t="s">
        <v>392</v>
      </c>
      <c r="AY749" s="151" t="s">
        <v>393</v>
      </c>
    </row>
    <row r="750" spans="2:51" s="135" customFormat="1" ht="15">
      <c r="B750" s="134"/>
      <c r="D750" s="136" t="s">
        <v>404</v>
      </c>
      <c r="E750" s="137" t="s">
        <v>319</v>
      </c>
      <c r="F750" s="138" t="s">
        <v>391</v>
      </c>
      <c r="H750" s="139">
        <v>1</v>
      </c>
      <c r="I750" s="383"/>
      <c r="L750" s="134"/>
      <c r="M750" s="140"/>
      <c r="T750" s="141"/>
      <c r="AT750" s="137" t="s">
        <v>404</v>
      </c>
      <c r="AU750" s="137" t="s">
        <v>313</v>
      </c>
      <c r="AV750" s="135" t="s">
        <v>313</v>
      </c>
      <c r="AW750" s="135" t="s">
        <v>406</v>
      </c>
      <c r="AX750" s="135" t="s">
        <v>392</v>
      </c>
      <c r="AY750" s="137" t="s">
        <v>393</v>
      </c>
    </row>
    <row r="751" spans="2:51" s="143" customFormat="1" ht="15">
      <c r="B751" s="142"/>
      <c r="D751" s="136" t="s">
        <v>404</v>
      </c>
      <c r="E751" s="144" t="s">
        <v>319</v>
      </c>
      <c r="F751" s="145" t="s">
        <v>407</v>
      </c>
      <c r="H751" s="146">
        <v>1</v>
      </c>
      <c r="I751" s="384"/>
      <c r="L751" s="142"/>
      <c r="M751" s="147"/>
      <c r="T751" s="148"/>
      <c r="AT751" s="144" t="s">
        <v>404</v>
      </c>
      <c r="AU751" s="144" t="s">
        <v>313</v>
      </c>
      <c r="AV751" s="143" t="s">
        <v>402</v>
      </c>
      <c r="AW751" s="143" t="s">
        <v>406</v>
      </c>
      <c r="AX751" s="143" t="s">
        <v>391</v>
      </c>
      <c r="AY751" s="144" t="s">
        <v>393</v>
      </c>
    </row>
    <row r="752" spans="2:65" s="270" customFormat="1" ht="22.5" customHeight="1">
      <c r="B752" s="226"/>
      <c r="C752" s="251" t="s">
        <v>1404</v>
      </c>
      <c r="D752" s="251" t="s">
        <v>397</v>
      </c>
      <c r="E752" s="252" t="s">
        <v>1405</v>
      </c>
      <c r="F752" s="253" t="s">
        <v>1406</v>
      </c>
      <c r="G752" s="254" t="s">
        <v>4</v>
      </c>
      <c r="H752" s="255">
        <v>1</v>
      </c>
      <c r="I752" s="381"/>
      <c r="J752" s="256">
        <f>ROUND(I752*H752,2)</f>
        <v>0</v>
      </c>
      <c r="K752" s="253" t="s">
        <v>319</v>
      </c>
      <c r="L752" s="226"/>
      <c r="M752" s="382" t="s">
        <v>319</v>
      </c>
      <c r="N752" s="257" t="s">
        <v>336</v>
      </c>
      <c r="P752" s="258">
        <f>O752*H752</f>
        <v>0</v>
      </c>
      <c r="Q752" s="258">
        <v>0</v>
      </c>
      <c r="R752" s="258">
        <f>Q752*H752</f>
        <v>0</v>
      </c>
      <c r="S752" s="258">
        <v>0</v>
      </c>
      <c r="T752" s="133">
        <f>S752*H752</f>
        <v>0</v>
      </c>
      <c r="AR752" s="271" t="s">
        <v>614</v>
      </c>
      <c r="AT752" s="271" t="s">
        <v>397</v>
      </c>
      <c r="AU752" s="271" t="s">
        <v>313</v>
      </c>
      <c r="AY752" s="271" t="s">
        <v>393</v>
      </c>
      <c r="BE752" s="259">
        <f>IF(N752="základní",J752,0)</f>
        <v>0</v>
      </c>
      <c r="BF752" s="259">
        <f>IF(N752="snížená",J752,0)</f>
        <v>0</v>
      </c>
      <c r="BG752" s="259">
        <f>IF(N752="zákl. přenesená",J752,0)</f>
        <v>0</v>
      </c>
      <c r="BH752" s="259">
        <f>IF(N752="sníž. přenesená",J752,0)</f>
        <v>0</v>
      </c>
      <c r="BI752" s="259">
        <f>IF(N752="nulová",J752,0)</f>
        <v>0</v>
      </c>
      <c r="BJ752" s="271" t="s">
        <v>391</v>
      </c>
      <c r="BK752" s="259">
        <f>ROUND(I752*H752,2)</f>
        <v>0</v>
      </c>
      <c r="BL752" s="271" t="s">
        <v>614</v>
      </c>
      <c r="BM752" s="271" t="s">
        <v>1407</v>
      </c>
    </row>
    <row r="753" spans="2:51" s="150" customFormat="1" ht="15">
      <c r="B753" s="149"/>
      <c r="D753" s="136" t="s">
        <v>404</v>
      </c>
      <c r="E753" s="151" t="s">
        <v>319</v>
      </c>
      <c r="F753" s="152" t="s">
        <v>440</v>
      </c>
      <c r="H753" s="151" t="s">
        <v>319</v>
      </c>
      <c r="I753" s="385"/>
      <c r="L753" s="149"/>
      <c r="M753" s="153"/>
      <c r="T753" s="154"/>
      <c r="AT753" s="151" t="s">
        <v>404</v>
      </c>
      <c r="AU753" s="151" t="s">
        <v>313</v>
      </c>
      <c r="AV753" s="150" t="s">
        <v>391</v>
      </c>
      <c r="AW753" s="150" t="s">
        <v>406</v>
      </c>
      <c r="AX753" s="150" t="s">
        <v>392</v>
      </c>
      <c r="AY753" s="151" t="s">
        <v>393</v>
      </c>
    </row>
    <row r="754" spans="2:51" s="135" customFormat="1" ht="15">
      <c r="B754" s="134"/>
      <c r="D754" s="136" t="s">
        <v>404</v>
      </c>
      <c r="E754" s="137" t="s">
        <v>319</v>
      </c>
      <c r="F754" s="138" t="s">
        <v>391</v>
      </c>
      <c r="H754" s="139">
        <v>1</v>
      </c>
      <c r="I754" s="383"/>
      <c r="L754" s="134"/>
      <c r="M754" s="140"/>
      <c r="T754" s="141"/>
      <c r="AT754" s="137" t="s">
        <v>404</v>
      </c>
      <c r="AU754" s="137" t="s">
        <v>313</v>
      </c>
      <c r="AV754" s="135" t="s">
        <v>313</v>
      </c>
      <c r="AW754" s="135" t="s">
        <v>406</v>
      </c>
      <c r="AX754" s="135" t="s">
        <v>392</v>
      </c>
      <c r="AY754" s="137" t="s">
        <v>393</v>
      </c>
    </row>
    <row r="755" spans="2:51" s="143" customFormat="1" ht="15">
      <c r="B755" s="142"/>
      <c r="D755" s="136" t="s">
        <v>404</v>
      </c>
      <c r="E755" s="144" t="s">
        <v>319</v>
      </c>
      <c r="F755" s="145" t="s">
        <v>407</v>
      </c>
      <c r="H755" s="146">
        <v>1</v>
      </c>
      <c r="I755" s="384"/>
      <c r="L755" s="142"/>
      <c r="M755" s="147"/>
      <c r="T755" s="148"/>
      <c r="AT755" s="144" t="s">
        <v>404</v>
      </c>
      <c r="AU755" s="144" t="s">
        <v>313</v>
      </c>
      <c r="AV755" s="143" t="s">
        <v>402</v>
      </c>
      <c r="AW755" s="143" t="s">
        <v>406</v>
      </c>
      <c r="AX755" s="143" t="s">
        <v>391</v>
      </c>
      <c r="AY755" s="144" t="s">
        <v>393</v>
      </c>
    </row>
    <row r="756" spans="2:65" s="270" customFormat="1" ht="22.5" customHeight="1">
      <c r="B756" s="226"/>
      <c r="C756" s="251" t="s">
        <v>1408</v>
      </c>
      <c r="D756" s="251" t="s">
        <v>397</v>
      </c>
      <c r="E756" s="252" t="s">
        <v>1409</v>
      </c>
      <c r="F756" s="253" t="s">
        <v>1410</v>
      </c>
      <c r="G756" s="254" t="s">
        <v>4</v>
      </c>
      <c r="H756" s="255">
        <v>4</v>
      </c>
      <c r="I756" s="381"/>
      <c r="J756" s="256">
        <f>ROUND(I756*H756,2)</f>
        <v>0</v>
      </c>
      <c r="K756" s="253" t="s">
        <v>319</v>
      </c>
      <c r="L756" s="226"/>
      <c r="M756" s="382" t="s">
        <v>319</v>
      </c>
      <c r="N756" s="257" t="s">
        <v>336</v>
      </c>
      <c r="P756" s="258">
        <f>O756*H756</f>
        <v>0</v>
      </c>
      <c r="Q756" s="258">
        <v>0</v>
      </c>
      <c r="R756" s="258">
        <f>Q756*H756</f>
        <v>0</v>
      </c>
      <c r="S756" s="258">
        <v>0</v>
      </c>
      <c r="T756" s="133">
        <f>S756*H756</f>
        <v>0</v>
      </c>
      <c r="AR756" s="271" t="s">
        <v>614</v>
      </c>
      <c r="AT756" s="271" t="s">
        <v>397</v>
      </c>
      <c r="AU756" s="271" t="s">
        <v>313</v>
      </c>
      <c r="AY756" s="271" t="s">
        <v>393</v>
      </c>
      <c r="BE756" s="259">
        <f>IF(N756="základní",J756,0)</f>
        <v>0</v>
      </c>
      <c r="BF756" s="259">
        <f>IF(N756="snížená",J756,0)</f>
        <v>0</v>
      </c>
      <c r="BG756" s="259">
        <f>IF(N756="zákl. přenesená",J756,0)</f>
        <v>0</v>
      </c>
      <c r="BH756" s="259">
        <f>IF(N756="sníž. přenesená",J756,0)</f>
        <v>0</v>
      </c>
      <c r="BI756" s="259">
        <f>IF(N756="nulová",J756,0)</f>
        <v>0</v>
      </c>
      <c r="BJ756" s="271" t="s">
        <v>391</v>
      </c>
      <c r="BK756" s="259">
        <f>ROUND(I756*H756,2)</f>
        <v>0</v>
      </c>
      <c r="BL756" s="271" t="s">
        <v>614</v>
      </c>
      <c r="BM756" s="271" t="s">
        <v>1411</v>
      </c>
    </row>
    <row r="757" spans="2:51" s="150" customFormat="1" ht="15">
      <c r="B757" s="149"/>
      <c r="D757" s="136" t="s">
        <v>404</v>
      </c>
      <c r="E757" s="151" t="s">
        <v>319</v>
      </c>
      <c r="F757" s="152" t="s">
        <v>440</v>
      </c>
      <c r="H757" s="151" t="s">
        <v>319</v>
      </c>
      <c r="I757" s="385"/>
      <c r="L757" s="149"/>
      <c r="M757" s="153"/>
      <c r="T757" s="154"/>
      <c r="AT757" s="151" t="s">
        <v>404</v>
      </c>
      <c r="AU757" s="151" t="s">
        <v>313</v>
      </c>
      <c r="AV757" s="150" t="s">
        <v>391</v>
      </c>
      <c r="AW757" s="150" t="s">
        <v>406</v>
      </c>
      <c r="AX757" s="150" t="s">
        <v>392</v>
      </c>
      <c r="AY757" s="151" t="s">
        <v>393</v>
      </c>
    </row>
    <row r="758" spans="2:51" s="135" customFormat="1" ht="15">
      <c r="B758" s="134"/>
      <c r="D758" s="136" t="s">
        <v>404</v>
      </c>
      <c r="E758" s="137" t="s">
        <v>319</v>
      </c>
      <c r="F758" s="138" t="s">
        <v>402</v>
      </c>
      <c r="H758" s="139">
        <v>4</v>
      </c>
      <c r="I758" s="383"/>
      <c r="L758" s="134"/>
      <c r="M758" s="140"/>
      <c r="T758" s="141"/>
      <c r="AT758" s="137" t="s">
        <v>404</v>
      </c>
      <c r="AU758" s="137" t="s">
        <v>313</v>
      </c>
      <c r="AV758" s="135" t="s">
        <v>313</v>
      </c>
      <c r="AW758" s="135" t="s">
        <v>406</v>
      </c>
      <c r="AX758" s="135" t="s">
        <v>392</v>
      </c>
      <c r="AY758" s="137" t="s">
        <v>393</v>
      </c>
    </row>
    <row r="759" spans="2:51" s="143" customFormat="1" ht="15">
      <c r="B759" s="142"/>
      <c r="D759" s="136" t="s">
        <v>404</v>
      </c>
      <c r="E759" s="144" t="s">
        <v>319</v>
      </c>
      <c r="F759" s="145" t="s">
        <v>407</v>
      </c>
      <c r="H759" s="146">
        <v>4</v>
      </c>
      <c r="I759" s="384"/>
      <c r="L759" s="142"/>
      <c r="M759" s="147"/>
      <c r="T759" s="148"/>
      <c r="AT759" s="144" t="s">
        <v>404</v>
      </c>
      <c r="AU759" s="144" t="s">
        <v>313</v>
      </c>
      <c r="AV759" s="143" t="s">
        <v>402</v>
      </c>
      <c r="AW759" s="143" t="s">
        <v>406</v>
      </c>
      <c r="AX759" s="143" t="s">
        <v>391</v>
      </c>
      <c r="AY759" s="144" t="s">
        <v>393</v>
      </c>
    </row>
    <row r="760" spans="2:65" s="270" customFormat="1" ht="22.5" customHeight="1">
      <c r="B760" s="226"/>
      <c r="C760" s="251" t="s">
        <v>221</v>
      </c>
      <c r="D760" s="251" t="s">
        <v>397</v>
      </c>
      <c r="E760" s="252" t="s">
        <v>865</v>
      </c>
      <c r="F760" s="253" t="s">
        <v>1412</v>
      </c>
      <c r="G760" s="254" t="s">
        <v>4</v>
      </c>
      <c r="H760" s="255">
        <v>3</v>
      </c>
      <c r="I760" s="381"/>
      <c r="J760" s="256">
        <f>ROUND(I760*H760,2)</f>
        <v>0</v>
      </c>
      <c r="K760" s="253" t="s">
        <v>319</v>
      </c>
      <c r="L760" s="226"/>
      <c r="M760" s="382" t="s">
        <v>319</v>
      </c>
      <c r="N760" s="257" t="s">
        <v>336</v>
      </c>
      <c r="P760" s="258">
        <f>O760*H760</f>
        <v>0</v>
      </c>
      <c r="Q760" s="258">
        <v>0</v>
      </c>
      <c r="R760" s="258">
        <f>Q760*H760</f>
        <v>0</v>
      </c>
      <c r="S760" s="258">
        <v>0</v>
      </c>
      <c r="T760" s="133">
        <f>S760*H760</f>
        <v>0</v>
      </c>
      <c r="AR760" s="271" t="s">
        <v>614</v>
      </c>
      <c r="AT760" s="271" t="s">
        <v>397</v>
      </c>
      <c r="AU760" s="271" t="s">
        <v>313</v>
      </c>
      <c r="AY760" s="271" t="s">
        <v>393</v>
      </c>
      <c r="BE760" s="259">
        <f>IF(N760="základní",J760,0)</f>
        <v>0</v>
      </c>
      <c r="BF760" s="259">
        <f>IF(N760="snížená",J760,0)</f>
        <v>0</v>
      </c>
      <c r="BG760" s="259">
        <f>IF(N760="zákl. přenesená",J760,0)</f>
        <v>0</v>
      </c>
      <c r="BH760" s="259">
        <f>IF(N760="sníž. přenesená",J760,0)</f>
        <v>0</v>
      </c>
      <c r="BI760" s="259">
        <f>IF(N760="nulová",J760,0)</f>
        <v>0</v>
      </c>
      <c r="BJ760" s="271" t="s">
        <v>391</v>
      </c>
      <c r="BK760" s="259">
        <f>ROUND(I760*H760,2)</f>
        <v>0</v>
      </c>
      <c r="BL760" s="271" t="s">
        <v>614</v>
      </c>
      <c r="BM760" s="271" t="s">
        <v>866</v>
      </c>
    </row>
    <row r="761" spans="2:51" s="150" customFormat="1" ht="15">
      <c r="B761" s="149"/>
      <c r="D761" s="136" t="s">
        <v>404</v>
      </c>
      <c r="E761" s="151" t="s">
        <v>319</v>
      </c>
      <c r="F761" s="152" t="s">
        <v>440</v>
      </c>
      <c r="H761" s="151" t="s">
        <v>319</v>
      </c>
      <c r="I761" s="385"/>
      <c r="L761" s="149"/>
      <c r="M761" s="153"/>
      <c r="T761" s="154"/>
      <c r="AT761" s="151" t="s">
        <v>404</v>
      </c>
      <c r="AU761" s="151" t="s">
        <v>313</v>
      </c>
      <c r="AV761" s="150" t="s">
        <v>391</v>
      </c>
      <c r="AW761" s="150" t="s">
        <v>406</v>
      </c>
      <c r="AX761" s="150" t="s">
        <v>392</v>
      </c>
      <c r="AY761" s="151" t="s">
        <v>393</v>
      </c>
    </row>
    <row r="762" spans="2:51" s="135" customFormat="1" ht="15">
      <c r="B762" s="134"/>
      <c r="D762" s="136" t="s">
        <v>404</v>
      </c>
      <c r="E762" s="137" t="s">
        <v>319</v>
      </c>
      <c r="F762" s="138" t="s">
        <v>394</v>
      </c>
      <c r="H762" s="139">
        <v>3</v>
      </c>
      <c r="I762" s="383"/>
      <c r="L762" s="134"/>
      <c r="M762" s="140"/>
      <c r="T762" s="141"/>
      <c r="AT762" s="137" t="s">
        <v>404</v>
      </c>
      <c r="AU762" s="137" t="s">
        <v>313</v>
      </c>
      <c r="AV762" s="135" t="s">
        <v>313</v>
      </c>
      <c r="AW762" s="135" t="s">
        <v>406</v>
      </c>
      <c r="AX762" s="135" t="s">
        <v>392</v>
      </c>
      <c r="AY762" s="137" t="s">
        <v>393</v>
      </c>
    </row>
    <row r="763" spans="2:51" s="143" customFormat="1" ht="15">
      <c r="B763" s="142"/>
      <c r="D763" s="136" t="s">
        <v>404</v>
      </c>
      <c r="E763" s="144" t="s">
        <v>319</v>
      </c>
      <c r="F763" s="145" t="s">
        <v>407</v>
      </c>
      <c r="H763" s="146">
        <v>3</v>
      </c>
      <c r="I763" s="384"/>
      <c r="L763" s="142"/>
      <c r="M763" s="147"/>
      <c r="T763" s="148"/>
      <c r="AT763" s="144" t="s">
        <v>404</v>
      </c>
      <c r="AU763" s="144" t="s">
        <v>313</v>
      </c>
      <c r="AV763" s="143" t="s">
        <v>402</v>
      </c>
      <c r="AW763" s="143" t="s">
        <v>406</v>
      </c>
      <c r="AX763" s="143" t="s">
        <v>391</v>
      </c>
      <c r="AY763" s="144" t="s">
        <v>393</v>
      </c>
    </row>
    <row r="764" spans="2:65" s="270" customFormat="1" ht="22.5" customHeight="1">
      <c r="B764" s="226"/>
      <c r="C764" s="251" t="s">
        <v>867</v>
      </c>
      <c r="D764" s="251" t="s">
        <v>397</v>
      </c>
      <c r="E764" s="252" t="s">
        <v>868</v>
      </c>
      <c r="F764" s="253" t="s">
        <v>1413</v>
      </c>
      <c r="G764" s="254" t="s">
        <v>4</v>
      </c>
      <c r="H764" s="255">
        <v>2</v>
      </c>
      <c r="I764" s="381"/>
      <c r="J764" s="256">
        <f>ROUND(I764*H764,2)</f>
        <v>0</v>
      </c>
      <c r="K764" s="253" t="s">
        <v>319</v>
      </c>
      <c r="L764" s="226"/>
      <c r="M764" s="382" t="s">
        <v>319</v>
      </c>
      <c r="N764" s="257" t="s">
        <v>336</v>
      </c>
      <c r="P764" s="258">
        <f>O764*H764</f>
        <v>0</v>
      </c>
      <c r="Q764" s="258">
        <v>0</v>
      </c>
      <c r="R764" s="258">
        <f>Q764*H764</f>
        <v>0</v>
      </c>
      <c r="S764" s="258">
        <v>0</v>
      </c>
      <c r="T764" s="133">
        <f>S764*H764</f>
        <v>0</v>
      </c>
      <c r="AR764" s="271" t="s">
        <v>614</v>
      </c>
      <c r="AT764" s="271" t="s">
        <v>397</v>
      </c>
      <c r="AU764" s="271" t="s">
        <v>313</v>
      </c>
      <c r="AY764" s="271" t="s">
        <v>393</v>
      </c>
      <c r="BE764" s="259">
        <f>IF(N764="základní",J764,0)</f>
        <v>0</v>
      </c>
      <c r="BF764" s="259">
        <f>IF(N764="snížená",J764,0)</f>
        <v>0</v>
      </c>
      <c r="BG764" s="259">
        <f>IF(N764="zákl. přenesená",J764,0)</f>
        <v>0</v>
      </c>
      <c r="BH764" s="259">
        <f>IF(N764="sníž. přenesená",J764,0)</f>
        <v>0</v>
      </c>
      <c r="BI764" s="259">
        <f>IF(N764="nulová",J764,0)</f>
        <v>0</v>
      </c>
      <c r="BJ764" s="271" t="s">
        <v>391</v>
      </c>
      <c r="BK764" s="259">
        <f>ROUND(I764*H764,2)</f>
        <v>0</v>
      </c>
      <c r="BL764" s="271" t="s">
        <v>614</v>
      </c>
      <c r="BM764" s="271" t="s">
        <v>869</v>
      </c>
    </row>
    <row r="765" spans="2:51" s="150" customFormat="1" ht="15">
      <c r="B765" s="149"/>
      <c r="D765" s="136" t="s">
        <v>404</v>
      </c>
      <c r="E765" s="151" t="s">
        <v>319</v>
      </c>
      <c r="F765" s="152" t="s">
        <v>440</v>
      </c>
      <c r="H765" s="151" t="s">
        <v>319</v>
      </c>
      <c r="I765" s="385"/>
      <c r="L765" s="149"/>
      <c r="M765" s="153"/>
      <c r="T765" s="154"/>
      <c r="AT765" s="151" t="s">
        <v>404</v>
      </c>
      <c r="AU765" s="151" t="s">
        <v>313</v>
      </c>
      <c r="AV765" s="150" t="s">
        <v>391</v>
      </c>
      <c r="AW765" s="150" t="s">
        <v>406</v>
      </c>
      <c r="AX765" s="150" t="s">
        <v>392</v>
      </c>
      <c r="AY765" s="151" t="s">
        <v>393</v>
      </c>
    </row>
    <row r="766" spans="2:51" s="135" customFormat="1" ht="15">
      <c r="B766" s="134"/>
      <c r="D766" s="136" t="s">
        <v>404</v>
      </c>
      <c r="E766" s="137" t="s">
        <v>319</v>
      </c>
      <c r="F766" s="138" t="s">
        <v>313</v>
      </c>
      <c r="H766" s="139">
        <v>2</v>
      </c>
      <c r="I766" s="383"/>
      <c r="L766" s="134"/>
      <c r="M766" s="140"/>
      <c r="T766" s="141"/>
      <c r="AT766" s="137" t="s">
        <v>404</v>
      </c>
      <c r="AU766" s="137" t="s">
        <v>313</v>
      </c>
      <c r="AV766" s="135" t="s">
        <v>313</v>
      </c>
      <c r="AW766" s="135" t="s">
        <v>406</v>
      </c>
      <c r="AX766" s="135" t="s">
        <v>392</v>
      </c>
      <c r="AY766" s="137" t="s">
        <v>393</v>
      </c>
    </row>
    <row r="767" spans="2:51" s="143" customFormat="1" ht="15">
      <c r="B767" s="142"/>
      <c r="D767" s="136" t="s">
        <v>404</v>
      </c>
      <c r="E767" s="144" t="s">
        <v>319</v>
      </c>
      <c r="F767" s="145" t="s">
        <v>407</v>
      </c>
      <c r="H767" s="146">
        <v>2</v>
      </c>
      <c r="I767" s="384"/>
      <c r="L767" s="142"/>
      <c r="M767" s="147"/>
      <c r="T767" s="148"/>
      <c r="AT767" s="144" t="s">
        <v>404</v>
      </c>
      <c r="AU767" s="144" t="s">
        <v>313</v>
      </c>
      <c r="AV767" s="143" t="s">
        <v>402</v>
      </c>
      <c r="AW767" s="143" t="s">
        <v>406</v>
      </c>
      <c r="AX767" s="143" t="s">
        <v>391</v>
      </c>
      <c r="AY767" s="144" t="s">
        <v>393</v>
      </c>
    </row>
    <row r="768" spans="2:65" s="270" customFormat="1" ht="22.5" customHeight="1">
      <c r="B768" s="226"/>
      <c r="C768" s="251" t="s">
        <v>870</v>
      </c>
      <c r="D768" s="251" t="s">
        <v>397</v>
      </c>
      <c r="E768" s="252" t="s">
        <v>871</v>
      </c>
      <c r="F768" s="253" t="s">
        <v>1414</v>
      </c>
      <c r="G768" s="254" t="s">
        <v>4</v>
      </c>
      <c r="H768" s="255">
        <v>1</v>
      </c>
      <c r="I768" s="381"/>
      <c r="J768" s="256">
        <f>ROUND(I768*H768,2)</f>
        <v>0</v>
      </c>
      <c r="K768" s="253" t="s">
        <v>319</v>
      </c>
      <c r="L768" s="226"/>
      <c r="M768" s="382" t="s">
        <v>319</v>
      </c>
      <c r="N768" s="257" t="s">
        <v>336</v>
      </c>
      <c r="P768" s="258">
        <f>O768*H768</f>
        <v>0</v>
      </c>
      <c r="Q768" s="258">
        <v>0</v>
      </c>
      <c r="R768" s="258">
        <f>Q768*H768</f>
        <v>0</v>
      </c>
      <c r="S768" s="258">
        <v>0</v>
      </c>
      <c r="T768" s="133">
        <f>S768*H768</f>
        <v>0</v>
      </c>
      <c r="AR768" s="271" t="s">
        <v>614</v>
      </c>
      <c r="AT768" s="271" t="s">
        <v>397</v>
      </c>
      <c r="AU768" s="271" t="s">
        <v>313</v>
      </c>
      <c r="AY768" s="271" t="s">
        <v>393</v>
      </c>
      <c r="BE768" s="259">
        <f>IF(N768="základní",J768,0)</f>
        <v>0</v>
      </c>
      <c r="BF768" s="259">
        <f>IF(N768="snížená",J768,0)</f>
        <v>0</v>
      </c>
      <c r="BG768" s="259">
        <f>IF(N768="zákl. přenesená",J768,0)</f>
        <v>0</v>
      </c>
      <c r="BH768" s="259">
        <f>IF(N768="sníž. přenesená",J768,0)</f>
        <v>0</v>
      </c>
      <c r="BI768" s="259">
        <f>IF(N768="nulová",J768,0)</f>
        <v>0</v>
      </c>
      <c r="BJ768" s="271" t="s">
        <v>391</v>
      </c>
      <c r="BK768" s="259">
        <f>ROUND(I768*H768,2)</f>
        <v>0</v>
      </c>
      <c r="BL768" s="271" t="s">
        <v>614</v>
      </c>
      <c r="BM768" s="271" t="s">
        <v>872</v>
      </c>
    </row>
    <row r="769" spans="2:51" s="150" customFormat="1" ht="15">
      <c r="B769" s="149"/>
      <c r="D769" s="136" t="s">
        <v>404</v>
      </c>
      <c r="E769" s="151" t="s">
        <v>319</v>
      </c>
      <c r="F769" s="152" t="s">
        <v>440</v>
      </c>
      <c r="H769" s="151" t="s">
        <v>319</v>
      </c>
      <c r="I769" s="385"/>
      <c r="L769" s="149"/>
      <c r="M769" s="153"/>
      <c r="T769" s="154"/>
      <c r="AT769" s="151" t="s">
        <v>404</v>
      </c>
      <c r="AU769" s="151" t="s">
        <v>313</v>
      </c>
      <c r="AV769" s="150" t="s">
        <v>391</v>
      </c>
      <c r="AW769" s="150" t="s">
        <v>406</v>
      </c>
      <c r="AX769" s="150" t="s">
        <v>392</v>
      </c>
      <c r="AY769" s="151" t="s">
        <v>393</v>
      </c>
    </row>
    <row r="770" spans="2:51" s="135" customFormat="1" ht="15">
      <c r="B770" s="134"/>
      <c r="D770" s="136" t="s">
        <v>404</v>
      </c>
      <c r="E770" s="137" t="s">
        <v>319</v>
      </c>
      <c r="F770" s="138" t="s">
        <v>391</v>
      </c>
      <c r="H770" s="139">
        <v>1</v>
      </c>
      <c r="I770" s="383"/>
      <c r="L770" s="134"/>
      <c r="M770" s="140"/>
      <c r="T770" s="141"/>
      <c r="AT770" s="137" t="s">
        <v>404</v>
      </c>
      <c r="AU770" s="137" t="s">
        <v>313</v>
      </c>
      <c r="AV770" s="135" t="s">
        <v>313</v>
      </c>
      <c r="AW770" s="135" t="s">
        <v>406</v>
      </c>
      <c r="AX770" s="135" t="s">
        <v>392</v>
      </c>
      <c r="AY770" s="137" t="s">
        <v>393</v>
      </c>
    </row>
    <row r="771" spans="2:51" s="143" customFormat="1" ht="15">
      <c r="B771" s="142"/>
      <c r="D771" s="136" t="s">
        <v>404</v>
      </c>
      <c r="E771" s="144" t="s">
        <v>319</v>
      </c>
      <c r="F771" s="145" t="s">
        <v>407</v>
      </c>
      <c r="H771" s="146">
        <v>1</v>
      </c>
      <c r="I771" s="384"/>
      <c r="L771" s="142"/>
      <c r="M771" s="147"/>
      <c r="T771" s="148"/>
      <c r="AT771" s="144" t="s">
        <v>404</v>
      </c>
      <c r="AU771" s="144" t="s">
        <v>313</v>
      </c>
      <c r="AV771" s="143" t="s">
        <v>402</v>
      </c>
      <c r="AW771" s="143" t="s">
        <v>406</v>
      </c>
      <c r="AX771" s="143" t="s">
        <v>391</v>
      </c>
      <c r="AY771" s="144" t="s">
        <v>393</v>
      </c>
    </row>
    <row r="772" spans="2:65" s="270" customFormat="1" ht="22.5" customHeight="1">
      <c r="B772" s="226"/>
      <c r="C772" s="251" t="s">
        <v>873</v>
      </c>
      <c r="D772" s="251" t="s">
        <v>397</v>
      </c>
      <c r="E772" s="252" t="s">
        <v>874</v>
      </c>
      <c r="F772" s="253" t="s">
        <v>1415</v>
      </c>
      <c r="G772" s="254" t="s">
        <v>4</v>
      </c>
      <c r="H772" s="255">
        <v>1</v>
      </c>
      <c r="I772" s="381"/>
      <c r="J772" s="256">
        <f>ROUND(I772*H772,2)</f>
        <v>0</v>
      </c>
      <c r="K772" s="253" t="s">
        <v>319</v>
      </c>
      <c r="L772" s="226"/>
      <c r="M772" s="382" t="s">
        <v>319</v>
      </c>
      <c r="N772" s="257" t="s">
        <v>336</v>
      </c>
      <c r="P772" s="258">
        <f>O772*H772</f>
        <v>0</v>
      </c>
      <c r="Q772" s="258">
        <v>0</v>
      </c>
      <c r="R772" s="258">
        <f>Q772*H772</f>
        <v>0</v>
      </c>
      <c r="S772" s="258">
        <v>0</v>
      </c>
      <c r="T772" s="133">
        <f>S772*H772</f>
        <v>0</v>
      </c>
      <c r="AR772" s="271" t="s">
        <v>614</v>
      </c>
      <c r="AT772" s="271" t="s">
        <v>397</v>
      </c>
      <c r="AU772" s="271" t="s">
        <v>313</v>
      </c>
      <c r="AY772" s="271" t="s">
        <v>393</v>
      </c>
      <c r="BE772" s="259">
        <f>IF(N772="základní",J772,0)</f>
        <v>0</v>
      </c>
      <c r="BF772" s="259">
        <f>IF(N772="snížená",J772,0)</f>
        <v>0</v>
      </c>
      <c r="BG772" s="259">
        <f>IF(N772="zákl. přenesená",J772,0)</f>
        <v>0</v>
      </c>
      <c r="BH772" s="259">
        <f>IF(N772="sníž. přenesená",J772,0)</f>
        <v>0</v>
      </c>
      <c r="BI772" s="259">
        <f>IF(N772="nulová",J772,0)</f>
        <v>0</v>
      </c>
      <c r="BJ772" s="271" t="s">
        <v>391</v>
      </c>
      <c r="BK772" s="259">
        <f>ROUND(I772*H772,2)</f>
        <v>0</v>
      </c>
      <c r="BL772" s="271" t="s">
        <v>614</v>
      </c>
      <c r="BM772" s="271" t="s">
        <v>875</v>
      </c>
    </row>
    <row r="773" spans="2:51" s="150" customFormat="1" ht="15">
      <c r="B773" s="149"/>
      <c r="D773" s="136" t="s">
        <v>404</v>
      </c>
      <c r="E773" s="151" t="s">
        <v>319</v>
      </c>
      <c r="F773" s="152" t="s">
        <v>440</v>
      </c>
      <c r="H773" s="151" t="s">
        <v>319</v>
      </c>
      <c r="I773" s="385"/>
      <c r="L773" s="149"/>
      <c r="M773" s="153"/>
      <c r="T773" s="154"/>
      <c r="AT773" s="151" t="s">
        <v>404</v>
      </c>
      <c r="AU773" s="151" t="s">
        <v>313</v>
      </c>
      <c r="AV773" s="150" t="s">
        <v>391</v>
      </c>
      <c r="AW773" s="150" t="s">
        <v>406</v>
      </c>
      <c r="AX773" s="150" t="s">
        <v>392</v>
      </c>
      <c r="AY773" s="151" t="s">
        <v>393</v>
      </c>
    </row>
    <row r="774" spans="2:51" s="135" customFormat="1" ht="15">
      <c r="B774" s="134"/>
      <c r="D774" s="136" t="s">
        <v>404</v>
      </c>
      <c r="E774" s="137" t="s">
        <v>319</v>
      </c>
      <c r="F774" s="138" t="s">
        <v>391</v>
      </c>
      <c r="H774" s="139">
        <v>1</v>
      </c>
      <c r="I774" s="383"/>
      <c r="L774" s="134"/>
      <c r="M774" s="140"/>
      <c r="T774" s="141"/>
      <c r="AT774" s="137" t="s">
        <v>404</v>
      </c>
      <c r="AU774" s="137" t="s">
        <v>313</v>
      </c>
      <c r="AV774" s="135" t="s">
        <v>313</v>
      </c>
      <c r="AW774" s="135" t="s">
        <v>406</v>
      </c>
      <c r="AX774" s="135" t="s">
        <v>392</v>
      </c>
      <c r="AY774" s="137" t="s">
        <v>393</v>
      </c>
    </row>
    <row r="775" spans="2:51" s="143" customFormat="1" ht="15">
      <c r="B775" s="142"/>
      <c r="D775" s="136" t="s">
        <v>404</v>
      </c>
      <c r="E775" s="144" t="s">
        <v>319</v>
      </c>
      <c r="F775" s="145" t="s">
        <v>407</v>
      </c>
      <c r="H775" s="146">
        <v>1</v>
      </c>
      <c r="I775" s="384"/>
      <c r="L775" s="142"/>
      <c r="M775" s="147"/>
      <c r="T775" s="148"/>
      <c r="AT775" s="144" t="s">
        <v>404</v>
      </c>
      <c r="AU775" s="144" t="s">
        <v>313</v>
      </c>
      <c r="AV775" s="143" t="s">
        <v>402</v>
      </c>
      <c r="AW775" s="143" t="s">
        <v>406</v>
      </c>
      <c r="AX775" s="143" t="s">
        <v>391</v>
      </c>
      <c r="AY775" s="144" t="s">
        <v>393</v>
      </c>
    </row>
    <row r="776" spans="2:65" s="270" customFormat="1" ht="22.5" customHeight="1">
      <c r="B776" s="226"/>
      <c r="C776" s="251" t="s">
        <v>1416</v>
      </c>
      <c r="D776" s="251" t="s">
        <v>397</v>
      </c>
      <c r="E776" s="252" t="s">
        <v>1417</v>
      </c>
      <c r="F776" s="253" t="s">
        <v>1418</v>
      </c>
      <c r="G776" s="254" t="s">
        <v>4</v>
      </c>
      <c r="H776" s="255">
        <v>1</v>
      </c>
      <c r="I776" s="381"/>
      <c r="J776" s="256">
        <f>ROUND(I776*H776,2)</f>
        <v>0</v>
      </c>
      <c r="K776" s="253" t="s">
        <v>319</v>
      </c>
      <c r="L776" s="226"/>
      <c r="M776" s="382" t="s">
        <v>319</v>
      </c>
      <c r="N776" s="257" t="s">
        <v>336</v>
      </c>
      <c r="P776" s="258">
        <f>O776*H776</f>
        <v>0</v>
      </c>
      <c r="Q776" s="258">
        <v>0</v>
      </c>
      <c r="R776" s="258">
        <f>Q776*H776</f>
        <v>0</v>
      </c>
      <c r="S776" s="258">
        <v>0</v>
      </c>
      <c r="T776" s="133">
        <f>S776*H776</f>
        <v>0</v>
      </c>
      <c r="AR776" s="271" t="s">
        <v>614</v>
      </c>
      <c r="AT776" s="271" t="s">
        <v>397</v>
      </c>
      <c r="AU776" s="271" t="s">
        <v>313</v>
      </c>
      <c r="AY776" s="271" t="s">
        <v>393</v>
      </c>
      <c r="BE776" s="259">
        <f>IF(N776="základní",J776,0)</f>
        <v>0</v>
      </c>
      <c r="BF776" s="259">
        <f>IF(N776="snížená",J776,0)</f>
        <v>0</v>
      </c>
      <c r="BG776" s="259">
        <f>IF(N776="zákl. přenesená",J776,0)</f>
        <v>0</v>
      </c>
      <c r="BH776" s="259">
        <f>IF(N776="sníž. přenesená",J776,0)</f>
        <v>0</v>
      </c>
      <c r="BI776" s="259">
        <f>IF(N776="nulová",J776,0)</f>
        <v>0</v>
      </c>
      <c r="BJ776" s="271" t="s">
        <v>391</v>
      </c>
      <c r="BK776" s="259">
        <f>ROUND(I776*H776,2)</f>
        <v>0</v>
      </c>
      <c r="BL776" s="271" t="s">
        <v>614</v>
      </c>
      <c r="BM776" s="271" t="s">
        <v>1419</v>
      </c>
    </row>
    <row r="777" spans="2:51" s="150" customFormat="1" ht="15">
      <c r="B777" s="149"/>
      <c r="D777" s="136" t="s">
        <v>404</v>
      </c>
      <c r="E777" s="151" t="s">
        <v>319</v>
      </c>
      <c r="F777" s="152" t="s">
        <v>440</v>
      </c>
      <c r="H777" s="151" t="s">
        <v>319</v>
      </c>
      <c r="I777" s="385"/>
      <c r="L777" s="149"/>
      <c r="M777" s="153"/>
      <c r="T777" s="154"/>
      <c r="AT777" s="151" t="s">
        <v>404</v>
      </c>
      <c r="AU777" s="151" t="s">
        <v>313</v>
      </c>
      <c r="AV777" s="150" t="s">
        <v>391</v>
      </c>
      <c r="AW777" s="150" t="s">
        <v>406</v>
      </c>
      <c r="AX777" s="150" t="s">
        <v>392</v>
      </c>
      <c r="AY777" s="151" t="s">
        <v>393</v>
      </c>
    </row>
    <row r="778" spans="2:51" s="135" customFormat="1" ht="15">
      <c r="B778" s="134"/>
      <c r="D778" s="136" t="s">
        <v>404</v>
      </c>
      <c r="E778" s="137" t="s">
        <v>319</v>
      </c>
      <c r="F778" s="138" t="s">
        <v>391</v>
      </c>
      <c r="H778" s="139">
        <v>1</v>
      </c>
      <c r="I778" s="383"/>
      <c r="L778" s="134"/>
      <c r="M778" s="140"/>
      <c r="T778" s="141"/>
      <c r="AT778" s="137" t="s">
        <v>404</v>
      </c>
      <c r="AU778" s="137" t="s">
        <v>313</v>
      </c>
      <c r="AV778" s="135" t="s">
        <v>313</v>
      </c>
      <c r="AW778" s="135" t="s">
        <v>406</v>
      </c>
      <c r="AX778" s="135" t="s">
        <v>392</v>
      </c>
      <c r="AY778" s="137" t="s">
        <v>393</v>
      </c>
    </row>
    <row r="779" spans="2:51" s="143" customFormat="1" ht="15">
      <c r="B779" s="142"/>
      <c r="D779" s="136" t="s">
        <v>404</v>
      </c>
      <c r="E779" s="144" t="s">
        <v>319</v>
      </c>
      <c r="F779" s="145" t="s">
        <v>407</v>
      </c>
      <c r="H779" s="146">
        <v>1</v>
      </c>
      <c r="I779" s="384"/>
      <c r="L779" s="142"/>
      <c r="M779" s="147"/>
      <c r="T779" s="148"/>
      <c r="AT779" s="144" t="s">
        <v>404</v>
      </c>
      <c r="AU779" s="144" t="s">
        <v>313</v>
      </c>
      <c r="AV779" s="143" t="s">
        <v>402</v>
      </c>
      <c r="AW779" s="143" t="s">
        <v>406</v>
      </c>
      <c r="AX779" s="143" t="s">
        <v>391</v>
      </c>
      <c r="AY779" s="144" t="s">
        <v>393</v>
      </c>
    </row>
    <row r="780" spans="2:65" s="270" customFormat="1" ht="22.5" customHeight="1">
      <c r="B780" s="226"/>
      <c r="C780" s="251" t="s">
        <v>876</v>
      </c>
      <c r="D780" s="251" t="s">
        <v>397</v>
      </c>
      <c r="E780" s="252" t="s">
        <v>877</v>
      </c>
      <c r="F780" s="253" t="s">
        <v>1420</v>
      </c>
      <c r="G780" s="254" t="s">
        <v>4</v>
      </c>
      <c r="H780" s="255">
        <v>3</v>
      </c>
      <c r="I780" s="381"/>
      <c r="J780" s="256">
        <f>ROUND(I780*H780,2)</f>
        <v>0</v>
      </c>
      <c r="K780" s="253" t="s">
        <v>319</v>
      </c>
      <c r="L780" s="226"/>
      <c r="M780" s="382" t="s">
        <v>319</v>
      </c>
      <c r="N780" s="257" t="s">
        <v>336</v>
      </c>
      <c r="P780" s="258">
        <f>O780*H780</f>
        <v>0</v>
      </c>
      <c r="Q780" s="258">
        <v>0</v>
      </c>
      <c r="R780" s="258">
        <f>Q780*H780</f>
        <v>0</v>
      </c>
      <c r="S780" s="258">
        <v>0</v>
      </c>
      <c r="T780" s="133">
        <f>S780*H780</f>
        <v>0</v>
      </c>
      <c r="AR780" s="271" t="s">
        <v>614</v>
      </c>
      <c r="AT780" s="271" t="s">
        <v>397</v>
      </c>
      <c r="AU780" s="271" t="s">
        <v>313</v>
      </c>
      <c r="AY780" s="271" t="s">
        <v>393</v>
      </c>
      <c r="BE780" s="259">
        <f>IF(N780="základní",J780,0)</f>
        <v>0</v>
      </c>
      <c r="BF780" s="259">
        <f>IF(N780="snížená",J780,0)</f>
        <v>0</v>
      </c>
      <c r="BG780" s="259">
        <f>IF(N780="zákl. přenesená",J780,0)</f>
        <v>0</v>
      </c>
      <c r="BH780" s="259">
        <f>IF(N780="sníž. přenesená",J780,0)</f>
        <v>0</v>
      </c>
      <c r="BI780" s="259">
        <f>IF(N780="nulová",J780,0)</f>
        <v>0</v>
      </c>
      <c r="BJ780" s="271" t="s">
        <v>391</v>
      </c>
      <c r="BK780" s="259">
        <f>ROUND(I780*H780,2)</f>
        <v>0</v>
      </c>
      <c r="BL780" s="271" t="s">
        <v>614</v>
      </c>
      <c r="BM780" s="271" t="s">
        <v>878</v>
      </c>
    </row>
    <row r="781" spans="2:51" s="150" customFormat="1" ht="15">
      <c r="B781" s="149"/>
      <c r="D781" s="136" t="s">
        <v>404</v>
      </c>
      <c r="E781" s="151" t="s">
        <v>319</v>
      </c>
      <c r="F781" s="152" t="s">
        <v>440</v>
      </c>
      <c r="H781" s="151" t="s">
        <v>319</v>
      </c>
      <c r="I781" s="385"/>
      <c r="L781" s="149"/>
      <c r="M781" s="153"/>
      <c r="T781" s="154"/>
      <c r="AT781" s="151" t="s">
        <v>404</v>
      </c>
      <c r="AU781" s="151" t="s">
        <v>313</v>
      </c>
      <c r="AV781" s="150" t="s">
        <v>391</v>
      </c>
      <c r="AW781" s="150" t="s">
        <v>406</v>
      </c>
      <c r="AX781" s="150" t="s">
        <v>392</v>
      </c>
      <c r="AY781" s="151" t="s">
        <v>393</v>
      </c>
    </row>
    <row r="782" spans="2:51" s="135" customFormat="1" ht="15">
      <c r="B782" s="134"/>
      <c r="D782" s="136" t="s">
        <v>404</v>
      </c>
      <c r="E782" s="137" t="s">
        <v>319</v>
      </c>
      <c r="F782" s="138" t="s">
        <v>313</v>
      </c>
      <c r="H782" s="139">
        <v>2</v>
      </c>
      <c r="I782" s="383"/>
      <c r="L782" s="134"/>
      <c r="M782" s="140"/>
      <c r="T782" s="141"/>
      <c r="AT782" s="137" t="s">
        <v>404</v>
      </c>
      <c r="AU782" s="137" t="s">
        <v>313</v>
      </c>
      <c r="AV782" s="135" t="s">
        <v>313</v>
      </c>
      <c r="AW782" s="135" t="s">
        <v>406</v>
      </c>
      <c r="AX782" s="135" t="s">
        <v>392</v>
      </c>
      <c r="AY782" s="137" t="s">
        <v>393</v>
      </c>
    </row>
    <row r="783" spans="2:51" s="150" customFormat="1" ht="15">
      <c r="B783" s="149"/>
      <c r="D783" s="136" t="s">
        <v>404</v>
      </c>
      <c r="E783" s="151" t="s">
        <v>319</v>
      </c>
      <c r="F783" s="152" t="s">
        <v>526</v>
      </c>
      <c r="H783" s="151" t="s">
        <v>319</v>
      </c>
      <c r="I783" s="385"/>
      <c r="L783" s="149"/>
      <c r="M783" s="153"/>
      <c r="T783" s="154"/>
      <c r="AT783" s="151" t="s">
        <v>404</v>
      </c>
      <c r="AU783" s="151" t="s">
        <v>313</v>
      </c>
      <c r="AV783" s="150" t="s">
        <v>391</v>
      </c>
      <c r="AW783" s="150" t="s">
        <v>406</v>
      </c>
      <c r="AX783" s="150" t="s">
        <v>392</v>
      </c>
      <c r="AY783" s="151" t="s">
        <v>393</v>
      </c>
    </row>
    <row r="784" spans="2:51" s="135" customFormat="1" ht="15">
      <c r="B784" s="134"/>
      <c r="D784" s="136" t="s">
        <v>404</v>
      </c>
      <c r="E784" s="137" t="s">
        <v>319</v>
      </c>
      <c r="F784" s="138" t="s">
        <v>1421</v>
      </c>
      <c r="H784" s="139">
        <v>5</v>
      </c>
      <c r="I784" s="383"/>
      <c r="L784" s="134"/>
      <c r="M784" s="140"/>
      <c r="T784" s="141"/>
      <c r="AT784" s="137" t="s">
        <v>404</v>
      </c>
      <c r="AU784" s="137" t="s">
        <v>313</v>
      </c>
      <c r="AV784" s="135" t="s">
        <v>313</v>
      </c>
      <c r="AW784" s="135" t="s">
        <v>406</v>
      </c>
      <c r="AX784" s="135" t="s">
        <v>392</v>
      </c>
      <c r="AY784" s="137" t="s">
        <v>393</v>
      </c>
    </row>
    <row r="785" spans="2:51" s="135" customFormat="1" ht="15">
      <c r="B785" s="134"/>
      <c r="D785" s="136" t="s">
        <v>404</v>
      </c>
      <c r="E785" s="137" t="s">
        <v>319</v>
      </c>
      <c r="F785" s="138" t="s">
        <v>1566</v>
      </c>
      <c r="H785" s="139">
        <v>-4</v>
      </c>
      <c r="I785" s="383"/>
      <c r="L785" s="134"/>
      <c r="M785" s="140"/>
      <c r="T785" s="141"/>
      <c r="AT785" s="137" t="s">
        <v>404</v>
      </c>
      <c r="AU785" s="137" t="s">
        <v>313</v>
      </c>
      <c r="AV785" s="135" t="s">
        <v>313</v>
      </c>
      <c r="AW785" s="135" t="s">
        <v>406</v>
      </c>
      <c r="AX785" s="135" t="s">
        <v>392</v>
      </c>
      <c r="AY785" s="137" t="s">
        <v>393</v>
      </c>
    </row>
    <row r="786" spans="2:51" s="143" customFormat="1" ht="15">
      <c r="B786" s="142"/>
      <c r="D786" s="136" t="s">
        <v>404</v>
      </c>
      <c r="E786" s="144" t="s">
        <v>319</v>
      </c>
      <c r="F786" s="145" t="s">
        <v>407</v>
      </c>
      <c r="H786" s="146">
        <v>3</v>
      </c>
      <c r="I786" s="384"/>
      <c r="L786" s="142"/>
      <c r="M786" s="147"/>
      <c r="T786" s="148"/>
      <c r="AT786" s="144" t="s">
        <v>404</v>
      </c>
      <c r="AU786" s="144" t="s">
        <v>313</v>
      </c>
      <c r="AV786" s="143" t="s">
        <v>402</v>
      </c>
      <c r="AW786" s="143" t="s">
        <v>406</v>
      </c>
      <c r="AX786" s="143" t="s">
        <v>391</v>
      </c>
      <c r="AY786" s="144" t="s">
        <v>393</v>
      </c>
    </row>
    <row r="787" spans="2:65" s="270" customFormat="1" ht="22.5" customHeight="1">
      <c r="B787" s="226"/>
      <c r="C787" s="251" t="s">
        <v>879</v>
      </c>
      <c r="D787" s="251" t="s">
        <v>397</v>
      </c>
      <c r="E787" s="252" t="s">
        <v>880</v>
      </c>
      <c r="F787" s="253" t="s">
        <v>1422</v>
      </c>
      <c r="G787" s="254" t="s">
        <v>4</v>
      </c>
      <c r="H787" s="255">
        <v>2</v>
      </c>
      <c r="I787" s="381"/>
      <c r="J787" s="256">
        <f>ROUND(I787*H787,2)</f>
        <v>0</v>
      </c>
      <c r="K787" s="253" t="s">
        <v>319</v>
      </c>
      <c r="L787" s="226"/>
      <c r="M787" s="382" t="s">
        <v>319</v>
      </c>
      <c r="N787" s="257" t="s">
        <v>336</v>
      </c>
      <c r="P787" s="258">
        <f>O787*H787</f>
        <v>0</v>
      </c>
      <c r="Q787" s="258">
        <v>0</v>
      </c>
      <c r="R787" s="258">
        <f>Q787*H787</f>
        <v>0</v>
      </c>
      <c r="S787" s="258">
        <v>0</v>
      </c>
      <c r="T787" s="133">
        <f>S787*H787</f>
        <v>0</v>
      </c>
      <c r="AR787" s="271" t="s">
        <v>614</v>
      </c>
      <c r="AT787" s="271" t="s">
        <v>397</v>
      </c>
      <c r="AU787" s="271" t="s">
        <v>313</v>
      </c>
      <c r="AY787" s="271" t="s">
        <v>393</v>
      </c>
      <c r="BE787" s="259">
        <f>IF(N787="základní",J787,0)</f>
        <v>0</v>
      </c>
      <c r="BF787" s="259">
        <f>IF(N787="snížená",J787,0)</f>
        <v>0</v>
      </c>
      <c r="BG787" s="259">
        <f>IF(N787="zákl. přenesená",J787,0)</f>
        <v>0</v>
      </c>
      <c r="BH787" s="259">
        <f>IF(N787="sníž. přenesená",J787,0)</f>
        <v>0</v>
      </c>
      <c r="BI787" s="259">
        <f>IF(N787="nulová",J787,0)</f>
        <v>0</v>
      </c>
      <c r="BJ787" s="271" t="s">
        <v>391</v>
      </c>
      <c r="BK787" s="259">
        <f>ROUND(I787*H787,2)</f>
        <v>0</v>
      </c>
      <c r="BL787" s="271" t="s">
        <v>614</v>
      </c>
      <c r="BM787" s="271" t="s">
        <v>881</v>
      </c>
    </row>
    <row r="788" spans="2:51" s="150" customFormat="1" ht="15">
      <c r="B788" s="149"/>
      <c r="D788" s="136" t="s">
        <v>404</v>
      </c>
      <c r="E788" s="151" t="s">
        <v>319</v>
      </c>
      <c r="F788" s="152" t="s">
        <v>440</v>
      </c>
      <c r="H788" s="151" t="s">
        <v>319</v>
      </c>
      <c r="I788" s="385"/>
      <c r="L788" s="149"/>
      <c r="M788" s="153"/>
      <c r="T788" s="154"/>
      <c r="AT788" s="151" t="s">
        <v>404</v>
      </c>
      <c r="AU788" s="151" t="s">
        <v>313</v>
      </c>
      <c r="AV788" s="150" t="s">
        <v>391</v>
      </c>
      <c r="AW788" s="150" t="s">
        <v>406</v>
      </c>
      <c r="AX788" s="150" t="s">
        <v>392</v>
      </c>
      <c r="AY788" s="151" t="s">
        <v>393</v>
      </c>
    </row>
    <row r="789" spans="2:51" s="135" customFormat="1" ht="15">
      <c r="B789" s="134"/>
      <c r="D789" s="136" t="s">
        <v>404</v>
      </c>
      <c r="E789" s="137" t="s">
        <v>319</v>
      </c>
      <c r="F789" s="138" t="s">
        <v>313</v>
      </c>
      <c r="H789" s="139">
        <v>2</v>
      </c>
      <c r="I789" s="383"/>
      <c r="L789" s="134"/>
      <c r="M789" s="140"/>
      <c r="T789" s="141"/>
      <c r="AT789" s="137" t="s">
        <v>404</v>
      </c>
      <c r="AU789" s="137" t="s">
        <v>313</v>
      </c>
      <c r="AV789" s="135" t="s">
        <v>313</v>
      </c>
      <c r="AW789" s="135" t="s">
        <v>406</v>
      </c>
      <c r="AX789" s="135" t="s">
        <v>392</v>
      </c>
      <c r="AY789" s="137" t="s">
        <v>393</v>
      </c>
    </row>
    <row r="790" spans="2:51" s="143" customFormat="1" ht="15">
      <c r="B790" s="142"/>
      <c r="D790" s="136" t="s">
        <v>404</v>
      </c>
      <c r="E790" s="144" t="s">
        <v>319</v>
      </c>
      <c r="F790" s="145" t="s">
        <v>407</v>
      </c>
      <c r="H790" s="146">
        <v>2</v>
      </c>
      <c r="I790" s="384"/>
      <c r="L790" s="142"/>
      <c r="M790" s="147"/>
      <c r="T790" s="148"/>
      <c r="AT790" s="144" t="s">
        <v>404</v>
      </c>
      <c r="AU790" s="144" t="s">
        <v>313</v>
      </c>
      <c r="AV790" s="143" t="s">
        <v>402</v>
      </c>
      <c r="AW790" s="143" t="s">
        <v>406</v>
      </c>
      <c r="AX790" s="143" t="s">
        <v>391</v>
      </c>
      <c r="AY790" s="144" t="s">
        <v>393</v>
      </c>
    </row>
    <row r="791" spans="2:65" s="270" customFormat="1" ht="22.5" customHeight="1">
      <c r="B791" s="226"/>
      <c r="C791" s="251" t="s">
        <v>882</v>
      </c>
      <c r="D791" s="251" t="s">
        <v>397</v>
      </c>
      <c r="E791" s="252" t="s">
        <v>883</v>
      </c>
      <c r="F791" s="253" t="s">
        <v>1423</v>
      </c>
      <c r="G791" s="254" t="s">
        <v>4</v>
      </c>
      <c r="H791" s="255">
        <v>3</v>
      </c>
      <c r="I791" s="381"/>
      <c r="J791" s="256">
        <f>ROUND(I791*H791,2)</f>
        <v>0</v>
      </c>
      <c r="K791" s="253" t="s">
        <v>319</v>
      </c>
      <c r="L791" s="226"/>
      <c r="M791" s="382" t="s">
        <v>319</v>
      </c>
      <c r="N791" s="257" t="s">
        <v>336</v>
      </c>
      <c r="P791" s="258">
        <f>O791*H791</f>
        <v>0</v>
      </c>
      <c r="Q791" s="258">
        <v>0</v>
      </c>
      <c r="R791" s="258">
        <f>Q791*H791</f>
        <v>0</v>
      </c>
      <c r="S791" s="258">
        <v>0</v>
      </c>
      <c r="T791" s="133">
        <f>S791*H791</f>
        <v>0</v>
      </c>
      <c r="AR791" s="271" t="s">
        <v>614</v>
      </c>
      <c r="AT791" s="271" t="s">
        <v>397</v>
      </c>
      <c r="AU791" s="271" t="s">
        <v>313</v>
      </c>
      <c r="AY791" s="271" t="s">
        <v>393</v>
      </c>
      <c r="BE791" s="259">
        <f>IF(N791="základní",J791,0)</f>
        <v>0</v>
      </c>
      <c r="BF791" s="259">
        <f>IF(N791="snížená",J791,0)</f>
        <v>0</v>
      </c>
      <c r="BG791" s="259">
        <f>IF(N791="zákl. přenesená",J791,0)</f>
        <v>0</v>
      </c>
      <c r="BH791" s="259">
        <f>IF(N791="sníž. přenesená",J791,0)</f>
        <v>0</v>
      </c>
      <c r="BI791" s="259">
        <f>IF(N791="nulová",J791,0)</f>
        <v>0</v>
      </c>
      <c r="BJ791" s="271" t="s">
        <v>391</v>
      </c>
      <c r="BK791" s="259">
        <f>ROUND(I791*H791,2)</f>
        <v>0</v>
      </c>
      <c r="BL791" s="271" t="s">
        <v>614</v>
      </c>
      <c r="BM791" s="271" t="s">
        <v>884</v>
      </c>
    </row>
    <row r="792" spans="2:51" s="150" customFormat="1" ht="15">
      <c r="B792" s="149"/>
      <c r="D792" s="136" t="s">
        <v>404</v>
      </c>
      <c r="E792" s="151" t="s">
        <v>319</v>
      </c>
      <c r="F792" s="152" t="s">
        <v>526</v>
      </c>
      <c r="H792" s="151" t="s">
        <v>319</v>
      </c>
      <c r="I792" s="385"/>
      <c r="L792" s="149"/>
      <c r="M792" s="153"/>
      <c r="T792" s="154"/>
      <c r="AT792" s="151" t="s">
        <v>404</v>
      </c>
      <c r="AU792" s="151" t="s">
        <v>313</v>
      </c>
      <c r="AV792" s="150" t="s">
        <v>391</v>
      </c>
      <c r="AW792" s="150" t="s">
        <v>406</v>
      </c>
      <c r="AX792" s="150" t="s">
        <v>392</v>
      </c>
      <c r="AY792" s="151" t="s">
        <v>393</v>
      </c>
    </row>
    <row r="793" spans="2:51" s="135" customFormat="1" ht="15">
      <c r="B793" s="134"/>
      <c r="D793" s="136" t="s">
        <v>404</v>
      </c>
      <c r="E793" s="137" t="s">
        <v>319</v>
      </c>
      <c r="F793" s="138" t="s">
        <v>889</v>
      </c>
      <c r="H793" s="139">
        <v>3</v>
      </c>
      <c r="I793" s="383"/>
      <c r="L793" s="134"/>
      <c r="M793" s="140"/>
      <c r="T793" s="141"/>
      <c r="AT793" s="137" t="s">
        <v>404</v>
      </c>
      <c r="AU793" s="137" t="s">
        <v>313</v>
      </c>
      <c r="AV793" s="135" t="s">
        <v>313</v>
      </c>
      <c r="AW793" s="135" t="s">
        <v>406</v>
      </c>
      <c r="AX793" s="135" t="s">
        <v>392</v>
      </c>
      <c r="AY793" s="137" t="s">
        <v>393</v>
      </c>
    </row>
    <row r="794" spans="2:51" s="143" customFormat="1" ht="15">
      <c r="B794" s="142"/>
      <c r="D794" s="136" t="s">
        <v>404</v>
      </c>
      <c r="E794" s="144" t="s">
        <v>319</v>
      </c>
      <c r="F794" s="145" t="s">
        <v>407</v>
      </c>
      <c r="H794" s="146">
        <v>3</v>
      </c>
      <c r="I794" s="384"/>
      <c r="L794" s="142"/>
      <c r="M794" s="147"/>
      <c r="T794" s="148"/>
      <c r="AT794" s="144" t="s">
        <v>404</v>
      </c>
      <c r="AU794" s="144" t="s">
        <v>313</v>
      </c>
      <c r="AV794" s="143" t="s">
        <v>402</v>
      </c>
      <c r="AW794" s="143" t="s">
        <v>406</v>
      </c>
      <c r="AX794" s="143" t="s">
        <v>391</v>
      </c>
      <c r="AY794" s="144" t="s">
        <v>393</v>
      </c>
    </row>
    <row r="795" spans="2:65" s="270" customFormat="1" ht="22.5" customHeight="1">
      <c r="B795" s="226"/>
      <c r="C795" s="251" t="s">
        <v>885</v>
      </c>
      <c r="D795" s="251" t="s">
        <v>397</v>
      </c>
      <c r="E795" s="252" t="s">
        <v>886</v>
      </c>
      <c r="F795" s="253" t="s">
        <v>887</v>
      </c>
      <c r="G795" s="254" t="s">
        <v>4</v>
      </c>
      <c r="H795" s="255">
        <v>3</v>
      </c>
      <c r="I795" s="381"/>
      <c r="J795" s="256">
        <f>ROUND(I795*H795,2)</f>
        <v>0</v>
      </c>
      <c r="K795" s="253" t="s">
        <v>319</v>
      </c>
      <c r="L795" s="226"/>
      <c r="M795" s="382" t="s">
        <v>319</v>
      </c>
      <c r="N795" s="257" t="s">
        <v>336</v>
      </c>
      <c r="P795" s="258">
        <f>O795*H795</f>
        <v>0</v>
      </c>
      <c r="Q795" s="258">
        <v>0</v>
      </c>
      <c r="R795" s="258">
        <f>Q795*H795</f>
        <v>0</v>
      </c>
      <c r="S795" s="258">
        <v>0</v>
      </c>
      <c r="T795" s="133">
        <f>S795*H795</f>
        <v>0</v>
      </c>
      <c r="AR795" s="271" t="s">
        <v>614</v>
      </c>
      <c r="AT795" s="271" t="s">
        <v>397</v>
      </c>
      <c r="AU795" s="271" t="s">
        <v>313</v>
      </c>
      <c r="AY795" s="271" t="s">
        <v>393</v>
      </c>
      <c r="BE795" s="259">
        <f>IF(N795="základní",J795,0)</f>
        <v>0</v>
      </c>
      <c r="BF795" s="259">
        <f>IF(N795="snížená",J795,0)</f>
        <v>0</v>
      </c>
      <c r="BG795" s="259">
        <f>IF(N795="zákl. přenesená",J795,0)</f>
        <v>0</v>
      </c>
      <c r="BH795" s="259">
        <f>IF(N795="sníž. přenesená",J795,0)</f>
        <v>0</v>
      </c>
      <c r="BI795" s="259">
        <f>IF(N795="nulová",J795,0)</f>
        <v>0</v>
      </c>
      <c r="BJ795" s="271" t="s">
        <v>391</v>
      </c>
      <c r="BK795" s="259">
        <f>ROUND(I795*H795,2)</f>
        <v>0</v>
      </c>
      <c r="BL795" s="271" t="s">
        <v>614</v>
      </c>
      <c r="BM795" s="271" t="s">
        <v>888</v>
      </c>
    </row>
    <row r="796" spans="2:51" s="150" customFormat="1" ht="15">
      <c r="B796" s="149"/>
      <c r="D796" s="136" t="s">
        <v>404</v>
      </c>
      <c r="E796" s="151" t="s">
        <v>319</v>
      </c>
      <c r="F796" s="152" t="s">
        <v>526</v>
      </c>
      <c r="H796" s="151" t="s">
        <v>319</v>
      </c>
      <c r="I796" s="385"/>
      <c r="L796" s="149"/>
      <c r="M796" s="153"/>
      <c r="T796" s="154"/>
      <c r="AT796" s="151" t="s">
        <v>404</v>
      </c>
      <c r="AU796" s="151" t="s">
        <v>313</v>
      </c>
      <c r="AV796" s="150" t="s">
        <v>391</v>
      </c>
      <c r="AW796" s="150" t="s">
        <v>406</v>
      </c>
      <c r="AX796" s="150" t="s">
        <v>392</v>
      </c>
      <c r="AY796" s="151" t="s">
        <v>393</v>
      </c>
    </row>
    <row r="797" spans="2:51" s="135" customFormat="1" ht="15">
      <c r="B797" s="134"/>
      <c r="D797" s="136" t="s">
        <v>404</v>
      </c>
      <c r="E797" s="137" t="s">
        <v>319</v>
      </c>
      <c r="F797" s="138" t="s">
        <v>889</v>
      </c>
      <c r="H797" s="139">
        <v>3</v>
      </c>
      <c r="I797" s="383"/>
      <c r="L797" s="134"/>
      <c r="M797" s="140"/>
      <c r="T797" s="141"/>
      <c r="AT797" s="137" t="s">
        <v>404</v>
      </c>
      <c r="AU797" s="137" t="s">
        <v>313</v>
      </c>
      <c r="AV797" s="135" t="s">
        <v>313</v>
      </c>
      <c r="AW797" s="135" t="s">
        <v>406</v>
      </c>
      <c r="AX797" s="135" t="s">
        <v>392</v>
      </c>
      <c r="AY797" s="137" t="s">
        <v>393</v>
      </c>
    </row>
    <row r="798" spans="2:51" s="143" customFormat="1" ht="15">
      <c r="B798" s="142"/>
      <c r="D798" s="136" t="s">
        <v>404</v>
      </c>
      <c r="E798" s="144" t="s">
        <v>319</v>
      </c>
      <c r="F798" s="145" t="s">
        <v>407</v>
      </c>
      <c r="H798" s="146">
        <v>3</v>
      </c>
      <c r="I798" s="384"/>
      <c r="L798" s="142"/>
      <c r="M798" s="147"/>
      <c r="T798" s="148"/>
      <c r="AT798" s="144" t="s">
        <v>404</v>
      </c>
      <c r="AU798" s="144" t="s">
        <v>313</v>
      </c>
      <c r="AV798" s="143" t="s">
        <v>402</v>
      </c>
      <c r="AW798" s="143" t="s">
        <v>406</v>
      </c>
      <c r="AX798" s="143" t="s">
        <v>391</v>
      </c>
      <c r="AY798" s="144" t="s">
        <v>393</v>
      </c>
    </row>
    <row r="799" spans="2:65" s="270" customFormat="1" ht="22.5" customHeight="1">
      <c r="B799" s="226"/>
      <c r="C799" s="251" t="s">
        <v>890</v>
      </c>
      <c r="D799" s="251" t="s">
        <v>397</v>
      </c>
      <c r="E799" s="252" t="s">
        <v>891</v>
      </c>
      <c r="F799" s="253" t="s">
        <v>892</v>
      </c>
      <c r="G799" s="254" t="s">
        <v>4</v>
      </c>
      <c r="H799" s="255">
        <v>1</v>
      </c>
      <c r="I799" s="381"/>
      <c r="J799" s="256">
        <f>ROUND(I799*H799,2)</f>
        <v>0</v>
      </c>
      <c r="K799" s="253" t="s">
        <v>319</v>
      </c>
      <c r="L799" s="226"/>
      <c r="M799" s="382" t="s">
        <v>319</v>
      </c>
      <c r="N799" s="257" t="s">
        <v>336</v>
      </c>
      <c r="P799" s="258">
        <f>O799*H799</f>
        <v>0</v>
      </c>
      <c r="Q799" s="258">
        <v>0</v>
      </c>
      <c r="R799" s="258">
        <f>Q799*H799</f>
        <v>0</v>
      </c>
      <c r="S799" s="258">
        <v>0</v>
      </c>
      <c r="T799" s="133">
        <f>S799*H799</f>
        <v>0</v>
      </c>
      <c r="AR799" s="271" t="s">
        <v>614</v>
      </c>
      <c r="AT799" s="271" t="s">
        <v>397</v>
      </c>
      <c r="AU799" s="271" t="s">
        <v>313</v>
      </c>
      <c r="AY799" s="271" t="s">
        <v>393</v>
      </c>
      <c r="BE799" s="259">
        <f>IF(N799="základní",J799,0)</f>
        <v>0</v>
      </c>
      <c r="BF799" s="259">
        <f>IF(N799="snížená",J799,0)</f>
        <v>0</v>
      </c>
      <c r="BG799" s="259">
        <f>IF(N799="zákl. přenesená",J799,0)</f>
        <v>0</v>
      </c>
      <c r="BH799" s="259">
        <f>IF(N799="sníž. přenesená",J799,0)</f>
        <v>0</v>
      </c>
      <c r="BI799" s="259">
        <f>IF(N799="nulová",J799,0)</f>
        <v>0</v>
      </c>
      <c r="BJ799" s="271" t="s">
        <v>391</v>
      </c>
      <c r="BK799" s="259">
        <f>ROUND(I799*H799,2)</f>
        <v>0</v>
      </c>
      <c r="BL799" s="271" t="s">
        <v>614</v>
      </c>
      <c r="BM799" s="271" t="s">
        <v>893</v>
      </c>
    </row>
    <row r="800" spans="2:51" s="150" customFormat="1" ht="15">
      <c r="B800" s="149"/>
      <c r="D800" s="136" t="s">
        <v>404</v>
      </c>
      <c r="E800" s="151" t="s">
        <v>319</v>
      </c>
      <c r="F800" s="152" t="s">
        <v>526</v>
      </c>
      <c r="H800" s="151" t="s">
        <v>319</v>
      </c>
      <c r="I800" s="385"/>
      <c r="L800" s="149"/>
      <c r="M800" s="153"/>
      <c r="T800" s="154"/>
      <c r="AT800" s="151" t="s">
        <v>404</v>
      </c>
      <c r="AU800" s="151" t="s">
        <v>313</v>
      </c>
      <c r="AV800" s="150" t="s">
        <v>391</v>
      </c>
      <c r="AW800" s="150" t="s">
        <v>406</v>
      </c>
      <c r="AX800" s="150" t="s">
        <v>392</v>
      </c>
      <c r="AY800" s="151" t="s">
        <v>393</v>
      </c>
    </row>
    <row r="801" spans="2:51" s="135" customFormat="1" ht="15">
      <c r="B801" s="134"/>
      <c r="D801" s="136" t="s">
        <v>404</v>
      </c>
      <c r="E801" s="137" t="s">
        <v>319</v>
      </c>
      <c r="F801" s="138" t="s">
        <v>391</v>
      </c>
      <c r="H801" s="139">
        <v>1</v>
      </c>
      <c r="I801" s="383"/>
      <c r="L801" s="134"/>
      <c r="M801" s="140"/>
      <c r="T801" s="141"/>
      <c r="AT801" s="137" t="s">
        <v>404</v>
      </c>
      <c r="AU801" s="137" t="s">
        <v>313</v>
      </c>
      <c r="AV801" s="135" t="s">
        <v>313</v>
      </c>
      <c r="AW801" s="135" t="s">
        <v>406</v>
      </c>
      <c r="AX801" s="135" t="s">
        <v>392</v>
      </c>
      <c r="AY801" s="137" t="s">
        <v>393</v>
      </c>
    </row>
    <row r="802" spans="2:51" s="143" customFormat="1" ht="15">
      <c r="B802" s="142"/>
      <c r="D802" s="136" t="s">
        <v>404</v>
      </c>
      <c r="E802" s="144" t="s">
        <v>319</v>
      </c>
      <c r="F802" s="145" t="s">
        <v>407</v>
      </c>
      <c r="H802" s="146">
        <v>1</v>
      </c>
      <c r="I802" s="384"/>
      <c r="L802" s="142"/>
      <c r="M802" s="147"/>
      <c r="T802" s="148"/>
      <c r="AT802" s="144" t="s">
        <v>404</v>
      </c>
      <c r="AU802" s="144" t="s">
        <v>313</v>
      </c>
      <c r="AV802" s="143" t="s">
        <v>402</v>
      </c>
      <c r="AW802" s="143" t="s">
        <v>406</v>
      </c>
      <c r="AX802" s="143" t="s">
        <v>391</v>
      </c>
      <c r="AY802" s="144" t="s">
        <v>393</v>
      </c>
    </row>
    <row r="803" spans="2:65" s="270" customFormat="1" ht="22.5" customHeight="1">
      <c r="B803" s="226"/>
      <c r="C803" s="251" t="s">
        <v>894</v>
      </c>
      <c r="D803" s="251" t="s">
        <v>397</v>
      </c>
      <c r="E803" s="252" t="s">
        <v>895</v>
      </c>
      <c r="F803" s="253" t="s">
        <v>1424</v>
      </c>
      <c r="G803" s="254" t="s">
        <v>4</v>
      </c>
      <c r="H803" s="255">
        <v>1</v>
      </c>
      <c r="I803" s="381"/>
      <c r="J803" s="256">
        <f>ROUND(I803*H803,2)</f>
        <v>0</v>
      </c>
      <c r="K803" s="253" t="s">
        <v>319</v>
      </c>
      <c r="L803" s="226"/>
      <c r="M803" s="382" t="s">
        <v>319</v>
      </c>
      <c r="N803" s="257" t="s">
        <v>336</v>
      </c>
      <c r="P803" s="258">
        <f>O803*H803</f>
        <v>0</v>
      </c>
      <c r="Q803" s="258">
        <v>0</v>
      </c>
      <c r="R803" s="258">
        <f>Q803*H803</f>
        <v>0</v>
      </c>
      <c r="S803" s="258">
        <v>0</v>
      </c>
      <c r="T803" s="133">
        <f>S803*H803</f>
        <v>0</v>
      </c>
      <c r="AR803" s="271" t="s">
        <v>614</v>
      </c>
      <c r="AT803" s="271" t="s">
        <v>397</v>
      </c>
      <c r="AU803" s="271" t="s">
        <v>313</v>
      </c>
      <c r="AY803" s="271" t="s">
        <v>393</v>
      </c>
      <c r="BE803" s="259">
        <f>IF(N803="základní",J803,0)</f>
        <v>0</v>
      </c>
      <c r="BF803" s="259">
        <f>IF(N803="snížená",J803,0)</f>
        <v>0</v>
      </c>
      <c r="BG803" s="259">
        <f>IF(N803="zákl. přenesená",J803,0)</f>
        <v>0</v>
      </c>
      <c r="BH803" s="259">
        <f>IF(N803="sníž. přenesená",J803,0)</f>
        <v>0</v>
      </c>
      <c r="BI803" s="259">
        <f>IF(N803="nulová",J803,0)</f>
        <v>0</v>
      </c>
      <c r="BJ803" s="271" t="s">
        <v>391</v>
      </c>
      <c r="BK803" s="259">
        <f>ROUND(I803*H803,2)</f>
        <v>0</v>
      </c>
      <c r="BL803" s="271" t="s">
        <v>614</v>
      </c>
      <c r="BM803" s="271" t="s">
        <v>896</v>
      </c>
    </row>
    <row r="804" spans="2:51" s="150" customFormat="1" ht="15">
      <c r="B804" s="149"/>
      <c r="D804" s="136" t="s">
        <v>404</v>
      </c>
      <c r="E804" s="151" t="s">
        <v>319</v>
      </c>
      <c r="F804" s="152" t="s">
        <v>442</v>
      </c>
      <c r="H804" s="151" t="s">
        <v>319</v>
      </c>
      <c r="I804" s="385"/>
      <c r="L804" s="149"/>
      <c r="M804" s="153"/>
      <c r="T804" s="154"/>
      <c r="AT804" s="151" t="s">
        <v>404</v>
      </c>
      <c r="AU804" s="151" t="s">
        <v>313</v>
      </c>
      <c r="AV804" s="150" t="s">
        <v>391</v>
      </c>
      <c r="AW804" s="150" t="s">
        <v>406</v>
      </c>
      <c r="AX804" s="150" t="s">
        <v>392</v>
      </c>
      <c r="AY804" s="151" t="s">
        <v>393</v>
      </c>
    </row>
    <row r="805" spans="2:51" s="135" customFormat="1" ht="15">
      <c r="B805" s="134"/>
      <c r="D805" s="136" t="s">
        <v>404</v>
      </c>
      <c r="E805" s="137" t="s">
        <v>319</v>
      </c>
      <c r="F805" s="138" t="s">
        <v>391</v>
      </c>
      <c r="H805" s="139">
        <v>1</v>
      </c>
      <c r="I805" s="383"/>
      <c r="L805" s="134"/>
      <c r="M805" s="140"/>
      <c r="T805" s="141"/>
      <c r="AT805" s="137" t="s">
        <v>404</v>
      </c>
      <c r="AU805" s="137" t="s">
        <v>313</v>
      </c>
      <c r="AV805" s="135" t="s">
        <v>313</v>
      </c>
      <c r="AW805" s="135" t="s">
        <v>406</v>
      </c>
      <c r="AX805" s="135" t="s">
        <v>392</v>
      </c>
      <c r="AY805" s="137" t="s">
        <v>393</v>
      </c>
    </row>
    <row r="806" spans="2:51" s="143" customFormat="1" ht="15">
      <c r="B806" s="142"/>
      <c r="D806" s="136" t="s">
        <v>404</v>
      </c>
      <c r="E806" s="144" t="s">
        <v>319</v>
      </c>
      <c r="F806" s="145" t="s">
        <v>407</v>
      </c>
      <c r="H806" s="146">
        <v>1</v>
      </c>
      <c r="I806" s="384"/>
      <c r="L806" s="142"/>
      <c r="M806" s="147"/>
      <c r="T806" s="148"/>
      <c r="AT806" s="144" t="s">
        <v>404</v>
      </c>
      <c r="AU806" s="144" t="s">
        <v>313</v>
      </c>
      <c r="AV806" s="143" t="s">
        <v>402</v>
      </c>
      <c r="AW806" s="143" t="s">
        <v>406</v>
      </c>
      <c r="AX806" s="143" t="s">
        <v>391</v>
      </c>
      <c r="AY806" s="144" t="s">
        <v>393</v>
      </c>
    </row>
    <row r="807" spans="2:65" s="270" customFormat="1" ht="22.5" customHeight="1">
      <c r="B807" s="226"/>
      <c r="C807" s="251" t="s">
        <v>897</v>
      </c>
      <c r="D807" s="251" t="s">
        <v>397</v>
      </c>
      <c r="E807" s="252" t="s">
        <v>898</v>
      </c>
      <c r="F807" s="253" t="s">
        <v>1425</v>
      </c>
      <c r="G807" s="254" t="s">
        <v>4</v>
      </c>
      <c r="H807" s="255">
        <v>1</v>
      </c>
      <c r="I807" s="381"/>
      <c r="J807" s="256">
        <f>ROUND(I807*H807,2)</f>
        <v>0</v>
      </c>
      <c r="K807" s="253" t="s">
        <v>319</v>
      </c>
      <c r="L807" s="226"/>
      <c r="M807" s="382" t="s">
        <v>319</v>
      </c>
      <c r="N807" s="257" t="s">
        <v>336</v>
      </c>
      <c r="P807" s="258">
        <f>O807*H807</f>
        <v>0</v>
      </c>
      <c r="Q807" s="258">
        <v>0</v>
      </c>
      <c r="R807" s="258">
        <f>Q807*H807</f>
        <v>0</v>
      </c>
      <c r="S807" s="258">
        <v>0</v>
      </c>
      <c r="T807" s="133">
        <f>S807*H807</f>
        <v>0</v>
      </c>
      <c r="AR807" s="271" t="s">
        <v>614</v>
      </c>
      <c r="AT807" s="271" t="s">
        <v>397</v>
      </c>
      <c r="AU807" s="271" t="s">
        <v>313</v>
      </c>
      <c r="AY807" s="271" t="s">
        <v>393</v>
      </c>
      <c r="BE807" s="259">
        <f>IF(N807="základní",J807,0)</f>
        <v>0</v>
      </c>
      <c r="BF807" s="259">
        <f>IF(N807="snížená",J807,0)</f>
        <v>0</v>
      </c>
      <c r="BG807" s="259">
        <f>IF(N807="zákl. přenesená",J807,0)</f>
        <v>0</v>
      </c>
      <c r="BH807" s="259">
        <f>IF(N807="sníž. přenesená",J807,0)</f>
        <v>0</v>
      </c>
      <c r="BI807" s="259">
        <f>IF(N807="nulová",J807,0)</f>
        <v>0</v>
      </c>
      <c r="BJ807" s="271" t="s">
        <v>391</v>
      </c>
      <c r="BK807" s="259">
        <f>ROUND(I807*H807,2)</f>
        <v>0</v>
      </c>
      <c r="BL807" s="271" t="s">
        <v>614</v>
      </c>
      <c r="BM807" s="271" t="s">
        <v>899</v>
      </c>
    </row>
    <row r="808" spans="2:51" s="150" customFormat="1" ht="15">
      <c r="B808" s="149"/>
      <c r="D808" s="136" t="s">
        <v>404</v>
      </c>
      <c r="E808" s="151" t="s">
        <v>319</v>
      </c>
      <c r="F808" s="152" t="s">
        <v>526</v>
      </c>
      <c r="H808" s="151" t="s">
        <v>319</v>
      </c>
      <c r="I808" s="385"/>
      <c r="L808" s="149"/>
      <c r="M808" s="153"/>
      <c r="T808" s="154"/>
      <c r="AT808" s="151" t="s">
        <v>404</v>
      </c>
      <c r="AU808" s="151" t="s">
        <v>313</v>
      </c>
      <c r="AV808" s="150" t="s">
        <v>391</v>
      </c>
      <c r="AW808" s="150" t="s">
        <v>406</v>
      </c>
      <c r="AX808" s="150" t="s">
        <v>392</v>
      </c>
      <c r="AY808" s="151" t="s">
        <v>393</v>
      </c>
    </row>
    <row r="809" spans="2:51" s="135" customFormat="1" ht="15">
      <c r="B809" s="134"/>
      <c r="D809" s="136" t="s">
        <v>404</v>
      </c>
      <c r="E809" s="137" t="s">
        <v>319</v>
      </c>
      <c r="F809" s="138" t="s">
        <v>394</v>
      </c>
      <c r="H809" s="139">
        <v>3</v>
      </c>
      <c r="I809" s="383"/>
      <c r="L809" s="134"/>
      <c r="M809" s="140"/>
      <c r="T809" s="141"/>
      <c r="AT809" s="137" t="s">
        <v>404</v>
      </c>
      <c r="AU809" s="137" t="s">
        <v>313</v>
      </c>
      <c r="AV809" s="135" t="s">
        <v>313</v>
      </c>
      <c r="AW809" s="135" t="s">
        <v>406</v>
      </c>
      <c r="AX809" s="135" t="s">
        <v>392</v>
      </c>
      <c r="AY809" s="137" t="s">
        <v>393</v>
      </c>
    </row>
    <row r="810" spans="2:51" s="135" customFormat="1" ht="15">
      <c r="B810" s="134"/>
      <c r="D810" s="136" t="s">
        <v>404</v>
      </c>
      <c r="E810" s="137" t="s">
        <v>319</v>
      </c>
      <c r="F810" s="138" t="s">
        <v>1567</v>
      </c>
      <c r="H810" s="139">
        <v>-2</v>
      </c>
      <c r="I810" s="383"/>
      <c r="L810" s="134"/>
      <c r="M810" s="140"/>
      <c r="T810" s="141"/>
      <c r="AT810" s="137" t="s">
        <v>404</v>
      </c>
      <c r="AU810" s="137" t="s">
        <v>313</v>
      </c>
      <c r="AV810" s="135" t="s">
        <v>313</v>
      </c>
      <c r="AW810" s="135" t="s">
        <v>406</v>
      </c>
      <c r="AX810" s="135" t="s">
        <v>392</v>
      </c>
      <c r="AY810" s="137" t="s">
        <v>393</v>
      </c>
    </row>
    <row r="811" spans="2:51" s="143" customFormat="1" ht="15">
      <c r="B811" s="142"/>
      <c r="D811" s="136" t="s">
        <v>404</v>
      </c>
      <c r="E811" s="144" t="s">
        <v>319</v>
      </c>
      <c r="F811" s="145" t="s">
        <v>407</v>
      </c>
      <c r="H811" s="146">
        <v>1</v>
      </c>
      <c r="I811" s="384"/>
      <c r="L811" s="142"/>
      <c r="M811" s="147"/>
      <c r="T811" s="148"/>
      <c r="AT811" s="144" t="s">
        <v>404</v>
      </c>
      <c r="AU811" s="144" t="s">
        <v>313</v>
      </c>
      <c r="AV811" s="143" t="s">
        <v>402</v>
      </c>
      <c r="AW811" s="143" t="s">
        <v>406</v>
      </c>
      <c r="AX811" s="143" t="s">
        <v>391</v>
      </c>
      <c r="AY811" s="144" t="s">
        <v>393</v>
      </c>
    </row>
    <row r="812" spans="2:65" s="270" customFormat="1" ht="22.5" customHeight="1">
      <c r="B812" s="226"/>
      <c r="C812" s="251" t="s">
        <v>900</v>
      </c>
      <c r="D812" s="251" t="s">
        <v>397</v>
      </c>
      <c r="E812" s="252" t="s">
        <v>901</v>
      </c>
      <c r="F812" s="253" t="s">
        <v>1426</v>
      </c>
      <c r="G812" s="254" t="s">
        <v>4</v>
      </c>
      <c r="H812" s="255">
        <v>2</v>
      </c>
      <c r="I812" s="381"/>
      <c r="J812" s="256">
        <f>ROUND(I812*H812,2)</f>
        <v>0</v>
      </c>
      <c r="K812" s="253" t="s">
        <v>319</v>
      </c>
      <c r="L812" s="226"/>
      <c r="M812" s="382" t="s">
        <v>319</v>
      </c>
      <c r="N812" s="257" t="s">
        <v>336</v>
      </c>
      <c r="P812" s="258">
        <f>O812*H812</f>
        <v>0</v>
      </c>
      <c r="Q812" s="258">
        <v>0</v>
      </c>
      <c r="R812" s="258">
        <f>Q812*H812</f>
        <v>0</v>
      </c>
      <c r="S812" s="258">
        <v>0</v>
      </c>
      <c r="T812" s="133">
        <f>S812*H812</f>
        <v>0</v>
      </c>
      <c r="AR812" s="271" t="s">
        <v>614</v>
      </c>
      <c r="AT812" s="271" t="s">
        <v>397</v>
      </c>
      <c r="AU812" s="271" t="s">
        <v>313</v>
      </c>
      <c r="AY812" s="271" t="s">
        <v>393</v>
      </c>
      <c r="BE812" s="259">
        <f>IF(N812="základní",J812,0)</f>
        <v>0</v>
      </c>
      <c r="BF812" s="259">
        <f>IF(N812="snížená",J812,0)</f>
        <v>0</v>
      </c>
      <c r="BG812" s="259">
        <f>IF(N812="zákl. přenesená",J812,0)</f>
        <v>0</v>
      </c>
      <c r="BH812" s="259">
        <f>IF(N812="sníž. přenesená",J812,0)</f>
        <v>0</v>
      </c>
      <c r="BI812" s="259">
        <f>IF(N812="nulová",J812,0)</f>
        <v>0</v>
      </c>
      <c r="BJ812" s="271" t="s">
        <v>391</v>
      </c>
      <c r="BK812" s="259">
        <f>ROUND(I812*H812,2)</f>
        <v>0</v>
      </c>
      <c r="BL812" s="271" t="s">
        <v>614</v>
      </c>
      <c r="BM812" s="271" t="s">
        <v>902</v>
      </c>
    </row>
    <row r="813" spans="2:51" s="150" customFormat="1" ht="15">
      <c r="B813" s="149"/>
      <c r="D813" s="136" t="s">
        <v>404</v>
      </c>
      <c r="E813" s="151" t="s">
        <v>319</v>
      </c>
      <c r="F813" s="152" t="s">
        <v>526</v>
      </c>
      <c r="H813" s="151" t="s">
        <v>319</v>
      </c>
      <c r="I813" s="385"/>
      <c r="L813" s="149"/>
      <c r="M813" s="153"/>
      <c r="T813" s="154"/>
      <c r="AT813" s="151" t="s">
        <v>404</v>
      </c>
      <c r="AU813" s="151" t="s">
        <v>313</v>
      </c>
      <c r="AV813" s="150" t="s">
        <v>391</v>
      </c>
      <c r="AW813" s="150" t="s">
        <v>406</v>
      </c>
      <c r="AX813" s="150" t="s">
        <v>392</v>
      </c>
      <c r="AY813" s="151" t="s">
        <v>393</v>
      </c>
    </row>
    <row r="814" spans="2:51" s="135" customFormat="1" ht="15">
      <c r="B814" s="134"/>
      <c r="D814" s="136" t="s">
        <v>404</v>
      </c>
      <c r="E814" s="137" t="s">
        <v>319</v>
      </c>
      <c r="F814" s="138" t="s">
        <v>313</v>
      </c>
      <c r="H814" s="139">
        <v>2</v>
      </c>
      <c r="I814" s="383"/>
      <c r="L814" s="134"/>
      <c r="M814" s="140"/>
      <c r="T814" s="141"/>
      <c r="AT814" s="137" t="s">
        <v>404</v>
      </c>
      <c r="AU814" s="137" t="s">
        <v>313</v>
      </c>
      <c r="AV814" s="135" t="s">
        <v>313</v>
      </c>
      <c r="AW814" s="135" t="s">
        <v>406</v>
      </c>
      <c r="AX814" s="135" t="s">
        <v>392</v>
      </c>
      <c r="AY814" s="137" t="s">
        <v>393</v>
      </c>
    </row>
    <row r="815" spans="2:51" s="143" customFormat="1" ht="15">
      <c r="B815" s="142"/>
      <c r="D815" s="136" t="s">
        <v>404</v>
      </c>
      <c r="E815" s="144" t="s">
        <v>319</v>
      </c>
      <c r="F815" s="145" t="s">
        <v>407</v>
      </c>
      <c r="H815" s="146">
        <v>2</v>
      </c>
      <c r="I815" s="384"/>
      <c r="L815" s="142"/>
      <c r="M815" s="147"/>
      <c r="T815" s="148"/>
      <c r="AT815" s="144" t="s">
        <v>404</v>
      </c>
      <c r="AU815" s="144" t="s">
        <v>313</v>
      </c>
      <c r="AV815" s="143" t="s">
        <v>402</v>
      </c>
      <c r="AW815" s="143" t="s">
        <v>406</v>
      </c>
      <c r="AX815" s="143" t="s">
        <v>391</v>
      </c>
      <c r="AY815" s="144" t="s">
        <v>393</v>
      </c>
    </row>
    <row r="816" spans="2:65" s="270" customFormat="1" ht="22.5" customHeight="1">
      <c r="B816" s="226"/>
      <c r="C816" s="251" t="s">
        <v>1427</v>
      </c>
      <c r="D816" s="251" t="s">
        <v>397</v>
      </c>
      <c r="E816" s="252" t="s">
        <v>1428</v>
      </c>
      <c r="F816" s="253" t="s">
        <v>1429</v>
      </c>
      <c r="G816" s="254" t="s">
        <v>4</v>
      </c>
      <c r="H816" s="255">
        <v>3</v>
      </c>
      <c r="I816" s="381"/>
      <c r="J816" s="256">
        <f>ROUND(I816*H816,2)</f>
        <v>0</v>
      </c>
      <c r="K816" s="253" t="s">
        <v>319</v>
      </c>
      <c r="L816" s="226"/>
      <c r="M816" s="382" t="s">
        <v>319</v>
      </c>
      <c r="N816" s="257" t="s">
        <v>336</v>
      </c>
      <c r="P816" s="258">
        <f>O816*H816</f>
        <v>0</v>
      </c>
      <c r="Q816" s="258">
        <v>0</v>
      </c>
      <c r="R816" s="258">
        <f>Q816*H816</f>
        <v>0</v>
      </c>
      <c r="S816" s="258">
        <v>0</v>
      </c>
      <c r="T816" s="133">
        <f>S816*H816</f>
        <v>0</v>
      </c>
      <c r="AR816" s="271" t="s">
        <v>614</v>
      </c>
      <c r="AT816" s="271" t="s">
        <v>397</v>
      </c>
      <c r="AU816" s="271" t="s">
        <v>313</v>
      </c>
      <c r="AY816" s="271" t="s">
        <v>393</v>
      </c>
      <c r="BE816" s="259">
        <f>IF(N816="základní",J816,0)</f>
        <v>0</v>
      </c>
      <c r="BF816" s="259">
        <f>IF(N816="snížená",J816,0)</f>
        <v>0</v>
      </c>
      <c r="BG816" s="259">
        <f>IF(N816="zákl. přenesená",J816,0)</f>
        <v>0</v>
      </c>
      <c r="BH816" s="259">
        <f>IF(N816="sníž. přenesená",J816,0)</f>
        <v>0</v>
      </c>
      <c r="BI816" s="259">
        <f>IF(N816="nulová",J816,0)</f>
        <v>0</v>
      </c>
      <c r="BJ816" s="271" t="s">
        <v>391</v>
      </c>
      <c r="BK816" s="259">
        <f>ROUND(I816*H816,2)</f>
        <v>0</v>
      </c>
      <c r="BL816" s="271" t="s">
        <v>614</v>
      </c>
      <c r="BM816" s="271" t="s">
        <v>1430</v>
      </c>
    </row>
    <row r="817" spans="2:51" s="150" customFormat="1" ht="15">
      <c r="B817" s="149"/>
      <c r="D817" s="136" t="s">
        <v>404</v>
      </c>
      <c r="E817" s="151" t="s">
        <v>319</v>
      </c>
      <c r="F817" s="152" t="s">
        <v>526</v>
      </c>
      <c r="H817" s="151" t="s">
        <v>319</v>
      </c>
      <c r="I817" s="385"/>
      <c r="L817" s="149"/>
      <c r="M817" s="153"/>
      <c r="T817" s="154"/>
      <c r="AT817" s="151" t="s">
        <v>404</v>
      </c>
      <c r="AU817" s="151" t="s">
        <v>313</v>
      </c>
      <c r="AV817" s="150" t="s">
        <v>391</v>
      </c>
      <c r="AW817" s="150" t="s">
        <v>406</v>
      </c>
      <c r="AX817" s="150" t="s">
        <v>392</v>
      </c>
      <c r="AY817" s="151" t="s">
        <v>393</v>
      </c>
    </row>
    <row r="818" spans="2:51" s="135" customFormat="1" ht="15">
      <c r="B818" s="134"/>
      <c r="D818" s="136" t="s">
        <v>404</v>
      </c>
      <c r="E818" s="137" t="s">
        <v>319</v>
      </c>
      <c r="F818" s="138" t="s">
        <v>394</v>
      </c>
      <c r="H818" s="139">
        <v>3</v>
      </c>
      <c r="I818" s="383"/>
      <c r="L818" s="134"/>
      <c r="M818" s="140"/>
      <c r="T818" s="141"/>
      <c r="AT818" s="137" t="s">
        <v>404</v>
      </c>
      <c r="AU818" s="137" t="s">
        <v>313</v>
      </c>
      <c r="AV818" s="135" t="s">
        <v>313</v>
      </c>
      <c r="AW818" s="135" t="s">
        <v>406</v>
      </c>
      <c r="AX818" s="135" t="s">
        <v>392</v>
      </c>
      <c r="AY818" s="137" t="s">
        <v>393</v>
      </c>
    </row>
    <row r="819" spans="2:51" s="143" customFormat="1" ht="15">
      <c r="B819" s="142"/>
      <c r="D819" s="136" t="s">
        <v>404</v>
      </c>
      <c r="E819" s="144" t="s">
        <v>319</v>
      </c>
      <c r="F819" s="145" t="s">
        <v>407</v>
      </c>
      <c r="H819" s="146">
        <v>3</v>
      </c>
      <c r="I819" s="384"/>
      <c r="L819" s="142"/>
      <c r="M819" s="147"/>
      <c r="T819" s="148"/>
      <c r="AT819" s="144" t="s">
        <v>404</v>
      </c>
      <c r="AU819" s="144" t="s">
        <v>313</v>
      </c>
      <c r="AV819" s="143" t="s">
        <v>402</v>
      </c>
      <c r="AW819" s="143" t="s">
        <v>406</v>
      </c>
      <c r="AX819" s="143" t="s">
        <v>391</v>
      </c>
      <c r="AY819" s="144" t="s">
        <v>393</v>
      </c>
    </row>
    <row r="820" spans="2:65" s="270" customFormat="1" ht="22.5" customHeight="1">
      <c r="B820" s="226"/>
      <c r="C820" s="251" t="s">
        <v>1431</v>
      </c>
      <c r="D820" s="251" t="s">
        <v>397</v>
      </c>
      <c r="E820" s="252" t="s">
        <v>1432</v>
      </c>
      <c r="F820" s="253" t="s">
        <v>1433</v>
      </c>
      <c r="G820" s="254" t="s">
        <v>4</v>
      </c>
      <c r="H820" s="255">
        <v>1</v>
      </c>
      <c r="I820" s="381"/>
      <c r="J820" s="256">
        <f>ROUND(I820*H820,2)</f>
        <v>0</v>
      </c>
      <c r="K820" s="253" t="s">
        <v>319</v>
      </c>
      <c r="L820" s="226"/>
      <c r="M820" s="382" t="s">
        <v>319</v>
      </c>
      <c r="N820" s="257" t="s">
        <v>336</v>
      </c>
      <c r="P820" s="258">
        <f>O820*H820</f>
        <v>0</v>
      </c>
      <c r="Q820" s="258">
        <v>0</v>
      </c>
      <c r="R820" s="258">
        <f>Q820*H820</f>
        <v>0</v>
      </c>
      <c r="S820" s="258">
        <v>0</v>
      </c>
      <c r="T820" s="133">
        <f>S820*H820</f>
        <v>0</v>
      </c>
      <c r="AR820" s="271" t="s">
        <v>614</v>
      </c>
      <c r="AT820" s="271" t="s">
        <v>397</v>
      </c>
      <c r="AU820" s="271" t="s">
        <v>313</v>
      </c>
      <c r="AY820" s="271" t="s">
        <v>393</v>
      </c>
      <c r="BE820" s="259">
        <f>IF(N820="základní",J820,0)</f>
        <v>0</v>
      </c>
      <c r="BF820" s="259">
        <f>IF(N820="snížená",J820,0)</f>
        <v>0</v>
      </c>
      <c r="BG820" s="259">
        <f>IF(N820="zákl. přenesená",J820,0)</f>
        <v>0</v>
      </c>
      <c r="BH820" s="259">
        <f>IF(N820="sníž. přenesená",J820,0)</f>
        <v>0</v>
      </c>
      <c r="BI820" s="259">
        <f>IF(N820="nulová",J820,0)</f>
        <v>0</v>
      </c>
      <c r="BJ820" s="271" t="s">
        <v>391</v>
      </c>
      <c r="BK820" s="259">
        <f>ROUND(I820*H820,2)</f>
        <v>0</v>
      </c>
      <c r="BL820" s="271" t="s">
        <v>614</v>
      </c>
      <c r="BM820" s="271" t="s">
        <v>1434</v>
      </c>
    </row>
    <row r="821" spans="2:51" s="150" customFormat="1" ht="15">
      <c r="B821" s="149"/>
      <c r="D821" s="136" t="s">
        <v>404</v>
      </c>
      <c r="E821" s="151" t="s">
        <v>319</v>
      </c>
      <c r="F821" s="152" t="s">
        <v>526</v>
      </c>
      <c r="H821" s="151" t="s">
        <v>319</v>
      </c>
      <c r="I821" s="385"/>
      <c r="L821" s="149"/>
      <c r="M821" s="153"/>
      <c r="T821" s="154"/>
      <c r="AT821" s="151" t="s">
        <v>404</v>
      </c>
      <c r="AU821" s="151" t="s">
        <v>313</v>
      </c>
      <c r="AV821" s="150" t="s">
        <v>391</v>
      </c>
      <c r="AW821" s="150" t="s">
        <v>406</v>
      </c>
      <c r="AX821" s="150" t="s">
        <v>392</v>
      </c>
      <c r="AY821" s="151" t="s">
        <v>393</v>
      </c>
    </row>
    <row r="822" spans="2:51" s="135" customFormat="1" ht="15">
      <c r="B822" s="134"/>
      <c r="D822" s="136" t="s">
        <v>404</v>
      </c>
      <c r="E822" s="137" t="s">
        <v>319</v>
      </c>
      <c r="F822" s="138" t="s">
        <v>391</v>
      </c>
      <c r="H822" s="139">
        <v>1</v>
      </c>
      <c r="I822" s="383"/>
      <c r="L822" s="134"/>
      <c r="M822" s="140"/>
      <c r="T822" s="141"/>
      <c r="AT822" s="137" t="s">
        <v>404</v>
      </c>
      <c r="AU822" s="137" t="s">
        <v>313</v>
      </c>
      <c r="AV822" s="135" t="s">
        <v>313</v>
      </c>
      <c r="AW822" s="135" t="s">
        <v>406</v>
      </c>
      <c r="AX822" s="135" t="s">
        <v>392</v>
      </c>
      <c r="AY822" s="137" t="s">
        <v>393</v>
      </c>
    </row>
    <row r="823" spans="2:51" s="143" customFormat="1" ht="15">
      <c r="B823" s="142"/>
      <c r="D823" s="136" t="s">
        <v>404</v>
      </c>
      <c r="E823" s="144" t="s">
        <v>319</v>
      </c>
      <c r="F823" s="145" t="s">
        <v>407</v>
      </c>
      <c r="H823" s="146">
        <v>1</v>
      </c>
      <c r="I823" s="384"/>
      <c r="L823" s="142"/>
      <c r="M823" s="147"/>
      <c r="T823" s="148"/>
      <c r="AT823" s="144" t="s">
        <v>404</v>
      </c>
      <c r="AU823" s="144" t="s">
        <v>313</v>
      </c>
      <c r="AV823" s="143" t="s">
        <v>402</v>
      </c>
      <c r="AW823" s="143" t="s">
        <v>406</v>
      </c>
      <c r="AX823" s="143" t="s">
        <v>391</v>
      </c>
      <c r="AY823" s="144" t="s">
        <v>393</v>
      </c>
    </row>
    <row r="824" spans="2:65" s="270" customFormat="1" ht="22.5" customHeight="1">
      <c r="B824" s="226"/>
      <c r="C824" s="251" t="s">
        <v>1435</v>
      </c>
      <c r="D824" s="251" t="s">
        <v>397</v>
      </c>
      <c r="E824" s="252" t="s">
        <v>1436</v>
      </c>
      <c r="F824" s="253" t="s">
        <v>1437</v>
      </c>
      <c r="G824" s="254" t="s">
        <v>4</v>
      </c>
      <c r="H824" s="255">
        <v>1</v>
      </c>
      <c r="I824" s="381"/>
      <c r="J824" s="256">
        <f>ROUND(I824*H824,2)</f>
        <v>0</v>
      </c>
      <c r="K824" s="253" t="s">
        <v>319</v>
      </c>
      <c r="L824" s="226"/>
      <c r="M824" s="382" t="s">
        <v>319</v>
      </c>
      <c r="N824" s="257" t="s">
        <v>336</v>
      </c>
      <c r="P824" s="258">
        <f>O824*H824</f>
        <v>0</v>
      </c>
      <c r="Q824" s="258">
        <v>0</v>
      </c>
      <c r="R824" s="258">
        <f>Q824*H824</f>
        <v>0</v>
      </c>
      <c r="S824" s="258">
        <v>0</v>
      </c>
      <c r="T824" s="133">
        <f>S824*H824</f>
        <v>0</v>
      </c>
      <c r="AR824" s="271" t="s">
        <v>614</v>
      </c>
      <c r="AT824" s="271" t="s">
        <v>397</v>
      </c>
      <c r="AU824" s="271" t="s">
        <v>313</v>
      </c>
      <c r="AY824" s="271" t="s">
        <v>393</v>
      </c>
      <c r="BE824" s="259">
        <f>IF(N824="základní",J824,0)</f>
        <v>0</v>
      </c>
      <c r="BF824" s="259">
        <f>IF(N824="snížená",J824,0)</f>
        <v>0</v>
      </c>
      <c r="BG824" s="259">
        <f>IF(N824="zákl. přenesená",J824,0)</f>
        <v>0</v>
      </c>
      <c r="BH824" s="259">
        <f>IF(N824="sníž. přenesená",J824,0)</f>
        <v>0</v>
      </c>
      <c r="BI824" s="259">
        <f>IF(N824="nulová",J824,0)</f>
        <v>0</v>
      </c>
      <c r="BJ824" s="271" t="s">
        <v>391</v>
      </c>
      <c r="BK824" s="259">
        <f>ROUND(I824*H824,2)</f>
        <v>0</v>
      </c>
      <c r="BL824" s="271" t="s">
        <v>614</v>
      </c>
      <c r="BM824" s="271" t="s">
        <v>1438</v>
      </c>
    </row>
    <row r="825" spans="2:51" s="150" customFormat="1" ht="15">
      <c r="B825" s="149"/>
      <c r="D825" s="136" t="s">
        <v>404</v>
      </c>
      <c r="E825" s="151" t="s">
        <v>319</v>
      </c>
      <c r="F825" s="152" t="s">
        <v>442</v>
      </c>
      <c r="H825" s="151" t="s">
        <v>319</v>
      </c>
      <c r="I825" s="385"/>
      <c r="L825" s="149"/>
      <c r="M825" s="153"/>
      <c r="T825" s="154"/>
      <c r="AT825" s="151" t="s">
        <v>404</v>
      </c>
      <c r="AU825" s="151" t="s">
        <v>313</v>
      </c>
      <c r="AV825" s="150" t="s">
        <v>391</v>
      </c>
      <c r="AW825" s="150" t="s">
        <v>406</v>
      </c>
      <c r="AX825" s="150" t="s">
        <v>392</v>
      </c>
      <c r="AY825" s="151" t="s">
        <v>393</v>
      </c>
    </row>
    <row r="826" spans="2:51" s="135" customFormat="1" ht="15">
      <c r="B826" s="134"/>
      <c r="D826" s="136" t="s">
        <v>404</v>
      </c>
      <c r="E826" s="137" t="s">
        <v>319</v>
      </c>
      <c r="F826" s="138" t="s">
        <v>391</v>
      </c>
      <c r="H826" s="139">
        <v>1</v>
      </c>
      <c r="I826" s="383"/>
      <c r="L826" s="134"/>
      <c r="M826" s="140"/>
      <c r="T826" s="141"/>
      <c r="AT826" s="137" t="s">
        <v>404</v>
      </c>
      <c r="AU826" s="137" t="s">
        <v>313</v>
      </c>
      <c r="AV826" s="135" t="s">
        <v>313</v>
      </c>
      <c r="AW826" s="135" t="s">
        <v>406</v>
      </c>
      <c r="AX826" s="135" t="s">
        <v>392</v>
      </c>
      <c r="AY826" s="137" t="s">
        <v>393</v>
      </c>
    </row>
    <row r="827" spans="2:51" s="143" customFormat="1" ht="15">
      <c r="B827" s="142"/>
      <c r="D827" s="136" t="s">
        <v>404</v>
      </c>
      <c r="E827" s="144" t="s">
        <v>319</v>
      </c>
      <c r="F827" s="145" t="s">
        <v>407</v>
      </c>
      <c r="H827" s="146">
        <v>1</v>
      </c>
      <c r="I827" s="384"/>
      <c r="L827" s="142"/>
      <c r="M827" s="147"/>
      <c r="T827" s="148"/>
      <c r="AT827" s="144" t="s">
        <v>404</v>
      </c>
      <c r="AU827" s="144" t="s">
        <v>313</v>
      </c>
      <c r="AV827" s="143" t="s">
        <v>402</v>
      </c>
      <c r="AW827" s="143" t="s">
        <v>406</v>
      </c>
      <c r="AX827" s="143" t="s">
        <v>391</v>
      </c>
      <c r="AY827" s="144" t="s">
        <v>393</v>
      </c>
    </row>
    <row r="828" spans="2:65" s="270" customFormat="1" ht="22.5" customHeight="1">
      <c r="B828" s="226"/>
      <c r="C828" s="251" t="s">
        <v>1439</v>
      </c>
      <c r="D828" s="251" t="s">
        <v>397</v>
      </c>
      <c r="E828" s="252" t="s">
        <v>1440</v>
      </c>
      <c r="F828" s="253" t="s">
        <v>1441</v>
      </c>
      <c r="G828" s="254" t="s">
        <v>4</v>
      </c>
      <c r="H828" s="255">
        <v>1</v>
      </c>
      <c r="I828" s="381"/>
      <c r="J828" s="256">
        <f>ROUND(I828*H828,2)</f>
        <v>0</v>
      </c>
      <c r="K828" s="253" t="s">
        <v>319</v>
      </c>
      <c r="L828" s="226"/>
      <c r="M828" s="382" t="s">
        <v>319</v>
      </c>
      <c r="N828" s="257" t="s">
        <v>336</v>
      </c>
      <c r="P828" s="258">
        <f>O828*H828</f>
        <v>0</v>
      </c>
      <c r="Q828" s="258">
        <v>0</v>
      </c>
      <c r="R828" s="258">
        <f>Q828*H828</f>
        <v>0</v>
      </c>
      <c r="S828" s="258">
        <v>0</v>
      </c>
      <c r="T828" s="133">
        <f>S828*H828</f>
        <v>0</v>
      </c>
      <c r="AR828" s="271" t="s">
        <v>614</v>
      </c>
      <c r="AT828" s="271" t="s">
        <v>397</v>
      </c>
      <c r="AU828" s="271" t="s">
        <v>313</v>
      </c>
      <c r="AY828" s="271" t="s">
        <v>393</v>
      </c>
      <c r="BE828" s="259">
        <f>IF(N828="základní",J828,0)</f>
        <v>0</v>
      </c>
      <c r="BF828" s="259">
        <f>IF(N828="snížená",J828,0)</f>
        <v>0</v>
      </c>
      <c r="BG828" s="259">
        <f>IF(N828="zákl. přenesená",J828,0)</f>
        <v>0</v>
      </c>
      <c r="BH828" s="259">
        <f>IF(N828="sníž. přenesená",J828,0)</f>
        <v>0</v>
      </c>
      <c r="BI828" s="259">
        <f>IF(N828="nulová",J828,0)</f>
        <v>0</v>
      </c>
      <c r="BJ828" s="271" t="s">
        <v>391</v>
      </c>
      <c r="BK828" s="259">
        <f>ROUND(I828*H828,2)</f>
        <v>0</v>
      </c>
      <c r="BL828" s="271" t="s">
        <v>614</v>
      </c>
      <c r="BM828" s="271" t="s">
        <v>1442</v>
      </c>
    </row>
    <row r="829" spans="2:51" s="150" customFormat="1" ht="15">
      <c r="B829" s="149"/>
      <c r="D829" s="136" t="s">
        <v>404</v>
      </c>
      <c r="E829" s="151" t="s">
        <v>319</v>
      </c>
      <c r="F829" s="152" t="s">
        <v>442</v>
      </c>
      <c r="H829" s="151" t="s">
        <v>319</v>
      </c>
      <c r="I829" s="385"/>
      <c r="L829" s="149"/>
      <c r="M829" s="153"/>
      <c r="T829" s="154"/>
      <c r="AT829" s="151" t="s">
        <v>404</v>
      </c>
      <c r="AU829" s="151" t="s">
        <v>313</v>
      </c>
      <c r="AV829" s="150" t="s">
        <v>391</v>
      </c>
      <c r="AW829" s="150" t="s">
        <v>406</v>
      </c>
      <c r="AX829" s="150" t="s">
        <v>392</v>
      </c>
      <c r="AY829" s="151" t="s">
        <v>393</v>
      </c>
    </row>
    <row r="830" spans="2:51" s="135" customFormat="1" ht="15">
      <c r="B830" s="134"/>
      <c r="D830" s="136" t="s">
        <v>404</v>
      </c>
      <c r="E830" s="137" t="s">
        <v>319</v>
      </c>
      <c r="F830" s="138" t="s">
        <v>391</v>
      </c>
      <c r="H830" s="139">
        <v>1</v>
      </c>
      <c r="I830" s="383"/>
      <c r="L830" s="134"/>
      <c r="M830" s="140"/>
      <c r="T830" s="141"/>
      <c r="AT830" s="137" t="s">
        <v>404</v>
      </c>
      <c r="AU830" s="137" t="s">
        <v>313</v>
      </c>
      <c r="AV830" s="135" t="s">
        <v>313</v>
      </c>
      <c r="AW830" s="135" t="s">
        <v>406</v>
      </c>
      <c r="AX830" s="135" t="s">
        <v>392</v>
      </c>
      <c r="AY830" s="137" t="s">
        <v>393</v>
      </c>
    </row>
    <row r="831" spans="2:51" s="143" customFormat="1" ht="15">
      <c r="B831" s="142"/>
      <c r="D831" s="136" t="s">
        <v>404</v>
      </c>
      <c r="E831" s="144" t="s">
        <v>319</v>
      </c>
      <c r="F831" s="145" t="s">
        <v>407</v>
      </c>
      <c r="H831" s="146">
        <v>1</v>
      </c>
      <c r="I831" s="384"/>
      <c r="L831" s="142"/>
      <c r="M831" s="147"/>
      <c r="T831" s="148"/>
      <c r="AT831" s="144" t="s">
        <v>404</v>
      </c>
      <c r="AU831" s="144" t="s">
        <v>313</v>
      </c>
      <c r="AV831" s="143" t="s">
        <v>402</v>
      </c>
      <c r="AW831" s="143" t="s">
        <v>406</v>
      </c>
      <c r="AX831" s="143" t="s">
        <v>391</v>
      </c>
      <c r="AY831" s="144" t="s">
        <v>393</v>
      </c>
    </row>
    <row r="832" spans="2:65" s="270" customFormat="1" ht="22.5" customHeight="1">
      <c r="B832" s="226"/>
      <c r="C832" s="251" t="s">
        <v>1443</v>
      </c>
      <c r="D832" s="251" t="s">
        <v>397</v>
      </c>
      <c r="E832" s="252" t="s">
        <v>1444</v>
      </c>
      <c r="F832" s="253" t="s">
        <v>1445</v>
      </c>
      <c r="G832" s="254" t="s">
        <v>4</v>
      </c>
      <c r="H832" s="255">
        <v>4</v>
      </c>
      <c r="I832" s="381"/>
      <c r="J832" s="256">
        <f>ROUND(I832*H832,2)</f>
        <v>0</v>
      </c>
      <c r="K832" s="253" t="s">
        <v>319</v>
      </c>
      <c r="L832" s="226"/>
      <c r="M832" s="382" t="s">
        <v>319</v>
      </c>
      <c r="N832" s="257" t="s">
        <v>336</v>
      </c>
      <c r="P832" s="258">
        <f>O832*H832</f>
        <v>0</v>
      </c>
      <c r="Q832" s="258">
        <v>0</v>
      </c>
      <c r="R832" s="258">
        <f>Q832*H832</f>
        <v>0</v>
      </c>
      <c r="S832" s="258">
        <v>0</v>
      </c>
      <c r="T832" s="133">
        <f>S832*H832</f>
        <v>0</v>
      </c>
      <c r="AR832" s="271" t="s">
        <v>614</v>
      </c>
      <c r="AT832" s="271" t="s">
        <v>397</v>
      </c>
      <c r="AU832" s="271" t="s">
        <v>313</v>
      </c>
      <c r="AY832" s="271" t="s">
        <v>393</v>
      </c>
      <c r="BE832" s="259">
        <f>IF(N832="základní",J832,0)</f>
        <v>0</v>
      </c>
      <c r="BF832" s="259">
        <f>IF(N832="snížená",J832,0)</f>
        <v>0</v>
      </c>
      <c r="BG832" s="259">
        <f>IF(N832="zákl. přenesená",J832,0)</f>
        <v>0</v>
      </c>
      <c r="BH832" s="259">
        <f>IF(N832="sníž. přenesená",J832,0)</f>
        <v>0</v>
      </c>
      <c r="BI832" s="259">
        <f>IF(N832="nulová",J832,0)</f>
        <v>0</v>
      </c>
      <c r="BJ832" s="271" t="s">
        <v>391</v>
      </c>
      <c r="BK832" s="259">
        <f>ROUND(I832*H832,2)</f>
        <v>0</v>
      </c>
      <c r="BL832" s="271" t="s">
        <v>614</v>
      </c>
      <c r="BM832" s="271" t="s">
        <v>1446</v>
      </c>
    </row>
    <row r="833" spans="2:51" s="150" customFormat="1" ht="15">
      <c r="B833" s="149"/>
      <c r="D833" s="136" t="s">
        <v>404</v>
      </c>
      <c r="E833" s="151" t="s">
        <v>319</v>
      </c>
      <c r="F833" s="152" t="s">
        <v>442</v>
      </c>
      <c r="H833" s="151" t="s">
        <v>319</v>
      </c>
      <c r="I833" s="385"/>
      <c r="L833" s="149"/>
      <c r="M833" s="153"/>
      <c r="T833" s="154"/>
      <c r="AT833" s="151" t="s">
        <v>404</v>
      </c>
      <c r="AU833" s="151" t="s">
        <v>313</v>
      </c>
      <c r="AV833" s="150" t="s">
        <v>391</v>
      </c>
      <c r="AW833" s="150" t="s">
        <v>406</v>
      </c>
      <c r="AX833" s="150" t="s">
        <v>392</v>
      </c>
      <c r="AY833" s="151" t="s">
        <v>393</v>
      </c>
    </row>
    <row r="834" spans="2:51" s="135" customFormat="1" ht="15">
      <c r="B834" s="134"/>
      <c r="D834" s="136" t="s">
        <v>404</v>
      </c>
      <c r="E834" s="137" t="s">
        <v>319</v>
      </c>
      <c r="F834" s="138" t="s">
        <v>603</v>
      </c>
      <c r="H834" s="139">
        <v>4</v>
      </c>
      <c r="I834" s="383"/>
      <c r="L834" s="134"/>
      <c r="M834" s="140"/>
      <c r="T834" s="141"/>
      <c r="AT834" s="137" t="s">
        <v>404</v>
      </c>
      <c r="AU834" s="137" t="s">
        <v>313</v>
      </c>
      <c r="AV834" s="135" t="s">
        <v>313</v>
      </c>
      <c r="AW834" s="135" t="s">
        <v>406</v>
      </c>
      <c r="AX834" s="135" t="s">
        <v>392</v>
      </c>
      <c r="AY834" s="137" t="s">
        <v>393</v>
      </c>
    </row>
    <row r="835" spans="2:51" s="143" customFormat="1" ht="15">
      <c r="B835" s="142"/>
      <c r="D835" s="136" t="s">
        <v>404</v>
      </c>
      <c r="E835" s="144" t="s">
        <v>319</v>
      </c>
      <c r="F835" s="145" t="s">
        <v>407</v>
      </c>
      <c r="H835" s="146">
        <v>4</v>
      </c>
      <c r="I835" s="384"/>
      <c r="L835" s="142"/>
      <c r="M835" s="147"/>
      <c r="T835" s="148"/>
      <c r="AT835" s="144" t="s">
        <v>404</v>
      </c>
      <c r="AU835" s="144" t="s">
        <v>313</v>
      </c>
      <c r="AV835" s="143" t="s">
        <v>402</v>
      </c>
      <c r="AW835" s="143" t="s">
        <v>406</v>
      </c>
      <c r="AX835" s="143" t="s">
        <v>391</v>
      </c>
      <c r="AY835" s="144" t="s">
        <v>393</v>
      </c>
    </row>
    <row r="836" spans="2:65" s="270" customFormat="1" ht="22.5" customHeight="1">
      <c r="B836" s="226"/>
      <c r="C836" s="251" t="s">
        <v>1447</v>
      </c>
      <c r="D836" s="251" t="s">
        <v>397</v>
      </c>
      <c r="E836" s="252" t="s">
        <v>1448</v>
      </c>
      <c r="F836" s="253" t="s">
        <v>1449</v>
      </c>
      <c r="G836" s="254" t="s">
        <v>4</v>
      </c>
      <c r="H836" s="255">
        <v>2</v>
      </c>
      <c r="I836" s="381"/>
      <c r="J836" s="256">
        <f>ROUND(I836*H836,2)</f>
        <v>0</v>
      </c>
      <c r="K836" s="253" t="s">
        <v>319</v>
      </c>
      <c r="L836" s="226"/>
      <c r="M836" s="382" t="s">
        <v>319</v>
      </c>
      <c r="N836" s="257" t="s">
        <v>336</v>
      </c>
      <c r="P836" s="258">
        <f>O836*H836</f>
        <v>0</v>
      </c>
      <c r="Q836" s="258">
        <v>0</v>
      </c>
      <c r="R836" s="258">
        <f>Q836*H836</f>
        <v>0</v>
      </c>
      <c r="S836" s="258">
        <v>0</v>
      </c>
      <c r="T836" s="133">
        <f>S836*H836</f>
        <v>0</v>
      </c>
      <c r="AR836" s="271" t="s">
        <v>614</v>
      </c>
      <c r="AT836" s="271" t="s">
        <v>397</v>
      </c>
      <c r="AU836" s="271" t="s">
        <v>313</v>
      </c>
      <c r="AY836" s="271" t="s">
        <v>393</v>
      </c>
      <c r="BE836" s="259">
        <f>IF(N836="základní",J836,0)</f>
        <v>0</v>
      </c>
      <c r="BF836" s="259">
        <f>IF(N836="snížená",J836,0)</f>
        <v>0</v>
      </c>
      <c r="BG836" s="259">
        <f>IF(N836="zákl. přenesená",J836,0)</f>
        <v>0</v>
      </c>
      <c r="BH836" s="259">
        <f>IF(N836="sníž. přenesená",J836,0)</f>
        <v>0</v>
      </c>
      <c r="BI836" s="259">
        <f>IF(N836="nulová",J836,0)</f>
        <v>0</v>
      </c>
      <c r="BJ836" s="271" t="s">
        <v>391</v>
      </c>
      <c r="BK836" s="259">
        <f>ROUND(I836*H836,2)</f>
        <v>0</v>
      </c>
      <c r="BL836" s="271" t="s">
        <v>614</v>
      </c>
      <c r="BM836" s="271" t="s">
        <v>1450</v>
      </c>
    </row>
    <row r="837" spans="2:51" s="150" customFormat="1" ht="15">
      <c r="B837" s="149"/>
      <c r="D837" s="136" t="s">
        <v>404</v>
      </c>
      <c r="E837" s="151" t="s">
        <v>319</v>
      </c>
      <c r="F837" s="152" t="s">
        <v>442</v>
      </c>
      <c r="H837" s="151" t="s">
        <v>319</v>
      </c>
      <c r="I837" s="385"/>
      <c r="L837" s="149"/>
      <c r="M837" s="153"/>
      <c r="T837" s="154"/>
      <c r="AT837" s="151" t="s">
        <v>404</v>
      </c>
      <c r="AU837" s="151" t="s">
        <v>313</v>
      </c>
      <c r="AV837" s="150" t="s">
        <v>391</v>
      </c>
      <c r="AW837" s="150" t="s">
        <v>406</v>
      </c>
      <c r="AX837" s="150" t="s">
        <v>392</v>
      </c>
      <c r="AY837" s="151" t="s">
        <v>393</v>
      </c>
    </row>
    <row r="838" spans="2:51" s="135" customFormat="1" ht="15">
      <c r="B838" s="134"/>
      <c r="D838" s="136" t="s">
        <v>404</v>
      </c>
      <c r="E838" s="137" t="s">
        <v>319</v>
      </c>
      <c r="F838" s="138" t="s">
        <v>1451</v>
      </c>
      <c r="H838" s="139">
        <v>2</v>
      </c>
      <c r="I838" s="383"/>
      <c r="L838" s="134"/>
      <c r="M838" s="140"/>
      <c r="T838" s="141"/>
      <c r="AT838" s="137" t="s">
        <v>404</v>
      </c>
      <c r="AU838" s="137" t="s">
        <v>313</v>
      </c>
      <c r="AV838" s="135" t="s">
        <v>313</v>
      </c>
      <c r="AW838" s="135" t="s">
        <v>406</v>
      </c>
      <c r="AX838" s="135" t="s">
        <v>392</v>
      </c>
      <c r="AY838" s="137" t="s">
        <v>393</v>
      </c>
    </row>
    <row r="839" spans="2:51" s="143" customFormat="1" ht="15">
      <c r="B839" s="142"/>
      <c r="D839" s="136" t="s">
        <v>404</v>
      </c>
      <c r="E839" s="144" t="s">
        <v>319</v>
      </c>
      <c r="F839" s="145" t="s">
        <v>407</v>
      </c>
      <c r="H839" s="146">
        <v>2</v>
      </c>
      <c r="I839" s="384"/>
      <c r="L839" s="142"/>
      <c r="M839" s="147"/>
      <c r="T839" s="148"/>
      <c r="AT839" s="144" t="s">
        <v>404</v>
      </c>
      <c r="AU839" s="144" t="s">
        <v>313</v>
      </c>
      <c r="AV839" s="143" t="s">
        <v>402</v>
      </c>
      <c r="AW839" s="143" t="s">
        <v>406</v>
      </c>
      <c r="AX839" s="143" t="s">
        <v>391</v>
      </c>
      <c r="AY839" s="144" t="s">
        <v>393</v>
      </c>
    </row>
    <row r="840" spans="2:65" s="270" customFormat="1" ht="16.5" customHeight="1">
      <c r="B840" s="226"/>
      <c r="C840" s="251" t="s">
        <v>903</v>
      </c>
      <c r="D840" s="251" t="s">
        <v>397</v>
      </c>
      <c r="E840" s="252" t="s">
        <v>904</v>
      </c>
      <c r="F840" s="253" t="s">
        <v>905</v>
      </c>
      <c r="G840" s="254" t="s">
        <v>4</v>
      </c>
      <c r="H840" s="255">
        <v>1</v>
      </c>
      <c r="I840" s="381"/>
      <c r="J840" s="256">
        <f>ROUND(I840*H840,2)</f>
        <v>0</v>
      </c>
      <c r="K840" s="253" t="s">
        <v>319</v>
      </c>
      <c r="L840" s="226"/>
      <c r="M840" s="382" t="s">
        <v>319</v>
      </c>
      <c r="N840" s="257" t="s">
        <v>336</v>
      </c>
      <c r="P840" s="258">
        <f>O840*H840</f>
        <v>0</v>
      </c>
      <c r="Q840" s="258">
        <v>0</v>
      </c>
      <c r="R840" s="258">
        <f>Q840*H840</f>
        <v>0</v>
      </c>
      <c r="S840" s="258">
        <v>0</v>
      </c>
      <c r="T840" s="133">
        <f>S840*H840</f>
        <v>0</v>
      </c>
      <c r="AR840" s="271" t="s">
        <v>614</v>
      </c>
      <c r="AT840" s="271" t="s">
        <v>397</v>
      </c>
      <c r="AU840" s="271" t="s">
        <v>313</v>
      </c>
      <c r="AY840" s="271" t="s">
        <v>393</v>
      </c>
      <c r="BE840" s="259">
        <f>IF(N840="základní",J840,0)</f>
        <v>0</v>
      </c>
      <c r="BF840" s="259">
        <f>IF(N840="snížená",J840,0)</f>
        <v>0</v>
      </c>
      <c r="BG840" s="259">
        <f>IF(N840="zákl. přenesená",J840,0)</f>
        <v>0</v>
      </c>
      <c r="BH840" s="259">
        <f>IF(N840="sníž. přenesená",J840,0)</f>
        <v>0</v>
      </c>
      <c r="BI840" s="259">
        <f>IF(N840="nulová",J840,0)</f>
        <v>0</v>
      </c>
      <c r="BJ840" s="271" t="s">
        <v>391</v>
      </c>
      <c r="BK840" s="259">
        <f>ROUND(I840*H840,2)</f>
        <v>0</v>
      </c>
      <c r="BL840" s="271" t="s">
        <v>614</v>
      </c>
      <c r="BM840" s="271" t="s">
        <v>906</v>
      </c>
    </row>
    <row r="841" spans="2:51" s="135" customFormat="1" ht="15">
      <c r="B841" s="134"/>
      <c r="D841" s="136" t="s">
        <v>404</v>
      </c>
      <c r="E841" s="137" t="s">
        <v>319</v>
      </c>
      <c r="F841" s="138" t="s">
        <v>391</v>
      </c>
      <c r="H841" s="139">
        <v>1</v>
      </c>
      <c r="I841" s="383"/>
      <c r="L841" s="134"/>
      <c r="M841" s="140"/>
      <c r="T841" s="141"/>
      <c r="AT841" s="137" t="s">
        <v>404</v>
      </c>
      <c r="AU841" s="137" t="s">
        <v>313</v>
      </c>
      <c r="AV841" s="135" t="s">
        <v>313</v>
      </c>
      <c r="AW841" s="135" t="s">
        <v>406</v>
      </c>
      <c r="AX841" s="135" t="s">
        <v>392</v>
      </c>
      <c r="AY841" s="137" t="s">
        <v>393</v>
      </c>
    </row>
    <row r="842" spans="2:51" s="143" customFormat="1" ht="15">
      <c r="B842" s="142"/>
      <c r="D842" s="136" t="s">
        <v>404</v>
      </c>
      <c r="E842" s="144" t="s">
        <v>319</v>
      </c>
      <c r="F842" s="145" t="s">
        <v>407</v>
      </c>
      <c r="H842" s="146">
        <v>1</v>
      </c>
      <c r="I842" s="384"/>
      <c r="L842" s="142"/>
      <c r="M842" s="147"/>
      <c r="T842" s="148"/>
      <c r="AT842" s="144" t="s">
        <v>404</v>
      </c>
      <c r="AU842" s="144" t="s">
        <v>313</v>
      </c>
      <c r="AV842" s="143" t="s">
        <v>402</v>
      </c>
      <c r="AW842" s="143" t="s">
        <v>406</v>
      </c>
      <c r="AX842" s="143" t="s">
        <v>391</v>
      </c>
      <c r="AY842" s="144" t="s">
        <v>393</v>
      </c>
    </row>
    <row r="843" spans="2:65" s="270" customFormat="1" ht="16.5" customHeight="1">
      <c r="B843" s="226"/>
      <c r="C843" s="251" t="s">
        <v>1452</v>
      </c>
      <c r="D843" s="251" t="s">
        <v>397</v>
      </c>
      <c r="E843" s="252" t="s">
        <v>1453</v>
      </c>
      <c r="F843" s="253" t="s">
        <v>1454</v>
      </c>
      <c r="G843" s="254" t="s">
        <v>400</v>
      </c>
      <c r="H843" s="255">
        <v>6</v>
      </c>
      <c r="I843" s="381"/>
      <c r="J843" s="256">
        <f>ROUND(I843*H843,2)</f>
        <v>0</v>
      </c>
      <c r="K843" s="253" t="s">
        <v>319</v>
      </c>
      <c r="L843" s="226"/>
      <c r="M843" s="382" t="s">
        <v>319</v>
      </c>
      <c r="N843" s="257" t="s">
        <v>336</v>
      </c>
      <c r="P843" s="258">
        <f>O843*H843</f>
        <v>0</v>
      </c>
      <c r="Q843" s="258">
        <v>0</v>
      </c>
      <c r="R843" s="258">
        <f>Q843*H843</f>
        <v>0</v>
      </c>
      <c r="S843" s="258">
        <v>0</v>
      </c>
      <c r="T843" s="133">
        <f>S843*H843</f>
        <v>0</v>
      </c>
      <c r="AR843" s="271" t="s">
        <v>614</v>
      </c>
      <c r="AT843" s="271" t="s">
        <v>397</v>
      </c>
      <c r="AU843" s="271" t="s">
        <v>313</v>
      </c>
      <c r="AY843" s="271" t="s">
        <v>393</v>
      </c>
      <c r="BE843" s="259">
        <f>IF(N843="základní",J843,0)</f>
        <v>0</v>
      </c>
      <c r="BF843" s="259">
        <f>IF(N843="snížená",J843,0)</f>
        <v>0</v>
      </c>
      <c r="BG843" s="259">
        <f>IF(N843="zákl. přenesená",J843,0)</f>
        <v>0</v>
      </c>
      <c r="BH843" s="259">
        <f>IF(N843="sníž. přenesená",J843,0)</f>
        <v>0</v>
      </c>
      <c r="BI843" s="259">
        <f>IF(N843="nulová",J843,0)</f>
        <v>0</v>
      </c>
      <c r="BJ843" s="271" t="s">
        <v>391</v>
      </c>
      <c r="BK843" s="259">
        <f>ROUND(I843*H843,2)</f>
        <v>0</v>
      </c>
      <c r="BL843" s="271" t="s">
        <v>614</v>
      </c>
      <c r="BM843" s="271" t="s">
        <v>1455</v>
      </c>
    </row>
    <row r="844" spans="2:51" s="135" customFormat="1" ht="15">
      <c r="B844" s="134"/>
      <c r="D844" s="136" t="s">
        <v>404</v>
      </c>
      <c r="E844" s="137" t="s">
        <v>319</v>
      </c>
      <c r="F844" s="138" t="s">
        <v>453</v>
      </c>
      <c r="H844" s="139">
        <v>6</v>
      </c>
      <c r="I844" s="383"/>
      <c r="L844" s="134"/>
      <c r="M844" s="140"/>
      <c r="T844" s="141"/>
      <c r="AT844" s="137" t="s">
        <v>404</v>
      </c>
      <c r="AU844" s="137" t="s">
        <v>313</v>
      </c>
      <c r="AV844" s="135" t="s">
        <v>313</v>
      </c>
      <c r="AW844" s="135" t="s">
        <v>406</v>
      </c>
      <c r="AX844" s="135" t="s">
        <v>392</v>
      </c>
      <c r="AY844" s="137" t="s">
        <v>393</v>
      </c>
    </row>
    <row r="845" spans="2:51" s="143" customFormat="1" ht="15">
      <c r="B845" s="142"/>
      <c r="D845" s="136" t="s">
        <v>404</v>
      </c>
      <c r="E845" s="144" t="s">
        <v>319</v>
      </c>
      <c r="F845" s="145" t="s">
        <v>407</v>
      </c>
      <c r="H845" s="146">
        <v>6</v>
      </c>
      <c r="I845" s="384"/>
      <c r="L845" s="142"/>
      <c r="M845" s="147"/>
      <c r="T845" s="148"/>
      <c r="AT845" s="144" t="s">
        <v>404</v>
      </c>
      <c r="AU845" s="144" t="s">
        <v>313</v>
      </c>
      <c r="AV845" s="143" t="s">
        <v>402</v>
      </c>
      <c r="AW845" s="143" t="s">
        <v>406</v>
      </c>
      <c r="AX845" s="143" t="s">
        <v>391</v>
      </c>
      <c r="AY845" s="144" t="s">
        <v>393</v>
      </c>
    </row>
    <row r="846" spans="2:65" s="270" customFormat="1" ht="16.5" customHeight="1">
      <c r="B846" s="226"/>
      <c r="C846" s="260" t="s">
        <v>1456</v>
      </c>
      <c r="D846" s="260" t="s">
        <v>507</v>
      </c>
      <c r="E846" s="261" t="s">
        <v>1457</v>
      </c>
      <c r="F846" s="262" t="s">
        <v>1458</v>
      </c>
      <c r="G846" s="263" t="s">
        <v>400</v>
      </c>
      <c r="H846" s="264">
        <v>6.6</v>
      </c>
      <c r="I846" s="386"/>
      <c r="J846" s="265">
        <f>ROUND(I846*H846,2)</f>
        <v>0</v>
      </c>
      <c r="K846" s="262" t="s">
        <v>319</v>
      </c>
      <c r="L846" s="155"/>
      <c r="M846" s="387" t="s">
        <v>319</v>
      </c>
      <c r="N846" s="266" t="s">
        <v>336</v>
      </c>
      <c r="P846" s="258">
        <f>O846*H846</f>
        <v>0</v>
      </c>
      <c r="Q846" s="258">
        <v>0.0342</v>
      </c>
      <c r="R846" s="258">
        <f>Q846*H846</f>
        <v>0.22572</v>
      </c>
      <c r="S846" s="258">
        <v>0</v>
      </c>
      <c r="T846" s="133">
        <f>S846*H846</f>
        <v>0</v>
      </c>
      <c r="AR846" s="271" t="s">
        <v>618</v>
      </c>
      <c r="AT846" s="271" t="s">
        <v>507</v>
      </c>
      <c r="AU846" s="271" t="s">
        <v>313</v>
      </c>
      <c r="AY846" s="271" t="s">
        <v>393</v>
      </c>
      <c r="BE846" s="259">
        <f>IF(N846="základní",J846,0)</f>
        <v>0</v>
      </c>
      <c r="BF846" s="259">
        <f>IF(N846="snížená",J846,0)</f>
        <v>0</v>
      </c>
      <c r="BG846" s="259">
        <f>IF(N846="zákl. přenesená",J846,0)</f>
        <v>0</v>
      </c>
      <c r="BH846" s="259">
        <f>IF(N846="sníž. přenesená",J846,0)</f>
        <v>0</v>
      </c>
      <c r="BI846" s="259">
        <f>IF(N846="nulová",J846,0)</f>
        <v>0</v>
      </c>
      <c r="BJ846" s="271" t="s">
        <v>391</v>
      </c>
      <c r="BK846" s="259">
        <f>ROUND(I846*H846,2)</f>
        <v>0</v>
      </c>
      <c r="BL846" s="271" t="s">
        <v>614</v>
      </c>
      <c r="BM846" s="271" t="s">
        <v>1459</v>
      </c>
    </row>
    <row r="847" spans="2:51" s="135" customFormat="1" ht="15">
      <c r="B847" s="134"/>
      <c r="D847" s="136" t="s">
        <v>404</v>
      </c>
      <c r="E847" s="137" t="s">
        <v>319</v>
      </c>
      <c r="F847" s="138" t="s">
        <v>512</v>
      </c>
      <c r="H847" s="139">
        <v>6.6</v>
      </c>
      <c r="I847" s="383"/>
      <c r="L847" s="134"/>
      <c r="M847" s="140"/>
      <c r="T847" s="141"/>
      <c r="AT847" s="137" t="s">
        <v>404</v>
      </c>
      <c r="AU847" s="137" t="s">
        <v>313</v>
      </c>
      <c r="AV847" s="135" t="s">
        <v>313</v>
      </c>
      <c r="AW847" s="135" t="s">
        <v>406</v>
      </c>
      <c r="AX847" s="135" t="s">
        <v>392</v>
      </c>
      <c r="AY847" s="137" t="s">
        <v>393</v>
      </c>
    </row>
    <row r="848" spans="2:51" s="143" customFormat="1" ht="15">
      <c r="B848" s="142"/>
      <c r="D848" s="136" t="s">
        <v>404</v>
      </c>
      <c r="E848" s="144" t="s">
        <v>319</v>
      </c>
      <c r="F848" s="145" t="s">
        <v>407</v>
      </c>
      <c r="H848" s="146">
        <v>6.6</v>
      </c>
      <c r="I848" s="384"/>
      <c r="L848" s="142"/>
      <c r="M848" s="147"/>
      <c r="T848" s="148"/>
      <c r="AT848" s="144" t="s">
        <v>404</v>
      </c>
      <c r="AU848" s="144" t="s">
        <v>313</v>
      </c>
      <c r="AV848" s="143" t="s">
        <v>402</v>
      </c>
      <c r="AW848" s="143" t="s">
        <v>406</v>
      </c>
      <c r="AX848" s="143" t="s">
        <v>391</v>
      </c>
      <c r="AY848" s="144" t="s">
        <v>393</v>
      </c>
    </row>
    <row r="849" spans="2:63" s="245" customFormat="1" ht="22.9" customHeight="1">
      <c r="B849" s="244"/>
      <c r="D849" s="128" t="s">
        <v>388</v>
      </c>
      <c r="E849" s="132" t="s">
        <v>907</v>
      </c>
      <c r="F849" s="132" t="s">
        <v>908</v>
      </c>
      <c r="I849" s="380"/>
      <c r="J849" s="250">
        <f>BK849</f>
        <v>0</v>
      </c>
      <c r="L849" s="244"/>
      <c r="M849" s="247"/>
      <c r="P849" s="248">
        <f>SUM(P850:P882)</f>
        <v>0</v>
      </c>
      <c r="R849" s="248">
        <f>SUM(R850:R882)</f>
        <v>0.4916593</v>
      </c>
      <c r="T849" s="249">
        <f>SUM(T850:T882)</f>
        <v>0</v>
      </c>
      <c r="AR849" s="128" t="s">
        <v>313</v>
      </c>
      <c r="AT849" s="130" t="s">
        <v>388</v>
      </c>
      <c r="AU849" s="130" t="s">
        <v>391</v>
      </c>
      <c r="AY849" s="128" t="s">
        <v>393</v>
      </c>
      <c r="BK849" s="131">
        <f>SUM(BK850:BK882)</f>
        <v>0</v>
      </c>
    </row>
    <row r="850" spans="2:65" s="270" customFormat="1" ht="16.5" customHeight="1">
      <c r="B850" s="226"/>
      <c r="C850" s="251" t="s">
        <v>1460</v>
      </c>
      <c r="D850" s="251" t="s">
        <v>397</v>
      </c>
      <c r="E850" s="252" t="s">
        <v>1461</v>
      </c>
      <c r="F850" s="253" t="s">
        <v>1462</v>
      </c>
      <c r="G850" s="254" t="s">
        <v>400</v>
      </c>
      <c r="H850" s="255">
        <v>9.85</v>
      </c>
      <c r="I850" s="381"/>
      <c r="J850" s="256">
        <f>ROUND(I850*H850,2)</f>
        <v>0</v>
      </c>
      <c r="K850" s="253" t="s">
        <v>319</v>
      </c>
      <c r="L850" s="226"/>
      <c r="M850" s="382" t="s">
        <v>319</v>
      </c>
      <c r="N850" s="257" t="s">
        <v>336</v>
      </c>
      <c r="P850" s="258">
        <f>O850*H850</f>
        <v>0</v>
      </c>
      <c r="Q850" s="258">
        <v>0.009</v>
      </c>
      <c r="R850" s="258">
        <f>Q850*H850</f>
        <v>0.08864999999999999</v>
      </c>
      <c r="S850" s="258">
        <v>0</v>
      </c>
      <c r="T850" s="133">
        <f>S850*H850</f>
        <v>0</v>
      </c>
      <c r="AR850" s="271" t="s">
        <v>614</v>
      </c>
      <c r="AT850" s="271" t="s">
        <v>397</v>
      </c>
      <c r="AU850" s="271" t="s">
        <v>313</v>
      </c>
      <c r="AY850" s="271" t="s">
        <v>393</v>
      </c>
      <c r="BE850" s="259">
        <f>IF(N850="základní",J850,0)</f>
        <v>0</v>
      </c>
      <c r="BF850" s="259">
        <f>IF(N850="snížená",J850,0)</f>
        <v>0</v>
      </c>
      <c r="BG850" s="259">
        <f>IF(N850="zákl. přenesená",J850,0)</f>
        <v>0</v>
      </c>
      <c r="BH850" s="259">
        <f>IF(N850="sníž. přenesená",J850,0)</f>
        <v>0</v>
      </c>
      <c r="BI850" s="259">
        <f>IF(N850="nulová",J850,0)</f>
        <v>0</v>
      </c>
      <c r="BJ850" s="271" t="s">
        <v>391</v>
      </c>
      <c r="BK850" s="259">
        <f>ROUND(I850*H850,2)</f>
        <v>0</v>
      </c>
      <c r="BL850" s="271" t="s">
        <v>614</v>
      </c>
      <c r="BM850" s="271" t="s">
        <v>1463</v>
      </c>
    </row>
    <row r="851" spans="2:51" s="150" customFormat="1" ht="15">
      <c r="B851" s="149"/>
      <c r="D851" s="136" t="s">
        <v>404</v>
      </c>
      <c r="E851" s="151" t="s">
        <v>319</v>
      </c>
      <c r="F851" s="152" t="s">
        <v>1214</v>
      </c>
      <c r="H851" s="151" t="s">
        <v>319</v>
      </c>
      <c r="I851" s="385"/>
      <c r="L851" s="149"/>
      <c r="M851" s="153"/>
      <c r="T851" s="154"/>
      <c r="AT851" s="151" t="s">
        <v>404</v>
      </c>
      <c r="AU851" s="151" t="s">
        <v>313</v>
      </c>
      <c r="AV851" s="150" t="s">
        <v>391</v>
      </c>
      <c r="AW851" s="150" t="s">
        <v>406</v>
      </c>
      <c r="AX851" s="150" t="s">
        <v>392</v>
      </c>
      <c r="AY851" s="151" t="s">
        <v>393</v>
      </c>
    </row>
    <row r="852" spans="2:51" s="135" customFormat="1" ht="15">
      <c r="B852" s="134"/>
      <c r="D852" s="136" t="s">
        <v>404</v>
      </c>
      <c r="E852" s="137" t="s">
        <v>319</v>
      </c>
      <c r="F852" s="138" t="s">
        <v>1322</v>
      </c>
      <c r="H852" s="139">
        <v>5.79</v>
      </c>
      <c r="I852" s="383"/>
      <c r="L852" s="134"/>
      <c r="M852" s="140"/>
      <c r="T852" s="141"/>
      <c r="AT852" s="137" t="s">
        <v>404</v>
      </c>
      <c r="AU852" s="137" t="s">
        <v>313</v>
      </c>
      <c r="AV852" s="135" t="s">
        <v>313</v>
      </c>
      <c r="AW852" s="135" t="s">
        <v>406</v>
      </c>
      <c r="AX852" s="135" t="s">
        <v>392</v>
      </c>
      <c r="AY852" s="137" t="s">
        <v>393</v>
      </c>
    </row>
    <row r="853" spans="2:51" s="150" customFormat="1" ht="15">
      <c r="B853" s="149"/>
      <c r="D853" s="136" t="s">
        <v>404</v>
      </c>
      <c r="E853" s="151" t="s">
        <v>319</v>
      </c>
      <c r="F853" s="152" t="s">
        <v>1216</v>
      </c>
      <c r="H853" s="151" t="s">
        <v>319</v>
      </c>
      <c r="I853" s="385"/>
      <c r="L853" s="149"/>
      <c r="M853" s="153"/>
      <c r="T853" s="154"/>
      <c r="AT853" s="151" t="s">
        <v>404</v>
      </c>
      <c r="AU853" s="151" t="s">
        <v>313</v>
      </c>
      <c r="AV853" s="150" t="s">
        <v>391</v>
      </c>
      <c r="AW853" s="150" t="s">
        <v>406</v>
      </c>
      <c r="AX853" s="150" t="s">
        <v>392</v>
      </c>
      <c r="AY853" s="151" t="s">
        <v>393</v>
      </c>
    </row>
    <row r="854" spans="2:51" s="135" customFormat="1" ht="15">
      <c r="B854" s="134"/>
      <c r="D854" s="136" t="s">
        <v>404</v>
      </c>
      <c r="E854" s="137" t="s">
        <v>319</v>
      </c>
      <c r="F854" s="138" t="s">
        <v>1323</v>
      </c>
      <c r="H854" s="139">
        <v>4.06</v>
      </c>
      <c r="I854" s="383"/>
      <c r="L854" s="134"/>
      <c r="M854" s="140"/>
      <c r="T854" s="141"/>
      <c r="AT854" s="137" t="s">
        <v>404</v>
      </c>
      <c r="AU854" s="137" t="s">
        <v>313</v>
      </c>
      <c r="AV854" s="135" t="s">
        <v>313</v>
      </c>
      <c r="AW854" s="135" t="s">
        <v>406</v>
      </c>
      <c r="AX854" s="135" t="s">
        <v>392</v>
      </c>
      <c r="AY854" s="137" t="s">
        <v>393</v>
      </c>
    </row>
    <row r="855" spans="2:51" s="143" customFormat="1" ht="15">
      <c r="B855" s="142"/>
      <c r="D855" s="136" t="s">
        <v>404</v>
      </c>
      <c r="E855" s="144" t="s">
        <v>319</v>
      </c>
      <c r="F855" s="145" t="s">
        <v>407</v>
      </c>
      <c r="H855" s="146">
        <v>9.85</v>
      </c>
      <c r="I855" s="384"/>
      <c r="L855" s="142"/>
      <c r="M855" s="147"/>
      <c r="T855" s="148"/>
      <c r="AT855" s="144" t="s">
        <v>404</v>
      </c>
      <c r="AU855" s="144" t="s">
        <v>313</v>
      </c>
      <c r="AV855" s="143" t="s">
        <v>402</v>
      </c>
      <c r="AW855" s="143" t="s">
        <v>406</v>
      </c>
      <c r="AX855" s="143" t="s">
        <v>391</v>
      </c>
      <c r="AY855" s="144" t="s">
        <v>393</v>
      </c>
    </row>
    <row r="856" spans="2:65" s="270" customFormat="1" ht="16.5" customHeight="1">
      <c r="B856" s="226"/>
      <c r="C856" s="260" t="s">
        <v>1464</v>
      </c>
      <c r="D856" s="260" t="s">
        <v>507</v>
      </c>
      <c r="E856" s="261" t="s">
        <v>1465</v>
      </c>
      <c r="F856" s="262" t="s">
        <v>1466</v>
      </c>
      <c r="G856" s="263" t="s">
        <v>400</v>
      </c>
      <c r="H856" s="264">
        <v>2.477</v>
      </c>
      <c r="I856" s="386"/>
      <c r="J856" s="265">
        <f>ROUND(I856*H856,2)</f>
        <v>0</v>
      </c>
      <c r="K856" s="262" t="s">
        <v>319</v>
      </c>
      <c r="L856" s="155"/>
      <c r="M856" s="387" t="s">
        <v>319</v>
      </c>
      <c r="N856" s="266" t="s">
        <v>336</v>
      </c>
      <c r="P856" s="258">
        <f>O856*H856</f>
        <v>0</v>
      </c>
      <c r="Q856" s="258">
        <v>0.0192</v>
      </c>
      <c r="R856" s="258">
        <f>Q856*H856</f>
        <v>0.047558399999999994</v>
      </c>
      <c r="S856" s="258">
        <v>0</v>
      </c>
      <c r="T856" s="133">
        <f>S856*H856</f>
        <v>0</v>
      </c>
      <c r="AR856" s="271" t="s">
        <v>618</v>
      </c>
      <c r="AT856" s="271" t="s">
        <v>507</v>
      </c>
      <c r="AU856" s="271" t="s">
        <v>313</v>
      </c>
      <c r="AY856" s="271" t="s">
        <v>393</v>
      </c>
      <c r="BE856" s="259">
        <f>IF(N856="základní",J856,0)</f>
        <v>0</v>
      </c>
      <c r="BF856" s="259">
        <f>IF(N856="snížená",J856,0)</f>
        <v>0</v>
      </c>
      <c r="BG856" s="259">
        <f>IF(N856="zákl. přenesená",J856,0)</f>
        <v>0</v>
      </c>
      <c r="BH856" s="259">
        <f>IF(N856="sníž. přenesená",J856,0)</f>
        <v>0</v>
      </c>
      <c r="BI856" s="259">
        <f>IF(N856="nulová",J856,0)</f>
        <v>0</v>
      </c>
      <c r="BJ856" s="271" t="s">
        <v>391</v>
      </c>
      <c r="BK856" s="259">
        <f>ROUND(I856*H856,2)</f>
        <v>0</v>
      </c>
      <c r="BL856" s="271" t="s">
        <v>614</v>
      </c>
      <c r="BM856" s="271" t="s">
        <v>1467</v>
      </c>
    </row>
    <row r="857" spans="2:51" s="150" customFormat="1" ht="15">
      <c r="B857" s="149"/>
      <c r="D857" s="136" t="s">
        <v>404</v>
      </c>
      <c r="E857" s="151" t="s">
        <v>319</v>
      </c>
      <c r="F857" s="152" t="s">
        <v>1468</v>
      </c>
      <c r="H857" s="151" t="s">
        <v>319</v>
      </c>
      <c r="I857" s="385"/>
      <c r="L857" s="149"/>
      <c r="M857" s="153"/>
      <c r="T857" s="154"/>
      <c r="AT857" s="151" t="s">
        <v>404</v>
      </c>
      <c r="AU857" s="151" t="s">
        <v>313</v>
      </c>
      <c r="AV857" s="150" t="s">
        <v>391</v>
      </c>
      <c r="AW857" s="150" t="s">
        <v>406</v>
      </c>
      <c r="AX857" s="150" t="s">
        <v>392</v>
      </c>
      <c r="AY857" s="151" t="s">
        <v>393</v>
      </c>
    </row>
    <row r="858" spans="2:51" s="150" customFormat="1" ht="15">
      <c r="B858" s="149"/>
      <c r="D858" s="136" t="s">
        <v>404</v>
      </c>
      <c r="E858" s="151" t="s">
        <v>319</v>
      </c>
      <c r="F858" s="152" t="s">
        <v>1214</v>
      </c>
      <c r="H858" s="151" t="s">
        <v>319</v>
      </c>
      <c r="I858" s="385"/>
      <c r="L858" s="149"/>
      <c r="M858" s="153"/>
      <c r="T858" s="154"/>
      <c r="AT858" s="151" t="s">
        <v>404</v>
      </c>
      <c r="AU858" s="151" t="s">
        <v>313</v>
      </c>
      <c r="AV858" s="150" t="s">
        <v>391</v>
      </c>
      <c r="AW858" s="150" t="s">
        <v>406</v>
      </c>
      <c r="AX858" s="150" t="s">
        <v>392</v>
      </c>
      <c r="AY858" s="151" t="s">
        <v>393</v>
      </c>
    </row>
    <row r="859" spans="2:51" s="135" customFormat="1" ht="15">
      <c r="B859" s="134"/>
      <c r="D859" s="136" t="s">
        <v>404</v>
      </c>
      <c r="E859" s="137" t="s">
        <v>319</v>
      </c>
      <c r="F859" s="138" t="s">
        <v>1469</v>
      </c>
      <c r="H859" s="139">
        <v>1.386</v>
      </c>
      <c r="I859" s="383"/>
      <c r="L859" s="134"/>
      <c r="M859" s="140"/>
      <c r="T859" s="141"/>
      <c r="AT859" s="137" t="s">
        <v>404</v>
      </c>
      <c r="AU859" s="137" t="s">
        <v>313</v>
      </c>
      <c r="AV859" s="135" t="s">
        <v>313</v>
      </c>
      <c r="AW859" s="135" t="s">
        <v>406</v>
      </c>
      <c r="AX859" s="135" t="s">
        <v>392</v>
      </c>
      <c r="AY859" s="137" t="s">
        <v>393</v>
      </c>
    </row>
    <row r="860" spans="2:51" s="150" customFormat="1" ht="15">
      <c r="B860" s="149"/>
      <c r="D860" s="136" t="s">
        <v>404</v>
      </c>
      <c r="E860" s="151" t="s">
        <v>319</v>
      </c>
      <c r="F860" s="152" t="s">
        <v>1216</v>
      </c>
      <c r="H860" s="151" t="s">
        <v>319</v>
      </c>
      <c r="I860" s="385"/>
      <c r="L860" s="149"/>
      <c r="M860" s="153"/>
      <c r="T860" s="154"/>
      <c r="AT860" s="151" t="s">
        <v>404</v>
      </c>
      <c r="AU860" s="151" t="s">
        <v>313</v>
      </c>
      <c r="AV860" s="150" t="s">
        <v>391</v>
      </c>
      <c r="AW860" s="150" t="s">
        <v>406</v>
      </c>
      <c r="AX860" s="150" t="s">
        <v>392</v>
      </c>
      <c r="AY860" s="151" t="s">
        <v>393</v>
      </c>
    </row>
    <row r="861" spans="2:51" s="135" customFormat="1" ht="15">
      <c r="B861" s="134"/>
      <c r="D861" s="136" t="s">
        <v>404</v>
      </c>
      <c r="E861" s="137" t="s">
        <v>319</v>
      </c>
      <c r="F861" s="138" t="s">
        <v>1470</v>
      </c>
      <c r="H861" s="139">
        <v>1.091</v>
      </c>
      <c r="I861" s="383"/>
      <c r="L861" s="134"/>
      <c r="M861" s="140"/>
      <c r="T861" s="141"/>
      <c r="AT861" s="137" t="s">
        <v>404</v>
      </c>
      <c r="AU861" s="137" t="s">
        <v>313</v>
      </c>
      <c r="AV861" s="135" t="s">
        <v>313</v>
      </c>
      <c r="AW861" s="135" t="s">
        <v>406</v>
      </c>
      <c r="AX861" s="135" t="s">
        <v>392</v>
      </c>
      <c r="AY861" s="137" t="s">
        <v>393</v>
      </c>
    </row>
    <row r="862" spans="2:51" s="143" customFormat="1" ht="15">
      <c r="B862" s="142"/>
      <c r="D862" s="136" t="s">
        <v>404</v>
      </c>
      <c r="E862" s="144" t="s">
        <v>319</v>
      </c>
      <c r="F862" s="145" t="s">
        <v>407</v>
      </c>
      <c r="H862" s="146">
        <v>2.477</v>
      </c>
      <c r="I862" s="384"/>
      <c r="L862" s="142"/>
      <c r="M862" s="147"/>
      <c r="T862" s="148"/>
      <c r="AT862" s="144" t="s">
        <v>404</v>
      </c>
      <c r="AU862" s="144" t="s">
        <v>313</v>
      </c>
      <c r="AV862" s="143" t="s">
        <v>402</v>
      </c>
      <c r="AW862" s="143" t="s">
        <v>406</v>
      </c>
      <c r="AX862" s="143" t="s">
        <v>391</v>
      </c>
      <c r="AY862" s="144" t="s">
        <v>393</v>
      </c>
    </row>
    <row r="863" spans="2:65" s="270" customFormat="1" ht="22.5" customHeight="1">
      <c r="B863" s="226"/>
      <c r="C863" s="260" t="s">
        <v>1471</v>
      </c>
      <c r="D863" s="260" t="s">
        <v>507</v>
      </c>
      <c r="E863" s="261" t="s">
        <v>1472</v>
      </c>
      <c r="F863" s="262" t="s">
        <v>1473</v>
      </c>
      <c r="G863" s="263" t="s">
        <v>400</v>
      </c>
      <c r="H863" s="264">
        <v>8.36</v>
      </c>
      <c r="I863" s="386"/>
      <c r="J863" s="265">
        <f>ROUND(I863*H863,2)</f>
        <v>0</v>
      </c>
      <c r="K863" s="262" t="s">
        <v>319</v>
      </c>
      <c r="L863" s="155"/>
      <c r="M863" s="387" t="s">
        <v>319</v>
      </c>
      <c r="N863" s="266" t="s">
        <v>336</v>
      </c>
      <c r="P863" s="258">
        <f>O863*H863</f>
        <v>0</v>
      </c>
      <c r="Q863" s="258">
        <v>0.0192</v>
      </c>
      <c r="R863" s="258">
        <f>Q863*H863</f>
        <v>0.160512</v>
      </c>
      <c r="S863" s="258">
        <v>0</v>
      </c>
      <c r="T863" s="133">
        <f>S863*H863</f>
        <v>0</v>
      </c>
      <c r="AR863" s="271" t="s">
        <v>618</v>
      </c>
      <c r="AT863" s="271" t="s">
        <v>507</v>
      </c>
      <c r="AU863" s="271" t="s">
        <v>313</v>
      </c>
      <c r="AY863" s="271" t="s">
        <v>393</v>
      </c>
      <c r="BE863" s="259">
        <f>IF(N863="základní",J863,0)</f>
        <v>0</v>
      </c>
      <c r="BF863" s="259">
        <f>IF(N863="snížená",J863,0)</f>
        <v>0</v>
      </c>
      <c r="BG863" s="259">
        <f>IF(N863="zákl. přenesená",J863,0)</f>
        <v>0</v>
      </c>
      <c r="BH863" s="259">
        <f>IF(N863="sníž. přenesená",J863,0)</f>
        <v>0</v>
      </c>
      <c r="BI863" s="259">
        <f>IF(N863="nulová",J863,0)</f>
        <v>0</v>
      </c>
      <c r="BJ863" s="271" t="s">
        <v>391</v>
      </c>
      <c r="BK863" s="259">
        <f>ROUND(I863*H863,2)</f>
        <v>0</v>
      </c>
      <c r="BL863" s="271" t="s">
        <v>614</v>
      </c>
      <c r="BM863" s="271" t="s">
        <v>1474</v>
      </c>
    </row>
    <row r="864" spans="2:51" s="150" customFormat="1" ht="15">
      <c r="B864" s="149"/>
      <c r="D864" s="136" t="s">
        <v>404</v>
      </c>
      <c r="E864" s="151" t="s">
        <v>319</v>
      </c>
      <c r="F864" s="152" t="s">
        <v>1475</v>
      </c>
      <c r="H864" s="151" t="s">
        <v>319</v>
      </c>
      <c r="I864" s="385"/>
      <c r="L864" s="149"/>
      <c r="M864" s="153"/>
      <c r="T864" s="154"/>
      <c r="AT864" s="151" t="s">
        <v>404</v>
      </c>
      <c r="AU864" s="151" t="s">
        <v>313</v>
      </c>
      <c r="AV864" s="150" t="s">
        <v>391</v>
      </c>
      <c r="AW864" s="150" t="s">
        <v>406</v>
      </c>
      <c r="AX864" s="150" t="s">
        <v>392</v>
      </c>
      <c r="AY864" s="151" t="s">
        <v>393</v>
      </c>
    </row>
    <row r="865" spans="2:51" s="135" customFormat="1" ht="15">
      <c r="B865" s="134"/>
      <c r="D865" s="136" t="s">
        <v>404</v>
      </c>
      <c r="E865" s="137" t="s">
        <v>319</v>
      </c>
      <c r="F865" s="138" t="s">
        <v>1476</v>
      </c>
      <c r="H865" s="139">
        <v>8.36</v>
      </c>
      <c r="I865" s="383"/>
      <c r="L865" s="134"/>
      <c r="M865" s="140"/>
      <c r="T865" s="141"/>
      <c r="AT865" s="137" t="s">
        <v>404</v>
      </c>
      <c r="AU865" s="137" t="s">
        <v>313</v>
      </c>
      <c r="AV865" s="135" t="s">
        <v>313</v>
      </c>
      <c r="AW865" s="135" t="s">
        <v>406</v>
      </c>
      <c r="AX865" s="135" t="s">
        <v>392</v>
      </c>
      <c r="AY865" s="137" t="s">
        <v>393</v>
      </c>
    </row>
    <row r="866" spans="2:51" s="143" customFormat="1" ht="15">
      <c r="B866" s="142"/>
      <c r="D866" s="136" t="s">
        <v>404</v>
      </c>
      <c r="E866" s="144" t="s">
        <v>319</v>
      </c>
      <c r="F866" s="145" t="s">
        <v>407</v>
      </c>
      <c r="H866" s="146">
        <v>8.36</v>
      </c>
      <c r="I866" s="384"/>
      <c r="L866" s="142"/>
      <c r="M866" s="147"/>
      <c r="T866" s="148"/>
      <c r="AT866" s="144" t="s">
        <v>404</v>
      </c>
      <c r="AU866" s="144" t="s">
        <v>313</v>
      </c>
      <c r="AV866" s="143" t="s">
        <v>402</v>
      </c>
      <c r="AW866" s="143" t="s">
        <v>406</v>
      </c>
      <c r="AX866" s="143" t="s">
        <v>391</v>
      </c>
      <c r="AY866" s="144" t="s">
        <v>393</v>
      </c>
    </row>
    <row r="867" spans="2:65" s="270" customFormat="1" ht="16.5" customHeight="1">
      <c r="B867" s="226"/>
      <c r="C867" s="251" t="s">
        <v>100</v>
      </c>
      <c r="D867" s="251" t="s">
        <v>397</v>
      </c>
      <c r="E867" s="252" t="s">
        <v>909</v>
      </c>
      <c r="F867" s="253" t="s">
        <v>910</v>
      </c>
      <c r="G867" s="254" t="s">
        <v>400</v>
      </c>
      <c r="H867" s="255">
        <v>3.61</v>
      </c>
      <c r="I867" s="381"/>
      <c r="J867" s="256">
        <f>ROUND(I867*H867,2)</f>
        <v>0</v>
      </c>
      <c r="K867" s="253" t="s">
        <v>401</v>
      </c>
      <c r="L867" s="226"/>
      <c r="M867" s="382" t="s">
        <v>319</v>
      </c>
      <c r="N867" s="257" t="s">
        <v>336</v>
      </c>
      <c r="P867" s="258">
        <f>O867*H867</f>
        <v>0</v>
      </c>
      <c r="Q867" s="258">
        <v>0.00417</v>
      </c>
      <c r="R867" s="258">
        <f>Q867*H867</f>
        <v>0.0150537</v>
      </c>
      <c r="S867" s="258">
        <v>0</v>
      </c>
      <c r="T867" s="133">
        <f>S867*H867</f>
        <v>0</v>
      </c>
      <c r="AR867" s="271" t="s">
        <v>614</v>
      </c>
      <c r="AT867" s="271" t="s">
        <v>397</v>
      </c>
      <c r="AU867" s="271" t="s">
        <v>313</v>
      </c>
      <c r="AY867" s="271" t="s">
        <v>393</v>
      </c>
      <c r="BE867" s="259">
        <f>IF(N867="základní",J867,0)</f>
        <v>0</v>
      </c>
      <c r="BF867" s="259">
        <f>IF(N867="snížená",J867,0)</f>
        <v>0</v>
      </c>
      <c r="BG867" s="259">
        <f>IF(N867="zákl. přenesená",J867,0)</f>
        <v>0</v>
      </c>
      <c r="BH867" s="259">
        <f>IF(N867="sníž. přenesená",J867,0)</f>
        <v>0</v>
      </c>
      <c r="BI867" s="259">
        <f>IF(N867="nulová",J867,0)</f>
        <v>0</v>
      </c>
      <c r="BJ867" s="271" t="s">
        <v>391</v>
      </c>
      <c r="BK867" s="259">
        <f>ROUND(I867*H867,2)</f>
        <v>0</v>
      </c>
      <c r="BL867" s="271" t="s">
        <v>614</v>
      </c>
      <c r="BM867" s="271" t="s">
        <v>911</v>
      </c>
    </row>
    <row r="868" spans="2:51" s="150" customFormat="1" ht="15">
      <c r="B868" s="149"/>
      <c r="D868" s="136" t="s">
        <v>404</v>
      </c>
      <c r="E868" s="151" t="s">
        <v>319</v>
      </c>
      <c r="F868" s="152" t="s">
        <v>442</v>
      </c>
      <c r="H868" s="151" t="s">
        <v>319</v>
      </c>
      <c r="I868" s="385"/>
      <c r="L868" s="149"/>
      <c r="M868" s="153"/>
      <c r="T868" s="154"/>
      <c r="AT868" s="151" t="s">
        <v>404</v>
      </c>
      <c r="AU868" s="151" t="s">
        <v>313</v>
      </c>
      <c r="AV868" s="150" t="s">
        <v>391</v>
      </c>
      <c r="AW868" s="150" t="s">
        <v>406</v>
      </c>
      <c r="AX868" s="150" t="s">
        <v>392</v>
      </c>
      <c r="AY868" s="151" t="s">
        <v>393</v>
      </c>
    </row>
    <row r="869" spans="2:51" s="135" customFormat="1" ht="15">
      <c r="B869" s="134"/>
      <c r="D869" s="136" t="s">
        <v>404</v>
      </c>
      <c r="E869" s="137" t="s">
        <v>319</v>
      </c>
      <c r="F869" s="138" t="s">
        <v>718</v>
      </c>
      <c r="H869" s="139">
        <v>3.61</v>
      </c>
      <c r="I869" s="383"/>
      <c r="L869" s="134"/>
      <c r="M869" s="140"/>
      <c r="T869" s="141"/>
      <c r="AT869" s="137" t="s">
        <v>404</v>
      </c>
      <c r="AU869" s="137" t="s">
        <v>313</v>
      </c>
      <c r="AV869" s="135" t="s">
        <v>313</v>
      </c>
      <c r="AW869" s="135" t="s">
        <v>406</v>
      </c>
      <c r="AX869" s="135" t="s">
        <v>392</v>
      </c>
      <c r="AY869" s="137" t="s">
        <v>393</v>
      </c>
    </row>
    <row r="870" spans="2:51" s="143" customFormat="1" ht="15">
      <c r="B870" s="142"/>
      <c r="D870" s="136" t="s">
        <v>404</v>
      </c>
      <c r="E870" s="144" t="s">
        <v>319</v>
      </c>
      <c r="F870" s="145" t="s">
        <v>407</v>
      </c>
      <c r="H870" s="146">
        <v>3.61</v>
      </c>
      <c r="I870" s="384"/>
      <c r="L870" s="142"/>
      <c r="M870" s="147"/>
      <c r="T870" s="148"/>
      <c r="AT870" s="144" t="s">
        <v>404</v>
      </c>
      <c r="AU870" s="144" t="s">
        <v>313</v>
      </c>
      <c r="AV870" s="143" t="s">
        <v>402</v>
      </c>
      <c r="AW870" s="143" t="s">
        <v>406</v>
      </c>
      <c r="AX870" s="143" t="s">
        <v>391</v>
      </c>
      <c r="AY870" s="144" t="s">
        <v>393</v>
      </c>
    </row>
    <row r="871" spans="2:65" s="270" customFormat="1" ht="16.5" customHeight="1">
      <c r="B871" s="226"/>
      <c r="C871" s="260" t="s">
        <v>102</v>
      </c>
      <c r="D871" s="260" t="s">
        <v>507</v>
      </c>
      <c r="E871" s="261" t="s">
        <v>912</v>
      </c>
      <c r="F871" s="262" t="s">
        <v>913</v>
      </c>
      <c r="G871" s="263" t="s">
        <v>400</v>
      </c>
      <c r="H871" s="264">
        <v>3.971</v>
      </c>
      <c r="I871" s="386"/>
      <c r="J871" s="265">
        <f>ROUND(I871*H871,2)</f>
        <v>0</v>
      </c>
      <c r="K871" s="262" t="s">
        <v>401</v>
      </c>
      <c r="L871" s="155"/>
      <c r="M871" s="387" t="s">
        <v>319</v>
      </c>
      <c r="N871" s="266" t="s">
        <v>336</v>
      </c>
      <c r="P871" s="258">
        <f>O871*H871</f>
        <v>0</v>
      </c>
      <c r="Q871" s="258">
        <v>0.0192</v>
      </c>
      <c r="R871" s="258">
        <f>Q871*H871</f>
        <v>0.0762432</v>
      </c>
      <c r="S871" s="258">
        <v>0</v>
      </c>
      <c r="T871" s="133">
        <f>S871*H871</f>
        <v>0</v>
      </c>
      <c r="AR871" s="271" t="s">
        <v>618</v>
      </c>
      <c r="AT871" s="271" t="s">
        <v>507</v>
      </c>
      <c r="AU871" s="271" t="s">
        <v>313</v>
      </c>
      <c r="AY871" s="271" t="s">
        <v>393</v>
      </c>
      <c r="BE871" s="259">
        <f>IF(N871="základní",J871,0)</f>
        <v>0</v>
      </c>
      <c r="BF871" s="259">
        <f>IF(N871="snížená",J871,0)</f>
        <v>0</v>
      </c>
      <c r="BG871" s="259">
        <f>IF(N871="zákl. přenesená",J871,0)</f>
        <v>0</v>
      </c>
      <c r="BH871" s="259">
        <f>IF(N871="sníž. přenesená",J871,0)</f>
        <v>0</v>
      </c>
      <c r="BI871" s="259">
        <f>IF(N871="nulová",J871,0)</f>
        <v>0</v>
      </c>
      <c r="BJ871" s="271" t="s">
        <v>391</v>
      </c>
      <c r="BK871" s="259">
        <f>ROUND(I871*H871,2)</f>
        <v>0</v>
      </c>
      <c r="BL871" s="271" t="s">
        <v>614</v>
      </c>
      <c r="BM871" s="271" t="s">
        <v>914</v>
      </c>
    </row>
    <row r="872" spans="2:51" s="135" customFormat="1" ht="15">
      <c r="B872" s="134"/>
      <c r="D872" s="136" t="s">
        <v>404</v>
      </c>
      <c r="E872" s="137" t="s">
        <v>319</v>
      </c>
      <c r="F872" s="138" t="s">
        <v>1477</v>
      </c>
      <c r="H872" s="139">
        <v>3.971</v>
      </c>
      <c r="I872" s="383"/>
      <c r="L872" s="134"/>
      <c r="M872" s="140"/>
      <c r="T872" s="141"/>
      <c r="AT872" s="137" t="s">
        <v>404</v>
      </c>
      <c r="AU872" s="137" t="s">
        <v>313</v>
      </c>
      <c r="AV872" s="135" t="s">
        <v>313</v>
      </c>
      <c r="AW872" s="135" t="s">
        <v>406</v>
      </c>
      <c r="AX872" s="135" t="s">
        <v>392</v>
      </c>
      <c r="AY872" s="137" t="s">
        <v>393</v>
      </c>
    </row>
    <row r="873" spans="2:51" s="143" customFormat="1" ht="15">
      <c r="B873" s="142"/>
      <c r="D873" s="136" t="s">
        <v>404</v>
      </c>
      <c r="E873" s="144" t="s">
        <v>319</v>
      </c>
      <c r="F873" s="145" t="s">
        <v>407</v>
      </c>
      <c r="H873" s="146">
        <v>3.971</v>
      </c>
      <c r="I873" s="384"/>
      <c r="L873" s="142"/>
      <c r="M873" s="147"/>
      <c r="T873" s="148"/>
      <c r="AT873" s="144" t="s">
        <v>404</v>
      </c>
      <c r="AU873" s="144" t="s">
        <v>313</v>
      </c>
      <c r="AV873" s="143" t="s">
        <v>402</v>
      </c>
      <c r="AW873" s="143" t="s">
        <v>406</v>
      </c>
      <c r="AX873" s="143" t="s">
        <v>391</v>
      </c>
      <c r="AY873" s="144" t="s">
        <v>393</v>
      </c>
    </row>
    <row r="874" spans="2:65" s="270" customFormat="1" ht="16.5" customHeight="1">
      <c r="B874" s="226"/>
      <c r="C874" s="251" t="s">
        <v>915</v>
      </c>
      <c r="D874" s="251" t="s">
        <v>397</v>
      </c>
      <c r="E874" s="252" t="s">
        <v>916</v>
      </c>
      <c r="F874" s="253" t="s">
        <v>917</v>
      </c>
      <c r="G874" s="254" t="s">
        <v>400</v>
      </c>
      <c r="H874" s="255">
        <v>13.46</v>
      </c>
      <c r="I874" s="381"/>
      <c r="J874" s="256">
        <f>ROUND(I874*H874,2)</f>
        <v>0</v>
      </c>
      <c r="K874" s="253" t="s">
        <v>401</v>
      </c>
      <c r="L874" s="226"/>
      <c r="M874" s="382" t="s">
        <v>319</v>
      </c>
      <c r="N874" s="257" t="s">
        <v>336</v>
      </c>
      <c r="P874" s="258">
        <f>O874*H874</f>
        <v>0</v>
      </c>
      <c r="Q874" s="258">
        <v>0</v>
      </c>
      <c r="R874" s="258">
        <f>Q874*H874</f>
        <v>0</v>
      </c>
      <c r="S874" s="258">
        <v>0</v>
      </c>
      <c r="T874" s="133">
        <f>S874*H874</f>
        <v>0</v>
      </c>
      <c r="AR874" s="271" t="s">
        <v>614</v>
      </c>
      <c r="AT874" s="271" t="s">
        <v>397</v>
      </c>
      <c r="AU874" s="271" t="s">
        <v>313</v>
      </c>
      <c r="AY874" s="271" t="s">
        <v>393</v>
      </c>
      <c r="BE874" s="259">
        <f>IF(N874="základní",J874,0)</f>
        <v>0</v>
      </c>
      <c r="BF874" s="259">
        <f>IF(N874="snížená",J874,0)</f>
        <v>0</v>
      </c>
      <c r="BG874" s="259">
        <f>IF(N874="zákl. přenesená",J874,0)</f>
        <v>0</v>
      </c>
      <c r="BH874" s="259">
        <f>IF(N874="sníž. přenesená",J874,0)</f>
        <v>0</v>
      </c>
      <c r="BI874" s="259">
        <f>IF(N874="nulová",J874,0)</f>
        <v>0</v>
      </c>
      <c r="BJ874" s="271" t="s">
        <v>391</v>
      </c>
      <c r="BK874" s="259">
        <f>ROUND(I874*H874,2)</f>
        <v>0</v>
      </c>
      <c r="BL874" s="271" t="s">
        <v>614</v>
      </c>
      <c r="BM874" s="271" t="s">
        <v>918</v>
      </c>
    </row>
    <row r="875" spans="2:65" s="270" customFormat="1" ht="16.5" customHeight="1">
      <c r="B875" s="226"/>
      <c r="C875" s="251" t="s">
        <v>919</v>
      </c>
      <c r="D875" s="251" t="s">
        <v>397</v>
      </c>
      <c r="E875" s="252" t="s">
        <v>920</v>
      </c>
      <c r="F875" s="253" t="s">
        <v>921</v>
      </c>
      <c r="G875" s="254" t="s">
        <v>400</v>
      </c>
      <c r="H875" s="255">
        <v>13.46</v>
      </c>
      <c r="I875" s="381"/>
      <c r="J875" s="256">
        <f>ROUND(I875*H875,2)</f>
        <v>0</v>
      </c>
      <c r="K875" s="253" t="s">
        <v>401</v>
      </c>
      <c r="L875" s="226"/>
      <c r="M875" s="382" t="s">
        <v>319</v>
      </c>
      <c r="N875" s="257" t="s">
        <v>336</v>
      </c>
      <c r="P875" s="258">
        <f>O875*H875</f>
        <v>0</v>
      </c>
      <c r="Q875" s="258">
        <v>0.0077</v>
      </c>
      <c r="R875" s="258">
        <f>Q875*H875</f>
        <v>0.10364200000000001</v>
      </c>
      <c r="S875" s="258">
        <v>0</v>
      </c>
      <c r="T875" s="133">
        <f>S875*H875</f>
        <v>0</v>
      </c>
      <c r="AR875" s="271" t="s">
        <v>614</v>
      </c>
      <c r="AT875" s="271" t="s">
        <v>397</v>
      </c>
      <c r="AU875" s="271" t="s">
        <v>313</v>
      </c>
      <c r="AY875" s="271" t="s">
        <v>393</v>
      </c>
      <c r="BE875" s="259">
        <f>IF(N875="základní",J875,0)</f>
        <v>0</v>
      </c>
      <c r="BF875" s="259">
        <f>IF(N875="snížená",J875,0)</f>
        <v>0</v>
      </c>
      <c r="BG875" s="259">
        <f>IF(N875="zákl. přenesená",J875,0)</f>
        <v>0</v>
      </c>
      <c r="BH875" s="259">
        <f>IF(N875="sníž. přenesená",J875,0)</f>
        <v>0</v>
      </c>
      <c r="BI875" s="259">
        <f>IF(N875="nulová",J875,0)</f>
        <v>0</v>
      </c>
      <c r="BJ875" s="271" t="s">
        <v>391</v>
      </c>
      <c r="BK875" s="259">
        <f>ROUND(I875*H875,2)</f>
        <v>0</v>
      </c>
      <c r="BL875" s="271" t="s">
        <v>614</v>
      </c>
      <c r="BM875" s="271" t="s">
        <v>922</v>
      </c>
    </row>
    <row r="876" spans="2:51" s="135" customFormat="1" ht="15">
      <c r="B876" s="134"/>
      <c r="D876" s="136" t="s">
        <v>404</v>
      </c>
      <c r="E876" s="137" t="s">
        <v>319</v>
      </c>
      <c r="F876" s="138" t="s">
        <v>1478</v>
      </c>
      <c r="H876" s="139">
        <v>13.46</v>
      </c>
      <c r="I876" s="383"/>
      <c r="L876" s="134"/>
      <c r="M876" s="140"/>
      <c r="T876" s="141"/>
      <c r="AT876" s="137" t="s">
        <v>404</v>
      </c>
      <c r="AU876" s="137" t="s">
        <v>313</v>
      </c>
      <c r="AV876" s="135" t="s">
        <v>313</v>
      </c>
      <c r="AW876" s="135" t="s">
        <v>406</v>
      </c>
      <c r="AX876" s="135" t="s">
        <v>392</v>
      </c>
      <c r="AY876" s="137" t="s">
        <v>393</v>
      </c>
    </row>
    <row r="877" spans="2:51" s="143" customFormat="1" ht="15">
      <c r="B877" s="142"/>
      <c r="D877" s="136" t="s">
        <v>404</v>
      </c>
      <c r="E877" s="144" t="s">
        <v>319</v>
      </c>
      <c r="F877" s="145" t="s">
        <v>407</v>
      </c>
      <c r="H877" s="146">
        <v>13.46</v>
      </c>
      <c r="I877" s="384"/>
      <c r="L877" s="142"/>
      <c r="M877" s="147"/>
      <c r="T877" s="148"/>
      <c r="AT877" s="144" t="s">
        <v>404</v>
      </c>
      <c r="AU877" s="144" t="s">
        <v>313</v>
      </c>
      <c r="AV877" s="143" t="s">
        <v>402</v>
      </c>
      <c r="AW877" s="143" t="s">
        <v>406</v>
      </c>
      <c r="AX877" s="143" t="s">
        <v>391</v>
      </c>
      <c r="AY877" s="144" t="s">
        <v>393</v>
      </c>
    </row>
    <row r="878" spans="2:65" s="270" customFormat="1" ht="16.5" customHeight="1">
      <c r="B878" s="226"/>
      <c r="C878" s="251" t="s">
        <v>923</v>
      </c>
      <c r="D878" s="251" t="s">
        <v>397</v>
      </c>
      <c r="E878" s="252" t="s">
        <v>1479</v>
      </c>
      <c r="F878" s="253" t="s">
        <v>1480</v>
      </c>
      <c r="G878" s="254" t="s">
        <v>400</v>
      </c>
      <c r="H878" s="255">
        <v>13.46</v>
      </c>
      <c r="I878" s="381"/>
      <c r="J878" s="256">
        <f>ROUND(I878*H878,2)</f>
        <v>0</v>
      </c>
      <c r="K878" s="253" t="s">
        <v>319</v>
      </c>
      <c r="L878" s="226"/>
      <c r="M878" s="382" t="s">
        <v>319</v>
      </c>
      <c r="N878" s="257" t="s">
        <v>336</v>
      </c>
      <c r="P878" s="258">
        <f>O878*H878</f>
        <v>0</v>
      </c>
      <c r="Q878" s="258">
        <v>0</v>
      </c>
      <c r="R878" s="258">
        <f>Q878*H878</f>
        <v>0</v>
      </c>
      <c r="S878" s="258">
        <v>0</v>
      </c>
      <c r="T878" s="133">
        <f>S878*H878</f>
        <v>0</v>
      </c>
      <c r="AR878" s="271" t="s">
        <v>614</v>
      </c>
      <c r="AT878" s="271" t="s">
        <v>397</v>
      </c>
      <c r="AU878" s="271" t="s">
        <v>313</v>
      </c>
      <c r="AY878" s="271" t="s">
        <v>393</v>
      </c>
      <c r="BE878" s="259">
        <f>IF(N878="základní",J878,0)</f>
        <v>0</v>
      </c>
      <c r="BF878" s="259">
        <f>IF(N878="snížená",J878,0)</f>
        <v>0</v>
      </c>
      <c r="BG878" s="259">
        <f>IF(N878="zákl. přenesená",J878,0)</f>
        <v>0</v>
      </c>
      <c r="BH878" s="259">
        <f>IF(N878="sníž. přenesená",J878,0)</f>
        <v>0</v>
      </c>
      <c r="BI878" s="259">
        <f>IF(N878="nulová",J878,0)</f>
        <v>0</v>
      </c>
      <c r="BJ878" s="271" t="s">
        <v>391</v>
      </c>
      <c r="BK878" s="259">
        <f>ROUND(I878*H878,2)</f>
        <v>0</v>
      </c>
      <c r="BL878" s="271" t="s">
        <v>614</v>
      </c>
      <c r="BM878" s="271" t="s">
        <v>924</v>
      </c>
    </row>
    <row r="879" spans="2:51" s="135" customFormat="1" ht="15">
      <c r="B879" s="134"/>
      <c r="D879" s="136" t="s">
        <v>404</v>
      </c>
      <c r="E879" s="137" t="s">
        <v>319</v>
      </c>
      <c r="F879" s="138" t="s">
        <v>1481</v>
      </c>
      <c r="H879" s="139">
        <v>13.46</v>
      </c>
      <c r="I879" s="383"/>
      <c r="L879" s="134"/>
      <c r="M879" s="140"/>
      <c r="T879" s="141"/>
      <c r="AT879" s="137" t="s">
        <v>404</v>
      </c>
      <c r="AU879" s="137" t="s">
        <v>313</v>
      </c>
      <c r="AV879" s="135" t="s">
        <v>313</v>
      </c>
      <c r="AW879" s="135" t="s">
        <v>406</v>
      </c>
      <c r="AX879" s="135" t="s">
        <v>392</v>
      </c>
      <c r="AY879" s="137" t="s">
        <v>393</v>
      </c>
    </row>
    <row r="880" spans="2:51" s="143" customFormat="1" ht="15">
      <c r="B880" s="142"/>
      <c r="D880" s="136" t="s">
        <v>404</v>
      </c>
      <c r="E880" s="144" t="s">
        <v>319</v>
      </c>
      <c r="F880" s="145" t="s">
        <v>407</v>
      </c>
      <c r="H880" s="146">
        <v>13.46</v>
      </c>
      <c r="I880" s="384"/>
      <c r="L880" s="142"/>
      <c r="M880" s="147"/>
      <c r="T880" s="148"/>
      <c r="AT880" s="144" t="s">
        <v>404</v>
      </c>
      <c r="AU880" s="144" t="s">
        <v>313</v>
      </c>
      <c r="AV880" s="143" t="s">
        <v>402</v>
      </c>
      <c r="AW880" s="143" t="s">
        <v>406</v>
      </c>
      <c r="AX880" s="143" t="s">
        <v>391</v>
      </c>
      <c r="AY880" s="144" t="s">
        <v>393</v>
      </c>
    </row>
    <row r="881" spans="2:65" s="270" customFormat="1" ht="16.5" customHeight="1">
      <c r="B881" s="226"/>
      <c r="C881" s="251" t="s">
        <v>199</v>
      </c>
      <c r="D881" s="251" t="s">
        <v>397</v>
      </c>
      <c r="E881" s="252" t="s">
        <v>925</v>
      </c>
      <c r="F881" s="253" t="s">
        <v>926</v>
      </c>
      <c r="G881" s="254" t="s">
        <v>438</v>
      </c>
      <c r="H881" s="255">
        <v>0.492</v>
      </c>
      <c r="I881" s="381"/>
      <c r="J881" s="256">
        <f>ROUND(I881*H881,2)</f>
        <v>0</v>
      </c>
      <c r="K881" s="253" t="s">
        <v>927</v>
      </c>
      <c r="L881" s="226"/>
      <c r="M881" s="382" t="s">
        <v>319</v>
      </c>
      <c r="N881" s="257" t="s">
        <v>336</v>
      </c>
      <c r="P881" s="258">
        <f>O881*H881</f>
        <v>0</v>
      </c>
      <c r="Q881" s="258">
        <v>0</v>
      </c>
      <c r="R881" s="258">
        <f>Q881*H881</f>
        <v>0</v>
      </c>
      <c r="S881" s="258">
        <v>0</v>
      </c>
      <c r="T881" s="133">
        <f>S881*H881</f>
        <v>0</v>
      </c>
      <c r="AR881" s="271" t="s">
        <v>614</v>
      </c>
      <c r="AT881" s="271" t="s">
        <v>397</v>
      </c>
      <c r="AU881" s="271" t="s">
        <v>313</v>
      </c>
      <c r="AY881" s="271" t="s">
        <v>393</v>
      </c>
      <c r="BE881" s="259">
        <f>IF(N881="základní",J881,0)</f>
        <v>0</v>
      </c>
      <c r="BF881" s="259">
        <f>IF(N881="snížená",J881,0)</f>
        <v>0</v>
      </c>
      <c r="BG881" s="259">
        <f>IF(N881="zákl. přenesená",J881,0)</f>
        <v>0</v>
      </c>
      <c r="BH881" s="259">
        <f>IF(N881="sníž. přenesená",J881,0)</f>
        <v>0</v>
      </c>
      <c r="BI881" s="259">
        <f>IF(N881="nulová",J881,0)</f>
        <v>0</v>
      </c>
      <c r="BJ881" s="271" t="s">
        <v>391</v>
      </c>
      <c r="BK881" s="259">
        <f>ROUND(I881*H881,2)</f>
        <v>0</v>
      </c>
      <c r="BL881" s="271" t="s">
        <v>614</v>
      </c>
      <c r="BM881" s="271" t="s">
        <v>928</v>
      </c>
    </row>
    <row r="882" spans="2:65" s="270" customFormat="1" ht="16.5" customHeight="1">
      <c r="B882" s="226"/>
      <c r="C882" s="251" t="s">
        <v>1482</v>
      </c>
      <c r="D882" s="251" t="s">
        <v>397</v>
      </c>
      <c r="E882" s="252" t="s">
        <v>1483</v>
      </c>
      <c r="F882" s="253" t="s">
        <v>1484</v>
      </c>
      <c r="G882" s="254" t="s">
        <v>438</v>
      </c>
      <c r="H882" s="255">
        <v>0.492</v>
      </c>
      <c r="I882" s="381"/>
      <c r="J882" s="256">
        <f>ROUND(I882*H882,2)</f>
        <v>0</v>
      </c>
      <c r="K882" s="253" t="s">
        <v>401</v>
      </c>
      <c r="L882" s="226"/>
      <c r="M882" s="382" t="s">
        <v>319</v>
      </c>
      <c r="N882" s="257" t="s">
        <v>336</v>
      </c>
      <c r="P882" s="258">
        <f>O882*H882</f>
        <v>0</v>
      </c>
      <c r="Q882" s="258">
        <v>0</v>
      </c>
      <c r="R882" s="258">
        <f>Q882*H882</f>
        <v>0</v>
      </c>
      <c r="S882" s="258">
        <v>0</v>
      </c>
      <c r="T882" s="133">
        <f>S882*H882</f>
        <v>0</v>
      </c>
      <c r="AR882" s="271" t="s">
        <v>614</v>
      </c>
      <c r="AT882" s="271" t="s">
        <v>397</v>
      </c>
      <c r="AU882" s="271" t="s">
        <v>313</v>
      </c>
      <c r="AY882" s="271" t="s">
        <v>393</v>
      </c>
      <c r="BE882" s="259">
        <f>IF(N882="základní",J882,0)</f>
        <v>0</v>
      </c>
      <c r="BF882" s="259">
        <f>IF(N882="snížená",J882,0)</f>
        <v>0</v>
      </c>
      <c r="BG882" s="259">
        <f>IF(N882="zákl. přenesená",J882,0)</f>
        <v>0</v>
      </c>
      <c r="BH882" s="259">
        <f>IF(N882="sníž. přenesená",J882,0)</f>
        <v>0</v>
      </c>
      <c r="BI882" s="259">
        <f>IF(N882="nulová",J882,0)</f>
        <v>0</v>
      </c>
      <c r="BJ882" s="271" t="s">
        <v>391</v>
      </c>
      <c r="BK882" s="259">
        <f>ROUND(I882*H882,2)</f>
        <v>0</v>
      </c>
      <c r="BL882" s="271" t="s">
        <v>614</v>
      </c>
      <c r="BM882" s="271" t="s">
        <v>1485</v>
      </c>
    </row>
    <row r="883" spans="2:63" s="245" customFormat="1" ht="22.9" customHeight="1">
      <c r="B883" s="244"/>
      <c r="D883" s="128" t="s">
        <v>388</v>
      </c>
      <c r="E883" s="132" t="s">
        <v>929</v>
      </c>
      <c r="F883" s="132" t="s">
        <v>930</v>
      </c>
      <c r="I883" s="380"/>
      <c r="J883" s="250">
        <f>BK883</f>
        <v>0</v>
      </c>
      <c r="L883" s="244"/>
      <c r="M883" s="247"/>
      <c r="P883" s="248">
        <f>SUM(P884:P945)</f>
        <v>0</v>
      </c>
      <c r="R883" s="248">
        <f>SUM(R884:R945)</f>
        <v>3.6750992000000005</v>
      </c>
      <c r="T883" s="249">
        <f>SUM(T884:T945)</f>
        <v>0</v>
      </c>
      <c r="AR883" s="128" t="s">
        <v>313</v>
      </c>
      <c r="AT883" s="130" t="s">
        <v>388</v>
      </c>
      <c r="AU883" s="130" t="s">
        <v>391</v>
      </c>
      <c r="AY883" s="128" t="s">
        <v>393</v>
      </c>
      <c r="BK883" s="131">
        <f>SUM(BK884:BK945)</f>
        <v>0</v>
      </c>
    </row>
    <row r="884" spans="2:65" s="270" customFormat="1" ht="22.5" customHeight="1">
      <c r="B884" s="226"/>
      <c r="C884" s="251" t="s">
        <v>1486</v>
      </c>
      <c r="D884" s="251" t="s">
        <v>397</v>
      </c>
      <c r="E884" s="252" t="s">
        <v>1487</v>
      </c>
      <c r="F884" s="253" t="s">
        <v>1488</v>
      </c>
      <c r="G884" s="254" t="s">
        <v>3</v>
      </c>
      <c r="H884" s="255">
        <v>13.5</v>
      </c>
      <c r="I884" s="381"/>
      <c r="J884" s="256">
        <f>ROUND(I884*H884,2)</f>
        <v>0</v>
      </c>
      <c r="K884" s="253" t="s">
        <v>319</v>
      </c>
      <c r="L884" s="226"/>
      <c r="M884" s="382" t="s">
        <v>319</v>
      </c>
      <c r="N884" s="257" t="s">
        <v>336</v>
      </c>
      <c r="P884" s="258">
        <f>O884*H884</f>
        <v>0</v>
      </c>
      <c r="Q884" s="258">
        <v>8E-05</v>
      </c>
      <c r="R884" s="258">
        <f>Q884*H884</f>
        <v>0.00108</v>
      </c>
      <c r="S884" s="258">
        <v>0</v>
      </c>
      <c r="T884" s="133">
        <f>S884*H884</f>
        <v>0</v>
      </c>
      <c r="AR884" s="271" t="s">
        <v>614</v>
      </c>
      <c r="AT884" s="271" t="s">
        <v>397</v>
      </c>
      <c r="AU884" s="271" t="s">
        <v>313</v>
      </c>
      <c r="AY884" s="271" t="s">
        <v>393</v>
      </c>
      <c r="BE884" s="259">
        <f>IF(N884="základní",J884,0)</f>
        <v>0</v>
      </c>
      <c r="BF884" s="259">
        <f>IF(N884="snížená",J884,0)</f>
        <v>0</v>
      </c>
      <c r="BG884" s="259">
        <f>IF(N884="zákl. přenesená",J884,0)</f>
        <v>0</v>
      </c>
      <c r="BH884" s="259">
        <f>IF(N884="sníž. přenesená",J884,0)</f>
        <v>0</v>
      </c>
      <c r="BI884" s="259">
        <f>IF(N884="nulová",J884,0)</f>
        <v>0</v>
      </c>
      <c r="BJ884" s="271" t="s">
        <v>391</v>
      </c>
      <c r="BK884" s="259">
        <f>ROUND(I884*H884,2)</f>
        <v>0</v>
      </c>
      <c r="BL884" s="271" t="s">
        <v>614</v>
      </c>
      <c r="BM884" s="271" t="s">
        <v>1489</v>
      </c>
    </row>
    <row r="885" spans="2:51" s="150" customFormat="1" ht="15">
      <c r="B885" s="149"/>
      <c r="D885" s="136" t="s">
        <v>404</v>
      </c>
      <c r="E885" s="151" t="s">
        <v>319</v>
      </c>
      <c r="F885" s="152" t="s">
        <v>440</v>
      </c>
      <c r="H885" s="151" t="s">
        <v>319</v>
      </c>
      <c r="I885" s="385"/>
      <c r="L885" s="149"/>
      <c r="M885" s="153"/>
      <c r="T885" s="154"/>
      <c r="AT885" s="151" t="s">
        <v>404</v>
      </c>
      <c r="AU885" s="151" t="s">
        <v>313</v>
      </c>
      <c r="AV885" s="150" t="s">
        <v>391</v>
      </c>
      <c r="AW885" s="150" t="s">
        <v>406</v>
      </c>
      <c r="AX885" s="150" t="s">
        <v>392</v>
      </c>
      <c r="AY885" s="151" t="s">
        <v>393</v>
      </c>
    </row>
    <row r="886" spans="2:51" s="135" customFormat="1" ht="15">
      <c r="B886" s="134"/>
      <c r="D886" s="136" t="s">
        <v>404</v>
      </c>
      <c r="E886" s="137" t="s">
        <v>319</v>
      </c>
      <c r="F886" s="138" t="s">
        <v>1287</v>
      </c>
      <c r="H886" s="139">
        <v>9.6</v>
      </c>
      <c r="I886" s="383"/>
      <c r="L886" s="134"/>
      <c r="M886" s="140"/>
      <c r="T886" s="141"/>
      <c r="AT886" s="137" t="s">
        <v>404</v>
      </c>
      <c r="AU886" s="137" t="s">
        <v>313</v>
      </c>
      <c r="AV886" s="135" t="s">
        <v>313</v>
      </c>
      <c r="AW886" s="135" t="s">
        <v>406</v>
      </c>
      <c r="AX886" s="135" t="s">
        <v>392</v>
      </c>
      <c r="AY886" s="137" t="s">
        <v>393</v>
      </c>
    </row>
    <row r="887" spans="2:51" s="135" customFormat="1" ht="15">
      <c r="B887" s="134"/>
      <c r="D887" s="136" t="s">
        <v>404</v>
      </c>
      <c r="E887" s="137" t="s">
        <v>319</v>
      </c>
      <c r="F887" s="138" t="s">
        <v>1288</v>
      </c>
      <c r="H887" s="139">
        <v>3.9</v>
      </c>
      <c r="I887" s="383"/>
      <c r="L887" s="134"/>
      <c r="M887" s="140"/>
      <c r="T887" s="141"/>
      <c r="AT887" s="137" t="s">
        <v>404</v>
      </c>
      <c r="AU887" s="137" t="s">
        <v>313</v>
      </c>
      <c r="AV887" s="135" t="s">
        <v>313</v>
      </c>
      <c r="AW887" s="135" t="s">
        <v>406</v>
      </c>
      <c r="AX887" s="135" t="s">
        <v>392</v>
      </c>
      <c r="AY887" s="137" t="s">
        <v>393</v>
      </c>
    </row>
    <row r="888" spans="2:51" s="143" customFormat="1" ht="15">
      <c r="B888" s="142"/>
      <c r="D888" s="136" t="s">
        <v>404</v>
      </c>
      <c r="E888" s="144" t="s">
        <v>319</v>
      </c>
      <c r="F888" s="145" t="s">
        <v>407</v>
      </c>
      <c r="H888" s="146">
        <v>13.5</v>
      </c>
      <c r="I888" s="384"/>
      <c r="L888" s="142"/>
      <c r="M888" s="147"/>
      <c r="T888" s="148"/>
      <c r="AT888" s="144" t="s">
        <v>404</v>
      </c>
      <c r="AU888" s="144" t="s">
        <v>313</v>
      </c>
      <c r="AV888" s="143" t="s">
        <v>402</v>
      </c>
      <c r="AW888" s="143" t="s">
        <v>406</v>
      </c>
      <c r="AX888" s="143" t="s">
        <v>391</v>
      </c>
      <c r="AY888" s="144" t="s">
        <v>393</v>
      </c>
    </row>
    <row r="889" spans="2:65" s="270" customFormat="1" ht="16.5" customHeight="1">
      <c r="B889" s="226"/>
      <c r="C889" s="251" t="s">
        <v>1490</v>
      </c>
      <c r="D889" s="251" t="s">
        <v>397</v>
      </c>
      <c r="E889" s="252" t="s">
        <v>1491</v>
      </c>
      <c r="F889" s="253" t="s">
        <v>1492</v>
      </c>
      <c r="G889" s="254" t="s">
        <v>3</v>
      </c>
      <c r="H889" s="255">
        <v>13.5</v>
      </c>
      <c r="I889" s="381"/>
      <c r="J889" s="256">
        <f>ROUND(I889*H889,2)</f>
        <v>0</v>
      </c>
      <c r="K889" s="253" t="s">
        <v>319</v>
      </c>
      <c r="L889" s="226"/>
      <c r="M889" s="382" t="s">
        <v>319</v>
      </c>
      <c r="N889" s="257" t="s">
        <v>336</v>
      </c>
      <c r="P889" s="258">
        <f>O889*H889</f>
        <v>0</v>
      </c>
      <c r="Q889" s="258">
        <v>0.00012</v>
      </c>
      <c r="R889" s="258">
        <f>Q889*H889</f>
        <v>0.0016200000000000001</v>
      </c>
      <c r="S889" s="258">
        <v>0</v>
      </c>
      <c r="T889" s="133">
        <f>S889*H889</f>
        <v>0</v>
      </c>
      <c r="AR889" s="271" t="s">
        <v>614</v>
      </c>
      <c r="AT889" s="271" t="s">
        <v>397</v>
      </c>
      <c r="AU889" s="271" t="s">
        <v>313</v>
      </c>
      <c r="AY889" s="271" t="s">
        <v>393</v>
      </c>
      <c r="BE889" s="259">
        <f>IF(N889="základní",J889,0)</f>
        <v>0</v>
      </c>
      <c r="BF889" s="259">
        <f>IF(N889="snížená",J889,0)</f>
        <v>0</v>
      </c>
      <c r="BG889" s="259">
        <f>IF(N889="zákl. přenesená",J889,0)</f>
        <v>0</v>
      </c>
      <c r="BH889" s="259">
        <f>IF(N889="sníž. přenesená",J889,0)</f>
        <v>0</v>
      </c>
      <c r="BI889" s="259">
        <f>IF(N889="nulová",J889,0)</f>
        <v>0</v>
      </c>
      <c r="BJ889" s="271" t="s">
        <v>391</v>
      </c>
      <c r="BK889" s="259">
        <f>ROUND(I889*H889,2)</f>
        <v>0</v>
      </c>
      <c r="BL889" s="271" t="s">
        <v>614</v>
      </c>
      <c r="BM889" s="271" t="s">
        <v>1493</v>
      </c>
    </row>
    <row r="890" spans="2:51" s="135" customFormat="1" ht="15">
      <c r="B890" s="134"/>
      <c r="D890" s="136" t="s">
        <v>404</v>
      </c>
      <c r="E890" s="137" t="s">
        <v>319</v>
      </c>
      <c r="F890" s="138" t="s">
        <v>1287</v>
      </c>
      <c r="H890" s="139">
        <v>9.6</v>
      </c>
      <c r="I890" s="383"/>
      <c r="L890" s="134"/>
      <c r="M890" s="140"/>
      <c r="T890" s="141"/>
      <c r="AT890" s="137" t="s">
        <v>404</v>
      </c>
      <c r="AU890" s="137" t="s">
        <v>313</v>
      </c>
      <c r="AV890" s="135" t="s">
        <v>313</v>
      </c>
      <c r="AW890" s="135" t="s">
        <v>406</v>
      </c>
      <c r="AX890" s="135" t="s">
        <v>392</v>
      </c>
      <c r="AY890" s="137" t="s">
        <v>393</v>
      </c>
    </row>
    <row r="891" spans="2:51" s="135" customFormat="1" ht="15">
      <c r="B891" s="134"/>
      <c r="D891" s="136" t="s">
        <v>404</v>
      </c>
      <c r="E891" s="137" t="s">
        <v>319</v>
      </c>
      <c r="F891" s="138" t="s">
        <v>1288</v>
      </c>
      <c r="H891" s="139">
        <v>3.9</v>
      </c>
      <c r="I891" s="383"/>
      <c r="L891" s="134"/>
      <c r="M891" s="140"/>
      <c r="T891" s="141"/>
      <c r="AT891" s="137" t="s">
        <v>404</v>
      </c>
      <c r="AU891" s="137" t="s">
        <v>313</v>
      </c>
      <c r="AV891" s="135" t="s">
        <v>313</v>
      </c>
      <c r="AW891" s="135" t="s">
        <v>406</v>
      </c>
      <c r="AX891" s="135" t="s">
        <v>392</v>
      </c>
      <c r="AY891" s="137" t="s">
        <v>393</v>
      </c>
    </row>
    <row r="892" spans="2:51" s="143" customFormat="1" ht="15">
      <c r="B892" s="142"/>
      <c r="D892" s="136" t="s">
        <v>404</v>
      </c>
      <c r="E892" s="144" t="s">
        <v>319</v>
      </c>
      <c r="F892" s="145" t="s">
        <v>407</v>
      </c>
      <c r="H892" s="146">
        <v>13.5</v>
      </c>
      <c r="I892" s="384"/>
      <c r="L892" s="142"/>
      <c r="M892" s="147"/>
      <c r="T892" s="148"/>
      <c r="AT892" s="144" t="s">
        <v>404</v>
      </c>
      <c r="AU892" s="144" t="s">
        <v>313</v>
      </c>
      <c r="AV892" s="143" t="s">
        <v>402</v>
      </c>
      <c r="AW892" s="143" t="s">
        <v>406</v>
      </c>
      <c r="AX892" s="143" t="s">
        <v>391</v>
      </c>
      <c r="AY892" s="144" t="s">
        <v>393</v>
      </c>
    </row>
    <row r="893" spans="2:65" s="270" customFormat="1" ht="16.5" customHeight="1">
      <c r="B893" s="226"/>
      <c r="C893" s="251" t="s">
        <v>300</v>
      </c>
      <c r="D893" s="251" t="s">
        <v>397</v>
      </c>
      <c r="E893" s="252" t="s">
        <v>1494</v>
      </c>
      <c r="F893" s="253" t="s">
        <v>1495</v>
      </c>
      <c r="G893" s="254" t="s">
        <v>400</v>
      </c>
      <c r="H893" s="255">
        <v>203.4</v>
      </c>
      <c r="I893" s="381"/>
      <c r="J893" s="256">
        <f>ROUND(I893*H893,2)</f>
        <v>0</v>
      </c>
      <c r="K893" s="253" t="s">
        <v>319</v>
      </c>
      <c r="L893" s="226"/>
      <c r="M893" s="382" t="s">
        <v>319</v>
      </c>
      <c r="N893" s="257" t="s">
        <v>336</v>
      </c>
      <c r="P893" s="258">
        <f>O893*H893</f>
        <v>0</v>
      </c>
      <c r="Q893" s="258">
        <v>0.0005</v>
      </c>
      <c r="R893" s="258">
        <f>Q893*H893</f>
        <v>0.1017</v>
      </c>
      <c r="S893" s="258">
        <v>0</v>
      </c>
      <c r="T893" s="133">
        <f>S893*H893</f>
        <v>0</v>
      </c>
      <c r="AR893" s="271" t="s">
        <v>614</v>
      </c>
      <c r="AT893" s="271" t="s">
        <v>397</v>
      </c>
      <c r="AU893" s="271" t="s">
        <v>313</v>
      </c>
      <c r="AY893" s="271" t="s">
        <v>393</v>
      </c>
      <c r="BE893" s="259">
        <f>IF(N893="základní",J893,0)</f>
        <v>0</v>
      </c>
      <c r="BF893" s="259">
        <f>IF(N893="snížená",J893,0)</f>
        <v>0</v>
      </c>
      <c r="BG893" s="259">
        <f>IF(N893="zákl. přenesená",J893,0)</f>
        <v>0</v>
      </c>
      <c r="BH893" s="259">
        <f>IF(N893="sníž. přenesená",J893,0)</f>
        <v>0</v>
      </c>
      <c r="BI893" s="259">
        <f>IF(N893="nulová",J893,0)</f>
        <v>0</v>
      </c>
      <c r="BJ893" s="271" t="s">
        <v>391</v>
      </c>
      <c r="BK893" s="259">
        <f>ROUND(I893*H893,2)</f>
        <v>0</v>
      </c>
      <c r="BL893" s="271" t="s">
        <v>614</v>
      </c>
      <c r="BM893" s="271" t="s">
        <v>1496</v>
      </c>
    </row>
    <row r="894" spans="2:51" s="150" customFormat="1" ht="15">
      <c r="B894" s="149"/>
      <c r="D894" s="136" t="s">
        <v>404</v>
      </c>
      <c r="E894" s="151" t="s">
        <v>319</v>
      </c>
      <c r="F894" s="152" t="s">
        <v>665</v>
      </c>
      <c r="H894" s="151" t="s">
        <v>319</v>
      </c>
      <c r="I894" s="385"/>
      <c r="L894" s="149"/>
      <c r="M894" s="153"/>
      <c r="T894" s="154"/>
      <c r="AT894" s="151" t="s">
        <v>404</v>
      </c>
      <c r="AU894" s="151" t="s">
        <v>313</v>
      </c>
      <c r="AV894" s="150" t="s">
        <v>391</v>
      </c>
      <c r="AW894" s="150" t="s">
        <v>406</v>
      </c>
      <c r="AX894" s="150" t="s">
        <v>392</v>
      </c>
      <c r="AY894" s="151" t="s">
        <v>393</v>
      </c>
    </row>
    <row r="895" spans="2:51" s="135" customFormat="1" ht="15">
      <c r="B895" s="134"/>
      <c r="D895" s="136" t="s">
        <v>404</v>
      </c>
      <c r="E895" s="137" t="s">
        <v>319</v>
      </c>
      <c r="F895" s="138" t="s">
        <v>666</v>
      </c>
      <c r="H895" s="139">
        <v>102.86</v>
      </c>
      <c r="I895" s="383"/>
      <c r="L895" s="134"/>
      <c r="M895" s="140"/>
      <c r="T895" s="141"/>
      <c r="AT895" s="137" t="s">
        <v>404</v>
      </c>
      <c r="AU895" s="137" t="s">
        <v>313</v>
      </c>
      <c r="AV895" s="135" t="s">
        <v>313</v>
      </c>
      <c r="AW895" s="135" t="s">
        <v>406</v>
      </c>
      <c r="AX895" s="135" t="s">
        <v>392</v>
      </c>
      <c r="AY895" s="137" t="s">
        <v>393</v>
      </c>
    </row>
    <row r="896" spans="2:51" s="150" customFormat="1" ht="15">
      <c r="B896" s="149"/>
      <c r="D896" s="136" t="s">
        <v>404</v>
      </c>
      <c r="E896" s="151" t="s">
        <v>319</v>
      </c>
      <c r="F896" s="152" t="s">
        <v>1214</v>
      </c>
      <c r="H896" s="151" t="s">
        <v>319</v>
      </c>
      <c r="I896" s="385"/>
      <c r="L896" s="149"/>
      <c r="M896" s="153"/>
      <c r="T896" s="154"/>
      <c r="AT896" s="151" t="s">
        <v>404</v>
      </c>
      <c r="AU896" s="151" t="s">
        <v>313</v>
      </c>
      <c r="AV896" s="150" t="s">
        <v>391</v>
      </c>
      <c r="AW896" s="150" t="s">
        <v>406</v>
      </c>
      <c r="AX896" s="150" t="s">
        <v>392</v>
      </c>
      <c r="AY896" s="151" t="s">
        <v>393</v>
      </c>
    </row>
    <row r="897" spans="2:51" s="135" customFormat="1" ht="15">
      <c r="B897" s="134"/>
      <c r="D897" s="136" t="s">
        <v>404</v>
      </c>
      <c r="E897" s="137" t="s">
        <v>319</v>
      </c>
      <c r="F897" s="138" t="s">
        <v>1281</v>
      </c>
      <c r="H897" s="139">
        <v>52.07</v>
      </c>
      <c r="I897" s="383"/>
      <c r="L897" s="134"/>
      <c r="M897" s="140"/>
      <c r="T897" s="141"/>
      <c r="AT897" s="137" t="s">
        <v>404</v>
      </c>
      <c r="AU897" s="137" t="s">
        <v>313</v>
      </c>
      <c r="AV897" s="135" t="s">
        <v>313</v>
      </c>
      <c r="AW897" s="135" t="s">
        <v>406</v>
      </c>
      <c r="AX897" s="135" t="s">
        <v>392</v>
      </c>
      <c r="AY897" s="137" t="s">
        <v>393</v>
      </c>
    </row>
    <row r="898" spans="2:51" s="150" customFormat="1" ht="15">
      <c r="B898" s="149"/>
      <c r="D898" s="136" t="s">
        <v>404</v>
      </c>
      <c r="E898" s="151" t="s">
        <v>319</v>
      </c>
      <c r="F898" s="152" t="s">
        <v>1216</v>
      </c>
      <c r="H898" s="151" t="s">
        <v>319</v>
      </c>
      <c r="I898" s="385"/>
      <c r="L898" s="149"/>
      <c r="M898" s="153"/>
      <c r="T898" s="154"/>
      <c r="AT898" s="151" t="s">
        <v>404</v>
      </c>
      <c r="AU898" s="151" t="s">
        <v>313</v>
      </c>
      <c r="AV898" s="150" t="s">
        <v>391</v>
      </c>
      <c r="AW898" s="150" t="s">
        <v>406</v>
      </c>
      <c r="AX898" s="150" t="s">
        <v>392</v>
      </c>
      <c r="AY898" s="151" t="s">
        <v>393</v>
      </c>
    </row>
    <row r="899" spans="2:51" s="135" customFormat="1" ht="15">
      <c r="B899" s="134"/>
      <c r="D899" s="136" t="s">
        <v>404</v>
      </c>
      <c r="E899" s="137" t="s">
        <v>319</v>
      </c>
      <c r="F899" s="138" t="s">
        <v>1282</v>
      </c>
      <c r="H899" s="139">
        <v>48.47</v>
      </c>
      <c r="I899" s="383"/>
      <c r="L899" s="134"/>
      <c r="M899" s="140"/>
      <c r="T899" s="141"/>
      <c r="AT899" s="137" t="s">
        <v>404</v>
      </c>
      <c r="AU899" s="137" t="s">
        <v>313</v>
      </c>
      <c r="AV899" s="135" t="s">
        <v>313</v>
      </c>
      <c r="AW899" s="135" t="s">
        <v>406</v>
      </c>
      <c r="AX899" s="135" t="s">
        <v>392</v>
      </c>
      <c r="AY899" s="137" t="s">
        <v>393</v>
      </c>
    </row>
    <row r="900" spans="2:51" s="143" customFormat="1" ht="15">
      <c r="B900" s="142"/>
      <c r="D900" s="136" t="s">
        <v>404</v>
      </c>
      <c r="E900" s="144" t="s">
        <v>319</v>
      </c>
      <c r="F900" s="145" t="s">
        <v>407</v>
      </c>
      <c r="H900" s="146">
        <v>203.4</v>
      </c>
      <c r="I900" s="384"/>
      <c r="L900" s="142"/>
      <c r="M900" s="147"/>
      <c r="T900" s="148"/>
      <c r="AT900" s="144" t="s">
        <v>404</v>
      </c>
      <c r="AU900" s="144" t="s">
        <v>313</v>
      </c>
      <c r="AV900" s="143" t="s">
        <v>402</v>
      </c>
      <c r="AW900" s="143" t="s">
        <v>406</v>
      </c>
      <c r="AX900" s="143" t="s">
        <v>391</v>
      </c>
      <c r="AY900" s="144" t="s">
        <v>393</v>
      </c>
    </row>
    <row r="901" spans="2:65" s="270" customFormat="1" ht="16.5" customHeight="1">
      <c r="B901" s="226"/>
      <c r="C901" s="260" t="s">
        <v>301</v>
      </c>
      <c r="D901" s="260" t="s">
        <v>507</v>
      </c>
      <c r="E901" s="261" t="s">
        <v>1497</v>
      </c>
      <c r="F901" s="262" t="s">
        <v>1498</v>
      </c>
      <c r="G901" s="263" t="s">
        <v>400</v>
      </c>
      <c r="H901" s="264">
        <v>121.246</v>
      </c>
      <c r="I901" s="386"/>
      <c r="J901" s="265">
        <f>ROUND(I901*H901,2)</f>
        <v>0</v>
      </c>
      <c r="K901" s="262" t="s">
        <v>319</v>
      </c>
      <c r="L901" s="155"/>
      <c r="M901" s="387" t="s">
        <v>319</v>
      </c>
      <c r="N901" s="266" t="s">
        <v>336</v>
      </c>
      <c r="P901" s="258">
        <f>O901*H901</f>
        <v>0</v>
      </c>
      <c r="Q901" s="258">
        <v>0.00235</v>
      </c>
      <c r="R901" s="258">
        <f>Q901*H901</f>
        <v>0.2849281</v>
      </c>
      <c r="S901" s="258">
        <v>0</v>
      </c>
      <c r="T901" s="133">
        <f>S901*H901</f>
        <v>0</v>
      </c>
      <c r="AR901" s="271" t="s">
        <v>618</v>
      </c>
      <c r="AT901" s="271" t="s">
        <v>507</v>
      </c>
      <c r="AU901" s="271" t="s">
        <v>313</v>
      </c>
      <c r="AY901" s="271" t="s">
        <v>393</v>
      </c>
      <c r="BE901" s="259">
        <f>IF(N901="základní",J901,0)</f>
        <v>0</v>
      </c>
      <c r="BF901" s="259">
        <f>IF(N901="snížená",J901,0)</f>
        <v>0</v>
      </c>
      <c r="BG901" s="259">
        <f>IF(N901="zákl. přenesená",J901,0)</f>
        <v>0</v>
      </c>
      <c r="BH901" s="259">
        <f>IF(N901="sníž. přenesená",J901,0)</f>
        <v>0</v>
      </c>
      <c r="BI901" s="259">
        <f>IF(N901="nulová",J901,0)</f>
        <v>0</v>
      </c>
      <c r="BJ901" s="271" t="s">
        <v>391</v>
      </c>
      <c r="BK901" s="259">
        <f>ROUND(I901*H901,2)</f>
        <v>0</v>
      </c>
      <c r="BL901" s="271" t="s">
        <v>614</v>
      </c>
      <c r="BM901" s="271" t="s">
        <v>1499</v>
      </c>
    </row>
    <row r="902" spans="2:51" s="150" customFormat="1" ht="15">
      <c r="B902" s="149"/>
      <c r="D902" s="136" t="s">
        <v>404</v>
      </c>
      <c r="E902" s="151" t="s">
        <v>319</v>
      </c>
      <c r="F902" s="152" t="s">
        <v>665</v>
      </c>
      <c r="H902" s="151" t="s">
        <v>319</v>
      </c>
      <c r="I902" s="385"/>
      <c r="L902" s="149"/>
      <c r="M902" s="153"/>
      <c r="T902" s="154"/>
      <c r="AT902" s="151" t="s">
        <v>404</v>
      </c>
      <c r="AU902" s="151" t="s">
        <v>313</v>
      </c>
      <c r="AV902" s="150" t="s">
        <v>391</v>
      </c>
      <c r="AW902" s="150" t="s">
        <v>406</v>
      </c>
      <c r="AX902" s="150" t="s">
        <v>392</v>
      </c>
      <c r="AY902" s="151" t="s">
        <v>393</v>
      </c>
    </row>
    <row r="903" spans="2:51" s="135" customFormat="1" ht="15">
      <c r="B903" s="134"/>
      <c r="D903" s="136" t="s">
        <v>404</v>
      </c>
      <c r="E903" s="137" t="s">
        <v>319</v>
      </c>
      <c r="F903" s="138" t="s">
        <v>1500</v>
      </c>
      <c r="H903" s="139">
        <v>113.146</v>
      </c>
      <c r="I903" s="383"/>
      <c r="L903" s="134"/>
      <c r="M903" s="140"/>
      <c r="T903" s="141"/>
      <c r="AT903" s="137" t="s">
        <v>404</v>
      </c>
      <c r="AU903" s="137" t="s">
        <v>313</v>
      </c>
      <c r="AV903" s="135" t="s">
        <v>313</v>
      </c>
      <c r="AW903" s="135" t="s">
        <v>406</v>
      </c>
      <c r="AX903" s="135" t="s">
        <v>392</v>
      </c>
      <c r="AY903" s="137" t="s">
        <v>393</v>
      </c>
    </row>
    <row r="904" spans="2:51" s="135" customFormat="1" ht="15">
      <c r="B904" s="134"/>
      <c r="D904" s="136" t="s">
        <v>404</v>
      </c>
      <c r="E904" s="137" t="s">
        <v>319</v>
      </c>
      <c r="F904" s="138" t="s">
        <v>1501</v>
      </c>
      <c r="H904" s="139">
        <v>8.1</v>
      </c>
      <c r="I904" s="383"/>
      <c r="L904" s="134"/>
      <c r="M904" s="140"/>
      <c r="T904" s="141"/>
      <c r="AT904" s="137" t="s">
        <v>404</v>
      </c>
      <c r="AU904" s="137" t="s">
        <v>313</v>
      </c>
      <c r="AV904" s="135" t="s">
        <v>313</v>
      </c>
      <c r="AW904" s="135" t="s">
        <v>406</v>
      </c>
      <c r="AX904" s="135" t="s">
        <v>392</v>
      </c>
      <c r="AY904" s="137" t="s">
        <v>393</v>
      </c>
    </row>
    <row r="905" spans="2:51" s="143" customFormat="1" ht="15">
      <c r="B905" s="142"/>
      <c r="D905" s="136" t="s">
        <v>404</v>
      </c>
      <c r="E905" s="144" t="s">
        <v>319</v>
      </c>
      <c r="F905" s="145" t="s">
        <v>407</v>
      </c>
      <c r="H905" s="146">
        <v>121.246</v>
      </c>
      <c r="I905" s="384"/>
      <c r="L905" s="142"/>
      <c r="M905" s="147"/>
      <c r="T905" s="148"/>
      <c r="AT905" s="144" t="s">
        <v>404</v>
      </c>
      <c r="AU905" s="144" t="s">
        <v>313</v>
      </c>
      <c r="AV905" s="143" t="s">
        <v>402</v>
      </c>
      <c r="AW905" s="143" t="s">
        <v>406</v>
      </c>
      <c r="AX905" s="143" t="s">
        <v>391</v>
      </c>
      <c r="AY905" s="144" t="s">
        <v>393</v>
      </c>
    </row>
    <row r="906" spans="2:65" s="270" customFormat="1" ht="16.5" customHeight="1">
      <c r="B906" s="226"/>
      <c r="C906" s="260" t="s">
        <v>1502</v>
      </c>
      <c r="D906" s="260" t="s">
        <v>507</v>
      </c>
      <c r="E906" s="261" t="s">
        <v>1503</v>
      </c>
      <c r="F906" s="262" t="s">
        <v>1504</v>
      </c>
      <c r="G906" s="263" t="s">
        <v>400</v>
      </c>
      <c r="H906" s="264">
        <v>125.676</v>
      </c>
      <c r="I906" s="386"/>
      <c r="J906" s="265">
        <f>ROUND(I906*H906,2)</f>
        <v>0</v>
      </c>
      <c r="K906" s="262" t="s">
        <v>319</v>
      </c>
      <c r="L906" s="155"/>
      <c r="M906" s="387" t="s">
        <v>319</v>
      </c>
      <c r="N906" s="266" t="s">
        <v>336</v>
      </c>
      <c r="P906" s="258">
        <f>O906*H906</f>
        <v>0</v>
      </c>
      <c r="Q906" s="258">
        <v>0.00235</v>
      </c>
      <c r="R906" s="258">
        <f>Q906*H906</f>
        <v>0.2953386</v>
      </c>
      <c r="S906" s="258">
        <v>0</v>
      </c>
      <c r="T906" s="133">
        <f>S906*H906</f>
        <v>0</v>
      </c>
      <c r="AR906" s="271" t="s">
        <v>618</v>
      </c>
      <c r="AT906" s="271" t="s">
        <v>507</v>
      </c>
      <c r="AU906" s="271" t="s">
        <v>313</v>
      </c>
      <c r="AY906" s="271" t="s">
        <v>393</v>
      </c>
      <c r="BE906" s="259">
        <f>IF(N906="základní",J906,0)</f>
        <v>0</v>
      </c>
      <c r="BF906" s="259">
        <f>IF(N906="snížená",J906,0)</f>
        <v>0</v>
      </c>
      <c r="BG906" s="259">
        <f>IF(N906="zákl. přenesená",J906,0)</f>
        <v>0</v>
      </c>
      <c r="BH906" s="259">
        <f>IF(N906="sníž. přenesená",J906,0)</f>
        <v>0</v>
      </c>
      <c r="BI906" s="259">
        <f>IF(N906="nulová",J906,0)</f>
        <v>0</v>
      </c>
      <c r="BJ906" s="271" t="s">
        <v>391</v>
      </c>
      <c r="BK906" s="259">
        <f>ROUND(I906*H906,2)</f>
        <v>0</v>
      </c>
      <c r="BL906" s="271" t="s">
        <v>614</v>
      </c>
      <c r="BM906" s="271" t="s">
        <v>1505</v>
      </c>
    </row>
    <row r="907" spans="2:51" s="150" customFormat="1" ht="15">
      <c r="B907" s="149"/>
      <c r="D907" s="136" t="s">
        <v>404</v>
      </c>
      <c r="E907" s="151" t="s">
        <v>319</v>
      </c>
      <c r="F907" s="152" t="s">
        <v>1214</v>
      </c>
      <c r="H907" s="151" t="s">
        <v>319</v>
      </c>
      <c r="I907" s="385"/>
      <c r="L907" s="149"/>
      <c r="M907" s="153"/>
      <c r="T907" s="154"/>
      <c r="AT907" s="151" t="s">
        <v>404</v>
      </c>
      <c r="AU907" s="151" t="s">
        <v>313</v>
      </c>
      <c r="AV907" s="150" t="s">
        <v>391</v>
      </c>
      <c r="AW907" s="150" t="s">
        <v>406</v>
      </c>
      <c r="AX907" s="150" t="s">
        <v>392</v>
      </c>
      <c r="AY907" s="151" t="s">
        <v>393</v>
      </c>
    </row>
    <row r="908" spans="2:51" s="135" customFormat="1" ht="15">
      <c r="B908" s="134"/>
      <c r="D908" s="136" t="s">
        <v>404</v>
      </c>
      <c r="E908" s="137" t="s">
        <v>319</v>
      </c>
      <c r="F908" s="138" t="s">
        <v>1506</v>
      </c>
      <c r="H908" s="139">
        <v>65.088</v>
      </c>
      <c r="I908" s="383"/>
      <c r="L908" s="134"/>
      <c r="M908" s="140"/>
      <c r="T908" s="141"/>
      <c r="AT908" s="137" t="s">
        <v>404</v>
      </c>
      <c r="AU908" s="137" t="s">
        <v>313</v>
      </c>
      <c r="AV908" s="135" t="s">
        <v>313</v>
      </c>
      <c r="AW908" s="135" t="s">
        <v>406</v>
      </c>
      <c r="AX908" s="135" t="s">
        <v>392</v>
      </c>
      <c r="AY908" s="137" t="s">
        <v>393</v>
      </c>
    </row>
    <row r="909" spans="2:51" s="150" customFormat="1" ht="15">
      <c r="B909" s="149"/>
      <c r="D909" s="136" t="s">
        <v>404</v>
      </c>
      <c r="E909" s="151" t="s">
        <v>319</v>
      </c>
      <c r="F909" s="152" t="s">
        <v>1216</v>
      </c>
      <c r="H909" s="151" t="s">
        <v>319</v>
      </c>
      <c r="I909" s="385"/>
      <c r="L909" s="149"/>
      <c r="M909" s="153"/>
      <c r="T909" s="154"/>
      <c r="AT909" s="151" t="s">
        <v>404</v>
      </c>
      <c r="AU909" s="151" t="s">
        <v>313</v>
      </c>
      <c r="AV909" s="150" t="s">
        <v>391</v>
      </c>
      <c r="AW909" s="150" t="s">
        <v>406</v>
      </c>
      <c r="AX909" s="150" t="s">
        <v>392</v>
      </c>
      <c r="AY909" s="151" t="s">
        <v>393</v>
      </c>
    </row>
    <row r="910" spans="2:51" s="135" customFormat="1" ht="15">
      <c r="B910" s="134"/>
      <c r="D910" s="136" t="s">
        <v>404</v>
      </c>
      <c r="E910" s="137" t="s">
        <v>319</v>
      </c>
      <c r="F910" s="138" t="s">
        <v>1507</v>
      </c>
      <c r="H910" s="139">
        <v>60.588</v>
      </c>
      <c r="I910" s="383"/>
      <c r="L910" s="134"/>
      <c r="M910" s="140"/>
      <c r="T910" s="141"/>
      <c r="AT910" s="137" t="s">
        <v>404</v>
      </c>
      <c r="AU910" s="137" t="s">
        <v>313</v>
      </c>
      <c r="AV910" s="135" t="s">
        <v>313</v>
      </c>
      <c r="AW910" s="135" t="s">
        <v>406</v>
      </c>
      <c r="AX910" s="135" t="s">
        <v>392</v>
      </c>
      <c r="AY910" s="137" t="s">
        <v>393</v>
      </c>
    </row>
    <row r="911" spans="2:51" s="143" customFormat="1" ht="15">
      <c r="B911" s="142"/>
      <c r="D911" s="136" t="s">
        <v>404</v>
      </c>
      <c r="E911" s="144" t="s">
        <v>319</v>
      </c>
      <c r="F911" s="145" t="s">
        <v>407</v>
      </c>
      <c r="H911" s="146">
        <v>125.67599999999999</v>
      </c>
      <c r="I911" s="384"/>
      <c r="L911" s="142"/>
      <c r="M911" s="147"/>
      <c r="T911" s="148"/>
      <c r="AT911" s="144" t="s">
        <v>404</v>
      </c>
      <c r="AU911" s="144" t="s">
        <v>313</v>
      </c>
      <c r="AV911" s="143" t="s">
        <v>402</v>
      </c>
      <c r="AW911" s="143" t="s">
        <v>406</v>
      </c>
      <c r="AX911" s="143" t="s">
        <v>391</v>
      </c>
      <c r="AY911" s="144" t="s">
        <v>393</v>
      </c>
    </row>
    <row r="912" spans="2:65" s="270" customFormat="1" ht="16.5" customHeight="1">
      <c r="B912" s="226"/>
      <c r="C912" s="251" t="s">
        <v>931</v>
      </c>
      <c r="D912" s="251" t="s">
        <v>397</v>
      </c>
      <c r="E912" s="252" t="s">
        <v>932</v>
      </c>
      <c r="F912" s="253" t="s">
        <v>1508</v>
      </c>
      <c r="G912" s="254" t="s">
        <v>400</v>
      </c>
      <c r="H912" s="255">
        <v>252.85</v>
      </c>
      <c r="I912" s="381"/>
      <c r="J912" s="256">
        <f>ROUND(I912*H912,2)</f>
        <v>0</v>
      </c>
      <c r="K912" s="253" t="s">
        <v>319</v>
      </c>
      <c r="L912" s="226"/>
      <c r="M912" s="382" t="s">
        <v>319</v>
      </c>
      <c r="N912" s="257" t="s">
        <v>336</v>
      </c>
      <c r="P912" s="258">
        <f>O912*H912</f>
        <v>0</v>
      </c>
      <c r="Q912" s="258">
        <v>0.0007</v>
      </c>
      <c r="R912" s="258">
        <f>Q912*H912</f>
        <v>0.17699499999999999</v>
      </c>
      <c r="S912" s="258">
        <v>0</v>
      </c>
      <c r="T912" s="133">
        <f>S912*H912</f>
        <v>0</v>
      </c>
      <c r="AR912" s="271" t="s">
        <v>614</v>
      </c>
      <c r="AT912" s="271" t="s">
        <v>397</v>
      </c>
      <c r="AU912" s="271" t="s">
        <v>313</v>
      </c>
      <c r="AY912" s="271" t="s">
        <v>393</v>
      </c>
      <c r="BE912" s="259">
        <f>IF(N912="základní",J912,0)</f>
        <v>0</v>
      </c>
      <c r="BF912" s="259">
        <f>IF(N912="snížená",J912,0)</f>
        <v>0</v>
      </c>
      <c r="BG912" s="259">
        <f>IF(N912="zákl. přenesená",J912,0)</f>
        <v>0</v>
      </c>
      <c r="BH912" s="259">
        <f>IF(N912="sníž. přenesená",J912,0)</f>
        <v>0</v>
      </c>
      <c r="BI912" s="259">
        <f>IF(N912="nulová",J912,0)</f>
        <v>0</v>
      </c>
      <c r="BJ912" s="271" t="s">
        <v>391</v>
      </c>
      <c r="BK912" s="259">
        <f>ROUND(I912*H912,2)</f>
        <v>0</v>
      </c>
      <c r="BL912" s="271" t="s">
        <v>614</v>
      </c>
      <c r="BM912" s="271" t="s">
        <v>933</v>
      </c>
    </row>
    <row r="913" spans="2:51" s="150" customFormat="1" ht="15">
      <c r="B913" s="149"/>
      <c r="D913" s="136" t="s">
        <v>404</v>
      </c>
      <c r="E913" s="151" t="s">
        <v>319</v>
      </c>
      <c r="F913" s="152" t="s">
        <v>440</v>
      </c>
      <c r="H913" s="151" t="s">
        <v>319</v>
      </c>
      <c r="I913" s="385"/>
      <c r="L913" s="149"/>
      <c r="M913" s="153"/>
      <c r="T913" s="154"/>
      <c r="AT913" s="151" t="s">
        <v>404</v>
      </c>
      <c r="AU913" s="151" t="s">
        <v>313</v>
      </c>
      <c r="AV913" s="150" t="s">
        <v>391</v>
      </c>
      <c r="AW913" s="150" t="s">
        <v>406</v>
      </c>
      <c r="AX913" s="150" t="s">
        <v>392</v>
      </c>
      <c r="AY913" s="151" t="s">
        <v>393</v>
      </c>
    </row>
    <row r="914" spans="2:51" s="135" customFormat="1" ht="15">
      <c r="B914" s="134"/>
      <c r="D914" s="136" t="s">
        <v>404</v>
      </c>
      <c r="E914" s="137" t="s">
        <v>319</v>
      </c>
      <c r="F914" s="138" t="s">
        <v>1509</v>
      </c>
      <c r="H914" s="139">
        <v>252.85</v>
      </c>
      <c r="I914" s="383"/>
      <c r="L914" s="134"/>
      <c r="M914" s="140"/>
      <c r="T914" s="141"/>
      <c r="AT914" s="137" t="s">
        <v>404</v>
      </c>
      <c r="AU914" s="137" t="s">
        <v>313</v>
      </c>
      <c r="AV914" s="135" t="s">
        <v>313</v>
      </c>
      <c r="AW914" s="135" t="s">
        <v>406</v>
      </c>
      <c r="AX914" s="135" t="s">
        <v>392</v>
      </c>
      <c r="AY914" s="137" t="s">
        <v>393</v>
      </c>
    </row>
    <row r="915" spans="2:51" s="143" customFormat="1" ht="15">
      <c r="B915" s="142"/>
      <c r="D915" s="136" t="s">
        <v>404</v>
      </c>
      <c r="E915" s="144" t="s">
        <v>319</v>
      </c>
      <c r="F915" s="145" t="s">
        <v>407</v>
      </c>
      <c r="H915" s="146">
        <v>252.85</v>
      </c>
      <c r="I915" s="384"/>
      <c r="L915" s="142"/>
      <c r="M915" s="147"/>
      <c r="T915" s="148"/>
      <c r="AT915" s="144" t="s">
        <v>404</v>
      </c>
      <c r="AU915" s="144" t="s">
        <v>313</v>
      </c>
      <c r="AV915" s="143" t="s">
        <v>402</v>
      </c>
      <c r="AW915" s="143" t="s">
        <v>406</v>
      </c>
      <c r="AX915" s="143" t="s">
        <v>391</v>
      </c>
      <c r="AY915" s="144" t="s">
        <v>393</v>
      </c>
    </row>
    <row r="916" spans="2:65" s="270" customFormat="1" ht="16.5" customHeight="1">
      <c r="B916" s="226"/>
      <c r="C916" s="260" t="s">
        <v>946</v>
      </c>
      <c r="D916" s="260" t="s">
        <v>507</v>
      </c>
      <c r="E916" s="261" t="s">
        <v>1510</v>
      </c>
      <c r="F916" s="262" t="s">
        <v>947</v>
      </c>
      <c r="G916" s="263" t="s">
        <v>400</v>
      </c>
      <c r="H916" s="264">
        <v>278.135</v>
      </c>
      <c r="I916" s="386"/>
      <c r="J916" s="265">
        <f>ROUND(I916*H916,2)</f>
        <v>0</v>
      </c>
      <c r="K916" s="262" t="s">
        <v>319</v>
      </c>
      <c r="L916" s="155"/>
      <c r="M916" s="387" t="s">
        <v>319</v>
      </c>
      <c r="N916" s="266" t="s">
        <v>336</v>
      </c>
      <c r="P916" s="258">
        <f>O916*H916</f>
        <v>0</v>
      </c>
      <c r="Q916" s="258">
        <v>0.0025</v>
      </c>
      <c r="R916" s="258">
        <f>Q916*H916</f>
        <v>0.6953374999999999</v>
      </c>
      <c r="S916" s="258">
        <v>0</v>
      </c>
      <c r="T916" s="133">
        <f>S916*H916</f>
        <v>0</v>
      </c>
      <c r="AR916" s="271" t="s">
        <v>618</v>
      </c>
      <c r="AT916" s="271" t="s">
        <v>507</v>
      </c>
      <c r="AU916" s="271" t="s">
        <v>313</v>
      </c>
      <c r="AY916" s="271" t="s">
        <v>393</v>
      </c>
      <c r="BE916" s="259">
        <f>IF(N916="základní",J916,0)</f>
        <v>0</v>
      </c>
      <c r="BF916" s="259">
        <f>IF(N916="snížená",J916,0)</f>
        <v>0</v>
      </c>
      <c r="BG916" s="259">
        <f>IF(N916="zákl. přenesená",J916,0)</f>
        <v>0</v>
      </c>
      <c r="BH916" s="259">
        <f>IF(N916="sníž. přenesená",J916,0)</f>
        <v>0</v>
      </c>
      <c r="BI916" s="259">
        <f>IF(N916="nulová",J916,0)</f>
        <v>0</v>
      </c>
      <c r="BJ916" s="271" t="s">
        <v>391</v>
      </c>
      <c r="BK916" s="259">
        <f>ROUND(I916*H916,2)</f>
        <v>0</v>
      </c>
      <c r="BL916" s="271" t="s">
        <v>614</v>
      </c>
      <c r="BM916" s="271" t="s">
        <v>948</v>
      </c>
    </row>
    <row r="917" spans="2:51" s="135" customFormat="1" ht="15">
      <c r="B917" s="134"/>
      <c r="D917" s="136" t="s">
        <v>404</v>
      </c>
      <c r="E917" s="137" t="s">
        <v>319</v>
      </c>
      <c r="F917" s="138" t="s">
        <v>1511</v>
      </c>
      <c r="H917" s="139">
        <v>278.135</v>
      </c>
      <c r="I917" s="383"/>
      <c r="L917" s="134"/>
      <c r="M917" s="140"/>
      <c r="T917" s="141"/>
      <c r="AT917" s="137" t="s">
        <v>404</v>
      </c>
      <c r="AU917" s="137" t="s">
        <v>313</v>
      </c>
      <c r="AV917" s="135" t="s">
        <v>313</v>
      </c>
      <c r="AW917" s="135" t="s">
        <v>406</v>
      </c>
      <c r="AX917" s="135" t="s">
        <v>392</v>
      </c>
      <c r="AY917" s="137" t="s">
        <v>393</v>
      </c>
    </row>
    <row r="918" spans="2:51" s="143" customFormat="1" ht="15">
      <c r="B918" s="142"/>
      <c r="D918" s="136" t="s">
        <v>404</v>
      </c>
      <c r="E918" s="144" t="s">
        <v>319</v>
      </c>
      <c r="F918" s="145" t="s">
        <v>407</v>
      </c>
      <c r="H918" s="146">
        <v>278.135</v>
      </c>
      <c r="I918" s="384"/>
      <c r="L918" s="142"/>
      <c r="M918" s="147"/>
      <c r="T918" s="148"/>
      <c r="AT918" s="144" t="s">
        <v>404</v>
      </c>
      <c r="AU918" s="144" t="s">
        <v>313</v>
      </c>
      <c r="AV918" s="143" t="s">
        <v>402</v>
      </c>
      <c r="AW918" s="143" t="s">
        <v>406</v>
      </c>
      <c r="AX918" s="143" t="s">
        <v>391</v>
      </c>
      <c r="AY918" s="144" t="s">
        <v>393</v>
      </c>
    </row>
    <row r="919" spans="2:65" s="270" customFormat="1" ht="16.5" customHeight="1">
      <c r="B919" s="226"/>
      <c r="C919" s="251" t="s">
        <v>614</v>
      </c>
      <c r="D919" s="251" t="s">
        <v>397</v>
      </c>
      <c r="E919" s="252" t="s">
        <v>934</v>
      </c>
      <c r="F919" s="253" t="s">
        <v>935</v>
      </c>
      <c r="G919" s="254" t="s">
        <v>400</v>
      </c>
      <c r="H919" s="255">
        <v>463</v>
      </c>
      <c r="I919" s="381"/>
      <c r="J919" s="256">
        <f>ROUND(I919*H919,2)</f>
        <v>0</v>
      </c>
      <c r="K919" s="253" t="s">
        <v>401</v>
      </c>
      <c r="L919" s="226"/>
      <c r="M919" s="382" t="s">
        <v>319</v>
      </c>
      <c r="N919" s="257" t="s">
        <v>336</v>
      </c>
      <c r="P919" s="258">
        <f>O919*H919</f>
        <v>0</v>
      </c>
      <c r="Q919" s="258">
        <v>0</v>
      </c>
      <c r="R919" s="258">
        <f>Q919*H919</f>
        <v>0</v>
      </c>
      <c r="S919" s="258">
        <v>0</v>
      </c>
      <c r="T919" s="133">
        <f>S919*H919</f>
        <v>0</v>
      </c>
      <c r="AR919" s="271" t="s">
        <v>614</v>
      </c>
      <c r="AT919" s="271" t="s">
        <v>397</v>
      </c>
      <c r="AU919" s="271" t="s">
        <v>313</v>
      </c>
      <c r="AY919" s="271" t="s">
        <v>393</v>
      </c>
      <c r="BE919" s="259">
        <f>IF(N919="základní",J919,0)</f>
        <v>0</v>
      </c>
      <c r="BF919" s="259">
        <f>IF(N919="snížená",J919,0)</f>
        <v>0</v>
      </c>
      <c r="BG919" s="259">
        <f>IF(N919="zákl. přenesená",J919,0)</f>
        <v>0</v>
      </c>
      <c r="BH919" s="259">
        <f>IF(N919="sníž. přenesená",J919,0)</f>
        <v>0</v>
      </c>
      <c r="BI919" s="259">
        <f>IF(N919="nulová",J919,0)</f>
        <v>0</v>
      </c>
      <c r="BJ919" s="271" t="s">
        <v>391</v>
      </c>
      <c r="BK919" s="259">
        <f>ROUND(I919*H919,2)</f>
        <v>0</v>
      </c>
      <c r="BL919" s="271" t="s">
        <v>614</v>
      </c>
      <c r="BM919" s="271" t="s">
        <v>936</v>
      </c>
    </row>
    <row r="920" spans="2:51" s="150" customFormat="1" ht="15">
      <c r="B920" s="149"/>
      <c r="D920" s="136" t="s">
        <v>404</v>
      </c>
      <c r="E920" s="151" t="s">
        <v>319</v>
      </c>
      <c r="F920" s="152" t="s">
        <v>1512</v>
      </c>
      <c r="H920" s="151" t="s">
        <v>319</v>
      </c>
      <c r="I920" s="385"/>
      <c r="L920" s="149"/>
      <c r="M920" s="153"/>
      <c r="T920" s="154"/>
      <c r="AT920" s="151" t="s">
        <v>404</v>
      </c>
      <c r="AU920" s="151" t="s">
        <v>313</v>
      </c>
      <c r="AV920" s="150" t="s">
        <v>391</v>
      </c>
      <c r="AW920" s="150" t="s">
        <v>406</v>
      </c>
      <c r="AX920" s="150" t="s">
        <v>392</v>
      </c>
      <c r="AY920" s="151" t="s">
        <v>393</v>
      </c>
    </row>
    <row r="921" spans="2:51" s="150" customFormat="1" ht="15">
      <c r="B921" s="149"/>
      <c r="D921" s="136" t="s">
        <v>404</v>
      </c>
      <c r="E921" s="151" t="s">
        <v>319</v>
      </c>
      <c r="F921" s="152" t="s">
        <v>665</v>
      </c>
      <c r="H921" s="151" t="s">
        <v>319</v>
      </c>
      <c r="I921" s="385"/>
      <c r="L921" s="149"/>
      <c r="M921" s="153"/>
      <c r="T921" s="154"/>
      <c r="AT921" s="151" t="s">
        <v>404</v>
      </c>
      <c r="AU921" s="151" t="s">
        <v>313</v>
      </c>
      <c r="AV921" s="150" t="s">
        <v>391</v>
      </c>
      <c r="AW921" s="150" t="s">
        <v>406</v>
      </c>
      <c r="AX921" s="150" t="s">
        <v>392</v>
      </c>
      <c r="AY921" s="151" t="s">
        <v>393</v>
      </c>
    </row>
    <row r="922" spans="2:51" s="135" customFormat="1" ht="15">
      <c r="B922" s="134"/>
      <c r="D922" s="136" t="s">
        <v>404</v>
      </c>
      <c r="E922" s="137" t="s">
        <v>319</v>
      </c>
      <c r="F922" s="138" t="s">
        <v>1513</v>
      </c>
      <c r="H922" s="139">
        <v>102.86</v>
      </c>
      <c r="I922" s="383"/>
      <c r="L922" s="134"/>
      <c r="M922" s="140"/>
      <c r="T922" s="141"/>
      <c r="AT922" s="137" t="s">
        <v>404</v>
      </c>
      <c r="AU922" s="137" t="s">
        <v>313</v>
      </c>
      <c r="AV922" s="135" t="s">
        <v>313</v>
      </c>
      <c r="AW922" s="135" t="s">
        <v>406</v>
      </c>
      <c r="AX922" s="135" t="s">
        <v>392</v>
      </c>
      <c r="AY922" s="137" t="s">
        <v>393</v>
      </c>
    </row>
    <row r="923" spans="2:51" s="135" customFormat="1" ht="15">
      <c r="B923" s="134"/>
      <c r="D923" s="136" t="s">
        <v>404</v>
      </c>
      <c r="E923" s="137" t="s">
        <v>319</v>
      </c>
      <c r="F923" s="138" t="s">
        <v>1514</v>
      </c>
      <c r="H923" s="139">
        <v>6.75</v>
      </c>
      <c r="I923" s="383"/>
      <c r="L923" s="134"/>
      <c r="M923" s="140"/>
      <c r="T923" s="141"/>
      <c r="AT923" s="137" t="s">
        <v>404</v>
      </c>
      <c r="AU923" s="137" t="s">
        <v>313</v>
      </c>
      <c r="AV923" s="135" t="s">
        <v>313</v>
      </c>
      <c r="AW923" s="135" t="s">
        <v>406</v>
      </c>
      <c r="AX923" s="135" t="s">
        <v>392</v>
      </c>
      <c r="AY923" s="137" t="s">
        <v>393</v>
      </c>
    </row>
    <row r="924" spans="2:51" s="150" customFormat="1" ht="15">
      <c r="B924" s="149"/>
      <c r="D924" s="136" t="s">
        <v>404</v>
      </c>
      <c r="E924" s="151" t="s">
        <v>319</v>
      </c>
      <c r="F924" s="152" t="s">
        <v>1214</v>
      </c>
      <c r="H924" s="151" t="s">
        <v>319</v>
      </c>
      <c r="I924" s="385"/>
      <c r="L924" s="149"/>
      <c r="M924" s="153"/>
      <c r="T924" s="154"/>
      <c r="AT924" s="151" t="s">
        <v>404</v>
      </c>
      <c r="AU924" s="151" t="s">
        <v>313</v>
      </c>
      <c r="AV924" s="150" t="s">
        <v>391</v>
      </c>
      <c r="AW924" s="150" t="s">
        <v>406</v>
      </c>
      <c r="AX924" s="150" t="s">
        <v>392</v>
      </c>
      <c r="AY924" s="151" t="s">
        <v>393</v>
      </c>
    </row>
    <row r="925" spans="2:51" s="135" customFormat="1" ht="15">
      <c r="B925" s="134"/>
      <c r="D925" s="136" t="s">
        <v>404</v>
      </c>
      <c r="E925" s="137" t="s">
        <v>319</v>
      </c>
      <c r="F925" s="138" t="s">
        <v>1515</v>
      </c>
      <c r="H925" s="139">
        <v>52.07</v>
      </c>
      <c r="I925" s="383"/>
      <c r="L925" s="134"/>
      <c r="M925" s="140"/>
      <c r="T925" s="141"/>
      <c r="AT925" s="137" t="s">
        <v>404</v>
      </c>
      <c r="AU925" s="137" t="s">
        <v>313</v>
      </c>
      <c r="AV925" s="135" t="s">
        <v>313</v>
      </c>
      <c r="AW925" s="135" t="s">
        <v>406</v>
      </c>
      <c r="AX925" s="135" t="s">
        <v>392</v>
      </c>
      <c r="AY925" s="137" t="s">
        <v>393</v>
      </c>
    </row>
    <row r="926" spans="2:51" s="150" customFormat="1" ht="15">
      <c r="B926" s="149"/>
      <c r="D926" s="136" t="s">
        <v>404</v>
      </c>
      <c r="E926" s="151" t="s">
        <v>319</v>
      </c>
      <c r="F926" s="152" t="s">
        <v>1216</v>
      </c>
      <c r="H926" s="151" t="s">
        <v>319</v>
      </c>
      <c r="I926" s="385"/>
      <c r="L926" s="149"/>
      <c r="M926" s="153"/>
      <c r="T926" s="154"/>
      <c r="AT926" s="151" t="s">
        <v>404</v>
      </c>
      <c r="AU926" s="151" t="s">
        <v>313</v>
      </c>
      <c r="AV926" s="150" t="s">
        <v>391</v>
      </c>
      <c r="AW926" s="150" t="s">
        <v>406</v>
      </c>
      <c r="AX926" s="150" t="s">
        <v>392</v>
      </c>
      <c r="AY926" s="151" t="s">
        <v>393</v>
      </c>
    </row>
    <row r="927" spans="2:51" s="135" customFormat="1" ht="15">
      <c r="B927" s="134"/>
      <c r="D927" s="136" t="s">
        <v>404</v>
      </c>
      <c r="E927" s="137" t="s">
        <v>319</v>
      </c>
      <c r="F927" s="138" t="s">
        <v>1516</v>
      </c>
      <c r="H927" s="139">
        <v>48.47</v>
      </c>
      <c r="I927" s="383"/>
      <c r="L927" s="134"/>
      <c r="M927" s="140"/>
      <c r="T927" s="141"/>
      <c r="AT927" s="137" t="s">
        <v>404</v>
      </c>
      <c r="AU927" s="137" t="s">
        <v>313</v>
      </c>
      <c r="AV927" s="135" t="s">
        <v>313</v>
      </c>
      <c r="AW927" s="135" t="s">
        <v>406</v>
      </c>
      <c r="AX927" s="135" t="s">
        <v>392</v>
      </c>
      <c r="AY927" s="137" t="s">
        <v>393</v>
      </c>
    </row>
    <row r="928" spans="2:51" s="150" customFormat="1" ht="15">
      <c r="B928" s="149"/>
      <c r="D928" s="136" t="s">
        <v>404</v>
      </c>
      <c r="E928" s="151" t="s">
        <v>319</v>
      </c>
      <c r="F928" s="152" t="s">
        <v>1517</v>
      </c>
      <c r="H928" s="151" t="s">
        <v>319</v>
      </c>
      <c r="I928" s="385"/>
      <c r="L928" s="149"/>
      <c r="M928" s="153"/>
      <c r="T928" s="154"/>
      <c r="AT928" s="151" t="s">
        <v>404</v>
      </c>
      <c r="AU928" s="151" t="s">
        <v>313</v>
      </c>
      <c r="AV928" s="150" t="s">
        <v>391</v>
      </c>
      <c r="AW928" s="150" t="s">
        <v>406</v>
      </c>
      <c r="AX928" s="150" t="s">
        <v>392</v>
      </c>
      <c r="AY928" s="151" t="s">
        <v>393</v>
      </c>
    </row>
    <row r="929" spans="2:51" s="135" customFormat="1" ht="15">
      <c r="B929" s="134"/>
      <c r="D929" s="136" t="s">
        <v>404</v>
      </c>
      <c r="E929" s="137" t="s">
        <v>319</v>
      </c>
      <c r="F929" s="138" t="s">
        <v>1518</v>
      </c>
      <c r="H929" s="139">
        <v>252.85</v>
      </c>
      <c r="I929" s="383"/>
      <c r="L929" s="134"/>
      <c r="M929" s="140"/>
      <c r="T929" s="141"/>
      <c r="AT929" s="137" t="s">
        <v>404</v>
      </c>
      <c r="AU929" s="137" t="s">
        <v>313</v>
      </c>
      <c r="AV929" s="135" t="s">
        <v>313</v>
      </c>
      <c r="AW929" s="135" t="s">
        <v>406</v>
      </c>
      <c r="AX929" s="135" t="s">
        <v>392</v>
      </c>
      <c r="AY929" s="137" t="s">
        <v>393</v>
      </c>
    </row>
    <row r="930" spans="2:51" s="143" customFormat="1" ht="15">
      <c r="B930" s="142"/>
      <c r="D930" s="136" t="s">
        <v>404</v>
      </c>
      <c r="E930" s="144" t="s">
        <v>319</v>
      </c>
      <c r="F930" s="145" t="s">
        <v>407</v>
      </c>
      <c r="H930" s="146">
        <v>463</v>
      </c>
      <c r="I930" s="384"/>
      <c r="L930" s="142"/>
      <c r="M930" s="147"/>
      <c r="T930" s="148"/>
      <c r="AT930" s="144" t="s">
        <v>404</v>
      </c>
      <c r="AU930" s="144" t="s">
        <v>313</v>
      </c>
      <c r="AV930" s="143" t="s">
        <v>402</v>
      </c>
      <c r="AW930" s="143" t="s">
        <v>406</v>
      </c>
      <c r="AX930" s="143" t="s">
        <v>391</v>
      </c>
      <c r="AY930" s="144" t="s">
        <v>393</v>
      </c>
    </row>
    <row r="931" spans="2:65" s="270" customFormat="1" ht="16.5" customHeight="1">
      <c r="B931" s="226"/>
      <c r="C931" s="251" t="s">
        <v>937</v>
      </c>
      <c r="D931" s="251" t="s">
        <v>397</v>
      </c>
      <c r="E931" s="252" t="s">
        <v>938</v>
      </c>
      <c r="F931" s="253" t="s">
        <v>939</v>
      </c>
      <c r="G931" s="254" t="s">
        <v>400</v>
      </c>
      <c r="H931" s="255">
        <v>463</v>
      </c>
      <c r="I931" s="381"/>
      <c r="J931" s="256">
        <f>ROUND(I931*H931,2)</f>
        <v>0</v>
      </c>
      <c r="K931" s="253" t="s">
        <v>401</v>
      </c>
      <c r="L931" s="226"/>
      <c r="M931" s="382" t="s">
        <v>319</v>
      </c>
      <c r="N931" s="257" t="s">
        <v>336</v>
      </c>
      <c r="P931" s="258">
        <f>O931*H931</f>
        <v>0</v>
      </c>
      <c r="Q931" s="258">
        <v>0.00455</v>
      </c>
      <c r="R931" s="258">
        <f>Q931*H931</f>
        <v>2.10665</v>
      </c>
      <c r="S931" s="258">
        <v>0</v>
      </c>
      <c r="T931" s="133">
        <f>S931*H931</f>
        <v>0</v>
      </c>
      <c r="AR931" s="271" t="s">
        <v>614</v>
      </c>
      <c r="AT931" s="271" t="s">
        <v>397</v>
      </c>
      <c r="AU931" s="271" t="s">
        <v>313</v>
      </c>
      <c r="AY931" s="271" t="s">
        <v>393</v>
      </c>
      <c r="BE931" s="259">
        <f>IF(N931="základní",J931,0)</f>
        <v>0</v>
      </c>
      <c r="BF931" s="259">
        <f>IF(N931="snížená",J931,0)</f>
        <v>0</v>
      </c>
      <c r="BG931" s="259">
        <f>IF(N931="zákl. přenesená",J931,0)</f>
        <v>0</v>
      </c>
      <c r="BH931" s="259">
        <f>IF(N931="sníž. přenesená",J931,0)</f>
        <v>0</v>
      </c>
      <c r="BI931" s="259">
        <f>IF(N931="nulová",J931,0)</f>
        <v>0</v>
      </c>
      <c r="BJ931" s="271" t="s">
        <v>391</v>
      </c>
      <c r="BK931" s="259">
        <f>ROUND(I931*H931,2)</f>
        <v>0</v>
      </c>
      <c r="BL931" s="271" t="s">
        <v>614</v>
      </c>
      <c r="BM931" s="271" t="s">
        <v>940</v>
      </c>
    </row>
    <row r="932" spans="2:65" s="270" customFormat="1" ht="16.5" customHeight="1">
      <c r="B932" s="226"/>
      <c r="C932" s="251" t="s">
        <v>941</v>
      </c>
      <c r="D932" s="251" t="s">
        <v>397</v>
      </c>
      <c r="E932" s="252" t="s">
        <v>942</v>
      </c>
      <c r="F932" s="253" t="s">
        <v>943</v>
      </c>
      <c r="G932" s="254" t="s">
        <v>400</v>
      </c>
      <c r="H932" s="255">
        <v>463</v>
      </c>
      <c r="I932" s="381"/>
      <c r="J932" s="256">
        <f>ROUND(I932*H932,2)</f>
        <v>0</v>
      </c>
      <c r="K932" s="253" t="s">
        <v>401</v>
      </c>
      <c r="L932" s="226"/>
      <c r="M932" s="382" t="s">
        <v>319</v>
      </c>
      <c r="N932" s="257" t="s">
        <v>336</v>
      </c>
      <c r="P932" s="258">
        <f>O932*H932</f>
        <v>0</v>
      </c>
      <c r="Q932" s="258">
        <v>0</v>
      </c>
      <c r="R932" s="258">
        <f>Q932*H932</f>
        <v>0</v>
      </c>
      <c r="S932" s="258">
        <v>0</v>
      </c>
      <c r="T932" s="133">
        <f>S932*H932</f>
        <v>0</v>
      </c>
      <c r="AR932" s="271" t="s">
        <v>614</v>
      </c>
      <c r="AT932" s="271" t="s">
        <v>397</v>
      </c>
      <c r="AU932" s="271" t="s">
        <v>313</v>
      </c>
      <c r="AY932" s="271" t="s">
        <v>393</v>
      </c>
      <c r="BE932" s="259">
        <f>IF(N932="základní",J932,0)</f>
        <v>0</v>
      </c>
      <c r="BF932" s="259">
        <f>IF(N932="snížená",J932,0)</f>
        <v>0</v>
      </c>
      <c r="BG932" s="259">
        <f>IF(N932="zákl. přenesená",J932,0)</f>
        <v>0</v>
      </c>
      <c r="BH932" s="259">
        <f>IF(N932="sníž. přenesená",J932,0)</f>
        <v>0</v>
      </c>
      <c r="BI932" s="259">
        <f>IF(N932="nulová",J932,0)</f>
        <v>0</v>
      </c>
      <c r="BJ932" s="271" t="s">
        <v>391</v>
      </c>
      <c r="BK932" s="259">
        <f>ROUND(I932*H932,2)</f>
        <v>0</v>
      </c>
      <c r="BL932" s="271" t="s">
        <v>614</v>
      </c>
      <c r="BM932" s="271" t="s">
        <v>944</v>
      </c>
    </row>
    <row r="933" spans="2:65" s="270" customFormat="1" ht="16.5" customHeight="1">
      <c r="B933" s="226"/>
      <c r="C933" s="251" t="s">
        <v>949</v>
      </c>
      <c r="D933" s="251" t="s">
        <v>397</v>
      </c>
      <c r="E933" s="252" t="s">
        <v>950</v>
      </c>
      <c r="F933" s="253" t="s">
        <v>951</v>
      </c>
      <c r="G933" s="254" t="s">
        <v>3</v>
      </c>
      <c r="H933" s="255">
        <v>48</v>
      </c>
      <c r="I933" s="381"/>
      <c r="J933" s="256">
        <f>ROUND(I933*H933,2)</f>
        <v>0</v>
      </c>
      <c r="K933" s="253" t="s">
        <v>401</v>
      </c>
      <c r="L933" s="226"/>
      <c r="M933" s="382" t="s">
        <v>319</v>
      </c>
      <c r="N933" s="257" t="s">
        <v>336</v>
      </c>
      <c r="P933" s="258">
        <f>O933*H933</f>
        <v>0</v>
      </c>
      <c r="Q933" s="258">
        <v>0</v>
      </c>
      <c r="R933" s="258">
        <f>Q933*H933</f>
        <v>0</v>
      </c>
      <c r="S933" s="258">
        <v>0</v>
      </c>
      <c r="T933" s="133">
        <f>S933*H933</f>
        <v>0</v>
      </c>
      <c r="AR933" s="271" t="s">
        <v>614</v>
      </c>
      <c r="AT933" s="271" t="s">
        <v>397</v>
      </c>
      <c r="AU933" s="271" t="s">
        <v>313</v>
      </c>
      <c r="AY933" s="271" t="s">
        <v>393</v>
      </c>
      <c r="BE933" s="259">
        <f>IF(N933="základní",J933,0)</f>
        <v>0</v>
      </c>
      <c r="BF933" s="259">
        <f>IF(N933="snížená",J933,0)</f>
        <v>0</v>
      </c>
      <c r="BG933" s="259">
        <f>IF(N933="zákl. přenesená",J933,0)</f>
        <v>0</v>
      </c>
      <c r="BH933" s="259">
        <f>IF(N933="sníž. přenesená",J933,0)</f>
        <v>0</v>
      </c>
      <c r="BI933" s="259">
        <f>IF(N933="nulová",J933,0)</f>
        <v>0</v>
      </c>
      <c r="BJ933" s="271" t="s">
        <v>391</v>
      </c>
      <c r="BK933" s="259">
        <f>ROUND(I933*H933,2)</f>
        <v>0</v>
      </c>
      <c r="BL933" s="271" t="s">
        <v>614</v>
      </c>
      <c r="BM933" s="271" t="s">
        <v>952</v>
      </c>
    </row>
    <row r="934" spans="2:51" s="135" customFormat="1" ht="15">
      <c r="B934" s="134"/>
      <c r="D934" s="136" t="s">
        <v>404</v>
      </c>
      <c r="E934" s="137" t="s">
        <v>319</v>
      </c>
      <c r="F934" s="138" t="s">
        <v>1519</v>
      </c>
      <c r="H934" s="139">
        <v>48</v>
      </c>
      <c r="I934" s="383"/>
      <c r="L934" s="134"/>
      <c r="M934" s="140"/>
      <c r="T934" s="141"/>
      <c r="AT934" s="137" t="s">
        <v>404</v>
      </c>
      <c r="AU934" s="137" t="s">
        <v>313</v>
      </c>
      <c r="AV934" s="135" t="s">
        <v>313</v>
      </c>
      <c r="AW934" s="135" t="s">
        <v>406</v>
      </c>
      <c r="AX934" s="135" t="s">
        <v>392</v>
      </c>
      <c r="AY934" s="137" t="s">
        <v>393</v>
      </c>
    </row>
    <row r="935" spans="2:51" s="143" customFormat="1" ht="15">
      <c r="B935" s="142"/>
      <c r="D935" s="136" t="s">
        <v>404</v>
      </c>
      <c r="E935" s="144" t="s">
        <v>319</v>
      </c>
      <c r="F935" s="145" t="s">
        <v>407</v>
      </c>
      <c r="H935" s="146">
        <v>48</v>
      </c>
      <c r="I935" s="384"/>
      <c r="L935" s="142"/>
      <c r="M935" s="147"/>
      <c r="T935" s="148"/>
      <c r="AT935" s="144" t="s">
        <v>404</v>
      </c>
      <c r="AU935" s="144" t="s">
        <v>313</v>
      </c>
      <c r="AV935" s="143" t="s">
        <v>402</v>
      </c>
      <c r="AW935" s="143" t="s">
        <v>406</v>
      </c>
      <c r="AX935" s="143" t="s">
        <v>391</v>
      </c>
      <c r="AY935" s="144" t="s">
        <v>393</v>
      </c>
    </row>
    <row r="936" spans="2:65" s="270" customFormat="1" ht="16.5" customHeight="1">
      <c r="B936" s="226"/>
      <c r="C936" s="260" t="s">
        <v>953</v>
      </c>
      <c r="D936" s="260" t="s">
        <v>507</v>
      </c>
      <c r="E936" s="261" t="s">
        <v>1520</v>
      </c>
      <c r="F936" s="262" t="s">
        <v>954</v>
      </c>
      <c r="G936" s="263" t="s">
        <v>3</v>
      </c>
      <c r="H936" s="264">
        <v>60</v>
      </c>
      <c r="I936" s="386"/>
      <c r="J936" s="265">
        <f>ROUND(I936*H936,2)</f>
        <v>0</v>
      </c>
      <c r="K936" s="262" t="s">
        <v>319</v>
      </c>
      <c r="L936" s="155"/>
      <c r="M936" s="387" t="s">
        <v>319</v>
      </c>
      <c r="N936" s="266" t="s">
        <v>336</v>
      </c>
      <c r="P936" s="258">
        <f>O936*H936</f>
        <v>0</v>
      </c>
      <c r="Q936" s="258">
        <v>0.00017</v>
      </c>
      <c r="R936" s="258">
        <f>Q936*H936</f>
        <v>0.0102</v>
      </c>
      <c r="S936" s="258">
        <v>0</v>
      </c>
      <c r="T936" s="133">
        <f>S936*H936</f>
        <v>0</v>
      </c>
      <c r="AR936" s="271" t="s">
        <v>618</v>
      </c>
      <c r="AT936" s="271" t="s">
        <v>507</v>
      </c>
      <c r="AU936" s="271" t="s">
        <v>313</v>
      </c>
      <c r="AY936" s="271" t="s">
        <v>393</v>
      </c>
      <c r="BE936" s="259">
        <f>IF(N936="základní",J936,0)</f>
        <v>0</v>
      </c>
      <c r="BF936" s="259">
        <f>IF(N936="snížená",J936,0)</f>
        <v>0</v>
      </c>
      <c r="BG936" s="259">
        <f>IF(N936="zákl. přenesená",J936,0)</f>
        <v>0</v>
      </c>
      <c r="BH936" s="259">
        <f>IF(N936="sníž. přenesená",J936,0)</f>
        <v>0</v>
      </c>
      <c r="BI936" s="259">
        <f>IF(N936="nulová",J936,0)</f>
        <v>0</v>
      </c>
      <c r="BJ936" s="271" t="s">
        <v>391</v>
      </c>
      <c r="BK936" s="259">
        <f>ROUND(I936*H936,2)</f>
        <v>0</v>
      </c>
      <c r="BL936" s="271" t="s">
        <v>614</v>
      </c>
      <c r="BM936" s="271" t="s">
        <v>956</v>
      </c>
    </row>
    <row r="937" spans="2:51" s="135" customFormat="1" ht="15">
      <c r="B937" s="134"/>
      <c r="D937" s="136" t="s">
        <v>404</v>
      </c>
      <c r="E937" s="137" t="s">
        <v>319</v>
      </c>
      <c r="F937" s="138" t="s">
        <v>1521</v>
      </c>
      <c r="H937" s="139">
        <v>60</v>
      </c>
      <c r="I937" s="383"/>
      <c r="L937" s="134"/>
      <c r="M937" s="140"/>
      <c r="T937" s="141"/>
      <c r="AT937" s="137" t="s">
        <v>404</v>
      </c>
      <c r="AU937" s="137" t="s">
        <v>313</v>
      </c>
      <c r="AV937" s="135" t="s">
        <v>313</v>
      </c>
      <c r="AW937" s="135" t="s">
        <v>406</v>
      </c>
      <c r="AX937" s="135" t="s">
        <v>392</v>
      </c>
      <c r="AY937" s="137" t="s">
        <v>393</v>
      </c>
    </row>
    <row r="938" spans="2:51" s="143" customFormat="1" ht="15">
      <c r="B938" s="142"/>
      <c r="D938" s="136" t="s">
        <v>404</v>
      </c>
      <c r="E938" s="144" t="s">
        <v>319</v>
      </c>
      <c r="F938" s="145" t="s">
        <v>407</v>
      </c>
      <c r="H938" s="146">
        <v>60</v>
      </c>
      <c r="I938" s="384"/>
      <c r="L938" s="142"/>
      <c r="M938" s="147"/>
      <c r="T938" s="148"/>
      <c r="AT938" s="144" t="s">
        <v>404</v>
      </c>
      <c r="AU938" s="144" t="s">
        <v>313</v>
      </c>
      <c r="AV938" s="143" t="s">
        <v>402</v>
      </c>
      <c r="AW938" s="143" t="s">
        <v>406</v>
      </c>
      <c r="AX938" s="143" t="s">
        <v>391</v>
      </c>
      <c r="AY938" s="144" t="s">
        <v>393</v>
      </c>
    </row>
    <row r="939" spans="2:65" s="270" customFormat="1" ht="16.5" customHeight="1">
      <c r="B939" s="226"/>
      <c r="C939" s="251" t="s">
        <v>957</v>
      </c>
      <c r="D939" s="251" t="s">
        <v>397</v>
      </c>
      <c r="E939" s="252" t="s">
        <v>958</v>
      </c>
      <c r="F939" s="253" t="s">
        <v>959</v>
      </c>
      <c r="G939" s="254" t="s">
        <v>400</v>
      </c>
      <c r="H939" s="255">
        <v>2.5</v>
      </c>
      <c r="I939" s="381"/>
      <c r="J939" s="256">
        <f>ROUND(I939*H939,2)</f>
        <v>0</v>
      </c>
      <c r="K939" s="253" t="s">
        <v>401</v>
      </c>
      <c r="L939" s="226"/>
      <c r="M939" s="382" t="s">
        <v>319</v>
      </c>
      <c r="N939" s="257" t="s">
        <v>336</v>
      </c>
      <c r="P939" s="258">
        <f>O939*H939</f>
        <v>0</v>
      </c>
      <c r="Q939" s="258">
        <v>0.0005</v>
      </c>
      <c r="R939" s="258">
        <f>Q939*H939</f>
        <v>0.00125</v>
      </c>
      <c r="S939" s="258">
        <v>0</v>
      </c>
      <c r="T939" s="133">
        <f>S939*H939</f>
        <v>0</v>
      </c>
      <c r="AR939" s="271" t="s">
        <v>614</v>
      </c>
      <c r="AT939" s="271" t="s">
        <v>397</v>
      </c>
      <c r="AU939" s="271" t="s">
        <v>313</v>
      </c>
      <c r="AY939" s="271" t="s">
        <v>393</v>
      </c>
      <c r="BE939" s="259">
        <f>IF(N939="základní",J939,0)</f>
        <v>0</v>
      </c>
      <c r="BF939" s="259">
        <f>IF(N939="snížená",J939,0)</f>
        <v>0</v>
      </c>
      <c r="BG939" s="259">
        <f>IF(N939="zákl. přenesená",J939,0)</f>
        <v>0</v>
      </c>
      <c r="BH939" s="259">
        <f>IF(N939="sníž. přenesená",J939,0)</f>
        <v>0</v>
      </c>
      <c r="BI939" s="259">
        <f>IF(N939="nulová",J939,0)</f>
        <v>0</v>
      </c>
      <c r="BJ939" s="271" t="s">
        <v>391</v>
      </c>
      <c r="BK939" s="259">
        <f>ROUND(I939*H939,2)</f>
        <v>0</v>
      </c>
      <c r="BL939" s="271" t="s">
        <v>614</v>
      </c>
      <c r="BM939" s="271" t="s">
        <v>960</v>
      </c>
    </row>
    <row r="940" spans="2:51" s="150" customFormat="1" ht="15">
      <c r="B940" s="149"/>
      <c r="D940" s="136" t="s">
        <v>404</v>
      </c>
      <c r="E940" s="151" t="s">
        <v>319</v>
      </c>
      <c r="F940" s="152" t="s">
        <v>442</v>
      </c>
      <c r="H940" s="151" t="s">
        <v>319</v>
      </c>
      <c r="I940" s="385"/>
      <c r="L940" s="149"/>
      <c r="M940" s="153"/>
      <c r="T940" s="154"/>
      <c r="AT940" s="151" t="s">
        <v>404</v>
      </c>
      <c r="AU940" s="151" t="s">
        <v>313</v>
      </c>
      <c r="AV940" s="150" t="s">
        <v>391</v>
      </c>
      <c r="AW940" s="150" t="s">
        <v>406</v>
      </c>
      <c r="AX940" s="150" t="s">
        <v>392</v>
      </c>
      <c r="AY940" s="151" t="s">
        <v>393</v>
      </c>
    </row>
    <row r="941" spans="2:51" s="150" customFormat="1" ht="15">
      <c r="B941" s="149"/>
      <c r="D941" s="136" t="s">
        <v>404</v>
      </c>
      <c r="E941" s="151" t="s">
        <v>319</v>
      </c>
      <c r="F941" s="152" t="s">
        <v>961</v>
      </c>
      <c r="H941" s="151" t="s">
        <v>319</v>
      </c>
      <c r="I941" s="385"/>
      <c r="L941" s="149"/>
      <c r="M941" s="153"/>
      <c r="T941" s="154"/>
      <c r="AT941" s="151" t="s">
        <v>404</v>
      </c>
      <c r="AU941" s="151" t="s">
        <v>313</v>
      </c>
      <c r="AV941" s="150" t="s">
        <v>391</v>
      </c>
      <c r="AW941" s="150" t="s">
        <v>406</v>
      </c>
      <c r="AX941" s="150" t="s">
        <v>392</v>
      </c>
      <c r="AY941" s="151" t="s">
        <v>393</v>
      </c>
    </row>
    <row r="942" spans="2:51" s="135" customFormat="1" ht="15">
      <c r="B942" s="134"/>
      <c r="D942" s="136" t="s">
        <v>404</v>
      </c>
      <c r="E942" s="137" t="s">
        <v>319</v>
      </c>
      <c r="F942" s="138" t="s">
        <v>945</v>
      </c>
      <c r="H942" s="139">
        <v>2.5</v>
      </c>
      <c r="I942" s="383"/>
      <c r="L942" s="134"/>
      <c r="M942" s="140"/>
      <c r="T942" s="141"/>
      <c r="AT942" s="137" t="s">
        <v>404</v>
      </c>
      <c r="AU942" s="137" t="s">
        <v>313</v>
      </c>
      <c r="AV942" s="135" t="s">
        <v>313</v>
      </c>
      <c r="AW942" s="135" t="s">
        <v>406</v>
      </c>
      <c r="AX942" s="135" t="s">
        <v>392</v>
      </c>
      <c r="AY942" s="137" t="s">
        <v>393</v>
      </c>
    </row>
    <row r="943" spans="2:51" s="143" customFormat="1" ht="15">
      <c r="B943" s="142"/>
      <c r="D943" s="136" t="s">
        <v>404</v>
      </c>
      <c r="E943" s="144" t="s">
        <v>319</v>
      </c>
      <c r="F943" s="145" t="s">
        <v>407</v>
      </c>
      <c r="H943" s="146">
        <v>2.5</v>
      </c>
      <c r="I943" s="384"/>
      <c r="L943" s="142"/>
      <c r="M943" s="147"/>
      <c r="T943" s="148"/>
      <c r="AT943" s="144" t="s">
        <v>404</v>
      </c>
      <c r="AU943" s="144" t="s">
        <v>313</v>
      </c>
      <c r="AV943" s="143" t="s">
        <v>402</v>
      </c>
      <c r="AW943" s="143" t="s">
        <v>406</v>
      </c>
      <c r="AX943" s="143" t="s">
        <v>391</v>
      </c>
      <c r="AY943" s="144" t="s">
        <v>393</v>
      </c>
    </row>
    <row r="944" spans="2:65" s="270" customFormat="1" ht="16.5" customHeight="1">
      <c r="B944" s="226"/>
      <c r="C944" s="251" t="s">
        <v>962</v>
      </c>
      <c r="D944" s="251" t="s">
        <v>397</v>
      </c>
      <c r="E944" s="252" t="s">
        <v>963</v>
      </c>
      <c r="F944" s="253" t="s">
        <v>964</v>
      </c>
      <c r="G944" s="254" t="s">
        <v>438</v>
      </c>
      <c r="H944" s="255">
        <v>3.675</v>
      </c>
      <c r="I944" s="381"/>
      <c r="J944" s="256">
        <f>ROUND(I944*H944,2)</f>
        <v>0</v>
      </c>
      <c r="K944" s="253" t="s">
        <v>401</v>
      </c>
      <c r="L944" s="226"/>
      <c r="M944" s="382" t="s">
        <v>319</v>
      </c>
      <c r="N944" s="257" t="s">
        <v>336</v>
      </c>
      <c r="P944" s="258">
        <f>O944*H944</f>
        <v>0</v>
      </c>
      <c r="Q944" s="258">
        <v>0</v>
      </c>
      <c r="R944" s="258">
        <f>Q944*H944</f>
        <v>0</v>
      </c>
      <c r="S944" s="258">
        <v>0</v>
      </c>
      <c r="T944" s="133">
        <f>S944*H944</f>
        <v>0</v>
      </c>
      <c r="AR944" s="271" t="s">
        <v>614</v>
      </c>
      <c r="AT944" s="271" t="s">
        <v>397</v>
      </c>
      <c r="AU944" s="271" t="s">
        <v>313</v>
      </c>
      <c r="AY944" s="271" t="s">
        <v>393</v>
      </c>
      <c r="BE944" s="259">
        <f>IF(N944="základní",J944,0)</f>
        <v>0</v>
      </c>
      <c r="BF944" s="259">
        <f>IF(N944="snížená",J944,0)</f>
        <v>0</v>
      </c>
      <c r="BG944" s="259">
        <f>IF(N944="zákl. přenesená",J944,0)</f>
        <v>0</v>
      </c>
      <c r="BH944" s="259">
        <f>IF(N944="sníž. přenesená",J944,0)</f>
        <v>0</v>
      </c>
      <c r="BI944" s="259">
        <f>IF(N944="nulová",J944,0)</f>
        <v>0</v>
      </c>
      <c r="BJ944" s="271" t="s">
        <v>391</v>
      </c>
      <c r="BK944" s="259">
        <f>ROUND(I944*H944,2)</f>
        <v>0</v>
      </c>
      <c r="BL944" s="271" t="s">
        <v>614</v>
      </c>
      <c r="BM944" s="271" t="s">
        <v>965</v>
      </c>
    </row>
    <row r="945" spans="2:65" s="270" customFormat="1" ht="16.5" customHeight="1">
      <c r="B945" s="226"/>
      <c r="C945" s="251" t="s">
        <v>966</v>
      </c>
      <c r="D945" s="251" t="s">
        <v>397</v>
      </c>
      <c r="E945" s="252" t="s">
        <v>967</v>
      </c>
      <c r="F945" s="253" t="s">
        <v>968</v>
      </c>
      <c r="G945" s="254" t="s">
        <v>438</v>
      </c>
      <c r="H945" s="255">
        <v>3.675</v>
      </c>
      <c r="I945" s="381"/>
      <c r="J945" s="256">
        <f>ROUND(I945*H945,2)</f>
        <v>0</v>
      </c>
      <c r="K945" s="253" t="s">
        <v>401</v>
      </c>
      <c r="L945" s="226"/>
      <c r="M945" s="382" t="s">
        <v>319</v>
      </c>
      <c r="N945" s="257" t="s">
        <v>336</v>
      </c>
      <c r="P945" s="258">
        <f>O945*H945</f>
        <v>0</v>
      </c>
      <c r="Q945" s="258">
        <v>0</v>
      </c>
      <c r="R945" s="258">
        <f>Q945*H945</f>
        <v>0</v>
      </c>
      <c r="S945" s="258">
        <v>0</v>
      </c>
      <c r="T945" s="133">
        <f>S945*H945</f>
        <v>0</v>
      </c>
      <c r="AR945" s="271" t="s">
        <v>614</v>
      </c>
      <c r="AT945" s="271" t="s">
        <v>397</v>
      </c>
      <c r="AU945" s="271" t="s">
        <v>313</v>
      </c>
      <c r="AY945" s="271" t="s">
        <v>393</v>
      </c>
      <c r="BE945" s="259">
        <f>IF(N945="základní",J945,0)</f>
        <v>0</v>
      </c>
      <c r="BF945" s="259">
        <f>IF(N945="snížená",J945,0)</f>
        <v>0</v>
      </c>
      <c r="BG945" s="259">
        <f>IF(N945="zákl. přenesená",J945,0)</f>
        <v>0</v>
      </c>
      <c r="BH945" s="259">
        <f>IF(N945="sníž. přenesená",J945,0)</f>
        <v>0</v>
      </c>
      <c r="BI945" s="259">
        <f>IF(N945="nulová",J945,0)</f>
        <v>0</v>
      </c>
      <c r="BJ945" s="271" t="s">
        <v>391</v>
      </c>
      <c r="BK945" s="259">
        <f>ROUND(I945*H945,2)</f>
        <v>0</v>
      </c>
      <c r="BL945" s="271" t="s">
        <v>614</v>
      </c>
      <c r="BM945" s="271" t="s">
        <v>969</v>
      </c>
    </row>
    <row r="946" spans="2:63" s="245" customFormat="1" ht="22.9" customHeight="1">
      <c r="B946" s="244"/>
      <c r="D946" s="128" t="s">
        <v>388</v>
      </c>
      <c r="E946" s="132" t="s">
        <v>970</v>
      </c>
      <c r="F946" s="132" t="s">
        <v>971</v>
      </c>
      <c r="I946" s="380"/>
      <c r="J946" s="250">
        <f>BK946</f>
        <v>0</v>
      </c>
      <c r="L946" s="244"/>
      <c r="M946" s="247"/>
      <c r="P946" s="248">
        <f>SUM(P947:P977)</f>
        <v>0</v>
      </c>
      <c r="R946" s="248">
        <f>SUM(R947:R977)</f>
        <v>1.7236007999999998</v>
      </c>
      <c r="T946" s="249">
        <f>SUM(T947:T977)</f>
        <v>0</v>
      </c>
      <c r="AR946" s="128" t="s">
        <v>313</v>
      </c>
      <c r="AT946" s="130" t="s">
        <v>388</v>
      </c>
      <c r="AU946" s="130" t="s">
        <v>391</v>
      </c>
      <c r="AY946" s="128" t="s">
        <v>393</v>
      </c>
      <c r="BK946" s="131">
        <f>SUM(BK947:BK977)</f>
        <v>0</v>
      </c>
    </row>
    <row r="947" spans="2:65" s="270" customFormat="1" ht="16.5" customHeight="1">
      <c r="B947" s="226"/>
      <c r="C947" s="251" t="s">
        <v>1522</v>
      </c>
      <c r="D947" s="251" t="s">
        <v>397</v>
      </c>
      <c r="E947" s="252" t="s">
        <v>1523</v>
      </c>
      <c r="F947" s="253" t="s">
        <v>1524</v>
      </c>
      <c r="G947" s="254" t="s">
        <v>400</v>
      </c>
      <c r="H947" s="255">
        <v>50.618</v>
      </c>
      <c r="I947" s="381"/>
      <c r="J947" s="256">
        <f>ROUND(I947*H947,2)</f>
        <v>0</v>
      </c>
      <c r="K947" s="253" t="s">
        <v>401</v>
      </c>
      <c r="L947" s="226"/>
      <c r="M947" s="382" t="s">
        <v>319</v>
      </c>
      <c r="N947" s="257" t="s">
        <v>336</v>
      </c>
      <c r="P947" s="258">
        <f>O947*H947</f>
        <v>0</v>
      </c>
      <c r="Q947" s="258">
        <v>0.0036</v>
      </c>
      <c r="R947" s="258">
        <f>Q947*H947</f>
        <v>0.1822248</v>
      </c>
      <c r="S947" s="258">
        <v>0</v>
      </c>
      <c r="T947" s="133">
        <f>S947*H947</f>
        <v>0</v>
      </c>
      <c r="AR947" s="271" t="s">
        <v>614</v>
      </c>
      <c r="AT947" s="271" t="s">
        <v>397</v>
      </c>
      <c r="AU947" s="271" t="s">
        <v>313</v>
      </c>
      <c r="AY947" s="271" t="s">
        <v>393</v>
      </c>
      <c r="BE947" s="259">
        <f>IF(N947="základní",J947,0)</f>
        <v>0</v>
      </c>
      <c r="BF947" s="259">
        <f>IF(N947="snížená",J947,0)</f>
        <v>0</v>
      </c>
      <c r="BG947" s="259">
        <f>IF(N947="zákl. přenesená",J947,0)</f>
        <v>0</v>
      </c>
      <c r="BH947" s="259">
        <f>IF(N947="sníž. přenesená",J947,0)</f>
        <v>0</v>
      </c>
      <c r="BI947" s="259">
        <f>IF(N947="nulová",J947,0)</f>
        <v>0</v>
      </c>
      <c r="BJ947" s="271" t="s">
        <v>391</v>
      </c>
      <c r="BK947" s="259">
        <f>ROUND(I947*H947,2)</f>
        <v>0</v>
      </c>
      <c r="BL947" s="271" t="s">
        <v>614</v>
      </c>
      <c r="BM947" s="271" t="s">
        <v>1525</v>
      </c>
    </row>
    <row r="948" spans="2:51" s="150" customFormat="1" ht="15">
      <c r="B948" s="149"/>
      <c r="D948" s="136" t="s">
        <v>404</v>
      </c>
      <c r="E948" s="151" t="s">
        <v>319</v>
      </c>
      <c r="F948" s="152" t="s">
        <v>442</v>
      </c>
      <c r="H948" s="151" t="s">
        <v>319</v>
      </c>
      <c r="I948" s="385"/>
      <c r="L948" s="149"/>
      <c r="M948" s="153"/>
      <c r="T948" s="154"/>
      <c r="AT948" s="151" t="s">
        <v>404</v>
      </c>
      <c r="AU948" s="151" t="s">
        <v>313</v>
      </c>
      <c r="AV948" s="150" t="s">
        <v>391</v>
      </c>
      <c r="AW948" s="150" t="s">
        <v>406</v>
      </c>
      <c r="AX948" s="150" t="s">
        <v>392</v>
      </c>
      <c r="AY948" s="151" t="s">
        <v>393</v>
      </c>
    </row>
    <row r="949" spans="2:51" s="150" customFormat="1" ht="15">
      <c r="B949" s="149"/>
      <c r="D949" s="136" t="s">
        <v>404</v>
      </c>
      <c r="E949" s="151" t="s">
        <v>319</v>
      </c>
      <c r="F949" s="152" t="s">
        <v>1214</v>
      </c>
      <c r="H949" s="151" t="s">
        <v>319</v>
      </c>
      <c r="I949" s="385"/>
      <c r="L949" s="149"/>
      <c r="M949" s="153"/>
      <c r="T949" s="154"/>
      <c r="AT949" s="151" t="s">
        <v>404</v>
      </c>
      <c r="AU949" s="151" t="s">
        <v>313</v>
      </c>
      <c r="AV949" s="150" t="s">
        <v>391</v>
      </c>
      <c r="AW949" s="150" t="s">
        <v>406</v>
      </c>
      <c r="AX949" s="150" t="s">
        <v>392</v>
      </c>
      <c r="AY949" s="151" t="s">
        <v>393</v>
      </c>
    </row>
    <row r="950" spans="2:51" s="135" customFormat="1" ht="15">
      <c r="B950" s="134"/>
      <c r="D950" s="136" t="s">
        <v>404</v>
      </c>
      <c r="E950" s="137" t="s">
        <v>319</v>
      </c>
      <c r="F950" s="138" t="s">
        <v>1224</v>
      </c>
      <c r="H950" s="139">
        <v>24.648</v>
      </c>
      <c r="I950" s="383"/>
      <c r="L950" s="134"/>
      <c r="M950" s="140"/>
      <c r="T950" s="141"/>
      <c r="AT950" s="137" t="s">
        <v>404</v>
      </c>
      <c r="AU950" s="137" t="s">
        <v>313</v>
      </c>
      <c r="AV950" s="135" t="s">
        <v>313</v>
      </c>
      <c r="AW950" s="135" t="s">
        <v>406</v>
      </c>
      <c r="AX950" s="135" t="s">
        <v>392</v>
      </c>
      <c r="AY950" s="137" t="s">
        <v>393</v>
      </c>
    </row>
    <row r="951" spans="2:51" s="150" customFormat="1" ht="15">
      <c r="B951" s="149"/>
      <c r="D951" s="136" t="s">
        <v>404</v>
      </c>
      <c r="E951" s="151" t="s">
        <v>319</v>
      </c>
      <c r="F951" s="152" t="s">
        <v>1216</v>
      </c>
      <c r="H951" s="151" t="s">
        <v>319</v>
      </c>
      <c r="I951" s="385"/>
      <c r="L951" s="149"/>
      <c r="M951" s="153"/>
      <c r="T951" s="154"/>
      <c r="AT951" s="151" t="s">
        <v>404</v>
      </c>
      <c r="AU951" s="151" t="s">
        <v>313</v>
      </c>
      <c r="AV951" s="150" t="s">
        <v>391</v>
      </c>
      <c r="AW951" s="150" t="s">
        <v>406</v>
      </c>
      <c r="AX951" s="150" t="s">
        <v>392</v>
      </c>
      <c r="AY951" s="151" t="s">
        <v>393</v>
      </c>
    </row>
    <row r="952" spans="2:51" s="135" customFormat="1" ht="15">
      <c r="B952" s="134"/>
      <c r="D952" s="136" t="s">
        <v>404</v>
      </c>
      <c r="E952" s="137" t="s">
        <v>319</v>
      </c>
      <c r="F952" s="138" t="s">
        <v>1225</v>
      </c>
      <c r="H952" s="139">
        <v>25.97</v>
      </c>
      <c r="I952" s="383"/>
      <c r="L952" s="134"/>
      <c r="M952" s="140"/>
      <c r="T952" s="141"/>
      <c r="AT952" s="137" t="s">
        <v>404</v>
      </c>
      <c r="AU952" s="137" t="s">
        <v>313</v>
      </c>
      <c r="AV952" s="135" t="s">
        <v>313</v>
      </c>
      <c r="AW952" s="135" t="s">
        <v>406</v>
      </c>
      <c r="AX952" s="135" t="s">
        <v>392</v>
      </c>
      <c r="AY952" s="137" t="s">
        <v>393</v>
      </c>
    </row>
    <row r="953" spans="2:51" s="143" customFormat="1" ht="15">
      <c r="B953" s="142"/>
      <c r="D953" s="136" t="s">
        <v>404</v>
      </c>
      <c r="E953" s="144" t="s">
        <v>319</v>
      </c>
      <c r="F953" s="145" t="s">
        <v>407</v>
      </c>
      <c r="H953" s="146">
        <v>50.617999999999995</v>
      </c>
      <c r="I953" s="384"/>
      <c r="L953" s="142"/>
      <c r="M953" s="147"/>
      <c r="T953" s="148"/>
      <c r="AT953" s="144" t="s">
        <v>404</v>
      </c>
      <c r="AU953" s="144" t="s">
        <v>313</v>
      </c>
      <c r="AV953" s="143" t="s">
        <v>402</v>
      </c>
      <c r="AW953" s="143" t="s">
        <v>406</v>
      </c>
      <c r="AX953" s="143" t="s">
        <v>391</v>
      </c>
      <c r="AY953" s="144" t="s">
        <v>393</v>
      </c>
    </row>
    <row r="954" spans="2:65" s="270" customFormat="1" ht="16.5" customHeight="1">
      <c r="B954" s="226"/>
      <c r="C954" s="260" t="s">
        <v>1526</v>
      </c>
      <c r="D954" s="260" t="s">
        <v>507</v>
      </c>
      <c r="E954" s="261" t="s">
        <v>1527</v>
      </c>
      <c r="F954" s="262" t="s">
        <v>1528</v>
      </c>
      <c r="G954" s="263" t="s">
        <v>400</v>
      </c>
      <c r="H954" s="264">
        <v>55.68</v>
      </c>
      <c r="I954" s="386"/>
      <c r="J954" s="265">
        <f>ROUND(I954*H954,2)</f>
        <v>0</v>
      </c>
      <c r="K954" s="262" t="s">
        <v>319</v>
      </c>
      <c r="L954" s="155"/>
      <c r="M954" s="387" t="s">
        <v>319</v>
      </c>
      <c r="N954" s="266" t="s">
        <v>336</v>
      </c>
      <c r="P954" s="258">
        <f>O954*H954</f>
        <v>0</v>
      </c>
      <c r="Q954" s="258">
        <v>0.0118</v>
      </c>
      <c r="R954" s="258">
        <f>Q954*H954</f>
        <v>0.6570239999999999</v>
      </c>
      <c r="S954" s="258">
        <v>0</v>
      </c>
      <c r="T954" s="133">
        <f>S954*H954</f>
        <v>0</v>
      </c>
      <c r="AR954" s="271" t="s">
        <v>618</v>
      </c>
      <c r="AT954" s="271" t="s">
        <v>507</v>
      </c>
      <c r="AU954" s="271" t="s">
        <v>313</v>
      </c>
      <c r="AY954" s="271" t="s">
        <v>393</v>
      </c>
      <c r="BE954" s="259">
        <f>IF(N954="základní",J954,0)</f>
        <v>0</v>
      </c>
      <c r="BF954" s="259">
        <f>IF(N954="snížená",J954,0)</f>
        <v>0</v>
      </c>
      <c r="BG954" s="259">
        <f>IF(N954="zákl. přenesená",J954,0)</f>
        <v>0</v>
      </c>
      <c r="BH954" s="259">
        <f>IF(N954="sníž. přenesená",J954,0)</f>
        <v>0</v>
      </c>
      <c r="BI954" s="259">
        <f>IF(N954="nulová",J954,0)</f>
        <v>0</v>
      </c>
      <c r="BJ954" s="271" t="s">
        <v>391</v>
      </c>
      <c r="BK954" s="259">
        <f>ROUND(I954*H954,2)</f>
        <v>0</v>
      </c>
      <c r="BL954" s="271" t="s">
        <v>614</v>
      </c>
      <c r="BM954" s="271" t="s">
        <v>1529</v>
      </c>
    </row>
    <row r="955" spans="2:51" s="150" customFormat="1" ht="15">
      <c r="B955" s="149"/>
      <c r="D955" s="136" t="s">
        <v>404</v>
      </c>
      <c r="E955" s="151" t="s">
        <v>319</v>
      </c>
      <c r="F955" s="152" t="s">
        <v>1214</v>
      </c>
      <c r="H955" s="151" t="s">
        <v>319</v>
      </c>
      <c r="I955" s="385"/>
      <c r="L955" s="149"/>
      <c r="M955" s="153"/>
      <c r="T955" s="154"/>
      <c r="AT955" s="151" t="s">
        <v>404</v>
      </c>
      <c r="AU955" s="151" t="s">
        <v>313</v>
      </c>
      <c r="AV955" s="150" t="s">
        <v>391</v>
      </c>
      <c r="AW955" s="150" t="s">
        <v>406</v>
      </c>
      <c r="AX955" s="150" t="s">
        <v>392</v>
      </c>
      <c r="AY955" s="151" t="s">
        <v>393</v>
      </c>
    </row>
    <row r="956" spans="2:51" s="135" customFormat="1" ht="15">
      <c r="B956" s="134"/>
      <c r="D956" s="136" t="s">
        <v>404</v>
      </c>
      <c r="E956" s="137" t="s">
        <v>319</v>
      </c>
      <c r="F956" s="138" t="s">
        <v>1530</v>
      </c>
      <c r="H956" s="139">
        <v>27.113</v>
      </c>
      <c r="I956" s="383"/>
      <c r="L956" s="134"/>
      <c r="M956" s="140"/>
      <c r="T956" s="141"/>
      <c r="AT956" s="137" t="s">
        <v>404</v>
      </c>
      <c r="AU956" s="137" t="s">
        <v>313</v>
      </c>
      <c r="AV956" s="135" t="s">
        <v>313</v>
      </c>
      <c r="AW956" s="135" t="s">
        <v>406</v>
      </c>
      <c r="AX956" s="135" t="s">
        <v>392</v>
      </c>
      <c r="AY956" s="137" t="s">
        <v>393</v>
      </c>
    </row>
    <row r="957" spans="2:51" s="150" customFormat="1" ht="15">
      <c r="B957" s="149"/>
      <c r="D957" s="136" t="s">
        <v>404</v>
      </c>
      <c r="E957" s="151" t="s">
        <v>319</v>
      </c>
      <c r="F957" s="152" t="s">
        <v>1216</v>
      </c>
      <c r="H957" s="151" t="s">
        <v>319</v>
      </c>
      <c r="I957" s="385"/>
      <c r="L957" s="149"/>
      <c r="M957" s="153"/>
      <c r="T957" s="154"/>
      <c r="AT957" s="151" t="s">
        <v>404</v>
      </c>
      <c r="AU957" s="151" t="s">
        <v>313</v>
      </c>
      <c r="AV957" s="150" t="s">
        <v>391</v>
      </c>
      <c r="AW957" s="150" t="s">
        <v>406</v>
      </c>
      <c r="AX957" s="150" t="s">
        <v>392</v>
      </c>
      <c r="AY957" s="151" t="s">
        <v>393</v>
      </c>
    </row>
    <row r="958" spans="2:51" s="135" customFormat="1" ht="15">
      <c r="B958" s="134"/>
      <c r="D958" s="136" t="s">
        <v>404</v>
      </c>
      <c r="E958" s="137" t="s">
        <v>319</v>
      </c>
      <c r="F958" s="138" t="s">
        <v>1531</v>
      </c>
      <c r="H958" s="139">
        <v>28.567</v>
      </c>
      <c r="I958" s="383"/>
      <c r="L958" s="134"/>
      <c r="M958" s="140"/>
      <c r="T958" s="141"/>
      <c r="AT958" s="137" t="s">
        <v>404</v>
      </c>
      <c r="AU958" s="137" t="s">
        <v>313</v>
      </c>
      <c r="AV958" s="135" t="s">
        <v>313</v>
      </c>
      <c r="AW958" s="135" t="s">
        <v>406</v>
      </c>
      <c r="AX958" s="135" t="s">
        <v>392</v>
      </c>
      <c r="AY958" s="137" t="s">
        <v>393</v>
      </c>
    </row>
    <row r="959" spans="2:51" s="143" customFormat="1" ht="15">
      <c r="B959" s="142"/>
      <c r="D959" s="136" t="s">
        <v>404</v>
      </c>
      <c r="E959" s="144" t="s">
        <v>319</v>
      </c>
      <c r="F959" s="145" t="s">
        <v>407</v>
      </c>
      <c r="H959" s="146">
        <v>55.68</v>
      </c>
      <c r="I959" s="384"/>
      <c r="L959" s="142"/>
      <c r="M959" s="147"/>
      <c r="T959" s="148"/>
      <c r="AT959" s="144" t="s">
        <v>404</v>
      </c>
      <c r="AU959" s="144" t="s">
        <v>313</v>
      </c>
      <c r="AV959" s="143" t="s">
        <v>402</v>
      </c>
      <c r="AW959" s="143" t="s">
        <v>406</v>
      </c>
      <c r="AX959" s="143" t="s">
        <v>391</v>
      </c>
      <c r="AY959" s="144" t="s">
        <v>393</v>
      </c>
    </row>
    <row r="960" spans="2:65" s="270" customFormat="1" ht="22.5" customHeight="1">
      <c r="B960" s="226"/>
      <c r="C960" s="251" t="s">
        <v>972</v>
      </c>
      <c r="D960" s="251" t="s">
        <v>397</v>
      </c>
      <c r="E960" s="252" t="s">
        <v>973</v>
      </c>
      <c r="F960" s="253" t="s">
        <v>974</v>
      </c>
      <c r="G960" s="254" t="s">
        <v>400</v>
      </c>
      <c r="H960" s="255">
        <v>54.697</v>
      </c>
      <c r="I960" s="381"/>
      <c r="J960" s="256">
        <f>ROUND(I960*H960,2)</f>
        <v>0</v>
      </c>
      <c r="K960" s="253" t="s">
        <v>319</v>
      </c>
      <c r="L960" s="226"/>
      <c r="M960" s="382" t="s">
        <v>319</v>
      </c>
      <c r="N960" s="257" t="s">
        <v>336</v>
      </c>
      <c r="P960" s="258">
        <f>O960*H960</f>
        <v>0</v>
      </c>
      <c r="Q960" s="258">
        <v>0.0032</v>
      </c>
      <c r="R960" s="258">
        <f>Q960*H960</f>
        <v>0.17503040000000003</v>
      </c>
      <c r="S960" s="258">
        <v>0</v>
      </c>
      <c r="T960" s="133">
        <f>S960*H960</f>
        <v>0</v>
      </c>
      <c r="AR960" s="271" t="s">
        <v>614</v>
      </c>
      <c r="AT960" s="271" t="s">
        <v>397</v>
      </c>
      <c r="AU960" s="271" t="s">
        <v>313</v>
      </c>
      <c r="AY960" s="271" t="s">
        <v>393</v>
      </c>
      <c r="BE960" s="259">
        <f>IF(N960="základní",J960,0)</f>
        <v>0</v>
      </c>
      <c r="BF960" s="259">
        <f>IF(N960="snížená",J960,0)</f>
        <v>0</v>
      </c>
      <c r="BG960" s="259">
        <f>IF(N960="zákl. přenesená",J960,0)</f>
        <v>0</v>
      </c>
      <c r="BH960" s="259">
        <f>IF(N960="sníž. přenesená",J960,0)</f>
        <v>0</v>
      </c>
      <c r="BI960" s="259">
        <f>IF(N960="nulová",J960,0)</f>
        <v>0</v>
      </c>
      <c r="BJ960" s="271" t="s">
        <v>391</v>
      </c>
      <c r="BK960" s="259">
        <f>ROUND(I960*H960,2)</f>
        <v>0</v>
      </c>
      <c r="BL960" s="271" t="s">
        <v>614</v>
      </c>
      <c r="BM960" s="271" t="s">
        <v>975</v>
      </c>
    </row>
    <row r="961" spans="2:51" s="150" customFormat="1" ht="15">
      <c r="B961" s="149"/>
      <c r="D961" s="136" t="s">
        <v>404</v>
      </c>
      <c r="E961" s="151" t="s">
        <v>319</v>
      </c>
      <c r="F961" s="152" t="s">
        <v>440</v>
      </c>
      <c r="H961" s="151" t="s">
        <v>319</v>
      </c>
      <c r="I961" s="385"/>
      <c r="L961" s="149"/>
      <c r="M961" s="153"/>
      <c r="T961" s="154"/>
      <c r="AT961" s="151" t="s">
        <v>404</v>
      </c>
      <c r="AU961" s="151" t="s">
        <v>313</v>
      </c>
      <c r="AV961" s="150" t="s">
        <v>391</v>
      </c>
      <c r="AW961" s="150" t="s">
        <v>406</v>
      </c>
      <c r="AX961" s="150" t="s">
        <v>392</v>
      </c>
      <c r="AY961" s="151" t="s">
        <v>393</v>
      </c>
    </row>
    <row r="962" spans="2:51" s="135" customFormat="1" ht="15">
      <c r="B962" s="134"/>
      <c r="D962" s="136" t="s">
        <v>404</v>
      </c>
      <c r="E962" s="137" t="s">
        <v>319</v>
      </c>
      <c r="F962" s="138" t="s">
        <v>494</v>
      </c>
      <c r="H962" s="139">
        <v>17.85</v>
      </c>
      <c r="I962" s="383"/>
      <c r="L962" s="134"/>
      <c r="M962" s="140"/>
      <c r="T962" s="141"/>
      <c r="AT962" s="137" t="s">
        <v>404</v>
      </c>
      <c r="AU962" s="137" t="s">
        <v>313</v>
      </c>
      <c r="AV962" s="135" t="s">
        <v>313</v>
      </c>
      <c r="AW962" s="135" t="s">
        <v>406</v>
      </c>
      <c r="AX962" s="135" t="s">
        <v>392</v>
      </c>
      <c r="AY962" s="137" t="s">
        <v>393</v>
      </c>
    </row>
    <row r="963" spans="2:51" s="135" customFormat="1" ht="15">
      <c r="B963" s="134"/>
      <c r="D963" s="136" t="s">
        <v>404</v>
      </c>
      <c r="E963" s="137" t="s">
        <v>319</v>
      </c>
      <c r="F963" s="138" t="s">
        <v>1532</v>
      </c>
      <c r="H963" s="139">
        <v>7.05</v>
      </c>
      <c r="I963" s="383"/>
      <c r="L963" s="134"/>
      <c r="M963" s="140"/>
      <c r="T963" s="141"/>
      <c r="AT963" s="137" t="s">
        <v>404</v>
      </c>
      <c r="AU963" s="137" t="s">
        <v>313</v>
      </c>
      <c r="AV963" s="135" t="s">
        <v>313</v>
      </c>
      <c r="AW963" s="135" t="s">
        <v>406</v>
      </c>
      <c r="AX963" s="135" t="s">
        <v>392</v>
      </c>
      <c r="AY963" s="137" t="s">
        <v>393</v>
      </c>
    </row>
    <row r="964" spans="2:51" s="150" customFormat="1" ht="15">
      <c r="B964" s="149"/>
      <c r="D964" s="136" t="s">
        <v>404</v>
      </c>
      <c r="E964" s="151" t="s">
        <v>319</v>
      </c>
      <c r="F964" s="152" t="s">
        <v>495</v>
      </c>
      <c r="H964" s="151" t="s">
        <v>319</v>
      </c>
      <c r="I964" s="385"/>
      <c r="L964" s="149"/>
      <c r="M964" s="153"/>
      <c r="T964" s="154"/>
      <c r="AT964" s="151" t="s">
        <v>404</v>
      </c>
      <c r="AU964" s="151" t="s">
        <v>313</v>
      </c>
      <c r="AV964" s="150" t="s">
        <v>391</v>
      </c>
      <c r="AW964" s="150" t="s">
        <v>406</v>
      </c>
      <c r="AX964" s="150" t="s">
        <v>392</v>
      </c>
      <c r="AY964" s="151" t="s">
        <v>393</v>
      </c>
    </row>
    <row r="965" spans="2:51" s="135" customFormat="1" ht="15">
      <c r="B965" s="134"/>
      <c r="D965" s="136" t="s">
        <v>404</v>
      </c>
      <c r="E965" s="137" t="s">
        <v>319</v>
      </c>
      <c r="F965" s="138" t="s">
        <v>496</v>
      </c>
      <c r="H965" s="139">
        <v>10</v>
      </c>
      <c r="I965" s="383"/>
      <c r="L965" s="134"/>
      <c r="M965" s="140"/>
      <c r="T965" s="141"/>
      <c r="AT965" s="137" t="s">
        <v>404</v>
      </c>
      <c r="AU965" s="137" t="s">
        <v>313</v>
      </c>
      <c r="AV965" s="135" t="s">
        <v>313</v>
      </c>
      <c r="AW965" s="135" t="s">
        <v>406</v>
      </c>
      <c r="AX965" s="135" t="s">
        <v>392</v>
      </c>
      <c r="AY965" s="137" t="s">
        <v>393</v>
      </c>
    </row>
    <row r="966" spans="2:51" s="150" customFormat="1" ht="15">
      <c r="B966" s="149"/>
      <c r="D966" s="136" t="s">
        <v>404</v>
      </c>
      <c r="E966" s="151" t="s">
        <v>319</v>
      </c>
      <c r="F966" s="152" t="s">
        <v>442</v>
      </c>
      <c r="H966" s="151" t="s">
        <v>319</v>
      </c>
      <c r="I966" s="385"/>
      <c r="L966" s="149"/>
      <c r="M966" s="153"/>
      <c r="T966" s="154"/>
      <c r="AT966" s="151" t="s">
        <v>404</v>
      </c>
      <c r="AU966" s="151" t="s">
        <v>313</v>
      </c>
      <c r="AV966" s="150" t="s">
        <v>391</v>
      </c>
      <c r="AW966" s="150" t="s">
        <v>406</v>
      </c>
      <c r="AX966" s="150" t="s">
        <v>392</v>
      </c>
      <c r="AY966" s="151" t="s">
        <v>393</v>
      </c>
    </row>
    <row r="967" spans="2:51" s="135" customFormat="1" ht="15">
      <c r="B967" s="134"/>
      <c r="D967" s="136" t="s">
        <v>404</v>
      </c>
      <c r="E967" s="137" t="s">
        <v>319</v>
      </c>
      <c r="F967" s="138" t="s">
        <v>497</v>
      </c>
      <c r="H967" s="139">
        <v>19.797</v>
      </c>
      <c r="I967" s="383"/>
      <c r="L967" s="134"/>
      <c r="M967" s="140"/>
      <c r="T967" s="141"/>
      <c r="AT967" s="137" t="s">
        <v>404</v>
      </c>
      <c r="AU967" s="137" t="s">
        <v>313</v>
      </c>
      <c r="AV967" s="135" t="s">
        <v>313</v>
      </c>
      <c r="AW967" s="135" t="s">
        <v>406</v>
      </c>
      <c r="AX967" s="135" t="s">
        <v>392</v>
      </c>
      <c r="AY967" s="137" t="s">
        <v>393</v>
      </c>
    </row>
    <row r="968" spans="2:51" s="143" customFormat="1" ht="15">
      <c r="B968" s="142"/>
      <c r="D968" s="136" t="s">
        <v>404</v>
      </c>
      <c r="E968" s="144" t="s">
        <v>319</v>
      </c>
      <c r="F968" s="145" t="s">
        <v>407</v>
      </c>
      <c r="H968" s="146">
        <v>54.697</v>
      </c>
      <c r="I968" s="384"/>
      <c r="L968" s="142"/>
      <c r="M968" s="147"/>
      <c r="T968" s="148"/>
      <c r="AT968" s="144" t="s">
        <v>404</v>
      </c>
      <c r="AU968" s="144" t="s">
        <v>313</v>
      </c>
      <c r="AV968" s="143" t="s">
        <v>402</v>
      </c>
      <c r="AW968" s="143" t="s">
        <v>406</v>
      </c>
      <c r="AX968" s="143" t="s">
        <v>391</v>
      </c>
      <c r="AY968" s="144" t="s">
        <v>393</v>
      </c>
    </row>
    <row r="969" spans="2:65" s="270" customFormat="1" ht="16.5" customHeight="1">
      <c r="B969" s="226"/>
      <c r="C969" s="260" t="s">
        <v>984</v>
      </c>
      <c r="D969" s="260" t="s">
        <v>507</v>
      </c>
      <c r="E969" s="261" t="s">
        <v>985</v>
      </c>
      <c r="F969" s="262" t="s">
        <v>986</v>
      </c>
      <c r="G969" s="263" t="s">
        <v>400</v>
      </c>
      <c r="H969" s="264">
        <v>60.112</v>
      </c>
      <c r="I969" s="386"/>
      <c r="J969" s="265">
        <f>ROUND(I969*H969,2)</f>
        <v>0</v>
      </c>
      <c r="K969" s="262" t="s">
        <v>319</v>
      </c>
      <c r="L969" s="155"/>
      <c r="M969" s="387" t="s">
        <v>319</v>
      </c>
      <c r="N969" s="266" t="s">
        <v>336</v>
      </c>
      <c r="P969" s="258">
        <f>O969*H969</f>
        <v>0</v>
      </c>
      <c r="Q969" s="258">
        <v>0.0118</v>
      </c>
      <c r="R969" s="258">
        <f>Q969*H969</f>
        <v>0.7093216</v>
      </c>
      <c r="S969" s="258">
        <v>0</v>
      </c>
      <c r="T969" s="133">
        <f>S969*H969</f>
        <v>0</v>
      </c>
      <c r="AR969" s="271" t="s">
        <v>618</v>
      </c>
      <c r="AT969" s="271" t="s">
        <v>507</v>
      </c>
      <c r="AU969" s="271" t="s">
        <v>313</v>
      </c>
      <c r="AY969" s="271" t="s">
        <v>393</v>
      </c>
      <c r="BE969" s="259">
        <f>IF(N969="základní",J969,0)</f>
        <v>0</v>
      </c>
      <c r="BF969" s="259">
        <f>IF(N969="snížená",J969,0)</f>
        <v>0</v>
      </c>
      <c r="BG969" s="259">
        <f>IF(N969="zákl. přenesená",J969,0)</f>
        <v>0</v>
      </c>
      <c r="BH969" s="259">
        <f>IF(N969="sníž. přenesená",J969,0)</f>
        <v>0</v>
      </c>
      <c r="BI969" s="259">
        <f>IF(N969="nulová",J969,0)</f>
        <v>0</v>
      </c>
      <c r="BJ969" s="271" t="s">
        <v>391</v>
      </c>
      <c r="BK969" s="259">
        <f>ROUND(I969*H969,2)</f>
        <v>0</v>
      </c>
      <c r="BL969" s="271" t="s">
        <v>614</v>
      </c>
      <c r="BM969" s="271" t="s">
        <v>987</v>
      </c>
    </row>
    <row r="970" spans="2:51" s="135" customFormat="1" ht="15">
      <c r="B970" s="134"/>
      <c r="D970" s="136" t="s">
        <v>404</v>
      </c>
      <c r="E970" s="137" t="s">
        <v>319</v>
      </c>
      <c r="F970" s="138" t="s">
        <v>1533</v>
      </c>
      <c r="H970" s="139">
        <v>60.112</v>
      </c>
      <c r="I970" s="383"/>
      <c r="L970" s="134"/>
      <c r="M970" s="140"/>
      <c r="T970" s="141"/>
      <c r="AT970" s="137" t="s">
        <v>404</v>
      </c>
      <c r="AU970" s="137" t="s">
        <v>313</v>
      </c>
      <c r="AV970" s="135" t="s">
        <v>313</v>
      </c>
      <c r="AW970" s="135" t="s">
        <v>406</v>
      </c>
      <c r="AX970" s="135" t="s">
        <v>392</v>
      </c>
      <c r="AY970" s="137" t="s">
        <v>393</v>
      </c>
    </row>
    <row r="971" spans="2:51" s="143" customFormat="1" ht="15">
      <c r="B971" s="142"/>
      <c r="D971" s="136" t="s">
        <v>404</v>
      </c>
      <c r="E971" s="144" t="s">
        <v>319</v>
      </c>
      <c r="F971" s="145" t="s">
        <v>407</v>
      </c>
      <c r="H971" s="146">
        <v>60.112</v>
      </c>
      <c r="I971" s="384"/>
      <c r="L971" s="142"/>
      <c r="M971" s="147"/>
      <c r="T971" s="148"/>
      <c r="AT971" s="144" t="s">
        <v>404</v>
      </c>
      <c r="AU971" s="144" t="s">
        <v>313</v>
      </c>
      <c r="AV971" s="143" t="s">
        <v>402</v>
      </c>
      <c r="AW971" s="143" t="s">
        <v>406</v>
      </c>
      <c r="AX971" s="143" t="s">
        <v>391</v>
      </c>
      <c r="AY971" s="144" t="s">
        <v>393</v>
      </c>
    </row>
    <row r="972" spans="2:65" s="270" customFormat="1" ht="16.5" customHeight="1">
      <c r="B972" s="226"/>
      <c r="C972" s="251" t="s">
        <v>976</v>
      </c>
      <c r="D972" s="251" t="s">
        <v>397</v>
      </c>
      <c r="E972" s="252" t="s">
        <v>977</v>
      </c>
      <c r="F972" s="253" t="s">
        <v>978</v>
      </c>
      <c r="G972" s="254" t="s">
        <v>400</v>
      </c>
      <c r="H972" s="255">
        <v>105.315</v>
      </c>
      <c r="I972" s="381"/>
      <c r="J972" s="256">
        <f>ROUND(I972*H972,2)</f>
        <v>0</v>
      </c>
      <c r="K972" s="253" t="s">
        <v>504</v>
      </c>
      <c r="L972" s="226"/>
      <c r="M972" s="382" t="s">
        <v>319</v>
      </c>
      <c r="N972" s="257" t="s">
        <v>336</v>
      </c>
      <c r="P972" s="258">
        <f>O972*H972</f>
        <v>0</v>
      </c>
      <c r="Q972" s="258">
        <v>0</v>
      </c>
      <c r="R972" s="258">
        <f>Q972*H972</f>
        <v>0</v>
      </c>
      <c r="S972" s="258">
        <v>0</v>
      </c>
      <c r="T972" s="133">
        <f>S972*H972</f>
        <v>0</v>
      </c>
      <c r="AR972" s="271" t="s">
        <v>614</v>
      </c>
      <c r="AT972" s="271" t="s">
        <v>397</v>
      </c>
      <c r="AU972" s="271" t="s">
        <v>313</v>
      </c>
      <c r="AY972" s="271" t="s">
        <v>393</v>
      </c>
      <c r="BE972" s="259">
        <f>IF(N972="základní",J972,0)</f>
        <v>0</v>
      </c>
      <c r="BF972" s="259">
        <f>IF(N972="snížená",J972,0)</f>
        <v>0</v>
      </c>
      <c r="BG972" s="259">
        <f>IF(N972="zákl. přenesená",J972,0)</f>
        <v>0</v>
      </c>
      <c r="BH972" s="259">
        <f>IF(N972="sníž. přenesená",J972,0)</f>
        <v>0</v>
      </c>
      <c r="BI972" s="259">
        <f>IF(N972="nulová",J972,0)</f>
        <v>0</v>
      </c>
      <c r="BJ972" s="271" t="s">
        <v>391</v>
      </c>
      <c r="BK972" s="259">
        <f>ROUND(I972*H972,2)</f>
        <v>0</v>
      </c>
      <c r="BL972" s="271" t="s">
        <v>614</v>
      </c>
      <c r="BM972" s="271" t="s">
        <v>979</v>
      </c>
    </row>
    <row r="973" spans="2:51" s="135" customFormat="1" ht="15">
      <c r="B973" s="134"/>
      <c r="D973" s="136" t="s">
        <v>404</v>
      </c>
      <c r="E973" s="137" t="s">
        <v>319</v>
      </c>
      <c r="F973" s="138" t="s">
        <v>1534</v>
      </c>
      <c r="H973" s="139">
        <v>105.315</v>
      </c>
      <c r="I973" s="383"/>
      <c r="L973" s="134"/>
      <c r="M973" s="140"/>
      <c r="T973" s="141"/>
      <c r="AT973" s="137" t="s">
        <v>404</v>
      </c>
      <c r="AU973" s="137" t="s">
        <v>313</v>
      </c>
      <c r="AV973" s="135" t="s">
        <v>313</v>
      </c>
      <c r="AW973" s="135" t="s">
        <v>406</v>
      </c>
      <c r="AX973" s="135" t="s">
        <v>392</v>
      </c>
      <c r="AY973" s="137" t="s">
        <v>393</v>
      </c>
    </row>
    <row r="974" spans="2:51" s="143" customFormat="1" ht="15">
      <c r="B974" s="142"/>
      <c r="D974" s="136" t="s">
        <v>404</v>
      </c>
      <c r="E974" s="144" t="s">
        <v>319</v>
      </c>
      <c r="F974" s="145" t="s">
        <v>407</v>
      </c>
      <c r="H974" s="146">
        <v>105.315</v>
      </c>
      <c r="I974" s="384"/>
      <c r="L974" s="142"/>
      <c r="M974" s="147"/>
      <c r="T974" s="148"/>
      <c r="AT974" s="144" t="s">
        <v>404</v>
      </c>
      <c r="AU974" s="144" t="s">
        <v>313</v>
      </c>
      <c r="AV974" s="143" t="s">
        <v>402</v>
      </c>
      <c r="AW974" s="143" t="s">
        <v>406</v>
      </c>
      <c r="AX974" s="143" t="s">
        <v>391</v>
      </c>
      <c r="AY974" s="144" t="s">
        <v>393</v>
      </c>
    </row>
    <row r="975" spans="2:65" s="270" customFormat="1" ht="16.5" customHeight="1">
      <c r="B975" s="226"/>
      <c r="C975" s="251" t="s">
        <v>980</v>
      </c>
      <c r="D975" s="251" t="s">
        <v>397</v>
      </c>
      <c r="E975" s="252" t="s">
        <v>981</v>
      </c>
      <c r="F975" s="253" t="s">
        <v>982</v>
      </c>
      <c r="G975" s="254" t="s">
        <v>400</v>
      </c>
      <c r="H975" s="255">
        <v>105.315</v>
      </c>
      <c r="I975" s="381"/>
      <c r="J975" s="256">
        <f>ROUND(I975*H975,2)</f>
        <v>0</v>
      </c>
      <c r="K975" s="253" t="s">
        <v>401</v>
      </c>
      <c r="L975" s="226"/>
      <c r="M975" s="382" t="s">
        <v>319</v>
      </c>
      <c r="N975" s="257" t="s">
        <v>336</v>
      </c>
      <c r="P975" s="258">
        <f>O975*H975</f>
        <v>0</v>
      </c>
      <c r="Q975" s="258">
        <v>0</v>
      </c>
      <c r="R975" s="258">
        <f>Q975*H975</f>
        <v>0</v>
      </c>
      <c r="S975" s="258">
        <v>0</v>
      </c>
      <c r="T975" s="133">
        <f>S975*H975</f>
        <v>0</v>
      </c>
      <c r="AR975" s="271" t="s">
        <v>614</v>
      </c>
      <c r="AT975" s="271" t="s">
        <v>397</v>
      </c>
      <c r="AU975" s="271" t="s">
        <v>313</v>
      </c>
      <c r="AY975" s="271" t="s">
        <v>393</v>
      </c>
      <c r="BE975" s="259">
        <f>IF(N975="základní",J975,0)</f>
        <v>0</v>
      </c>
      <c r="BF975" s="259">
        <f>IF(N975="snížená",J975,0)</f>
        <v>0</v>
      </c>
      <c r="BG975" s="259">
        <f>IF(N975="zákl. přenesená",J975,0)</f>
        <v>0</v>
      </c>
      <c r="BH975" s="259">
        <f>IF(N975="sníž. přenesená",J975,0)</f>
        <v>0</v>
      </c>
      <c r="BI975" s="259">
        <f>IF(N975="nulová",J975,0)</f>
        <v>0</v>
      </c>
      <c r="BJ975" s="271" t="s">
        <v>391</v>
      </c>
      <c r="BK975" s="259">
        <f>ROUND(I975*H975,2)</f>
        <v>0</v>
      </c>
      <c r="BL975" s="271" t="s">
        <v>614</v>
      </c>
      <c r="BM975" s="271" t="s">
        <v>983</v>
      </c>
    </row>
    <row r="976" spans="2:65" s="270" customFormat="1" ht="16.5" customHeight="1">
      <c r="B976" s="226"/>
      <c r="C976" s="251" t="s">
        <v>988</v>
      </c>
      <c r="D976" s="251" t="s">
        <v>397</v>
      </c>
      <c r="E976" s="252" t="s">
        <v>989</v>
      </c>
      <c r="F976" s="253" t="s">
        <v>990</v>
      </c>
      <c r="G976" s="254" t="s">
        <v>438</v>
      </c>
      <c r="H976" s="255">
        <v>1.724</v>
      </c>
      <c r="I976" s="381"/>
      <c r="J976" s="256">
        <f>ROUND(I976*H976,2)</f>
        <v>0</v>
      </c>
      <c r="K976" s="253" t="s">
        <v>401</v>
      </c>
      <c r="L976" s="226"/>
      <c r="M976" s="382" t="s">
        <v>319</v>
      </c>
      <c r="N976" s="257" t="s">
        <v>336</v>
      </c>
      <c r="P976" s="258">
        <f>O976*H976</f>
        <v>0</v>
      </c>
      <c r="Q976" s="258">
        <v>0</v>
      </c>
      <c r="R976" s="258">
        <f>Q976*H976</f>
        <v>0</v>
      </c>
      <c r="S976" s="258">
        <v>0</v>
      </c>
      <c r="T976" s="133">
        <f>S976*H976</f>
        <v>0</v>
      </c>
      <c r="AR976" s="271" t="s">
        <v>614</v>
      </c>
      <c r="AT976" s="271" t="s">
        <v>397</v>
      </c>
      <c r="AU976" s="271" t="s">
        <v>313</v>
      </c>
      <c r="AY976" s="271" t="s">
        <v>393</v>
      </c>
      <c r="BE976" s="259">
        <f>IF(N976="základní",J976,0)</f>
        <v>0</v>
      </c>
      <c r="BF976" s="259">
        <f>IF(N976="snížená",J976,0)</f>
        <v>0</v>
      </c>
      <c r="BG976" s="259">
        <f>IF(N976="zákl. přenesená",J976,0)</f>
        <v>0</v>
      </c>
      <c r="BH976" s="259">
        <f>IF(N976="sníž. přenesená",J976,0)</f>
        <v>0</v>
      </c>
      <c r="BI976" s="259">
        <f>IF(N976="nulová",J976,0)</f>
        <v>0</v>
      </c>
      <c r="BJ976" s="271" t="s">
        <v>391</v>
      </c>
      <c r="BK976" s="259">
        <f>ROUND(I976*H976,2)</f>
        <v>0</v>
      </c>
      <c r="BL976" s="271" t="s">
        <v>614</v>
      </c>
      <c r="BM976" s="271" t="s">
        <v>991</v>
      </c>
    </row>
    <row r="977" spans="2:65" s="270" customFormat="1" ht="16.5" customHeight="1">
      <c r="B977" s="226"/>
      <c r="C977" s="251" t="s">
        <v>992</v>
      </c>
      <c r="D977" s="251" t="s">
        <v>397</v>
      </c>
      <c r="E977" s="252" t="s">
        <v>993</v>
      </c>
      <c r="F977" s="253" t="s">
        <v>994</v>
      </c>
      <c r="G977" s="254" t="s">
        <v>438</v>
      </c>
      <c r="H977" s="255">
        <v>1.724</v>
      </c>
      <c r="I977" s="381"/>
      <c r="J977" s="256">
        <f>ROUND(I977*H977,2)</f>
        <v>0</v>
      </c>
      <c r="K977" s="253" t="s">
        <v>401</v>
      </c>
      <c r="L977" s="226"/>
      <c r="M977" s="382" t="s">
        <v>319</v>
      </c>
      <c r="N977" s="257" t="s">
        <v>336</v>
      </c>
      <c r="P977" s="258">
        <f>O977*H977</f>
        <v>0</v>
      </c>
      <c r="Q977" s="258">
        <v>0</v>
      </c>
      <c r="R977" s="258">
        <f>Q977*H977</f>
        <v>0</v>
      </c>
      <c r="S977" s="258">
        <v>0</v>
      </c>
      <c r="T977" s="133">
        <f>S977*H977</f>
        <v>0</v>
      </c>
      <c r="AR977" s="271" t="s">
        <v>614</v>
      </c>
      <c r="AT977" s="271" t="s">
        <v>397</v>
      </c>
      <c r="AU977" s="271" t="s">
        <v>313</v>
      </c>
      <c r="AY977" s="271" t="s">
        <v>393</v>
      </c>
      <c r="BE977" s="259">
        <f>IF(N977="základní",J977,0)</f>
        <v>0</v>
      </c>
      <c r="BF977" s="259">
        <f>IF(N977="snížená",J977,0)</f>
        <v>0</v>
      </c>
      <c r="BG977" s="259">
        <f>IF(N977="zákl. přenesená",J977,0)</f>
        <v>0</v>
      </c>
      <c r="BH977" s="259">
        <f>IF(N977="sníž. přenesená",J977,0)</f>
        <v>0</v>
      </c>
      <c r="BI977" s="259">
        <f>IF(N977="nulová",J977,0)</f>
        <v>0</v>
      </c>
      <c r="BJ977" s="271" t="s">
        <v>391</v>
      </c>
      <c r="BK977" s="259">
        <f>ROUND(I977*H977,2)</f>
        <v>0</v>
      </c>
      <c r="BL977" s="271" t="s">
        <v>614</v>
      </c>
      <c r="BM977" s="271" t="s">
        <v>995</v>
      </c>
    </row>
    <row r="978" spans="2:63" s="245" customFormat="1" ht="22.9" customHeight="1">
      <c r="B978" s="244"/>
      <c r="D978" s="128" t="s">
        <v>388</v>
      </c>
      <c r="E978" s="132" t="s">
        <v>996</v>
      </c>
      <c r="F978" s="132" t="s">
        <v>997</v>
      </c>
      <c r="I978" s="380"/>
      <c r="J978" s="250">
        <f>BK978</f>
        <v>0</v>
      </c>
      <c r="L978" s="244"/>
      <c r="M978" s="247"/>
      <c r="P978" s="248">
        <f>SUM(P979:P991)</f>
        <v>0</v>
      </c>
      <c r="R978" s="248">
        <f>SUM(R979:R991)</f>
        <v>0.09255999999999999</v>
      </c>
      <c r="T978" s="249">
        <f>SUM(T979:T991)</f>
        <v>0</v>
      </c>
      <c r="AR978" s="128" t="s">
        <v>313</v>
      </c>
      <c r="AT978" s="130" t="s">
        <v>388</v>
      </c>
      <c r="AU978" s="130" t="s">
        <v>391</v>
      </c>
      <c r="AY978" s="128" t="s">
        <v>393</v>
      </c>
      <c r="BK978" s="131">
        <f>SUM(BK979:BK991)</f>
        <v>0</v>
      </c>
    </row>
    <row r="979" spans="2:65" s="270" customFormat="1" ht="16.5" customHeight="1">
      <c r="B979" s="226"/>
      <c r="C979" s="251" t="s">
        <v>42</v>
      </c>
      <c r="D979" s="251" t="s">
        <v>397</v>
      </c>
      <c r="E979" s="252" t="s">
        <v>1535</v>
      </c>
      <c r="F979" s="253" t="s">
        <v>1536</v>
      </c>
      <c r="G979" s="254" t="s">
        <v>400</v>
      </c>
      <c r="H979" s="255">
        <v>157</v>
      </c>
      <c r="I979" s="381"/>
      <c r="J979" s="256">
        <f>ROUND(I979*H979,2)</f>
        <v>0</v>
      </c>
      <c r="K979" s="253" t="s">
        <v>401</v>
      </c>
      <c r="L979" s="226"/>
      <c r="M979" s="382" t="s">
        <v>319</v>
      </c>
      <c r="N979" s="257" t="s">
        <v>336</v>
      </c>
      <c r="P979" s="258">
        <f>O979*H979</f>
        <v>0</v>
      </c>
      <c r="Q979" s="258">
        <v>2E-05</v>
      </c>
      <c r="R979" s="258">
        <f>Q979*H979</f>
        <v>0.0031400000000000004</v>
      </c>
      <c r="S979" s="258">
        <v>0</v>
      </c>
      <c r="T979" s="133">
        <f>S979*H979</f>
        <v>0</v>
      </c>
      <c r="AR979" s="271" t="s">
        <v>614</v>
      </c>
      <c r="AT979" s="271" t="s">
        <v>397</v>
      </c>
      <c r="AU979" s="271" t="s">
        <v>313</v>
      </c>
      <c r="AY979" s="271" t="s">
        <v>393</v>
      </c>
      <c r="BE979" s="259">
        <f>IF(N979="základní",J979,0)</f>
        <v>0</v>
      </c>
      <c r="BF979" s="259">
        <f>IF(N979="snížená",J979,0)</f>
        <v>0</v>
      </c>
      <c r="BG979" s="259">
        <f>IF(N979="zákl. přenesená",J979,0)</f>
        <v>0</v>
      </c>
      <c r="BH979" s="259">
        <f>IF(N979="sníž. přenesená",J979,0)</f>
        <v>0</v>
      </c>
      <c r="BI979" s="259">
        <f>IF(N979="nulová",J979,0)</f>
        <v>0</v>
      </c>
      <c r="BJ979" s="271" t="s">
        <v>391</v>
      </c>
      <c r="BK979" s="259">
        <f>ROUND(I979*H979,2)</f>
        <v>0</v>
      </c>
      <c r="BL979" s="271" t="s">
        <v>614</v>
      </c>
      <c r="BM979" s="271" t="s">
        <v>1537</v>
      </c>
    </row>
    <row r="980" spans="2:51" s="150" customFormat="1" ht="15">
      <c r="B980" s="149"/>
      <c r="D980" s="136" t="s">
        <v>404</v>
      </c>
      <c r="E980" s="151" t="s">
        <v>319</v>
      </c>
      <c r="F980" s="152" t="s">
        <v>442</v>
      </c>
      <c r="H980" s="151" t="s">
        <v>319</v>
      </c>
      <c r="I980" s="385"/>
      <c r="L980" s="149"/>
      <c r="M980" s="153"/>
      <c r="T980" s="154"/>
      <c r="AT980" s="151" t="s">
        <v>404</v>
      </c>
      <c r="AU980" s="151" t="s">
        <v>313</v>
      </c>
      <c r="AV980" s="150" t="s">
        <v>391</v>
      </c>
      <c r="AW980" s="150" t="s">
        <v>406</v>
      </c>
      <c r="AX980" s="150" t="s">
        <v>392</v>
      </c>
      <c r="AY980" s="151" t="s">
        <v>393</v>
      </c>
    </row>
    <row r="981" spans="2:51" s="135" customFormat="1" ht="15">
      <c r="B981" s="134"/>
      <c r="D981" s="136" t="s">
        <v>404</v>
      </c>
      <c r="E981" s="137" t="s">
        <v>319</v>
      </c>
      <c r="F981" s="138" t="s">
        <v>1538</v>
      </c>
      <c r="H981" s="139">
        <v>157</v>
      </c>
      <c r="I981" s="383"/>
      <c r="L981" s="134"/>
      <c r="M981" s="140"/>
      <c r="T981" s="141"/>
      <c r="AT981" s="137" t="s">
        <v>404</v>
      </c>
      <c r="AU981" s="137" t="s">
        <v>313</v>
      </c>
      <c r="AV981" s="135" t="s">
        <v>313</v>
      </c>
      <c r="AW981" s="135" t="s">
        <v>406</v>
      </c>
      <c r="AX981" s="135" t="s">
        <v>392</v>
      </c>
      <c r="AY981" s="137" t="s">
        <v>393</v>
      </c>
    </row>
    <row r="982" spans="2:51" s="143" customFormat="1" ht="15">
      <c r="B982" s="142"/>
      <c r="D982" s="136" t="s">
        <v>404</v>
      </c>
      <c r="E982" s="144" t="s">
        <v>319</v>
      </c>
      <c r="F982" s="145" t="s">
        <v>407</v>
      </c>
      <c r="H982" s="146">
        <v>157</v>
      </c>
      <c r="I982" s="384"/>
      <c r="L982" s="142"/>
      <c r="M982" s="147"/>
      <c r="T982" s="148"/>
      <c r="AT982" s="144" t="s">
        <v>404</v>
      </c>
      <c r="AU982" s="144" t="s">
        <v>313</v>
      </c>
      <c r="AV982" s="143" t="s">
        <v>402</v>
      </c>
      <c r="AW982" s="143" t="s">
        <v>406</v>
      </c>
      <c r="AX982" s="143" t="s">
        <v>391</v>
      </c>
      <c r="AY982" s="144" t="s">
        <v>393</v>
      </c>
    </row>
    <row r="983" spans="2:65" s="270" customFormat="1" ht="16.5" customHeight="1">
      <c r="B983" s="226"/>
      <c r="C983" s="251" t="s">
        <v>227</v>
      </c>
      <c r="D983" s="251" t="s">
        <v>397</v>
      </c>
      <c r="E983" s="252" t="s">
        <v>1539</v>
      </c>
      <c r="F983" s="253" t="s">
        <v>1540</v>
      </c>
      <c r="G983" s="254" t="s">
        <v>400</v>
      </c>
      <c r="H983" s="255">
        <v>157</v>
      </c>
      <c r="I983" s="381"/>
      <c r="J983" s="256">
        <f>ROUND(I983*H983,2)</f>
        <v>0</v>
      </c>
      <c r="K983" s="253" t="s">
        <v>401</v>
      </c>
      <c r="L983" s="226"/>
      <c r="M983" s="382" t="s">
        <v>319</v>
      </c>
      <c r="N983" s="257" t="s">
        <v>336</v>
      </c>
      <c r="P983" s="258">
        <f>O983*H983</f>
        <v>0</v>
      </c>
      <c r="Q983" s="258">
        <v>0.00014</v>
      </c>
      <c r="R983" s="258">
        <f>Q983*H983</f>
        <v>0.02198</v>
      </c>
      <c r="S983" s="258">
        <v>0</v>
      </c>
      <c r="T983" s="133">
        <f>S983*H983</f>
        <v>0</v>
      </c>
      <c r="AR983" s="271" t="s">
        <v>614</v>
      </c>
      <c r="AT983" s="271" t="s">
        <v>397</v>
      </c>
      <c r="AU983" s="271" t="s">
        <v>313</v>
      </c>
      <c r="AY983" s="271" t="s">
        <v>393</v>
      </c>
      <c r="BE983" s="259">
        <f>IF(N983="základní",J983,0)</f>
        <v>0</v>
      </c>
      <c r="BF983" s="259">
        <f>IF(N983="snížená",J983,0)</f>
        <v>0</v>
      </c>
      <c r="BG983" s="259">
        <f>IF(N983="zákl. přenesená",J983,0)</f>
        <v>0</v>
      </c>
      <c r="BH983" s="259">
        <f>IF(N983="sníž. přenesená",J983,0)</f>
        <v>0</v>
      </c>
      <c r="BI983" s="259">
        <f>IF(N983="nulová",J983,0)</f>
        <v>0</v>
      </c>
      <c r="BJ983" s="271" t="s">
        <v>391</v>
      </c>
      <c r="BK983" s="259">
        <f>ROUND(I983*H983,2)</f>
        <v>0</v>
      </c>
      <c r="BL983" s="271" t="s">
        <v>614</v>
      </c>
      <c r="BM983" s="271" t="s">
        <v>1541</v>
      </c>
    </row>
    <row r="984" spans="2:65" s="270" customFormat="1" ht="16.5" customHeight="1">
      <c r="B984" s="226"/>
      <c r="C984" s="251" t="s">
        <v>44</v>
      </c>
      <c r="D984" s="251" t="s">
        <v>397</v>
      </c>
      <c r="E984" s="252" t="s">
        <v>1542</v>
      </c>
      <c r="F984" s="253" t="s">
        <v>1543</v>
      </c>
      <c r="G984" s="254" t="s">
        <v>400</v>
      </c>
      <c r="H984" s="255">
        <v>157</v>
      </c>
      <c r="I984" s="381"/>
      <c r="J984" s="256">
        <f>ROUND(I984*H984,2)</f>
        <v>0</v>
      </c>
      <c r="K984" s="253" t="s">
        <v>319</v>
      </c>
      <c r="L984" s="226"/>
      <c r="M984" s="382" t="s">
        <v>319</v>
      </c>
      <c r="N984" s="257" t="s">
        <v>336</v>
      </c>
      <c r="P984" s="258">
        <f>O984*H984</f>
        <v>0</v>
      </c>
      <c r="Q984" s="258">
        <v>0.00013</v>
      </c>
      <c r="R984" s="258">
        <f>Q984*H984</f>
        <v>0.020409999999999998</v>
      </c>
      <c r="S984" s="258">
        <v>0</v>
      </c>
      <c r="T984" s="133">
        <f>S984*H984</f>
        <v>0</v>
      </c>
      <c r="AR984" s="271" t="s">
        <v>614</v>
      </c>
      <c r="AT984" s="271" t="s">
        <v>397</v>
      </c>
      <c r="AU984" s="271" t="s">
        <v>313</v>
      </c>
      <c r="AY984" s="271" t="s">
        <v>393</v>
      </c>
      <c r="BE984" s="259">
        <f>IF(N984="základní",J984,0)</f>
        <v>0</v>
      </c>
      <c r="BF984" s="259">
        <f>IF(N984="snížená",J984,0)</f>
        <v>0</v>
      </c>
      <c r="BG984" s="259">
        <f>IF(N984="zákl. přenesená",J984,0)</f>
        <v>0</v>
      </c>
      <c r="BH984" s="259">
        <f>IF(N984="sníž. přenesená",J984,0)</f>
        <v>0</v>
      </c>
      <c r="BI984" s="259">
        <f>IF(N984="nulová",J984,0)</f>
        <v>0</v>
      </c>
      <c r="BJ984" s="271" t="s">
        <v>391</v>
      </c>
      <c r="BK984" s="259">
        <f>ROUND(I984*H984,2)</f>
        <v>0</v>
      </c>
      <c r="BL984" s="271" t="s">
        <v>614</v>
      </c>
      <c r="BM984" s="271" t="s">
        <v>1544</v>
      </c>
    </row>
    <row r="985" spans="2:65" s="270" customFormat="1" ht="16.5" customHeight="1">
      <c r="B985" s="226"/>
      <c r="C985" s="251" t="s">
        <v>1545</v>
      </c>
      <c r="D985" s="251" t="s">
        <v>397</v>
      </c>
      <c r="E985" s="252" t="s">
        <v>1546</v>
      </c>
      <c r="F985" s="253" t="s">
        <v>1547</v>
      </c>
      <c r="G985" s="254" t="s">
        <v>400</v>
      </c>
      <c r="H985" s="255">
        <v>157</v>
      </c>
      <c r="I985" s="381"/>
      <c r="J985" s="256">
        <f>ROUND(I985*H985,2)</f>
        <v>0</v>
      </c>
      <c r="K985" s="253" t="s">
        <v>319</v>
      </c>
      <c r="L985" s="226"/>
      <c r="M985" s="382" t="s">
        <v>319</v>
      </c>
      <c r="N985" s="257" t="s">
        <v>336</v>
      </c>
      <c r="P985" s="258">
        <f>O985*H985</f>
        <v>0</v>
      </c>
      <c r="Q985" s="258">
        <v>0.00011</v>
      </c>
      <c r="R985" s="258">
        <f>Q985*H985</f>
        <v>0.01727</v>
      </c>
      <c r="S985" s="258">
        <v>0</v>
      </c>
      <c r="T985" s="133">
        <f>S985*H985</f>
        <v>0</v>
      </c>
      <c r="AR985" s="271" t="s">
        <v>614</v>
      </c>
      <c r="AT985" s="271" t="s">
        <v>397</v>
      </c>
      <c r="AU985" s="271" t="s">
        <v>313</v>
      </c>
      <c r="AY985" s="271" t="s">
        <v>393</v>
      </c>
      <c r="BE985" s="259">
        <f>IF(N985="základní",J985,0)</f>
        <v>0</v>
      </c>
      <c r="BF985" s="259">
        <f>IF(N985="snížená",J985,0)</f>
        <v>0</v>
      </c>
      <c r="BG985" s="259">
        <f>IF(N985="zákl. přenesená",J985,0)</f>
        <v>0</v>
      </c>
      <c r="BH985" s="259">
        <f>IF(N985="sníž. přenesená",J985,0)</f>
        <v>0</v>
      </c>
      <c r="BI985" s="259">
        <f>IF(N985="nulová",J985,0)</f>
        <v>0</v>
      </c>
      <c r="BJ985" s="271" t="s">
        <v>391</v>
      </c>
      <c r="BK985" s="259">
        <f>ROUND(I985*H985,2)</f>
        <v>0</v>
      </c>
      <c r="BL985" s="271" t="s">
        <v>614</v>
      </c>
      <c r="BM985" s="271" t="s">
        <v>1548</v>
      </c>
    </row>
    <row r="986" spans="2:65" s="270" customFormat="1" ht="16.5" customHeight="1">
      <c r="B986" s="226"/>
      <c r="C986" s="251" t="s">
        <v>998</v>
      </c>
      <c r="D986" s="251" t="s">
        <v>397</v>
      </c>
      <c r="E986" s="252" t="s">
        <v>999</v>
      </c>
      <c r="F986" s="253" t="s">
        <v>1000</v>
      </c>
      <c r="G986" s="254" t="s">
        <v>400</v>
      </c>
      <c r="H986" s="255">
        <v>48</v>
      </c>
      <c r="I986" s="381"/>
      <c r="J986" s="256">
        <f>ROUND(I986*H986,2)</f>
        <v>0</v>
      </c>
      <c r="K986" s="253" t="s">
        <v>401</v>
      </c>
      <c r="L986" s="226"/>
      <c r="M986" s="382" t="s">
        <v>319</v>
      </c>
      <c r="N986" s="257" t="s">
        <v>336</v>
      </c>
      <c r="P986" s="258">
        <f>O986*H986</f>
        <v>0</v>
      </c>
      <c r="Q986" s="258">
        <v>0.00023</v>
      </c>
      <c r="R986" s="258">
        <f>Q986*H986</f>
        <v>0.011040000000000001</v>
      </c>
      <c r="S986" s="258">
        <v>0</v>
      </c>
      <c r="T986" s="133">
        <f>S986*H986</f>
        <v>0</v>
      </c>
      <c r="AR986" s="271" t="s">
        <v>614</v>
      </c>
      <c r="AT986" s="271" t="s">
        <v>397</v>
      </c>
      <c r="AU986" s="271" t="s">
        <v>313</v>
      </c>
      <c r="AY986" s="271" t="s">
        <v>393</v>
      </c>
      <c r="BE986" s="259">
        <f>IF(N986="základní",J986,0)</f>
        <v>0</v>
      </c>
      <c r="BF986" s="259">
        <f>IF(N986="snížená",J986,0)</f>
        <v>0</v>
      </c>
      <c r="BG986" s="259">
        <f>IF(N986="zákl. přenesená",J986,0)</f>
        <v>0</v>
      </c>
      <c r="BH986" s="259">
        <f>IF(N986="sníž. přenesená",J986,0)</f>
        <v>0</v>
      </c>
      <c r="BI986" s="259">
        <f>IF(N986="nulová",J986,0)</f>
        <v>0</v>
      </c>
      <c r="BJ986" s="271" t="s">
        <v>391</v>
      </c>
      <c r="BK986" s="259">
        <f>ROUND(I986*H986,2)</f>
        <v>0</v>
      </c>
      <c r="BL986" s="271" t="s">
        <v>614</v>
      </c>
      <c r="BM986" s="271" t="s">
        <v>1001</v>
      </c>
    </row>
    <row r="987" spans="2:51" s="150" customFormat="1" ht="15">
      <c r="B987" s="149"/>
      <c r="D987" s="136" t="s">
        <v>404</v>
      </c>
      <c r="E987" s="151" t="s">
        <v>319</v>
      </c>
      <c r="F987" s="152" t="s">
        <v>440</v>
      </c>
      <c r="H987" s="151" t="s">
        <v>319</v>
      </c>
      <c r="I987" s="385"/>
      <c r="L987" s="149"/>
      <c r="M987" s="153"/>
      <c r="T987" s="154"/>
      <c r="AT987" s="151" t="s">
        <v>404</v>
      </c>
      <c r="AU987" s="151" t="s">
        <v>313</v>
      </c>
      <c r="AV987" s="150" t="s">
        <v>391</v>
      </c>
      <c r="AW987" s="150" t="s">
        <v>406</v>
      </c>
      <c r="AX987" s="150" t="s">
        <v>392</v>
      </c>
      <c r="AY987" s="151" t="s">
        <v>393</v>
      </c>
    </row>
    <row r="988" spans="2:51" s="135" customFormat="1" ht="15">
      <c r="B988" s="134"/>
      <c r="D988" s="136" t="s">
        <v>404</v>
      </c>
      <c r="E988" s="137" t="s">
        <v>319</v>
      </c>
      <c r="F988" s="138" t="s">
        <v>1549</v>
      </c>
      <c r="H988" s="139">
        <v>48</v>
      </c>
      <c r="I988" s="383"/>
      <c r="L988" s="134"/>
      <c r="M988" s="140"/>
      <c r="T988" s="141"/>
      <c r="AT988" s="137" t="s">
        <v>404</v>
      </c>
      <c r="AU988" s="137" t="s">
        <v>313</v>
      </c>
      <c r="AV988" s="135" t="s">
        <v>313</v>
      </c>
      <c r="AW988" s="135" t="s">
        <v>406</v>
      </c>
      <c r="AX988" s="135" t="s">
        <v>392</v>
      </c>
      <c r="AY988" s="137" t="s">
        <v>393</v>
      </c>
    </row>
    <row r="989" spans="2:51" s="157" customFormat="1" ht="15">
      <c r="B989" s="156"/>
      <c r="D989" s="136" t="s">
        <v>404</v>
      </c>
      <c r="E989" s="158" t="s">
        <v>319</v>
      </c>
      <c r="F989" s="159" t="s">
        <v>525</v>
      </c>
      <c r="H989" s="160">
        <v>48</v>
      </c>
      <c r="I989" s="388"/>
      <c r="L989" s="156"/>
      <c r="M989" s="161"/>
      <c r="T989" s="162"/>
      <c r="AT989" s="158" t="s">
        <v>404</v>
      </c>
      <c r="AU989" s="158" t="s">
        <v>313</v>
      </c>
      <c r="AV989" s="157" t="s">
        <v>394</v>
      </c>
      <c r="AW989" s="157" t="s">
        <v>406</v>
      </c>
      <c r="AX989" s="157" t="s">
        <v>391</v>
      </c>
      <c r="AY989" s="158" t="s">
        <v>393</v>
      </c>
    </row>
    <row r="990" spans="2:65" s="270" customFormat="1" ht="16.5" customHeight="1">
      <c r="B990" s="226"/>
      <c r="C990" s="251" t="s">
        <v>1002</v>
      </c>
      <c r="D990" s="251" t="s">
        <v>397</v>
      </c>
      <c r="E990" s="252" t="s">
        <v>1003</v>
      </c>
      <c r="F990" s="253" t="s">
        <v>1004</v>
      </c>
      <c r="G990" s="254" t="s">
        <v>400</v>
      </c>
      <c r="H990" s="255">
        <v>48</v>
      </c>
      <c r="I990" s="381"/>
      <c r="J990" s="256">
        <f>ROUND(I990*H990,2)</f>
        <v>0</v>
      </c>
      <c r="K990" s="253" t="s">
        <v>401</v>
      </c>
      <c r="L990" s="226"/>
      <c r="M990" s="382" t="s">
        <v>319</v>
      </c>
      <c r="N990" s="257" t="s">
        <v>336</v>
      </c>
      <c r="P990" s="258">
        <f>O990*H990</f>
        <v>0</v>
      </c>
      <c r="Q990" s="258">
        <v>0.00019</v>
      </c>
      <c r="R990" s="258">
        <f>Q990*H990</f>
        <v>0.00912</v>
      </c>
      <c r="S990" s="258">
        <v>0</v>
      </c>
      <c r="T990" s="133">
        <f>S990*H990</f>
        <v>0</v>
      </c>
      <c r="AR990" s="271" t="s">
        <v>614</v>
      </c>
      <c r="AT990" s="271" t="s">
        <v>397</v>
      </c>
      <c r="AU990" s="271" t="s">
        <v>313</v>
      </c>
      <c r="AY990" s="271" t="s">
        <v>393</v>
      </c>
      <c r="BE990" s="259">
        <f>IF(N990="základní",J990,0)</f>
        <v>0</v>
      </c>
      <c r="BF990" s="259">
        <f>IF(N990="snížená",J990,0)</f>
        <v>0</v>
      </c>
      <c r="BG990" s="259">
        <f>IF(N990="zákl. přenesená",J990,0)</f>
        <v>0</v>
      </c>
      <c r="BH990" s="259">
        <f>IF(N990="sníž. přenesená",J990,0)</f>
        <v>0</v>
      </c>
      <c r="BI990" s="259">
        <f>IF(N990="nulová",J990,0)</f>
        <v>0</v>
      </c>
      <c r="BJ990" s="271" t="s">
        <v>391</v>
      </c>
      <c r="BK990" s="259">
        <f>ROUND(I990*H990,2)</f>
        <v>0</v>
      </c>
      <c r="BL990" s="271" t="s">
        <v>614</v>
      </c>
      <c r="BM990" s="271" t="s">
        <v>1005</v>
      </c>
    </row>
    <row r="991" spans="2:65" s="270" customFormat="1" ht="16.5" customHeight="1">
      <c r="B991" s="226"/>
      <c r="C991" s="251" t="s">
        <v>1006</v>
      </c>
      <c r="D991" s="251" t="s">
        <v>397</v>
      </c>
      <c r="E991" s="252" t="s">
        <v>1007</v>
      </c>
      <c r="F991" s="253" t="s">
        <v>1008</v>
      </c>
      <c r="G991" s="254" t="s">
        <v>400</v>
      </c>
      <c r="H991" s="255">
        <v>48</v>
      </c>
      <c r="I991" s="381"/>
      <c r="J991" s="256">
        <f>ROUND(I991*H991,2)</f>
        <v>0</v>
      </c>
      <c r="K991" s="253" t="s">
        <v>401</v>
      </c>
      <c r="L991" s="226"/>
      <c r="M991" s="382" t="s">
        <v>319</v>
      </c>
      <c r="N991" s="257" t="s">
        <v>336</v>
      </c>
      <c r="P991" s="258">
        <f>O991*H991</f>
        <v>0</v>
      </c>
      <c r="Q991" s="258">
        <v>0.0002</v>
      </c>
      <c r="R991" s="258">
        <f>Q991*H991</f>
        <v>0.009600000000000001</v>
      </c>
      <c r="S991" s="258">
        <v>0</v>
      </c>
      <c r="T991" s="133">
        <f>S991*H991</f>
        <v>0</v>
      </c>
      <c r="AR991" s="271" t="s">
        <v>614</v>
      </c>
      <c r="AT991" s="271" t="s">
        <v>397</v>
      </c>
      <c r="AU991" s="271" t="s">
        <v>313</v>
      </c>
      <c r="AY991" s="271" t="s">
        <v>393</v>
      </c>
      <c r="BE991" s="259">
        <f>IF(N991="základní",J991,0)</f>
        <v>0</v>
      </c>
      <c r="BF991" s="259">
        <f>IF(N991="snížená",J991,0)</f>
        <v>0</v>
      </c>
      <c r="BG991" s="259">
        <f>IF(N991="zákl. přenesená",J991,0)</f>
        <v>0</v>
      </c>
      <c r="BH991" s="259">
        <f>IF(N991="sníž. přenesená",J991,0)</f>
        <v>0</v>
      </c>
      <c r="BI991" s="259">
        <f>IF(N991="nulová",J991,0)</f>
        <v>0</v>
      </c>
      <c r="BJ991" s="271" t="s">
        <v>391</v>
      </c>
      <c r="BK991" s="259">
        <f>ROUND(I991*H991,2)</f>
        <v>0</v>
      </c>
      <c r="BL991" s="271" t="s">
        <v>614</v>
      </c>
      <c r="BM991" s="271" t="s">
        <v>1009</v>
      </c>
    </row>
    <row r="992" spans="2:63" s="245" customFormat="1" ht="22.9" customHeight="1">
      <c r="B992" s="244"/>
      <c r="D992" s="128" t="s">
        <v>388</v>
      </c>
      <c r="E992" s="132" t="s">
        <v>1010</v>
      </c>
      <c r="F992" s="132" t="s">
        <v>1011</v>
      </c>
      <c r="I992" s="380"/>
      <c r="J992" s="250">
        <f>BK992</f>
        <v>0</v>
      </c>
      <c r="L992" s="244"/>
      <c r="M992" s="247"/>
      <c r="P992" s="248">
        <f>SUM(P993:P1016)</f>
        <v>0</v>
      </c>
      <c r="R992" s="248">
        <f>SUM(R993:R1016)</f>
        <v>1.6440332</v>
      </c>
      <c r="T992" s="249">
        <f>SUM(T993:T1016)</f>
        <v>0</v>
      </c>
      <c r="AR992" s="128" t="s">
        <v>313</v>
      </c>
      <c r="AT992" s="130" t="s">
        <v>388</v>
      </c>
      <c r="AU992" s="130" t="s">
        <v>391</v>
      </c>
      <c r="AY992" s="128" t="s">
        <v>393</v>
      </c>
      <c r="BK992" s="131">
        <f>SUM(BK993:BK1016)</f>
        <v>0</v>
      </c>
    </row>
    <row r="993" spans="2:65" s="270" customFormat="1" ht="22.5" customHeight="1">
      <c r="B993" s="226"/>
      <c r="C993" s="251" t="s">
        <v>1012</v>
      </c>
      <c r="D993" s="251" t="s">
        <v>397</v>
      </c>
      <c r="E993" s="252" t="s">
        <v>1550</v>
      </c>
      <c r="F993" s="253" t="s">
        <v>1551</v>
      </c>
      <c r="G993" s="254" t="s">
        <v>400</v>
      </c>
      <c r="H993" s="255">
        <v>3528.33</v>
      </c>
      <c r="I993" s="381"/>
      <c r="J993" s="256">
        <f>ROUND(I993*H993,2)</f>
        <v>0</v>
      </c>
      <c r="K993" s="253" t="s">
        <v>319</v>
      </c>
      <c r="L993" s="226"/>
      <c r="M993" s="382" t="s">
        <v>319</v>
      </c>
      <c r="N993" s="257" t="s">
        <v>336</v>
      </c>
      <c r="P993" s="258">
        <f>O993*H993</f>
        <v>0</v>
      </c>
      <c r="Q993" s="258">
        <v>0.00026</v>
      </c>
      <c r="R993" s="258">
        <f>Q993*H993</f>
        <v>0.9173657999999999</v>
      </c>
      <c r="S993" s="258">
        <v>0</v>
      </c>
      <c r="T993" s="133">
        <f>S993*H993</f>
        <v>0</v>
      </c>
      <c r="AR993" s="271" t="s">
        <v>614</v>
      </c>
      <c r="AT993" s="271" t="s">
        <v>397</v>
      </c>
      <c r="AU993" s="271" t="s">
        <v>313</v>
      </c>
      <c r="AY993" s="271" t="s">
        <v>393</v>
      </c>
      <c r="BE993" s="259">
        <f>IF(N993="základní",J993,0)</f>
        <v>0</v>
      </c>
      <c r="BF993" s="259">
        <f>IF(N993="snížená",J993,0)</f>
        <v>0</v>
      </c>
      <c r="BG993" s="259">
        <f>IF(N993="zákl. přenesená",J993,0)</f>
        <v>0</v>
      </c>
      <c r="BH993" s="259">
        <f>IF(N993="sníž. přenesená",J993,0)</f>
        <v>0</v>
      </c>
      <c r="BI993" s="259">
        <f>IF(N993="nulová",J993,0)</f>
        <v>0</v>
      </c>
      <c r="BJ993" s="271" t="s">
        <v>391</v>
      </c>
      <c r="BK993" s="259">
        <f>ROUND(I993*H993,2)</f>
        <v>0</v>
      </c>
      <c r="BL993" s="271" t="s">
        <v>614</v>
      </c>
      <c r="BM993" s="271" t="s">
        <v>1013</v>
      </c>
    </row>
    <row r="994" spans="2:51" s="150" customFormat="1" ht="15">
      <c r="B994" s="149"/>
      <c r="D994" s="136" t="s">
        <v>404</v>
      </c>
      <c r="E994" s="151" t="s">
        <v>319</v>
      </c>
      <c r="F994" s="152" t="s">
        <v>688</v>
      </c>
      <c r="H994" s="151" t="s">
        <v>319</v>
      </c>
      <c r="I994" s="385"/>
      <c r="L994" s="149"/>
      <c r="M994" s="153"/>
      <c r="T994" s="154"/>
      <c r="AT994" s="151" t="s">
        <v>404</v>
      </c>
      <c r="AU994" s="151" t="s">
        <v>313</v>
      </c>
      <c r="AV994" s="150" t="s">
        <v>391</v>
      </c>
      <c r="AW994" s="150" t="s">
        <v>406</v>
      </c>
      <c r="AX994" s="150" t="s">
        <v>392</v>
      </c>
      <c r="AY994" s="151" t="s">
        <v>393</v>
      </c>
    </row>
    <row r="995" spans="2:51" s="135" customFormat="1" ht="15">
      <c r="B995" s="134"/>
      <c r="D995" s="136" t="s">
        <v>404</v>
      </c>
      <c r="E995" s="137" t="s">
        <v>319</v>
      </c>
      <c r="F995" s="138" t="s">
        <v>1014</v>
      </c>
      <c r="H995" s="139">
        <v>547.18</v>
      </c>
      <c r="I995" s="383"/>
      <c r="L995" s="134"/>
      <c r="M995" s="140"/>
      <c r="T995" s="141"/>
      <c r="AT995" s="137" t="s">
        <v>404</v>
      </c>
      <c r="AU995" s="137" t="s">
        <v>313</v>
      </c>
      <c r="AV995" s="135" t="s">
        <v>313</v>
      </c>
      <c r="AW995" s="135" t="s">
        <v>406</v>
      </c>
      <c r="AX995" s="135" t="s">
        <v>392</v>
      </c>
      <c r="AY995" s="137" t="s">
        <v>393</v>
      </c>
    </row>
    <row r="996" spans="2:51" s="157" customFormat="1" ht="15">
      <c r="B996" s="156"/>
      <c r="D996" s="136" t="s">
        <v>404</v>
      </c>
      <c r="E996" s="158" t="s">
        <v>319</v>
      </c>
      <c r="F996" s="159" t="s">
        <v>525</v>
      </c>
      <c r="H996" s="160">
        <v>547.18</v>
      </c>
      <c r="I996" s="388"/>
      <c r="L996" s="156"/>
      <c r="M996" s="161"/>
      <c r="T996" s="162"/>
      <c r="AT996" s="158" t="s">
        <v>404</v>
      </c>
      <c r="AU996" s="158" t="s">
        <v>313</v>
      </c>
      <c r="AV996" s="157" t="s">
        <v>394</v>
      </c>
      <c r="AW996" s="157" t="s">
        <v>406</v>
      </c>
      <c r="AX996" s="157" t="s">
        <v>392</v>
      </c>
      <c r="AY996" s="158" t="s">
        <v>393</v>
      </c>
    </row>
    <row r="997" spans="2:51" s="150" customFormat="1" ht="15">
      <c r="B997" s="149"/>
      <c r="D997" s="136" t="s">
        <v>404</v>
      </c>
      <c r="E997" s="151" t="s">
        <v>319</v>
      </c>
      <c r="F997" s="152" t="s">
        <v>546</v>
      </c>
      <c r="H997" s="151" t="s">
        <v>319</v>
      </c>
      <c r="I997" s="385"/>
      <c r="L997" s="149"/>
      <c r="M997" s="153"/>
      <c r="T997" s="154"/>
      <c r="AT997" s="151" t="s">
        <v>404</v>
      </c>
      <c r="AU997" s="151" t="s">
        <v>313</v>
      </c>
      <c r="AV997" s="150" t="s">
        <v>391</v>
      </c>
      <c r="AW997" s="150" t="s">
        <v>406</v>
      </c>
      <c r="AX997" s="150" t="s">
        <v>392</v>
      </c>
      <c r="AY997" s="151" t="s">
        <v>393</v>
      </c>
    </row>
    <row r="998" spans="2:51" s="135" customFormat="1" ht="15">
      <c r="B998" s="134"/>
      <c r="D998" s="136" t="s">
        <v>404</v>
      </c>
      <c r="E998" s="137" t="s">
        <v>319</v>
      </c>
      <c r="F998" s="138" t="s">
        <v>1552</v>
      </c>
      <c r="H998" s="139">
        <v>2981.15</v>
      </c>
      <c r="I998" s="383"/>
      <c r="L998" s="134"/>
      <c r="M998" s="140"/>
      <c r="T998" s="141"/>
      <c r="AT998" s="137" t="s">
        <v>404</v>
      </c>
      <c r="AU998" s="137" t="s">
        <v>313</v>
      </c>
      <c r="AV998" s="135" t="s">
        <v>313</v>
      </c>
      <c r="AW998" s="135" t="s">
        <v>406</v>
      </c>
      <c r="AX998" s="135" t="s">
        <v>392</v>
      </c>
      <c r="AY998" s="137" t="s">
        <v>393</v>
      </c>
    </row>
    <row r="999" spans="2:51" s="157" customFormat="1" ht="15">
      <c r="B999" s="156"/>
      <c r="D999" s="136" t="s">
        <v>404</v>
      </c>
      <c r="E999" s="158" t="s">
        <v>319</v>
      </c>
      <c r="F999" s="159" t="s">
        <v>525</v>
      </c>
      <c r="H999" s="160">
        <v>2981.15</v>
      </c>
      <c r="I999" s="388"/>
      <c r="L999" s="156"/>
      <c r="M999" s="161"/>
      <c r="T999" s="162"/>
      <c r="AT999" s="158" t="s">
        <v>404</v>
      </c>
      <c r="AU999" s="158" t="s">
        <v>313</v>
      </c>
      <c r="AV999" s="157" t="s">
        <v>394</v>
      </c>
      <c r="AW999" s="157" t="s">
        <v>406</v>
      </c>
      <c r="AX999" s="157" t="s">
        <v>392</v>
      </c>
      <c r="AY999" s="158" t="s">
        <v>393</v>
      </c>
    </row>
    <row r="1000" spans="2:51" s="143" customFormat="1" ht="15">
      <c r="B1000" s="142"/>
      <c r="D1000" s="136" t="s">
        <v>404</v>
      </c>
      <c r="E1000" s="144" t="s">
        <v>319</v>
      </c>
      <c r="F1000" s="145" t="s">
        <v>407</v>
      </c>
      <c r="H1000" s="146">
        <v>3528.33</v>
      </c>
      <c r="I1000" s="384"/>
      <c r="L1000" s="142"/>
      <c r="M1000" s="147"/>
      <c r="T1000" s="148"/>
      <c r="AT1000" s="144" t="s">
        <v>404</v>
      </c>
      <c r="AU1000" s="144" t="s">
        <v>313</v>
      </c>
      <c r="AV1000" s="143" t="s">
        <v>402</v>
      </c>
      <c r="AW1000" s="143" t="s">
        <v>406</v>
      </c>
      <c r="AX1000" s="143" t="s">
        <v>391</v>
      </c>
      <c r="AY1000" s="144" t="s">
        <v>393</v>
      </c>
    </row>
    <row r="1001" spans="2:65" s="270" customFormat="1" ht="16.5" customHeight="1">
      <c r="B1001" s="226"/>
      <c r="C1001" s="251" t="s">
        <v>1015</v>
      </c>
      <c r="D1001" s="251" t="s">
        <v>397</v>
      </c>
      <c r="E1001" s="252" t="s">
        <v>1016</v>
      </c>
      <c r="F1001" s="253" t="s">
        <v>1017</v>
      </c>
      <c r="G1001" s="254" t="s">
        <v>400</v>
      </c>
      <c r="H1001" s="255">
        <v>3528.33</v>
      </c>
      <c r="I1001" s="381"/>
      <c r="J1001" s="256">
        <f>ROUND(I1001*H1001,2)</f>
        <v>0</v>
      </c>
      <c r="K1001" s="253" t="s">
        <v>927</v>
      </c>
      <c r="L1001" s="226"/>
      <c r="M1001" s="382" t="s">
        <v>319</v>
      </c>
      <c r="N1001" s="257" t="s">
        <v>336</v>
      </c>
      <c r="P1001" s="258">
        <f>O1001*H1001</f>
        <v>0</v>
      </c>
      <c r="Q1001" s="258">
        <v>0.0002</v>
      </c>
      <c r="R1001" s="258">
        <f>Q1001*H1001</f>
        <v>0.705666</v>
      </c>
      <c r="S1001" s="258">
        <v>0</v>
      </c>
      <c r="T1001" s="133">
        <f>S1001*H1001</f>
        <v>0</v>
      </c>
      <c r="AR1001" s="271" t="s">
        <v>614</v>
      </c>
      <c r="AT1001" s="271" t="s">
        <v>397</v>
      </c>
      <c r="AU1001" s="271" t="s">
        <v>313</v>
      </c>
      <c r="AY1001" s="271" t="s">
        <v>393</v>
      </c>
      <c r="BE1001" s="259">
        <f>IF(N1001="základní",J1001,0)</f>
        <v>0</v>
      </c>
      <c r="BF1001" s="259">
        <f>IF(N1001="snížená",J1001,0)</f>
        <v>0</v>
      </c>
      <c r="BG1001" s="259">
        <f>IF(N1001="zákl. přenesená",J1001,0)</f>
        <v>0</v>
      </c>
      <c r="BH1001" s="259">
        <f>IF(N1001="sníž. přenesená",J1001,0)</f>
        <v>0</v>
      </c>
      <c r="BI1001" s="259">
        <f>IF(N1001="nulová",J1001,0)</f>
        <v>0</v>
      </c>
      <c r="BJ1001" s="271" t="s">
        <v>391</v>
      </c>
      <c r="BK1001" s="259">
        <f>ROUND(I1001*H1001,2)</f>
        <v>0</v>
      </c>
      <c r="BL1001" s="271" t="s">
        <v>614</v>
      </c>
      <c r="BM1001" s="271" t="s">
        <v>1018</v>
      </c>
    </row>
    <row r="1002" spans="2:65" s="270" customFormat="1" ht="16.5" customHeight="1">
      <c r="B1002" s="226"/>
      <c r="C1002" s="251" t="s">
        <v>1019</v>
      </c>
      <c r="D1002" s="251" t="s">
        <v>397</v>
      </c>
      <c r="E1002" s="252" t="s">
        <v>1020</v>
      </c>
      <c r="F1002" s="253" t="s">
        <v>1021</v>
      </c>
      <c r="G1002" s="254" t="s">
        <v>400</v>
      </c>
      <c r="H1002" s="255">
        <v>902.6</v>
      </c>
      <c r="I1002" s="381"/>
      <c r="J1002" s="256">
        <f>ROUND(I1002*H1002,2)</f>
        <v>0</v>
      </c>
      <c r="K1002" s="253" t="s">
        <v>927</v>
      </c>
      <c r="L1002" s="226"/>
      <c r="M1002" s="382" t="s">
        <v>319</v>
      </c>
      <c r="N1002" s="257" t="s">
        <v>336</v>
      </c>
      <c r="P1002" s="258">
        <f>O1002*H1002</f>
        <v>0</v>
      </c>
      <c r="Q1002" s="258">
        <v>0</v>
      </c>
      <c r="R1002" s="258">
        <f>Q1002*H1002</f>
        <v>0</v>
      </c>
      <c r="S1002" s="258">
        <v>0</v>
      </c>
      <c r="T1002" s="133">
        <f>S1002*H1002</f>
        <v>0</v>
      </c>
      <c r="AR1002" s="271" t="s">
        <v>614</v>
      </c>
      <c r="AT1002" s="271" t="s">
        <v>397</v>
      </c>
      <c r="AU1002" s="271" t="s">
        <v>313</v>
      </c>
      <c r="AY1002" s="271" t="s">
        <v>393</v>
      </c>
      <c r="BE1002" s="259">
        <f>IF(N1002="základní",J1002,0)</f>
        <v>0</v>
      </c>
      <c r="BF1002" s="259">
        <f>IF(N1002="snížená",J1002,0)</f>
        <v>0</v>
      </c>
      <c r="BG1002" s="259">
        <f>IF(N1002="zákl. přenesená",J1002,0)</f>
        <v>0</v>
      </c>
      <c r="BH1002" s="259">
        <f>IF(N1002="sníž. přenesená",J1002,0)</f>
        <v>0</v>
      </c>
      <c r="BI1002" s="259">
        <f>IF(N1002="nulová",J1002,0)</f>
        <v>0</v>
      </c>
      <c r="BJ1002" s="271" t="s">
        <v>391</v>
      </c>
      <c r="BK1002" s="259">
        <f>ROUND(I1002*H1002,2)</f>
        <v>0</v>
      </c>
      <c r="BL1002" s="271" t="s">
        <v>614</v>
      </c>
      <c r="BM1002" s="271" t="s">
        <v>1022</v>
      </c>
    </row>
    <row r="1003" spans="2:51" s="135" customFormat="1" ht="15">
      <c r="B1003" s="134"/>
      <c r="D1003" s="136" t="s">
        <v>404</v>
      </c>
      <c r="E1003" s="137" t="s">
        <v>319</v>
      </c>
      <c r="F1003" s="138" t="s">
        <v>1553</v>
      </c>
      <c r="H1003" s="139">
        <v>902.6</v>
      </c>
      <c r="I1003" s="383"/>
      <c r="L1003" s="134"/>
      <c r="M1003" s="140"/>
      <c r="T1003" s="141"/>
      <c r="AT1003" s="137" t="s">
        <v>404</v>
      </c>
      <c r="AU1003" s="137" t="s">
        <v>313</v>
      </c>
      <c r="AV1003" s="135" t="s">
        <v>313</v>
      </c>
      <c r="AW1003" s="135" t="s">
        <v>406</v>
      </c>
      <c r="AX1003" s="135" t="s">
        <v>392</v>
      </c>
      <c r="AY1003" s="137" t="s">
        <v>393</v>
      </c>
    </row>
    <row r="1004" spans="2:51" s="143" customFormat="1" ht="15">
      <c r="B1004" s="142"/>
      <c r="D1004" s="136" t="s">
        <v>404</v>
      </c>
      <c r="E1004" s="144" t="s">
        <v>319</v>
      </c>
      <c r="F1004" s="145" t="s">
        <v>407</v>
      </c>
      <c r="H1004" s="146">
        <v>902.6</v>
      </c>
      <c r="I1004" s="384"/>
      <c r="L1004" s="142"/>
      <c r="M1004" s="147"/>
      <c r="T1004" s="148"/>
      <c r="AT1004" s="144" t="s">
        <v>404</v>
      </c>
      <c r="AU1004" s="144" t="s">
        <v>313</v>
      </c>
      <c r="AV1004" s="143" t="s">
        <v>402</v>
      </c>
      <c r="AW1004" s="143" t="s">
        <v>406</v>
      </c>
      <c r="AX1004" s="143" t="s">
        <v>391</v>
      </c>
      <c r="AY1004" s="144" t="s">
        <v>393</v>
      </c>
    </row>
    <row r="1005" spans="2:65" s="270" customFormat="1" ht="16.5" customHeight="1">
      <c r="B1005" s="226"/>
      <c r="C1005" s="251" t="s">
        <v>1023</v>
      </c>
      <c r="D1005" s="251" t="s">
        <v>397</v>
      </c>
      <c r="E1005" s="252" t="s">
        <v>1024</v>
      </c>
      <c r="F1005" s="253" t="s">
        <v>1025</v>
      </c>
      <c r="G1005" s="254" t="s">
        <v>400</v>
      </c>
      <c r="H1005" s="255">
        <v>350</v>
      </c>
      <c r="I1005" s="381"/>
      <c r="J1005" s="256">
        <f>ROUND(I1005*H1005,2)</f>
        <v>0</v>
      </c>
      <c r="K1005" s="253" t="s">
        <v>927</v>
      </c>
      <c r="L1005" s="226"/>
      <c r="M1005" s="382" t="s">
        <v>319</v>
      </c>
      <c r="N1005" s="257" t="s">
        <v>336</v>
      </c>
      <c r="P1005" s="258">
        <f>O1005*H1005</f>
        <v>0</v>
      </c>
      <c r="Q1005" s="258">
        <v>0</v>
      </c>
      <c r="R1005" s="258">
        <f>Q1005*H1005</f>
        <v>0</v>
      </c>
      <c r="S1005" s="258">
        <v>0</v>
      </c>
      <c r="T1005" s="133">
        <f>S1005*H1005</f>
        <v>0</v>
      </c>
      <c r="AR1005" s="271" t="s">
        <v>614</v>
      </c>
      <c r="AT1005" s="271" t="s">
        <v>397</v>
      </c>
      <c r="AU1005" s="271" t="s">
        <v>313</v>
      </c>
      <c r="AY1005" s="271" t="s">
        <v>393</v>
      </c>
      <c r="BE1005" s="259">
        <f>IF(N1005="základní",J1005,0)</f>
        <v>0</v>
      </c>
      <c r="BF1005" s="259">
        <f>IF(N1005="snížená",J1005,0)</f>
        <v>0</v>
      </c>
      <c r="BG1005" s="259">
        <f>IF(N1005="zákl. přenesená",J1005,0)</f>
        <v>0</v>
      </c>
      <c r="BH1005" s="259">
        <f>IF(N1005="sníž. přenesená",J1005,0)</f>
        <v>0</v>
      </c>
      <c r="BI1005" s="259">
        <f>IF(N1005="nulová",J1005,0)</f>
        <v>0</v>
      </c>
      <c r="BJ1005" s="271" t="s">
        <v>391</v>
      </c>
      <c r="BK1005" s="259">
        <f>ROUND(I1005*H1005,2)</f>
        <v>0</v>
      </c>
      <c r="BL1005" s="271" t="s">
        <v>614</v>
      </c>
      <c r="BM1005" s="271" t="s">
        <v>1026</v>
      </c>
    </row>
    <row r="1006" spans="2:65" s="270" customFormat="1" ht="16.5" customHeight="1">
      <c r="B1006" s="226"/>
      <c r="C1006" s="260" t="s">
        <v>1027</v>
      </c>
      <c r="D1006" s="260" t="s">
        <v>507</v>
      </c>
      <c r="E1006" s="261" t="s">
        <v>1028</v>
      </c>
      <c r="F1006" s="262" t="s">
        <v>1029</v>
      </c>
      <c r="G1006" s="263" t="s">
        <v>400</v>
      </c>
      <c r="H1006" s="264">
        <v>1315.23</v>
      </c>
      <c r="I1006" s="386"/>
      <c r="J1006" s="265">
        <f>ROUND(I1006*H1006,2)</f>
        <v>0</v>
      </c>
      <c r="K1006" s="262" t="s">
        <v>927</v>
      </c>
      <c r="L1006" s="155"/>
      <c r="M1006" s="387" t="s">
        <v>319</v>
      </c>
      <c r="N1006" s="266" t="s">
        <v>336</v>
      </c>
      <c r="P1006" s="258">
        <f>O1006*H1006</f>
        <v>0</v>
      </c>
      <c r="Q1006" s="258">
        <v>0</v>
      </c>
      <c r="R1006" s="258">
        <f>Q1006*H1006</f>
        <v>0</v>
      </c>
      <c r="S1006" s="258">
        <v>0</v>
      </c>
      <c r="T1006" s="133">
        <f>S1006*H1006</f>
        <v>0</v>
      </c>
      <c r="AR1006" s="271" t="s">
        <v>618</v>
      </c>
      <c r="AT1006" s="271" t="s">
        <v>507</v>
      </c>
      <c r="AU1006" s="271" t="s">
        <v>313</v>
      </c>
      <c r="AY1006" s="271" t="s">
        <v>393</v>
      </c>
      <c r="BE1006" s="259">
        <f>IF(N1006="základní",J1006,0)</f>
        <v>0</v>
      </c>
      <c r="BF1006" s="259">
        <f>IF(N1006="snížená",J1006,0)</f>
        <v>0</v>
      </c>
      <c r="BG1006" s="259">
        <f>IF(N1006="zákl. přenesená",J1006,0)</f>
        <v>0</v>
      </c>
      <c r="BH1006" s="259">
        <f>IF(N1006="sníž. přenesená",J1006,0)</f>
        <v>0</v>
      </c>
      <c r="BI1006" s="259">
        <f>IF(N1006="nulová",J1006,0)</f>
        <v>0</v>
      </c>
      <c r="BJ1006" s="271" t="s">
        <v>391</v>
      </c>
      <c r="BK1006" s="259">
        <f>ROUND(I1006*H1006,2)</f>
        <v>0</v>
      </c>
      <c r="BL1006" s="271" t="s">
        <v>614</v>
      </c>
      <c r="BM1006" s="271" t="s">
        <v>1030</v>
      </c>
    </row>
    <row r="1007" spans="2:51" s="135" customFormat="1" ht="15">
      <c r="B1007" s="134"/>
      <c r="D1007" s="136" t="s">
        <v>404</v>
      </c>
      <c r="E1007" s="137" t="s">
        <v>319</v>
      </c>
      <c r="F1007" s="138" t="s">
        <v>1554</v>
      </c>
      <c r="H1007" s="139">
        <v>1315.23</v>
      </c>
      <c r="I1007" s="383"/>
      <c r="L1007" s="134"/>
      <c r="M1007" s="140"/>
      <c r="T1007" s="141"/>
      <c r="AT1007" s="137" t="s">
        <v>404</v>
      </c>
      <c r="AU1007" s="137" t="s">
        <v>313</v>
      </c>
      <c r="AV1007" s="135" t="s">
        <v>313</v>
      </c>
      <c r="AW1007" s="135" t="s">
        <v>406</v>
      </c>
      <c r="AX1007" s="135" t="s">
        <v>392</v>
      </c>
      <c r="AY1007" s="137" t="s">
        <v>393</v>
      </c>
    </row>
    <row r="1008" spans="2:51" s="143" customFormat="1" ht="15">
      <c r="B1008" s="142"/>
      <c r="D1008" s="136" t="s">
        <v>404</v>
      </c>
      <c r="E1008" s="144" t="s">
        <v>319</v>
      </c>
      <c r="F1008" s="145" t="s">
        <v>407</v>
      </c>
      <c r="H1008" s="146">
        <v>1315.23</v>
      </c>
      <c r="I1008" s="384"/>
      <c r="L1008" s="142"/>
      <c r="M1008" s="147"/>
      <c r="T1008" s="148"/>
      <c r="AT1008" s="144" t="s">
        <v>404</v>
      </c>
      <c r="AU1008" s="144" t="s">
        <v>313</v>
      </c>
      <c r="AV1008" s="143" t="s">
        <v>402</v>
      </c>
      <c r="AW1008" s="143" t="s">
        <v>406</v>
      </c>
      <c r="AX1008" s="143" t="s">
        <v>391</v>
      </c>
      <c r="AY1008" s="144" t="s">
        <v>393</v>
      </c>
    </row>
    <row r="1009" spans="2:65" s="270" customFormat="1" ht="16.5" customHeight="1">
      <c r="B1009" s="226"/>
      <c r="C1009" s="251" t="s">
        <v>1031</v>
      </c>
      <c r="D1009" s="251" t="s">
        <v>397</v>
      </c>
      <c r="E1009" s="252" t="s">
        <v>1032</v>
      </c>
      <c r="F1009" s="253" t="s">
        <v>1033</v>
      </c>
      <c r="G1009" s="254" t="s">
        <v>400</v>
      </c>
      <c r="H1009" s="255">
        <v>10.54</v>
      </c>
      <c r="I1009" s="381"/>
      <c r="J1009" s="256">
        <f>ROUND(I1009*H1009,2)</f>
        <v>0</v>
      </c>
      <c r="K1009" s="253" t="s">
        <v>319</v>
      </c>
      <c r="L1009" s="226"/>
      <c r="M1009" s="382" t="s">
        <v>319</v>
      </c>
      <c r="N1009" s="257" t="s">
        <v>336</v>
      </c>
      <c r="P1009" s="258">
        <f>O1009*H1009</f>
        <v>0</v>
      </c>
      <c r="Q1009" s="258">
        <v>0.00026</v>
      </c>
      <c r="R1009" s="258">
        <f>Q1009*H1009</f>
        <v>0.0027403999999999996</v>
      </c>
      <c r="S1009" s="258">
        <v>0</v>
      </c>
      <c r="T1009" s="133">
        <f>S1009*H1009</f>
        <v>0</v>
      </c>
      <c r="AR1009" s="271" t="s">
        <v>614</v>
      </c>
      <c r="AT1009" s="271" t="s">
        <v>397</v>
      </c>
      <c r="AU1009" s="271" t="s">
        <v>313</v>
      </c>
      <c r="AY1009" s="271" t="s">
        <v>393</v>
      </c>
      <c r="BE1009" s="259">
        <f>IF(N1009="základní",J1009,0)</f>
        <v>0</v>
      </c>
      <c r="BF1009" s="259">
        <f>IF(N1009="snížená",J1009,0)</f>
        <v>0</v>
      </c>
      <c r="BG1009" s="259">
        <f>IF(N1009="zákl. přenesená",J1009,0)</f>
        <v>0</v>
      </c>
      <c r="BH1009" s="259">
        <f>IF(N1009="sníž. přenesená",J1009,0)</f>
        <v>0</v>
      </c>
      <c r="BI1009" s="259">
        <f>IF(N1009="nulová",J1009,0)</f>
        <v>0</v>
      </c>
      <c r="BJ1009" s="271" t="s">
        <v>391</v>
      </c>
      <c r="BK1009" s="259">
        <f>ROUND(I1009*H1009,2)</f>
        <v>0</v>
      </c>
      <c r="BL1009" s="271" t="s">
        <v>614</v>
      </c>
      <c r="BM1009" s="271" t="s">
        <v>1034</v>
      </c>
    </row>
    <row r="1010" spans="2:51" s="150" customFormat="1" ht="15">
      <c r="B1010" s="149"/>
      <c r="D1010" s="136" t="s">
        <v>404</v>
      </c>
      <c r="E1010" s="151" t="s">
        <v>319</v>
      </c>
      <c r="F1010" s="152" t="s">
        <v>440</v>
      </c>
      <c r="H1010" s="151" t="s">
        <v>319</v>
      </c>
      <c r="I1010" s="385"/>
      <c r="L1010" s="149"/>
      <c r="M1010" s="153"/>
      <c r="T1010" s="154"/>
      <c r="AT1010" s="151" t="s">
        <v>404</v>
      </c>
      <c r="AU1010" s="151" t="s">
        <v>313</v>
      </c>
      <c r="AV1010" s="150" t="s">
        <v>391</v>
      </c>
      <c r="AW1010" s="150" t="s">
        <v>406</v>
      </c>
      <c r="AX1010" s="150" t="s">
        <v>392</v>
      </c>
      <c r="AY1010" s="151" t="s">
        <v>393</v>
      </c>
    </row>
    <row r="1011" spans="2:51" s="135" customFormat="1" ht="15">
      <c r="B1011" s="134"/>
      <c r="D1011" s="136" t="s">
        <v>404</v>
      </c>
      <c r="E1011" s="137" t="s">
        <v>319</v>
      </c>
      <c r="F1011" s="138" t="s">
        <v>1035</v>
      </c>
      <c r="H1011" s="139">
        <v>10.54</v>
      </c>
      <c r="I1011" s="383"/>
      <c r="L1011" s="134"/>
      <c r="M1011" s="140"/>
      <c r="T1011" s="141"/>
      <c r="AT1011" s="137" t="s">
        <v>404</v>
      </c>
      <c r="AU1011" s="137" t="s">
        <v>313</v>
      </c>
      <c r="AV1011" s="135" t="s">
        <v>313</v>
      </c>
      <c r="AW1011" s="135" t="s">
        <v>406</v>
      </c>
      <c r="AX1011" s="135" t="s">
        <v>392</v>
      </c>
      <c r="AY1011" s="137" t="s">
        <v>393</v>
      </c>
    </row>
    <row r="1012" spans="2:51" s="143" customFormat="1" ht="15">
      <c r="B1012" s="142"/>
      <c r="D1012" s="136" t="s">
        <v>404</v>
      </c>
      <c r="E1012" s="144" t="s">
        <v>319</v>
      </c>
      <c r="F1012" s="145" t="s">
        <v>407</v>
      </c>
      <c r="H1012" s="146">
        <v>10.54</v>
      </c>
      <c r="I1012" s="384"/>
      <c r="L1012" s="142"/>
      <c r="M1012" s="147"/>
      <c r="T1012" s="148"/>
      <c r="AT1012" s="144" t="s">
        <v>404</v>
      </c>
      <c r="AU1012" s="144" t="s">
        <v>313</v>
      </c>
      <c r="AV1012" s="143" t="s">
        <v>402</v>
      </c>
      <c r="AW1012" s="143" t="s">
        <v>406</v>
      </c>
      <c r="AX1012" s="143" t="s">
        <v>391</v>
      </c>
      <c r="AY1012" s="144" t="s">
        <v>393</v>
      </c>
    </row>
    <row r="1013" spans="2:65" s="270" customFormat="1" ht="16.5" customHeight="1">
      <c r="B1013" s="226"/>
      <c r="C1013" s="260" t="s">
        <v>1036</v>
      </c>
      <c r="D1013" s="260" t="s">
        <v>507</v>
      </c>
      <c r="E1013" s="261" t="s">
        <v>1037</v>
      </c>
      <c r="F1013" s="262" t="s">
        <v>1555</v>
      </c>
      <c r="G1013" s="263" t="s">
        <v>465</v>
      </c>
      <c r="H1013" s="264">
        <v>12.174</v>
      </c>
      <c r="I1013" s="386"/>
      <c r="J1013" s="265">
        <f>ROUND(I1013*H1013,2)</f>
        <v>0</v>
      </c>
      <c r="K1013" s="262" t="s">
        <v>319</v>
      </c>
      <c r="L1013" s="155"/>
      <c r="M1013" s="387" t="s">
        <v>319</v>
      </c>
      <c r="N1013" s="266" t="s">
        <v>336</v>
      </c>
      <c r="P1013" s="258">
        <f>O1013*H1013</f>
        <v>0</v>
      </c>
      <c r="Q1013" s="258">
        <v>0.0015</v>
      </c>
      <c r="R1013" s="258">
        <f>Q1013*H1013</f>
        <v>0.018261</v>
      </c>
      <c r="S1013" s="258">
        <v>0</v>
      </c>
      <c r="T1013" s="133">
        <f>S1013*H1013</f>
        <v>0</v>
      </c>
      <c r="AR1013" s="271" t="s">
        <v>618</v>
      </c>
      <c r="AT1013" s="271" t="s">
        <v>507</v>
      </c>
      <c r="AU1013" s="271" t="s">
        <v>313</v>
      </c>
      <c r="AY1013" s="271" t="s">
        <v>393</v>
      </c>
      <c r="BE1013" s="259">
        <f>IF(N1013="základní",J1013,0)</f>
        <v>0</v>
      </c>
      <c r="BF1013" s="259">
        <f>IF(N1013="snížená",J1013,0)</f>
        <v>0</v>
      </c>
      <c r="BG1013" s="259">
        <f>IF(N1013="zákl. přenesená",J1013,0)</f>
        <v>0</v>
      </c>
      <c r="BH1013" s="259">
        <f>IF(N1013="sníž. přenesená",J1013,0)</f>
        <v>0</v>
      </c>
      <c r="BI1013" s="259">
        <f>IF(N1013="nulová",J1013,0)</f>
        <v>0</v>
      </c>
      <c r="BJ1013" s="271" t="s">
        <v>391</v>
      </c>
      <c r="BK1013" s="259">
        <f>ROUND(I1013*H1013,2)</f>
        <v>0</v>
      </c>
      <c r="BL1013" s="271" t="s">
        <v>614</v>
      </c>
      <c r="BM1013" s="271" t="s">
        <v>1038</v>
      </c>
    </row>
    <row r="1014" spans="2:51" s="135" customFormat="1" ht="15">
      <c r="B1014" s="134"/>
      <c r="D1014" s="136" t="s">
        <v>404</v>
      </c>
      <c r="E1014" s="137" t="s">
        <v>319</v>
      </c>
      <c r="F1014" s="138" t="s">
        <v>1556</v>
      </c>
      <c r="H1014" s="139">
        <v>11.594</v>
      </c>
      <c r="I1014" s="383"/>
      <c r="L1014" s="134"/>
      <c r="M1014" s="140"/>
      <c r="T1014" s="141"/>
      <c r="AT1014" s="137" t="s">
        <v>404</v>
      </c>
      <c r="AU1014" s="137" t="s">
        <v>313</v>
      </c>
      <c r="AV1014" s="135" t="s">
        <v>313</v>
      </c>
      <c r="AW1014" s="135" t="s">
        <v>406</v>
      </c>
      <c r="AX1014" s="135" t="s">
        <v>392</v>
      </c>
      <c r="AY1014" s="137" t="s">
        <v>393</v>
      </c>
    </row>
    <row r="1015" spans="2:51" s="143" customFormat="1" ht="15">
      <c r="B1015" s="142"/>
      <c r="D1015" s="136" t="s">
        <v>404</v>
      </c>
      <c r="E1015" s="144" t="s">
        <v>319</v>
      </c>
      <c r="F1015" s="145" t="s">
        <v>407</v>
      </c>
      <c r="H1015" s="146">
        <v>11.594</v>
      </c>
      <c r="I1015" s="384"/>
      <c r="L1015" s="142"/>
      <c r="M1015" s="147"/>
      <c r="T1015" s="148"/>
      <c r="AT1015" s="144" t="s">
        <v>404</v>
      </c>
      <c r="AU1015" s="144" t="s">
        <v>313</v>
      </c>
      <c r="AV1015" s="143" t="s">
        <v>402</v>
      </c>
      <c r="AW1015" s="143" t="s">
        <v>406</v>
      </c>
      <c r="AX1015" s="143" t="s">
        <v>391</v>
      </c>
      <c r="AY1015" s="144" t="s">
        <v>393</v>
      </c>
    </row>
    <row r="1016" spans="2:51" s="135" customFormat="1" ht="15">
      <c r="B1016" s="134"/>
      <c r="D1016" s="136" t="s">
        <v>404</v>
      </c>
      <c r="F1016" s="138" t="s">
        <v>1557</v>
      </c>
      <c r="H1016" s="139">
        <v>12.174</v>
      </c>
      <c r="I1016" s="383"/>
      <c r="L1016" s="134"/>
      <c r="M1016" s="140"/>
      <c r="T1016" s="141"/>
      <c r="AT1016" s="137" t="s">
        <v>404</v>
      </c>
      <c r="AU1016" s="137" t="s">
        <v>313</v>
      </c>
      <c r="AV1016" s="135" t="s">
        <v>313</v>
      </c>
      <c r="AW1016" s="135" t="s">
        <v>316</v>
      </c>
      <c r="AX1016" s="135" t="s">
        <v>391</v>
      </c>
      <c r="AY1016" s="137" t="s">
        <v>393</v>
      </c>
    </row>
    <row r="1017" spans="2:63" s="245" customFormat="1" ht="22.9" customHeight="1">
      <c r="B1017" s="244"/>
      <c r="D1017" s="128" t="s">
        <v>388</v>
      </c>
      <c r="E1017" s="132" t="s">
        <v>1040</v>
      </c>
      <c r="F1017" s="132" t="s">
        <v>1041</v>
      </c>
      <c r="I1017" s="380"/>
      <c r="J1017" s="250">
        <f>BK1017</f>
        <v>0</v>
      </c>
      <c r="L1017" s="244"/>
      <c r="M1017" s="247"/>
      <c r="P1017" s="248">
        <f>SUM(P1018:P1026)</f>
        <v>0</v>
      </c>
      <c r="R1017" s="248">
        <f>SUM(R1018:R1026)</f>
        <v>0.08106</v>
      </c>
      <c r="T1017" s="249">
        <f>SUM(T1018:T1026)</f>
        <v>0</v>
      </c>
      <c r="AR1017" s="128" t="s">
        <v>313</v>
      </c>
      <c r="AT1017" s="130" t="s">
        <v>388</v>
      </c>
      <c r="AU1017" s="130" t="s">
        <v>391</v>
      </c>
      <c r="AY1017" s="128" t="s">
        <v>393</v>
      </c>
      <c r="BK1017" s="131">
        <f>SUM(BK1018:BK1026)</f>
        <v>0</v>
      </c>
    </row>
    <row r="1018" spans="2:65" s="270" customFormat="1" ht="16.5" customHeight="1">
      <c r="B1018" s="226"/>
      <c r="C1018" s="251" t="s">
        <v>1042</v>
      </c>
      <c r="D1018" s="251" t="s">
        <v>397</v>
      </c>
      <c r="E1018" s="252" t="s">
        <v>1043</v>
      </c>
      <c r="F1018" s="253" t="s">
        <v>1044</v>
      </c>
      <c r="G1018" s="254" t="s">
        <v>400</v>
      </c>
      <c r="H1018" s="255">
        <v>7</v>
      </c>
      <c r="I1018" s="381"/>
      <c r="J1018" s="256">
        <f>ROUND(I1018*H1018,2)</f>
        <v>0</v>
      </c>
      <c r="K1018" s="253" t="s">
        <v>319</v>
      </c>
      <c r="L1018" s="226"/>
      <c r="M1018" s="382" t="s">
        <v>319</v>
      </c>
      <c r="N1018" s="257" t="s">
        <v>336</v>
      </c>
      <c r="P1018" s="258">
        <f>O1018*H1018</f>
        <v>0</v>
      </c>
      <c r="Q1018" s="258">
        <v>0.00058</v>
      </c>
      <c r="R1018" s="258">
        <f>Q1018*H1018</f>
        <v>0.00406</v>
      </c>
      <c r="S1018" s="258">
        <v>0</v>
      </c>
      <c r="T1018" s="133">
        <f>S1018*H1018</f>
        <v>0</v>
      </c>
      <c r="AR1018" s="271" t="s">
        <v>614</v>
      </c>
      <c r="AT1018" s="271" t="s">
        <v>397</v>
      </c>
      <c r="AU1018" s="271" t="s">
        <v>313</v>
      </c>
      <c r="AY1018" s="271" t="s">
        <v>393</v>
      </c>
      <c r="BE1018" s="259">
        <f>IF(N1018="základní",J1018,0)</f>
        <v>0</v>
      </c>
      <c r="BF1018" s="259">
        <f>IF(N1018="snížená",J1018,0)</f>
        <v>0</v>
      </c>
      <c r="BG1018" s="259">
        <f>IF(N1018="zákl. přenesená",J1018,0)</f>
        <v>0</v>
      </c>
      <c r="BH1018" s="259">
        <f>IF(N1018="sníž. přenesená",J1018,0)</f>
        <v>0</v>
      </c>
      <c r="BI1018" s="259">
        <f>IF(N1018="nulová",J1018,0)</f>
        <v>0</v>
      </c>
      <c r="BJ1018" s="271" t="s">
        <v>391</v>
      </c>
      <c r="BK1018" s="259">
        <f>ROUND(I1018*H1018,2)</f>
        <v>0</v>
      </c>
      <c r="BL1018" s="271" t="s">
        <v>614</v>
      </c>
      <c r="BM1018" s="271" t="s">
        <v>1045</v>
      </c>
    </row>
    <row r="1019" spans="2:51" s="150" customFormat="1" ht="15">
      <c r="B1019" s="149"/>
      <c r="D1019" s="136" t="s">
        <v>404</v>
      </c>
      <c r="E1019" s="151" t="s">
        <v>319</v>
      </c>
      <c r="F1019" s="152" t="s">
        <v>440</v>
      </c>
      <c r="H1019" s="151" t="s">
        <v>319</v>
      </c>
      <c r="I1019" s="385"/>
      <c r="L1019" s="149"/>
      <c r="M1019" s="153"/>
      <c r="T1019" s="154"/>
      <c r="AT1019" s="151" t="s">
        <v>404</v>
      </c>
      <c r="AU1019" s="151" t="s">
        <v>313</v>
      </c>
      <c r="AV1019" s="150" t="s">
        <v>391</v>
      </c>
      <c r="AW1019" s="150" t="s">
        <v>406</v>
      </c>
      <c r="AX1019" s="150" t="s">
        <v>392</v>
      </c>
      <c r="AY1019" s="151" t="s">
        <v>393</v>
      </c>
    </row>
    <row r="1020" spans="2:51" s="135" customFormat="1" ht="15">
      <c r="B1020" s="134"/>
      <c r="D1020" s="136" t="s">
        <v>404</v>
      </c>
      <c r="E1020" s="137" t="s">
        <v>319</v>
      </c>
      <c r="F1020" s="138" t="s">
        <v>1558</v>
      </c>
      <c r="H1020" s="139">
        <v>7</v>
      </c>
      <c r="I1020" s="383"/>
      <c r="L1020" s="134"/>
      <c r="M1020" s="140"/>
      <c r="T1020" s="141"/>
      <c r="AT1020" s="137" t="s">
        <v>404</v>
      </c>
      <c r="AU1020" s="137" t="s">
        <v>313</v>
      </c>
      <c r="AV1020" s="135" t="s">
        <v>313</v>
      </c>
      <c r="AW1020" s="135" t="s">
        <v>406</v>
      </c>
      <c r="AX1020" s="135" t="s">
        <v>392</v>
      </c>
      <c r="AY1020" s="137" t="s">
        <v>393</v>
      </c>
    </row>
    <row r="1021" spans="2:51" s="143" customFormat="1" ht="15">
      <c r="B1021" s="142"/>
      <c r="D1021" s="136" t="s">
        <v>404</v>
      </c>
      <c r="E1021" s="144" t="s">
        <v>319</v>
      </c>
      <c r="F1021" s="145" t="s">
        <v>407</v>
      </c>
      <c r="H1021" s="146">
        <v>7</v>
      </c>
      <c r="I1021" s="384"/>
      <c r="L1021" s="142"/>
      <c r="M1021" s="147"/>
      <c r="T1021" s="148"/>
      <c r="AT1021" s="144" t="s">
        <v>404</v>
      </c>
      <c r="AU1021" s="144" t="s">
        <v>313</v>
      </c>
      <c r="AV1021" s="143" t="s">
        <v>402</v>
      </c>
      <c r="AW1021" s="143" t="s">
        <v>406</v>
      </c>
      <c r="AX1021" s="143" t="s">
        <v>391</v>
      </c>
      <c r="AY1021" s="144" t="s">
        <v>393</v>
      </c>
    </row>
    <row r="1022" spans="2:65" s="270" customFormat="1" ht="16.5" customHeight="1">
      <c r="B1022" s="226"/>
      <c r="C1022" s="260" t="s">
        <v>1046</v>
      </c>
      <c r="D1022" s="260" t="s">
        <v>507</v>
      </c>
      <c r="E1022" s="261" t="s">
        <v>1047</v>
      </c>
      <c r="F1022" s="262" t="s">
        <v>1048</v>
      </c>
      <c r="G1022" s="263" t="s">
        <v>400</v>
      </c>
      <c r="H1022" s="264">
        <v>7.7</v>
      </c>
      <c r="I1022" s="386"/>
      <c r="J1022" s="265">
        <f>ROUND(I1022*H1022,2)</f>
        <v>0</v>
      </c>
      <c r="K1022" s="262" t="s">
        <v>955</v>
      </c>
      <c r="L1022" s="155"/>
      <c r="M1022" s="387" t="s">
        <v>319</v>
      </c>
      <c r="N1022" s="266" t="s">
        <v>336</v>
      </c>
      <c r="P1022" s="258">
        <f>O1022*H1022</f>
        <v>0</v>
      </c>
      <c r="Q1022" s="258">
        <v>0.01</v>
      </c>
      <c r="R1022" s="258">
        <f>Q1022*H1022</f>
        <v>0.077</v>
      </c>
      <c r="S1022" s="258">
        <v>0</v>
      </c>
      <c r="T1022" s="133">
        <f>S1022*H1022</f>
        <v>0</v>
      </c>
      <c r="AR1022" s="271" t="s">
        <v>618</v>
      </c>
      <c r="AT1022" s="271" t="s">
        <v>507</v>
      </c>
      <c r="AU1022" s="271" t="s">
        <v>313</v>
      </c>
      <c r="AY1022" s="271" t="s">
        <v>393</v>
      </c>
      <c r="BE1022" s="259">
        <f>IF(N1022="základní",J1022,0)</f>
        <v>0</v>
      </c>
      <c r="BF1022" s="259">
        <f>IF(N1022="snížená",J1022,0)</f>
        <v>0</v>
      </c>
      <c r="BG1022" s="259">
        <f>IF(N1022="zákl. přenesená",J1022,0)</f>
        <v>0</v>
      </c>
      <c r="BH1022" s="259">
        <f>IF(N1022="sníž. přenesená",J1022,0)</f>
        <v>0</v>
      </c>
      <c r="BI1022" s="259">
        <f>IF(N1022="nulová",J1022,0)</f>
        <v>0</v>
      </c>
      <c r="BJ1022" s="271" t="s">
        <v>391</v>
      </c>
      <c r="BK1022" s="259">
        <f>ROUND(I1022*H1022,2)</f>
        <v>0</v>
      </c>
      <c r="BL1022" s="271" t="s">
        <v>614</v>
      </c>
      <c r="BM1022" s="271" t="s">
        <v>1049</v>
      </c>
    </row>
    <row r="1023" spans="2:51" s="135" customFormat="1" ht="15">
      <c r="B1023" s="134"/>
      <c r="D1023" s="136" t="s">
        <v>404</v>
      </c>
      <c r="E1023" s="137" t="s">
        <v>319</v>
      </c>
      <c r="F1023" s="138" t="s">
        <v>1050</v>
      </c>
      <c r="H1023" s="139">
        <v>7.7</v>
      </c>
      <c r="I1023" s="383"/>
      <c r="L1023" s="134"/>
      <c r="M1023" s="140"/>
      <c r="T1023" s="141"/>
      <c r="AT1023" s="137" t="s">
        <v>404</v>
      </c>
      <c r="AU1023" s="137" t="s">
        <v>313</v>
      </c>
      <c r="AV1023" s="135" t="s">
        <v>313</v>
      </c>
      <c r="AW1023" s="135" t="s">
        <v>406</v>
      </c>
      <c r="AX1023" s="135" t="s">
        <v>392</v>
      </c>
      <c r="AY1023" s="137" t="s">
        <v>393</v>
      </c>
    </row>
    <row r="1024" spans="2:51" s="143" customFormat="1" ht="15">
      <c r="B1024" s="142"/>
      <c r="D1024" s="136" t="s">
        <v>404</v>
      </c>
      <c r="E1024" s="144" t="s">
        <v>319</v>
      </c>
      <c r="F1024" s="145" t="s">
        <v>407</v>
      </c>
      <c r="H1024" s="146">
        <v>7.7</v>
      </c>
      <c r="I1024" s="384"/>
      <c r="L1024" s="142"/>
      <c r="M1024" s="147"/>
      <c r="T1024" s="148"/>
      <c r="AT1024" s="144" t="s">
        <v>404</v>
      </c>
      <c r="AU1024" s="144" t="s">
        <v>313</v>
      </c>
      <c r="AV1024" s="143" t="s">
        <v>402</v>
      </c>
      <c r="AW1024" s="143" t="s">
        <v>406</v>
      </c>
      <c r="AX1024" s="143" t="s">
        <v>391</v>
      </c>
      <c r="AY1024" s="144" t="s">
        <v>393</v>
      </c>
    </row>
    <row r="1025" spans="2:65" s="270" customFormat="1" ht="16.5" customHeight="1">
      <c r="B1025" s="226"/>
      <c r="C1025" s="251" t="s">
        <v>1051</v>
      </c>
      <c r="D1025" s="251" t="s">
        <v>397</v>
      </c>
      <c r="E1025" s="252" t="s">
        <v>1052</v>
      </c>
      <c r="F1025" s="253" t="s">
        <v>1053</v>
      </c>
      <c r="G1025" s="254" t="s">
        <v>438</v>
      </c>
      <c r="H1025" s="255">
        <v>0.081</v>
      </c>
      <c r="I1025" s="381"/>
      <c r="J1025" s="256">
        <f>ROUND(I1025*H1025,2)</f>
        <v>0</v>
      </c>
      <c r="K1025" s="253" t="s">
        <v>401</v>
      </c>
      <c r="L1025" s="226"/>
      <c r="M1025" s="382" t="s">
        <v>319</v>
      </c>
      <c r="N1025" s="257" t="s">
        <v>336</v>
      </c>
      <c r="P1025" s="258">
        <f>O1025*H1025</f>
        <v>0</v>
      </c>
      <c r="Q1025" s="258">
        <v>0</v>
      </c>
      <c r="R1025" s="258">
        <f>Q1025*H1025</f>
        <v>0</v>
      </c>
      <c r="S1025" s="258">
        <v>0</v>
      </c>
      <c r="T1025" s="133">
        <f>S1025*H1025</f>
        <v>0</v>
      </c>
      <c r="AR1025" s="271" t="s">
        <v>614</v>
      </c>
      <c r="AT1025" s="271" t="s">
        <v>397</v>
      </c>
      <c r="AU1025" s="271" t="s">
        <v>313</v>
      </c>
      <c r="AY1025" s="271" t="s">
        <v>393</v>
      </c>
      <c r="BE1025" s="259">
        <f>IF(N1025="základní",J1025,0)</f>
        <v>0</v>
      </c>
      <c r="BF1025" s="259">
        <f>IF(N1025="snížená",J1025,0)</f>
        <v>0</v>
      </c>
      <c r="BG1025" s="259">
        <f>IF(N1025="zákl. přenesená",J1025,0)</f>
        <v>0</v>
      </c>
      <c r="BH1025" s="259">
        <f>IF(N1025="sníž. přenesená",J1025,0)</f>
        <v>0</v>
      </c>
      <c r="BI1025" s="259">
        <f>IF(N1025="nulová",J1025,0)</f>
        <v>0</v>
      </c>
      <c r="BJ1025" s="271" t="s">
        <v>391</v>
      </c>
      <c r="BK1025" s="259">
        <f>ROUND(I1025*H1025,2)</f>
        <v>0</v>
      </c>
      <c r="BL1025" s="271" t="s">
        <v>614</v>
      </c>
      <c r="BM1025" s="271" t="s">
        <v>1054</v>
      </c>
    </row>
    <row r="1026" spans="2:65" s="270" customFormat="1" ht="16.5" customHeight="1">
      <c r="B1026" s="226"/>
      <c r="C1026" s="251" t="s">
        <v>1055</v>
      </c>
      <c r="D1026" s="251" t="s">
        <v>397</v>
      </c>
      <c r="E1026" s="252" t="s">
        <v>1056</v>
      </c>
      <c r="F1026" s="253" t="s">
        <v>1057</v>
      </c>
      <c r="G1026" s="254" t="s">
        <v>438</v>
      </c>
      <c r="H1026" s="255">
        <v>0.081</v>
      </c>
      <c r="I1026" s="381"/>
      <c r="J1026" s="256">
        <f>ROUND(I1026*H1026,2)</f>
        <v>0</v>
      </c>
      <c r="K1026" s="253" t="s">
        <v>401</v>
      </c>
      <c r="L1026" s="226"/>
      <c r="M1026" s="382" t="s">
        <v>319</v>
      </c>
      <c r="N1026" s="257" t="s">
        <v>336</v>
      </c>
      <c r="P1026" s="258">
        <f>O1026*H1026</f>
        <v>0</v>
      </c>
      <c r="Q1026" s="258">
        <v>0</v>
      </c>
      <c r="R1026" s="258">
        <f>Q1026*H1026</f>
        <v>0</v>
      </c>
      <c r="S1026" s="258">
        <v>0</v>
      </c>
      <c r="T1026" s="133">
        <f>S1026*H1026</f>
        <v>0</v>
      </c>
      <c r="AR1026" s="271" t="s">
        <v>614</v>
      </c>
      <c r="AT1026" s="271" t="s">
        <v>397</v>
      </c>
      <c r="AU1026" s="271" t="s">
        <v>313</v>
      </c>
      <c r="AY1026" s="271" t="s">
        <v>393</v>
      </c>
      <c r="BE1026" s="259">
        <f>IF(N1026="základní",J1026,0)</f>
        <v>0</v>
      </c>
      <c r="BF1026" s="259">
        <f>IF(N1026="snížená",J1026,0)</f>
        <v>0</v>
      </c>
      <c r="BG1026" s="259">
        <f>IF(N1026="zákl. přenesená",J1026,0)</f>
        <v>0</v>
      </c>
      <c r="BH1026" s="259">
        <f>IF(N1026="sníž. přenesená",J1026,0)</f>
        <v>0</v>
      </c>
      <c r="BI1026" s="259">
        <f>IF(N1026="nulová",J1026,0)</f>
        <v>0</v>
      </c>
      <c r="BJ1026" s="271" t="s">
        <v>391</v>
      </c>
      <c r="BK1026" s="259">
        <f>ROUND(I1026*H1026,2)</f>
        <v>0</v>
      </c>
      <c r="BL1026" s="271" t="s">
        <v>614</v>
      </c>
      <c r="BM1026" s="271" t="s">
        <v>1058</v>
      </c>
    </row>
    <row r="1027" spans="2:63" s="245" customFormat="1" ht="25.9" customHeight="1">
      <c r="B1027" s="244"/>
      <c r="D1027" s="128" t="s">
        <v>388</v>
      </c>
      <c r="E1027" s="129" t="s">
        <v>1059</v>
      </c>
      <c r="F1027" s="129" t="s">
        <v>1060</v>
      </c>
      <c r="I1027" s="380"/>
      <c r="J1027" s="246">
        <f>BK1027</f>
        <v>0</v>
      </c>
      <c r="L1027" s="244"/>
      <c r="M1027" s="247"/>
      <c r="P1027" s="248">
        <f>SUM(P1028:P1036)</f>
        <v>0</v>
      </c>
      <c r="R1027" s="248">
        <f>SUM(R1028:R1036)</f>
        <v>0</v>
      </c>
      <c r="T1027" s="249">
        <f>SUM(T1028:T1036)</f>
        <v>0</v>
      </c>
      <c r="AR1027" s="128" t="s">
        <v>654</v>
      </c>
      <c r="AT1027" s="130" t="s">
        <v>388</v>
      </c>
      <c r="AU1027" s="130" t="s">
        <v>392</v>
      </c>
      <c r="AY1027" s="128" t="s">
        <v>393</v>
      </c>
      <c r="BK1027" s="131">
        <f>SUM(BK1028:BK1036)</f>
        <v>0</v>
      </c>
    </row>
    <row r="1028" spans="2:65" s="270" customFormat="1" ht="16.5" customHeight="1">
      <c r="B1028" s="226"/>
      <c r="C1028" s="251" t="s">
        <v>55</v>
      </c>
      <c r="D1028" s="251" t="s">
        <v>397</v>
      </c>
      <c r="E1028" s="252" t="s">
        <v>1061</v>
      </c>
      <c r="F1028" s="253" t="s">
        <v>1062</v>
      </c>
      <c r="G1028" s="254" t="s">
        <v>4</v>
      </c>
      <c r="H1028" s="255">
        <v>1</v>
      </c>
      <c r="I1028" s="381"/>
      <c r="J1028" s="256">
        <f aca="true" t="shared" si="0" ref="J1028:J1036">ROUND(I1028*H1028,2)</f>
        <v>0</v>
      </c>
      <c r="K1028" s="253" t="s">
        <v>319</v>
      </c>
      <c r="L1028" s="226"/>
      <c r="M1028" s="382" t="s">
        <v>319</v>
      </c>
      <c r="N1028" s="257" t="s">
        <v>336</v>
      </c>
      <c r="P1028" s="258">
        <f aca="true" t="shared" si="1" ref="P1028:P1036">O1028*H1028</f>
        <v>0</v>
      </c>
      <c r="Q1028" s="258">
        <v>0</v>
      </c>
      <c r="R1028" s="258">
        <f aca="true" t="shared" si="2" ref="R1028:R1036">Q1028*H1028</f>
        <v>0</v>
      </c>
      <c r="S1028" s="258">
        <v>0</v>
      </c>
      <c r="T1028" s="133">
        <f aca="true" t="shared" si="3" ref="T1028:T1036">S1028*H1028</f>
        <v>0</v>
      </c>
      <c r="AR1028" s="271" t="s">
        <v>402</v>
      </c>
      <c r="AT1028" s="271" t="s">
        <v>397</v>
      </c>
      <c r="AU1028" s="271" t="s">
        <v>391</v>
      </c>
      <c r="AY1028" s="271" t="s">
        <v>393</v>
      </c>
      <c r="BE1028" s="259">
        <f aca="true" t="shared" si="4" ref="BE1028:BE1036">IF(N1028="základní",J1028,0)</f>
        <v>0</v>
      </c>
      <c r="BF1028" s="259">
        <f aca="true" t="shared" si="5" ref="BF1028:BF1036">IF(N1028="snížená",J1028,0)</f>
        <v>0</v>
      </c>
      <c r="BG1028" s="259">
        <f aca="true" t="shared" si="6" ref="BG1028:BG1036">IF(N1028="zákl. přenesená",J1028,0)</f>
        <v>0</v>
      </c>
      <c r="BH1028" s="259">
        <f aca="true" t="shared" si="7" ref="BH1028:BH1036">IF(N1028="sníž. přenesená",J1028,0)</f>
        <v>0</v>
      </c>
      <c r="BI1028" s="259">
        <f aca="true" t="shared" si="8" ref="BI1028:BI1036">IF(N1028="nulová",J1028,0)</f>
        <v>0</v>
      </c>
      <c r="BJ1028" s="271" t="s">
        <v>391</v>
      </c>
      <c r="BK1028" s="259">
        <f aca="true" t="shared" si="9" ref="BK1028:BK1036">ROUND(I1028*H1028,2)</f>
        <v>0</v>
      </c>
      <c r="BL1028" s="271" t="s">
        <v>402</v>
      </c>
      <c r="BM1028" s="271" t="s">
        <v>1063</v>
      </c>
    </row>
    <row r="1029" spans="2:65" s="270" customFormat="1" ht="16.5" customHeight="1">
      <c r="B1029" s="226"/>
      <c r="C1029" s="251" t="s">
        <v>1064</v>
      </c>
      <c r="D1029" s="251" t="s">
        <v>397</v>
      </c>
      <c r="E1029" s="252" t="s">
        <v>1065</v>
      </c>
      <c r="F1029" s="253" t="s">
        <v>1066</v>
      </c>
      <c r="G1029" s="254" t="s">
        <v>4</v>
      </c>
      <c r="H1029" s="255">
        <v>1</v>
      </c>
      <c r="I1029" s="381"/>
      <c r="J1029" s="256">
        <f t="shared" si="0"/>
        <v>0</v>
      </c>
      <c r="K1029" s="253" t="s">
        <v>319</v>
      </c>
      <c r="L1029" s="226"/>
      <c r="M1029" s="382" t="s">
        <v>319</v>
      </c>
      <c r="N1029" s="257" t="s">
        <v>336</v>
      </c>
      <c r="P1029" s="258">
        <f t="shared" si="1"/>
        <v>0</v>
      </c>
      <c r="Q1029" s="258">
        <v>0</v>
      </c>
      <c r="R1029" s="258">
        <f t="shared" si="2"/>
        <v>0</v>
      </c>
      <c r="S1029" s="258">
        <v>0</v>
      </c>
      <c r="T1029" s="133">
        <f t="shared" si="3"/>
        <v>0</v>
      </c>
      <c r="AR1029" s="271" t="s">
        <v>402</v>
      </c>
      <c r="AT1029" s="271" t="s">
        <v>397</v>
      </c>
      <c r="AU1029" s="271" t="s">
        <v>391</v>
      </c>
      <c r="AY1029" s="271" t="s">
        <v>393</v>
      </c>
      <c r="BE1029" s="259">
        <f t="shared" si="4"/>
        <v>0</v>
      </c>
      <c r="BF1029" s="259">
        <f t="shared" si="5"/>
        <v>0</v>
      </c>
      <c r="BG1029" s="259">
        <f t="shared" si="6"/>
        <v>0</v>
      </c>
      <c r="BH1029" s="259">
        <f t="shared" si="7"/>
        <v>0</v>
      </c>
      <c r="BI1029" s="259">
        <f t="shared" si="8"/>
        <v>0</v>
      </c>
      <c r="BJ1029" s="271" t="s">
        <v>391</v>
      </c>
      <c r="BK1029" s="259">
        <f t="shared" si="9"/>
        <v>0</v>
      </c>
      <c r="BL1029" s="271" t="s">
        <v>402</v>
      </c>
      <c r="BM1029" s="271" t="s">
        <v>1067</v>
      </c>
    </row>
    <row r="1030" spans="2:65" s="270" customFormat="1" ht="16.5" customHeight="1">
      <c r="B1030" s="226"/>
      <c r="C1030" s="251" t="s">
        <v>1068</v>
      </c>
      <c r="D1030" s="251" t="s">
        <v>397</v>
      </c>
      <c r="E1030" s="252" t="s">
        <v>1069</v>
      </c>
      <c r="F1030" s="253" t="s">
        <v>1070</v>
      </c>
      <c r="G1030" s="254" t="s">
        <v>4</v>
      </c>
      <c r="H1030" s="255">
        <v>1</v>
      </c>
      <c r="I1030" s="381"/>
      <c r="J1030" s="256">
        <f t="shared" si="0"/>
        <v>0</v>
      </c>
      <c r="K1030" s="253" t="s">
        <v>319</v>
      </c>
      <c r="L1030" s="226"/>
      <c r="M1030" s="382" t="s">
        <v>319</v>
      </c>
      <c r="N1030" s="257" t="s">
        <v>336</v>
      </c>
      <c r="P1030" s="258">
        <f t="shared" si="1"/>
        <v>0</v>
      </c>
      <c r="Q1030" s="258">
        <v>0</v>
      </c>
      <c r="R1030" s="258">
        <f t="shared" si="2"/>
        <v>0</v>
      </c>
      <c r="S1030" s="258">
        <v>0</v>
      </c>
      <c r="T1030" s="133">
        <f t="shared" si="3"/>
        <v>0</v>
      </c>
      <c r="AR1030" s="271" t="s">
        <v>402</v>
      </c>
      <c r="AT1030" s="271" t="s">
        <v>397</v>
      </c>
      <c r="AU1030" s="271" t="s">
        <v>391</v>
      </c>
      <c r="AY1030" s="271" t="s">
        <v>393</v>
      </c>
      <c r="BE1030" s="259">
        <f t="shared" si="4"/>
        <v>0</v>
      </c>
      <c r="BF1030" s="259">
        <f t="shared" si="5"/>
        <v>0</v>
      </c>
      <c r="BG1030" s="259">
        <f t="shared" si="6"/>
        <v>0</v>
      </c>
      <c r="BH1030" s="259">
        <f t="shared" si="7"/>
        <v>0</v>
      </c>
      <c r="BI1030" s="259">
        <f t="shared" si="8"/>
        <v>0</v>
      </c>
      <c r="BJ1030" s="271" t="s">
        <v>391</v>
      </c>
      <c r="BK1030" s="259">
        <f t="shared" si="9"/>
        <v>0</v>
      </c>
      <c r="BL1030" s="271" t="s">
        <v>402</v>
      </c>
      <c r="BM1030" s="271" t="s">
        <v>1071</v>
      </c>
    </row>
    <row r="1031" spans="2:65" s="270" customFormat="1" ht="16.5" customHeight="1">
      <c r="B1031" s="226"/>
      <c r="C1031" s="251" t="s">
        <v>1072</v>
      </c>
      <c r="D1031" s="251" t="s">
        <v>397</v>
      </c>
      <c r="E1031" s="252" t="s">
        <v>1073</v>
      </c>
      <c r="F1031" s="253" t="s">
        <v>1074</v>
      </c>
      <c r="G1031" s="254" t="s">
        <v>4</v>
      </c>
      <c r="H1031" s="255">
        <v>1</v>
      </c>
      <c r="I1031" s="381"/>
      <c r="J1031" s="256">
        <f t="shared" si="0"/>
        <v>0</v>
      </c>
      <c r="K1031" s="253" t="s">
        <v>319</v>
      </c>
      <c r="L1031" s="226"/>
      <c r="M1031" s="382" t="s">
        <v>319</v>
      </c>
      <c r="N1031" s="257" t="s">
        <v>336</v>
      </c>
      <c r="P1031" s="258">
        <f t="shared" si="1"/>
        <v>0</v>
      </c>
      <c r="Q1031" s="258">
        <v>0</v>
      </c>
      <c r="R1031" s="258">
        <f t="shared" si="2"/>
        <v>0</v>
      </c>
      <c r="S1031" s="258">
        <v>0</v>
      </c>
      <c r="T1031" s="133">
        <f t="shared" si="3"/>
        <v>0</v>
      </c>
      <c r="AR1031" s="271" t="s">
        <v>402</v>
      </c>
      <c r="AT1031" s="271" t="s">
        <v>397</v>
      </c>
      <c r="AU1031" s="271" t="s">
        <v>391</v>
      </c>
      <c r="AY1031" s="271" t="s">
        <v>393</v>
      </c>
      <c r="BE1031" s="259">
        <f t="shared" si="4"/>
        <v>0</v>
      </c>
      <c r="BF1031" s="259">
        <f t="shared" si="5"/>
        <v>0</v>
      </c>
      <c r="BG1031" s="259">
        <f t="shared" si="6"/>
        <v>0</v>
      </c>
      <c r="BH1031" s="259">
        <f t="shared" si="7"/>
        <v>0</v>
      </c>
      <c r="BI1031" s="259">
        <f t="shared" si="8"/>
        <v>0</v>
      </c>
      <c r="BJ1031" s="271" t="s">
        <v>391</v>
      </c>
      <c r="BK1031" s="259">
        <f t="shared" si="9"/>
        <v>0</v>
      </c>
      <c r="BL1031" s="271" t="s">
        <v>402</v>
      </c>
      <c r="BM1031" s="271" t="s">
        <v>1075</v>
      </c>
    </row>
    <row r="1032" spans="2:65" s="270" customFormat="1" ht="16.5" customHeight="1">
      <c r="B1032" s="226"/>
      <c r="C1032" s="251" t="s">
        <v>1076</v>
      </c>
      <c r="D1032" s="251" t="s">
        <v>397</v>
      </c>
      <c r="E1032" s="252" t="s">
        <v>1077</v>
      </c>
      <c r="F1032" s="253" t="s">
        <v>1078</v>
      </c>
      <c r="G1032" s="254" t="s">
        <v>4</v>
      </c>
      <c r="H1032" s="255">
        <v>1</v>
      </c>
      <c r="I1032" s="381"/>
      <c r="J1032" s="256">
        <f t="shared" si="0"/>
        <v>0</v>
      </c>
      <c r="K1032" s="253" t="s">
        <v>319</v>
      </c>
      <c r="L1032" s="226"/>
      <c r="M1032" s="382" t="s">
        <v>319</v>
      </c>
      <c r="N1032" s="257" t="s">
        <v>336</v>
      </c>
      <c r="P1032" s="258">
        <f t="shared" si="1"/>
        <v>0</v>
      </c>
      <c r="Q1032" s="258">
        <v>0</v>
      </c>
      <c r="R1032" s="258">
        <f t="shared" si="2"/>
        <v>0</v>
      </c>
      <c r="S1032" s="258">
        <v>0</v>
      </c>
      <c r="T1032" s="133">
        <f t="shared" si="3"/>
        <v>0</v>
      </c>
      <c r="AR1032" s="271" t="s">
        <v>402</v>
      </c>
      <c r="AT1032" s="271" t="s">
        <v>397</v>
      </c>
      <c r="AU1032" s="271" t="s">
        <v>391</v>
      </c>
      <c r="AY1032" s="271" t="s">
        <v>393</v>
      </c>
      <c r="BE1032" s="259">
        <f t="shared" si="4"/>
        <v>0</v>
      </c>
      <c r="BF1032" s="259">
        <f t="shared" si="5"/>
        <v>0</v>
      </c>
      <c r="BG1032" s="259">
        <f t="shared" si="6"/>
        <v>0</v>
      </c>
      <c r="BH1032" s="259">
        <f t="shared" si="7"/>
        <v>0</v>
      </c>
      <c r="BI1032" s="259">
        <f t="shared" si="8"/>
        <v>0</v>
      </c>
      <c r="BJ1032" s="271" t="s">
        <v>391</v>
      </c>
      <c r="BK1032" s="259">
        <f t="shared" si="9"/>
        <v>0</v>
      </c>
      <c r="BL1032" s="271" t="s">
        <v>402</v>
      </c>
      <c r="BM1032" s="271" t="s">
        <v>1079</v>
      </c>
    </row>
    <row r="1033" spans="2:65" s="270" customFormat="1" ht="16.5" customHeight="1">
      <c r="B1033" s="226"/>
      <c r="C1033" s="251" t="s">
        <v>1080</v>
      </c>
      <c r="D1033" s="251" t="s">
        <v>397</v>
      </c>
      <c r="E1033" s="252" t="s">
        <v>1081</v>
      </c>
      <c r="F1033" s="253" t="s">
        <v>1082</v>
      </c>
      <c r="G1033" s="254" t="s">
        <v>4</v>
      </c>
      <c r="H1033" s="255">
        <v>1</v>
      </c>
      <c r="I1033" s="381"/>
      <c r="J1033" s="256">
        <f t="shared" si="0"/>
        <v>0</v>
      </c>
      <c r="K1033" s="253" t="s">
        <v>319</v>
      </c>
      <c r="L1033" s="226"/>
      <c r="M1033" s="382" t="s">
        <v>319</v>
      </c>
      <c r="N1033" s="257" t="s">
        <v>336</v>
      </c>
      <c r="P1033" s="258">
        <f t="shared" si="1"/>
        <v>0</v>
      </c>
      <c r="Q1033" s="258">
        <v>0</v>
      </c>
      <c r="R1033" s="258">
        <f t="shared" si="2"/>
        <v>0</v>
      </c>
      <c r="S1033" s="258">
        <v>0</v>
      </c>
      <c r="T1033" s="133">
        <f t="shared" si="3"/>
        <v>0</v>
      </c>
      <c r="AR1033" s="271" t="s">
        <v>402</v>
      </c>
      <c r="AT1033" s="271" t="s">
        <v>397</v>
      </c>
      <c r="AU1033" s="271" t="s">
        <v>391</v>
      </c>
      <c r="AY1033" s="271" t="s">
        <v>393</v>
      </c>
      <c r="BE1033" s="259">
        <f t="shared" si="4"/>
        <v>0</v>
      </c>
      <c r="BF1033" s="259">
        <f t="shared" si="5"/>
        <v>0</v>
      </c>
      <c r="BG1033" s="259">
        <f t="shared" si="6"/>
        <v>0</v>
      </c>
      <c r="BH1033" s="259">
        <f t="shared" si="7"/>
        <v>0</v>
      </c>
      <c r="BI1033" s="259">
        <f t="shared" si="8"/>
        <v>0</v>
      </c>
      <c r="BJ1033" s="271" t="s">
        <v>391</v>
      </c>
      <c r="BK1033" s="259">
        <f t="shared" si="9"/>
        <v>0</v>
      </c>
      <c r="BL1033" s="271" t="s">
        <v>402</v>
      </c>
      <c r="BM1033" s="271" t="s">
        <v>1083</v>
      </c>
    </row>
    <row r="1034" spans="2:65" s="270" customFormat="1" ht="16.5" customHeight="1">
      <c r="B1034" s="226"/>
      <c r="C1034" s="251" t="s">
        <v>1084</v>
      </c>
      <c r="D1034" s="251" t="s">
        <v>397</v>
      </c>
      <c r="E1034" s="252" t="s">
        <v>1085</v>
      </c>
      <c r="F1034" s="253" t="s">
        <v>1086</v>
      </c>
      <c r="G1034" s="254" t="s">
        <v>4</v>
      </c>
      <c r="H1034" s="255">
        <v>1</v>
      </c>
      <c r="I1034" s="381"/>
      <c r="J1034" s="256">
        <f t="shared" si="0"/>
        <v>0</v>
      </c>
      <c r="K1034" s="253" t="s">
        <v>319</v>
      </c>
      <c r="L1034" s="226"/>
      <c r="M1034" s="382" t="s">
        <v>319</v>
      </c>
      <c r="N1034" s="257" t="s">
        <v>336</v>
      </c>
      <c r="P1034" s="258">
        <f t="shared" si="1"/>
        <v>0</v>
      </c>
      <c r="Q1034" s="258">
        <v>0</v>
      </c>
      <c r="R1034" s="258">
        <f t="shared" si="2"/>
        <v>0</v>
      </c>
      <c r="S1034" s="258">
        <v>0</v>
      </c>
      <c r="T1034" s="133">
        <f t="shared" si="3"/>
        <v>0</v>
      </c>
      <c r="AR1034" s="271" t="s">
        <v>402</v>
      </c>
      <c r="AT1034" s="271" t="s">
        <v>397</v>
      </c>
      <c r="AU1034" s="271" t="s">
        <v>391</v>
      </c>
      <c r="AY1034" s="271" t="s">
        <v>393</v>
      </c>
      <c r="BE1034" s="259">
        <f t="shared" si="4"/>
        <v>0</v>
      </c>
      <c r="BF1034" s="259">
        <f t="shared" si="5"/>
        <v>0</v>
      </c>
      <c r="BG1034" s="259">
        <f t="shared" si="6"/>
        <v>0</v>
      </c>
      <c r="BH1034" s="259">
        <f t="shared" si="7"/>
        <v>0</v>
      </c>
      <c r="BI1034" s="259">
        <f t="shared" si="8"/>
        <v>0</v>
      </c>
      <c r="BJ1034" s="271" t="s">
        <v>391</v>
      </c>
      <c r="BK1034" s="259">
        <f t="shared" si="9"/>
        <v>0</v>
      </c>
      <c r="BL1034" s="271" t="s">
        <v>402</v>
      </c>
      <c r="BM1034" s="271" t="s">
        <v>1087</v>
      </c>
    </row>
    <row r="1035" spans="2:65" s="270" customFormat="1" ht="16.5" customHeight="1">
      <c r="B1035" s="226"/>
      <c r="C1035" s="251" t="s">
        <v>1088</v>
      </c>
      <c r="D1035" s="251" t="s">
        <v>397</v>
      </c>
      <c r="E1035" s="252" t="s">
        <v>1089</v>
      </c>
      <c r="F1035" s="253" t="s">
        <v>1090</v>
      </c>
      <c r="G1035" s="254" t="s">
        <v>4</v>
      </c>
      <c r="H1035" s="255">
        <v>1</v>
      </c>
      <c r="I1035" s="381"/>
      <c r="J1035" s="256">
        <f t="shared" si="0"/>
        <v>0</v>
      </c>
      <c r="K1035" s="253" t="s">
        <v>319</v>
      </c>
      <c r="L1035" s="226"/>
      <c r="M1035" s="382" t="s">
        <v>319</v>
      </c>
      <c r="N1035" s="257" t="s">
        <v>336</v>
      </c>
      <c r="P1035" s="258">
        <f t="shared" si="1"/>
        <v>0</v>
      </c>
      <c r="Q1035" s="258">
        <v>0</v>
      </c>
      <c r="R1035" s="258">
        <f t="shared" si="2"/>
        <v>0</v>
      </c>
      <c r="S1035" s="258">
        <v>0</v>
      </c>
      <c r="T1035" s="133">
        <f t="shared" si="3"/>
        <v>0</v>
      </c>
      <c r="AR1035" s="271" t="s">
        <v>402</v>
      </c>
      <c r="AT1035" s="271" t="s">
        <v>397</v>
      </c>
      <c r="AU1035" s="271" t="s">
        <v>391</v>
      </c>
      <c r="AY1035" s="271" t="s">
        <v>393</v>
      </c>
      <c r="BE1035" s="259">
        <f t="shared" si="4"/>
        <v>0</v>
      </c>
      <c r="BF1035" s="259">
        <f t="shared" si="5"/>
        <v>0</v>
      </c>
      <c r="BG1035" s="259">
        <f t="shared" si="6"/>
        <v>0</v>
      </c>
      <c r="BH1035" s="259">
        <f t="shared" si="7"/>
        <v>0</v>
      </c>
      <c r="BI1035" s="259">
        <f t="shared" si="8"/>
        <v>0</v>
      </c>
      <c r="BJ1035" s="271" t="s">
        <v>391</v>
      </c>
      <c r="BK1035" s="259">
        <f t="shared" si="9"/>
        <v>0</v>
      </c>
      <c r="BL1035" s="271" t="s">
        <v>402</v>
      </c>
      <c r="BM1035" s="271" t="s">
        <v>1091</v>
      </c>
    </row>
    <row r="1036" spans="2:65" s="270" customFormat="1" ht="16.5" customHeight="1">
      <c r="B1036" s="226"/>
      <c r="C1036" s="251" t="s">
        <v>1092</v>
      </c>
      <c r="D1036" s="251" t="s">
        <v>397</v>
      </c>
      <c r="E1036" s="252" t="s">
        <v>1093</v>
      </c>
      <c r="F1036" s="253" t="s">
        <v>1094</v>
      </c>
      <c r="G1036" s="254" t="s">
        <v>4</v>
      </c>
      <c r="H1036" s="255">
        <v>1</v>
      </c>
      <c r="I1036" s="381"/>
      <c r="J1036" s="256">
        <f t="shared" si="0"/>
        <v>0</v>
      </c>
      <c r="K1036" s="253" t="s">
        <v>319</v>
      </c>
      <c r="L1036" s="226"/>
      <c r="M1036" s="389" t="s">
        <v>319</v>
      </c>
      <c r="N1036" s="163" t="s">
        <v>336</v>
      </c>
      <c r="O1036" s="390"/>
      <c r="P1036" s="164">
        <f t="shared" si="1"/>
        <v>0</v>
      </c>
      <c r="Q1036" s="164">
        <v>0</v>
      </c>
      <c r="R1036" s="164">
        <f t="shared" si="2"/>
        <v>0</v>
      </c>
      <c r="S1036" s="164">
        <v>0</v>
      </c>
      <c r="T1036" s="165">
        <f t="shared" si="3"/>
        <v>0</v>
      </c>
      <c r="AR1036" s="271" t="s">
        <v>402</v>
      </c>
      <c r="AT1036" s="271" t="s">
        <v>397</v>
      </c>
      <c r="AU1036" s="271" t="s">
        <v>391</v>
      </c>
      <c r="AY1036" s="271" t="s">
        <v>393</v>
      </c>
      <c r="BE1036" s="259">
        <f t="shared" si="4"/>
        <v>0</v>
      </c>
      <c r="BF1036" s="259">
        <f t="shared" si="5"/>
        <v>0</v>
      </c>
      <c r="BG1036" s="259">
        <f t="shared" si="6"/>
        <v>0</v>
      </c>
      <c r="BH1036" s="259">
        <f t="shared" si="7"/>
        <v>0</v>
      </c>
      <c r="BI1036" s="259">
        <f t="shared" si="8"/>
        <v>0</v>
      </c>
      <c r="BJ1036" s="271" t="s">
        <v>391</v>
      </c>
      <c r="BK1036" s="259">
        <f t="shared" si="9"/>
        <v>0</v>
      </c>
      <c r="BL1036" s="271" t="s">
        <v>402</v>
      </c>
      <c r="BM1036" s="271" t="s">
        <v>1095</v>
      </c>
    </row>
    <row r="1037" spans="2:12" s="270" customFormat="1" ht="6.95" customHeight="1">
      <c r="B1037" s="234"/>
      <c r="C1037" s="235"/>
      <c r="D1037" s="235"/>
      <c r="E1037" s="235"/>
      <c r="F1037" s="235"/>
      <c r="G1037" s="235"/>
      <c r="H1037" s="235"/>
      <c r="I1037" s="374"/>
      <c r="J1037" s="235"/>
      <c r="K1037" s="235"/>
      <c r="L1037" s="226"/>
    </row>
  </sheetData>
  <sheetProtection algorithmName="SHA-512" hashValue="7pe9bimo+WtUmC6NryIV4upYMVbhc6RJTPy98C2PyTGJjPC3HIPUzMaogHwHrRNbFx+HlrPNeZnRVx9BCR2sBA==" saltValue="Sdj7MLY2x5JCOSatybyOIUz5DLR6bhsQsEUFZ8OjbVBkPZGTT7OKJXiUWdmV/8kje3KSWl/Jl/YDwWkYE6llQg==" spinCount="100000" sheet="1" objects="1" scenarios="1" formatColumns="0" formatRows="0" autoFilter="0"/>
  <autoFilter ref="C97:K1036"/>
  <mergeCells count="6">
    <mergeCell ref="E90:H90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000396251678"/>
  </sheetPr>
  <dimension ref="A1:N77"/>
  <sheetViews>
    <sheetView view="pageBreakPreview" zoomScale="90" zoomScaleSheetLayoutView="90" workbookViewId="0" topLeftCell="A27">
      <selection activeCell="C30" sqref="C30"/>
    </sheetView>
  </sheetViews>
  <sheetFormatPr defaultColWidth="10.00390625" defaultRowHeight="15"/>
  <cols>
    <col min="1" max="1" width="5.57421875" style="273" customWidth="1"/>
    <col min="2" max="2" width="71.7109375" style="363" customWidth="1"/>
    <col min="3" max="3" width="7.28125" style="358" customWidth="1"/>
    <col min="4" max="4" width="6.7109375" style="358" customWidth="1"/>
    <col min="5" max="5" width="9.140625" style="359" customWidth="1"/>
    <col min="6" max="6" width="12.28125" style="360" customWidth="1"/>
    <col min="7" max="7" width="9.140625" style="276" customWidth="1"/>
    <col min="8" max="8" width="15.7109375" style="360" customWidth="1"/>
    <col min="9" max="256" width="10.00390625" style="276" customWidth="1"/>
    <col min="257" max="257" width="5.57421875" style="276" customWidth="1"/>
    <col min="258" max="258" width="71.7109375" style="276" customWidth="1"/>
    <col min="259" max="259" width="7.28125" style="276" customWidth="1"/>
    <col min="260" max="260" width="6.7109375" style="276" customWidth="1"/>
    <col min="261" max="261" width="9.140625" style="276" customWidth="1"/>
    <col min="262" max="262" width="12.28125" style="276" customWidth="1"/>
    <col min="263" max="263" width="9.140625" style="276" customWidth="1"/>
    <col min="264" max="264" width="15.7109375" style="276" customWidth="1"/>
    <col min="265" max="512" width="10.00390625" style="276" customWidth="1"/>
    <col min="513" max="513" width="5.57421875" style="276" customWidth="1"/>
    <col min="514" max="514" width="71.7109375" style="276" customWidth="1"/>
    <col min="515" max="515" width="7.28125" style="276" customWidth="1"/>
    <col min="516" max="516" width="6.7109375" style="276" customWidth="1"/>
    <col min="517" max="517" width="9.140625" style="276" customWidth="1"/>
    <col min="518" max="518" width="12.28125" style="276" customWidth="1"/>
    <col min="519" max="519" width="9.140625" style="276" customWidth="1"/>
    <col min="520" max="520" width="15.7109375" style="276" customWidth="1"/>
    <col min="521" max="768" width="10.00390625" style="276" customWidth="1"/>
    <col min="769" max="769" width="5.57421875" style="276" customWidth="1"/>
    <col min="770" max="770" width="71.7109375" style="276" customWidth="1"/>
    <col min="771" max="771" width="7.28125" style="276" customWidth="1"/>
    <col min="772" max="772" width="6.7109375" style="276" customWidth="1"/>
    <col min="773" max="773" width="9.140625" style="276" customWidth="1"/>
    <col min="774" max="774" width="12.28125" style="276" customWidth="1"/>
    <col min="775" max="775" width="9.140625" style="276" customWidth="1"/>
    <col min="776" max="776" width="15.7109375" style="276" customWidth="1"/>
    <col min="777" max="1024" width="10.00390625" style="276" customWidth="1"/>
    <col min="1025" max="1025" width="5.57421875" style="276" customWidth="1"/>
    <col min="1026" max="1026" width="71.7109375" style="276" customWidth="1"/>
    <col min="1027" max="1027" width="7.28125" style="276" customWidth="1"/>
    <col min="1028" max="1028" width="6.7109375" style="276" customWidth="1"/>
    <col min="1029" max="1029" width="9.140625" style="276" customWidth="1"/>
    <col min="1030" max="1030" width="12.28125" style="276" customWidth="1"/>
    <col min="1031" max="1031" width="9.140625" style="276" customWidth="1"/>
    <col min="1032" max="1032" width="15.7109375" style="276" customWidth="1"/>
    <col min="1033" max="1280" width="10.00390625" style="276" customWidth="1"/>
    <col min="1281" max="1281" width="5.57421875" style="276" customWidth="1"/>
    <col min="1282" max="1282" width="71.7109375" style="276" customWidth="1"/>
    <col min="1283" max="1283" width="7.28125" style="276" customWidth="1"/>
    <col min="1284" max="1284" width="6.7109375" style="276" customWidth="1"/>
    <col min="1285" max="1285" width="9.140625" style="276" customWidth="1"/>
    <col min="1286" max="1286" width="12.28125" style="276" customWidth="1"/>
    <col min="1287" max="1287" width="9.140625" style="276" customWidth="1"/>
    <col min="1288" max="1288" width="15.7109375" style="276" customWidth="1"/>
    <col min="1289" max="1536" width="10.00390625" style="276" customWidth="1"/>
    <col min="1537" max="1537" width="5.57421875" style="276" customWidth="1"/>
    <col min="1538" max="1538" width="71.7109375" style="276" customWidth="1"/>
    <col min="1539" max="1539" width="7.28125" style="276" customWidth="1"/>
    <col min="1540" max="1540" width="6.7109375" style="276" customWidth="1"/>
    <col min="1541" max="1541" width="9.140625" style="276" customWidth="1"/>
    <col min="1542" max="1542" width="12.28125" style="276" customWidth="1"/>
    <col min="1543" max="1543" width="9.140625" style="276" customWidth="1"/>
    <col min="1544" max="1544" width="15.7109375" style="276" customWidth="1"/>
    <col min="1545" max="1792" width="10.00390625" style="276" customWidth="1"/>
    <col min="1793" max="1793" width="5.57421875" style="276" customWidth="1"/>
    <col min="1794" max="1794" width="71.7109375" style="276" customWidth="1"/>
    <col min="1795" max="1795" width="7.28125" style="276" customWidth="1"/>
    <col min="1796" max="1796" width="6.7109375" style="276" customWidth="1"/>
    <col min="1797" max="1797" width="9.140625" style="276" customWidth="1"/>
    <col min="1798" max="1798" width="12.28125" style="276" customWidth="1"/>
    <col min="1799" max="1799" width="9.140625" style="276" customWidth="1"/>
    <col min="1800" max="1800" width="15.7109375" style="276" customWidth="1"/>
    <col min="1801" max="2048" width="10.00390625" style="276" customWidth="1"/>
    <col min="2049" max="2049" width="5.57421875" style="276" customWidth="1"/>
    <col min="2050" max="2050" width="71.7109375" style="276" customWidth="1"/>
    <col min="2051" max="2051" width="7.28125" style="276" customWidth="1"/>
    <col min="2052" max="2052" width="6.7109375" style="276" customWidth="1"/>
    <col min="2053" max="2053" width="9.140625" style="276" customWidth="1"/>
    <col min="2054" max="2054" width="12.28125" style="276" customWidth="1"/>
    <col min="2055" max="2055" width="9.140625" style="276" customWidth="1"/>
    <col min="2056" max="2056" width="15.7109375" style="276" customWidth="1"/>
    <col min="2057" max="2304" width="10.00390625" style="276" customWidth="1"/>
    <col min="2305" max="2305" width="5.57421875" style="276" customWidth="1"/>
    <col min="2306" max="2306" width="71.7109375" style="276" customWidth="1"/>
    <col min="2307" max="2307" width="7.28125" style="276" customWidth="1"/>
    <col min="2308" max="2308" width="6.7109375" style="276" customWidth="1"/>
    <col min="2309" max="2309" width="9.140625" style="276" customWidth="1"/>
    <col min="2310" max="2310" width="12.28125" style="276" customWidth="1"/>
    <col min="2311" max="2311" width="9.140625" style="276" customWidth="1"/>
    <col min="2312" max="2312" width="15.7109375" style="276" customWidth="1"/>
    <col min="2313" max="2560" width="10.00390625" style="276" customWidth="1"/>
    <col min="2561" max="2561" width="5.57421875" style="276" customWidth="1"/>
    <col min="2562" max="2562" width="71.7109375" style="276" customWidth="1"/>
    <col min="2563" max="2563" width="7.28125" style="276" customWidth="1"/>
    <col min="2564" max="2564" width="6.7109375" style="276" customWidth="1"/>
    <col min="2565" max="2565" width="9.140625" style="276" customWidth="1"/>
    <col min="2566" max="2566" width="12.28125" style="276" customWidth="1"/>
    <col min="2567" max="2567" width="9.140625" style="276" customWidth="1"/>
    <col min="2568" max="2568" width="15.7109375" style="276" customWidth="1"/>
    <col min="2569" max="2816" width="10.00390625" style="276" customWidth="1"/>
    <col min="2817" max="2817" width="5.57421875" style="276" customWidth="1"/>
    <col min="2818" max="2818" width="71.7109375" style="276" customWidth="1"/>
    <col min="2819" max="2819" width="7.28125" style="276" customWidth="1"/>
    <col min="2820" max="2820" width="6.7109375" style="276" customWidth="1"/>
    <col min="2821" max="2821" width="9.140625" style="276" customWidth="1"/>
    <col min="2822" max="2822" width="12.28125" style="276" customWidth="1"/>
    <col min="2823" max="2823" width="9.140625" style="276" customWidth="1"/>
    <col min="2824" max="2824" width="15.7109375" style="276" customWidth="1"/>
    <col min="2825" max="3072" width="10.00390625" style="276" customWidth="1"/>
    <col min="3073" max="3073" width="5.57421875" style="276" customWidth="1"/>
    <col min="3074" max="3074" width="71.7109375" style="276" customWidth="1"/>
    <col min="3075" max="3075" width="7.28125" style="276" customWidth="1"/>
    <col min="3076" max="3076" width="6.7109375" style="276" customWidth="1"/>
    <col min="3077" max="3077" width="9.140625" style="276" customWidth="1"/>
    <col min="3078" max="3078" width="12.28125" style="276" customWidth="1"/>
    <col min="3079" max="3079" width="9.140625" style="276" customWidth="1"/>
    <col min="3080" max="3080" width="15.7109375" style="276" customWidth="1"/>
    <col min="3081" max="3328" width="10.00390625" style="276" customWidth="1"/>
    <col min="3329" max="3329" width="5.57421875" style="276" customWidth="1"/>
    <col min="3330" max="3330" width="71.7109375" style="276" customWidth="1"/>
    <col min="3331" max="3331" width="7.28125" style="276" customWidth="1"/>
    <col min="3332" max="3332" width="6.7109375" style="276" customWidth="1"/>
    <col min="3333" max="3333" width="9.140625" style="276" customWidth="1"/>
    <col min="3334" max="3334" width="12.28125" style="276" customWidth="1"/>
    <col min="3335" max="3335" width="9.140625" style="276" customWidth="1"/>
    <col min="3336" max="3336" width="15.7109375" style="276" customWidth="1"/>
    <col min="3337" max="3584" width="10.00390625" style="276" customWidth="1"/>
    <col min="3585" max="3585" width="5.57421875" style="276" customWidth="1"/>
    <col min="3586" max="3586" width="71.7109375" style="276" customWidth="1"/>
    <col min="3587" max="3587" width="7.28125" style="276" customWidth="1"/>
    <col min="3588" max="3588" width="6.7109375" style="276" customWidth="1"/>
    <col min="3589" max="3589" width="9.140625" style="276" customWidth="1"/>
    <col min="3590" max="3590" width="12.28125" style="276" customWidth="1"/>
    <col min="3591" max="3591" width="9.140625" style="276" customWidth="1"/>
    <col min="3592" max="3592" width="15.7109375" style="276" customWidth="1"/>
    <col min="3593" max="3840" width="10.00390625" style="276" customWidth="1"/>
    <col min="3841" max="3841" width="5.57421875" style="276" customWidth="1"/>
    <col min="3842" max="3842" width="71.7109375" style="276" customWidth="1"/>
    <col min="3843" max="3843" width="7.28125" style="276" customWidth="1"/>
    <col min="3844" max="3844" width="6.7109375" style="276" customWidth="1"/>
    <col min="3845" max="3845" width="9.140625" style="276" customWidth="1"/>
    <col min="3846" max="3846" width="12.28125" style="276" customWidth="1"/>
    <col min="3847" max="3847" width="9.140625" style="276" customWidth="1"/>
    <col min="3848" max="3848" width="15.7109375" style="276" customWidth="1"/>
    <col min="3849" max="4096" width="10.00390625" style="276" customWidth="1"/>
    <col min="4097" max="4097" width="5.57421875" style="276" customWidth="1"/>
    <col min="4098" max="4098" width="71.7109375" style="276" customWidth="1"/>
    <col min="4099" max="4099" width="7.28125" style="276" customWidth="1"/>
    <col min="4100" max="4100" width="6.7109375" style="276" customWidth="1"/>
    <col min="4101" max="4101" width="9.140625" style="276" customWidth="1"/>
    <col min="4102" max="4102" width="12.28125" style="276" customWidth="1"/>
    <col min="4103" max="4103" width="9.140625" style="276" customWidth="1"/>
    <col min="4104" max="4104" width="15.7109375" style="276" customWidth="1"/>
    <col min="4105" max="4352" width="10.00390625" style="276" customWidth="1"/>
    <col min="4353" max="4353" width="5.57421875" style="276" customWidth="1"/>
    <col min="4354" max="4354" width="71.7109375" style="276" customWidth="1"/>
    <col min="4355" max="4355" width="7.28125" style="276" customWidth="1"/>
    <col min="4356" max="4356" width="6.7109375" style="276" customWidth="1"/>
    <col min="4357" max="4357" width="9.140625" style="276" customWidth="1"/>
    <col min="4358" max="4358" width="12.28125" style="276" customWidth="1"/>
    <col min="4359" max="4359" width="9.140625" style="276" customWidth="1"/>
    <col min="4360" max="4360" width="15.7109375" style="276" customWidth="1"/>
    <col min="4361" max="4608" width="10.00390625" style="276" customWidth="1"/>
    <col min="4609" max="4609" width="5.57421875" style="276" customWidth="1"/>
    <col min="4610" max="4610" width="71.7109375" style="276" customWidth="1"/>
    <col min="4611" max="4611" width="7.28125" style="276" customWidth="1"/>
    <col min="4612" max="4612" width="6.7109375" style="276" customWidth="1"/>
    <col min="4613" max="4613" width="9.140625" style="276" customWidth="1"/>
    <col min="4614" max="4614" width="12.28125" style="276" customWidth="1"/>
    <col min="4615" max="4615" width="9.140625" style="276" customWidth="1"/>
    <col min="4616" max="4616" width="15.7109375" style="276" customWidth="1"/>
    <col min="4617" max="4864" width="10.00390625" style="276" customWidth="1"/>
    <col min="4865" max="4865" width="5.57421875" style="276" customWidth="1"/>
    <col min="4866" max="4866" width="71.7109375" style="276" customWidth="1"/>
    <col min="4867" max="4867" width="7.28125" style="276" customWidth="1"/>
    <col min="4868" max="4868" width="6.7109375" style="276" customWidth="1"/>
    <col min="4869" max="4869" width="9.140625" style="276" customWidth="1"/>
    <col min="4870" max="4870" width="12.28125" style="276" customWidth="1"/>
    <col min="4871" max="4871" width="9.140625" style="276" customWidth="1"/>
    <col min="4872" max="4872" width="15.7109375" style="276" customWidth="1"/>
    <col min="4873" max="5120" width="10.00390625" style="276" customWidth="1"/>
    <col min="5121" max="5121" width="5.57421875" style="276" customWidth="1"/>
    <col min="5122" max="5122" width="71.7109375" style="276" customWidth="1"/>
    <col min="5123" max="5123" width="7.28125" style="276" customWidth="1"/>
    <col min="5124" max="5124" width="6.7109375" style="276" customWidth="1"/>
    <col min="5125" max="5125" width="9.140625" style="276" customWidth="1"/>
    <col min="5126" max="5126" width="12.28125" style="276" customWidth="1"/>
    <col min="5127" max="5127" width="9.140625" style="276" customWidth="1"/>
    <col min="5128" max="5128" width="15.7109375" style="276" customWidth="1"/>
    <col min="5129" max="5376" width="10.00390625" style="276" customWidth="1"/>
    <col min="5377" max="5377" width="5.57421875" style="276" customWidth="1"/>
    <col min="5378" max="5378" width="71.7109375" style="276" customWidth="1"/>
    <col min="5379" max="5379" width="7.28125" style="276" customWidth="1"/>
    <col min="5380" max="5380" width="6.7109375" style="276" customWidth="1"/>
    <col min="5381" max="5381" width="9.140625" style="276" customWidth="1"/>
    <col min="5382" max="5382" width="12.28125" style="276" customWidth="1"/>
    <col min="5383" max="5383" width="9.140625" style="276" customWidth="1"/>
    <col min="5384" max="5384" width="15.7109375" style="276" customWidth="1"/>
    <col min="5385" max="5632" width="10.00390625" style="276" customWidth="1"/>
    <col min="5633" max="5633" width="5.57421875" style="276" customWidth="1"/>
    <col min="5634" max="5634" width="71.7109375" style="276" customWidth="1"/>
    <col min="5635" max="5635" width="7.28125" style="276" customWidth="1"/>
    <col min="5636" max="5636" width="6.7109375" style="276" customWidth="1"/>
    <col min="5637" max="5637" width="9.140625" style="276" customWidth="1"/>
    <col min="5638" max="5638" width="12.28125" style="276" customWidth="1"/>
    <col min="5639" max="5639" width="9.140625" style="276" customWidth="1"/>
    <col min="5640" max="5640" width="15.7109375" style="276" customWidth="1"/>
    <col min="5641" max="5888" width="10.00390625" style="276" customWidth="1"/>
    <col min="5889" max="5889" width="5.57421875" style="276" customWidth="1"/>
    <col min="5890" max="5890" width="71.7109375" style="276" customWidth="1"/>
    <col min="5891" max="5891" width="7.28125" style="276" customWidth="1"/>
    <col min="5892" max="5892" width="6.7109375" style="276" customWidth="1"/>
    <col min="5893" max="5893" width="9.140625" style="276" customWidth="1"/>
    <col min="5894" max="5894" width="12.28125" style="276" customWidth="1"/>
    <col min="5895" max="5895" width="9.140625" style="276" customWidth="1"/>
    <col min="5896" max="5896" width="15.7109375" style="276" customWidth="1"/>
    <col min="5897" max="6144" width="10.00390625" style="276" customWidth="1"/>
    <col min="6145" max="6145" width="5.57421875" style="276" customWidth="1"/>
    <col min="6146" max="6146" width="71.7109375" style="276" customWidth="1"/>
    <col min="6147" max="6147" width="7.28125" style="276" customWidth="1"/>
    <col min="6148" max="6148" width="6.7109375" style="276" customWidth="1"/>
    <col min="6149" max="6149" width="9.140625" style="276" customWidth="1"/>
    <col min="6150" max="6150" width="12.28125" style="276" customWidth="1"/>
    <col min="6151" max="6151" width="9.140625" style="276" customWidth="1"/>
    <col min="6152" max="6152" width="15.7109375" style="276" customWidth="1"/>
    <col min="6153" max="6400" width="10.00390625" style="276" customWidth="1"/>
    <col min="6401" max="6401" width="5.57421875" style="276" customWidth="1"/>
    <col min="6402" max="6402" width="71.7109375" style="276" customWidth="1"/>
    <col min="6403" max="6403" width="7.28125" style="276" customWidth="1"/>
    <col min="6404" max="6404" width="6.7109375" style="276" customWidth="1"/>
    <col min="6405" max="6405" width="9.140625" style="276" customWidth="1"/>
    <col min="6406" max="6406" width="12.28125" style="276" customWidth="1"/>
    <col min="6407" max="6407" width="9.140625" style="276" customWidth="1"/>
    <col min="6408" max="6408" width="15.7109375" style="276" customWidth="1"/>
    <col min="6409" max="6656" width="10.00390625" style="276" customWidth="1"/>
    <col min="6657" max="6657" width="5.57421875" style="276" customWidth="1"/>
    <col min="6658" max="6658" width="71.7109375" style="276" customWidth="1"/>
    <col min="6659" max="6659" width="7.28125" style="276" customWidth="1"/>
    <col min="6660" max="6660" width="6.7109375" style="276" customWidth="1"/>
    <col min="6661" max="6661" width="9.140625" style="276" customWidth="1"/>
    <col min="6662" max="6662" width="12.28125" style="276" customWidth="1"/>
    <col min="6663" max="6663" width="9.140625" style="276" customWidth="1"/>
    <col min="6664" max="6664" width="15.7109375" style="276" customWidth="1"/>
    <col min="6665" max="6912" width="10.00390625" style="276" customWidth="1"/>
    <col min="6913" max="6913" width="5.57421875" style="276" customWidth="1"/>
    <col min="6914" max="6914" width="71.7109375" style="276" customWidth="1"/>
    <col min="6915" max="6915" width="7.28125" style="276" customWidth="1"/>
    <col min="6916" max="6916" width="6.7109375" style="276" customWidth="1"/>
    <col min="6917" max="6917" width="9.140625" style="276" customWidth="1"/>
    <col min="6918" max="6918" width="12.28125" style="276" customWidth="1"/>
    <col min="6919" max="6919" width="9.140625" style="276" customWidth="1"/>
    <col min="6920" max="6920" width="15.7109375" style="276" customWidth="1"/>
    <col min="6921" max="7168" width="10.00390625" style="276" customWidth="1"/>
    <col min="7169" max="7169" width="5.57421875" style="276" customWidth="1"/>
    <col min="7170" max="7170" width="71.7109375" style="276" customWidth="1"/>
    <col min="7171" max="7171" width="7.28125" style="276" customWidth="1"/>
    <col min="7172" max="7172" width="6.7109375" style="276" customWidth="1"/>
    <col min="7173" max="7173" width="9.140625" style="276" customWidth="1"/>
    <col min="7174" max="7174" width="12.28125" style="276" customWidth="1"/>
    <col min="7175" max="7175" width="9.140625" style="276" customWidth="1"/>
    <col min="7176" max="7176" width="15.7109375" style="276" customWidth="1"/>
    <col min="7177" max="7424" width="10.00390625" style="276" customWidth="1"/>
    <col min="7425" max="7425" width="5.57421875" style="276" customWidth="1"/>
    <col min="7426" max="7426" width="71.7109375" style="276" customWidth="1"/>
    <col min="7427" max="7427" width="7.28125" style="276" customWidth="1"/>
    <col min="7428" max="7428" width="6.7109375" style="276" customWidth="1"/>
    <col min="7429" max="7429" width="9.140625" style="276" customWidth="1"/>
    <col min="7430" max="7430" width="12.28125" style="276" customWidth="1"/>
    <col min="7431" max="7431" width="9.140625" style="276" customWidth="1"/>
    <col min="7432" max="7432" width="15.7109375" style="276" customWidth="1"/>
    <col min="7433" max="7680" width="10.00390625" style="276" customWidth="1"/>
    <col min="7681" max="7681" width="5.57421875" style="276" customWidth="1"/>
    <col min="7682" max="7682" width="71.7109375" style="276" customWidth="1"/>
    <col min="7683" max="7683" width="7.28125" style="276" customWidth="1"/>
    <col min="7684" max="7684" width="6.7109375" style="276" customWidth="1"/>
    <col min="7685" max="7685" width="9.140625" style="276" customWidth="1"/>
    <col min="7686" max="7686" width="12.28125" style="276" customWidth="1"/>
    <col min="7687" max="7687" width="9.140625" style="276" customWidth="1"/>
    <col min="7688" max="7688" width="15.7109375" style="276" customWidth="1"/>
    <col min="7689" max="7936" width="10.00390625" style="276" customWidth="1"/>
    <col min="7937" max="7937" width="5.57421875" style="276" customWidth="1"/>
    <col min="7938" max="7938" width="71.7109375" style="276" customWidth="1"/>
    <col min="7939" max="7939" width="7.28125" style="276" customWidth="1"/>
    <col min="7940" max="7940" width="6.7109375" style="276" customWidth="1"/>
    <col min="7941" max="7941" width="9.140625" style="276" customWidth="1"/>
    <col min="7942" max="7942" width="12.28125" style="276" customWidth="1"/>
    <col min="7943" max="7943" width="9.140625" style="276" customWidth="1"/>
    <col min="7944" max="7944" width="15.7109375" style="276" customWidth="1"/>
    <col min="7945" max="8192" width="10.00390625" style="276" customWidth="1"/>
    <col min="8193" max="8193" width="5.57421875" style="276" customWidth="1"/>
    <col min="8194" max="8194" width="71.7109375" style="276" customWidth="1"/>
    <col min="8195" max="8195" width="7.28125" style="276" customWidth="1"/>
    <col min="8196" max="8196" width="6.7109375" style="276" customWidth="1"/>
    <col min="8197" max="8197" width="9.140625" style="276" customWidth="1"/>
    <col min="8198" max="8198" width="12.28125" style="276" customWidth="1"/>
    <col min="8199" max="8199" width="9.140625" style="276" customWidth="1"/>
    <col min="8200" max="8200" width="15.7109375" style="276" customWidth="1"/>
    <col min="8201" max="8448" width="10.00390625" style="276" customWidth="1"/>
    <col min="8449" max="8449" width="5.57421875" style="276" customWidth="1"/>
    <col min="8450" max="8450" width="71.7109375" style="276" customWidth="1"/>
    <col min="8451" max="8451" width="7.28125" style="276" customWidth="1"/>
    <col min="8452" max="8452" width="6.7109375" style="276" customWidth="1"/>
    <col min="8453" max="8453" width="9.140625" style="276" customWidth="1"/>
    <col min="8454" max="8454" width="12.28125" style="276" customWidth="1"/>
    <col min="8455" max="8455" width="9.140625" style="276" customWidth="1"/>
    <col min="8456" max="8456" width="15.7109375" style="276" customWidth="1"/>
    <col min="8457" max="8704" width="10.00390625" style="276" customWidth="1"/>
    <col min="8705" max="8705" width="5.57421875" style="276" customWidth="1"/>
    <col min="8706" max="8706" width="71.7109375" style="276" customWidth="1"/>
    <col min="8707" max="8707" width="7.28125" style="276" customWidth="1"/>
    <col min="8708" max="8708" width="6.7109375" style="276" customWidth="1"/>
    <col min="8709" max="8709" width="9.140625" style="276" customWidth="1"/>
    <col min="8710" max="8710" width="12.28125" style="276" customWidth="1"/>
    <col min="8711" max="8711" width="9.140625" style="276" customWidth="1"/>
    <col min="8712" max="8712" width="15.7109375" style="276" customWidth="1"/>
    <col min="8713" max="8960" width="10.00390625" style="276" customWidth="1"/>
    <col min="8961" max="8961" width="5.57421875" style="276" customWidth="1"/>
    <col min="8962" max="8962" width="71.7109375" style="276" customWidth="1"/>
    <col min="8963" max="8963" width="7.28125" style="276" customWidth="1"/>
    <col min="8964" max="8964" width="6.7109375" style="276" customWidth="1"/>
    <col min="8965" max="8965" width="9.140625" style="276" customWidth="1"/>
    <col min="8966" max="8966" width="12.28125" style="276" customWidth="1"/>
    <col min="8967" max="8967" width="9.140625" style="276" customWidth="1"/>
    <col min="8968" max="8968" width="15.7109375" style="276" customWidth="1"/>
    <col min="8969" max="9216" width="10.00390625" style="276" customWidth="1"/>
    <col min="9217" max="9217" width="5.57421875" style="276" customWidth="1"/>
    <col min="9218" max="9218" width="71.7109375" style="276" customWidth="1"/>
    <col min="9219" max="9219" width="7.28125" style="276" customWidth="1"/>
    <col min="9220" max="9220" width="6.7109375" style="276" customWidth="1"/>
    <col min="9221" max="9221" width="9.140625" style="276" customWidth="1"/>
    <col min="9222" max="9222" width="12.28125" style="276" customWidth="1"/>
    <col min="9223" max="9223" width="9.140625" style="276" customWidth="1"/>
    <col min="9224" max="9224" width="15.7109375" style="276" customWidth="1"/>
    <col min="9225" max="9472" width="10.00390625" style="276" customWidth="1"/>
    <col min="9473" max="9473" width="5.57421875" style="276" customWidth="1"/>
    <col min="9474" max="9474" width="71.7109375" style="276" customWidth="1"/>
    <col min="9475" max="9475" width="7.28125" style="276" customWidth="1"/>
    <col min="9476" max="9476" width="6.7109375" style="276" customWidth="1"/>
    <col min="9477" max="9477" width="9.140625" style="276" customWidth="1"/>
    <col min="9478" max="9478" width="12.28125" style="276" customWidth="1"/>
    <col min="9479" max="9479" width="9.140625" style="276" customWidth="1"/>
    <col min="9480" max="9480" width="15.7109375" style="276" customWidth="1"/>
    <col min="9481" max="9728" width="10.00390625" style="276" customWidth="1"/>
    <col min="9729" max="9729" width="5.57421875" style="276" customWidth="1"/>
    <col min="9730" max="9730" width="71.7109375" style="276" customWidth="1"/>
    <col min="9731" max="9731" width="7.28125" style="276" customWidth="1"/>
    <col min="9732" max="9732" width="6.7109375" style="276" customWidth="1"/>
    <col min="9733" max="9733" width="9.140625" style="276" customWidth="1"/>
    <col min="9734" max="9734" width="12.28125" style="276" customWidth="1"/>
    <col min="9735" max="9735" width="9.140625" style="276" customWidth="1"/>
    <col min="9736" max="9736" width="15.7109375" style="276" customWidth="1"/>
    <col min="9737" max="9984" width="10.00390625" style="276" customWidth="1"/>
    <col min="9985" max="9985" width="5.57421875" style="276" customWidth="1"/>
    <col min="9986" max="9986" width="71.7109375" style="276" customWidth="1"/>
    <col min="9987" max="9987" width="7.28125" style="276" customWidth="1"/>
    <col min="9988" max="9988" width="6.7109375" style="276" customWidth="1"/>
    <col min="9989" max="9989" width="9.140625" style="276" customWidth="1"/>
    <col min="9990" max="9990" width="12.28125" style="276" customWidth="1"/>
    <col min="9991" max="9991" width="9.140625" style="276" customWidth="1"/>
    <col min="9992" max="9992" width="15.7109375" style="276" customWidth="1"/>
    <col min="9993" max="10240" width="10.00390625" style="276" customWidth="1"/>
    <col min="10241" max="10241" width="5.57421875" style="276" customWidth="1"/>
    <col min="10242" max="10242" width="71.7109375" style="276" customWidth="1"/>
    <col min="10243" max="10243" width="7.28125" style="276" customWidth="1"/>
    <col min="10244" max="10244" width="6.7109375" style="276" customWidth="1"/>
    <col min="10245" max="10245" width="9.140625" style="276" customWidth="1"/>
    <col min="10246" max="10246" width="12.28125" style="276" customWidth="1"/>
    <col min="10247" max="10247" width="9.140625" style="276" customWidth="1"/>
    <col min="10248" max="10248" width="15.7109375" style="276" customWidth="1"/>
    <col min="10249" max="10496" width="10.00390625" style="276" customWidth="1"/>
    <col min="10497" max="10497" width="5.57421875" style="276" customWidth="1"/>
    <col min="10498" max="10498" width="71.7109375" style="276" customWidth="1"/>
    <col min="10499" max="10499" width="7.28125" style="276" customWidth="1"/>
    <col min="10500" max="10500" width="6.7109375" style="276" customWidth="1"/>
    <col min="10501" max="10501" width="9.140625" style="276" customWidth="1"/>
    <col min="10502" max="10502" width="12.28125" style="276" customWidth="1"/>
    <col min="10503" max="10503" width="9.140625" style="276" customWidth="1"/>
    <col min="10504" max="10504" width="15.7109375" style="276" customWidth="1"/>
    <col min="10505" max="10752" width="10.00390625" style="276" customWidth="1"/>
    <col min="10753" max="10753" width="5.57421875" style="276" customWidth="1"/>
    <col min="10754" max="10754" width="71.7109375" style="276" customWidth="1"/>
    <col min="10755" max="10755" width="7.28125" style="276" customWidth="1"/>
    <col min="10756" max="10756" width="6.7109375" style="276" customWidth="1"/>
    <col min="10757" max="10757" width="9.140625" style="276" customWidth="1"/>
    <col min="10758" max="10758" width="12.28125" style="276" customWidth="1"/>
    <col min="10759" max="10759" width="9.140625" style="276" customWidth="1"/>
    <col min="10760" max="10760" width="15.7109375" style="276" customWidth="1"/>
    <col min="10761" max="11008" width="10.00390625" style="276" customWidth="1"/>
    <col min="11009" max="11009" width="5.57421875" style="276" customWidth="1"/>
    <col min="11010" max="11010" width="71.7109375" style="276" customWidth="1"/>
    <col min="11011" max="11011" width="7.28125" style="276" customWidth="1"/>
    <col min="11012" max="11012" width="6.7109375" style="276" customWidth="1"/>
    <col min="11013" max="11013" width="9.140625" style="276" customWidth="1"/>
    <col min="11014" max="11014" width="12.28125" style="276" customWidth="1"/>
    <col min="11015" max="11015" width="9.140625" style="276" customWidth="1"/>
    <col min="11016" max="11016" width="15.7109375" style="276" customWidth="1"/>
    <col min="11017" max="11264" width="10.00390625" style="276" customWidth="1"/>
    <col min="11265" max="11265" width="5.57421875" style="276" customWidth="1"/>
    <col min="11266" max="11266" width="71.7109375" style="276" customWidth="1"/>
    <col min="11267" max="11267" width="7.28125" style="276" customWidth="1"/>
    <col min="11268" max="11268" width="6.7109375" style="276" customWidth="1"/>
    <col min="11269" max="11269" width="9.140625" style="276" customWidth="1"/>
    <col min="11270" max="11270" width="12.28125" style="276" customWidth="1"/>
    <col min="11271" max="11271" width="9.140625" style="276" customWidth="1"/>
    <col min="11272" max="11272" width="15.7109375" style="276" customWidth="1"/>
    <col min="11273" max="11520" width="10.00390625" style="276" customWidth="1"/>
    <col min="11521" max="11521" width="5.57421875" style="276" customWidth="1"/>
    <col min="11522" max="11522" width="71.7109375" style="276" customWidth="1"/>
    <col min="11523" max="11523" width="7.28125" style="276" customWidth="1"/>
    <col min="11524" max="11524" width="6.7109375" style="276" customWidth="1"/>
    <col min="11525" max="11525" width="9.140625" style="276" customWidth="1"/>
    <col min="11526" max="11526" width="12.28125" style="276" customWidth="1"/>
    <col min="11527" max="11527" width="9.140625" style="276" customWidth="1"/>
    <col min="11528" max="11528" width="15.7109375" style="276" customWidth="1"/>
    <col min="11529" max="11776" width="10.00390625" style="276" customWidth="1"/>
    <col min="11777" max="11777" width="5.57421875" style="276" customWidth="1"/>
    <col min="11778" max="11778" width="71.7109375" style="276" customWidth="1"/>
    <col min="11779" max="11779" width="7.28125" style="276" customWidth="1"/>
    <col min="11780" max="11780" width="6.7109375" style="276" customWidth="1"/>
    <col min="11781" max="11781" width="9.140625" style="276" customWidth="1"/>
    <col min="11782" max="11782" width="12.28125" style="276" customWidth="1"/>
    <col min="11783" max="11783" width="9.140625" style="276" customWidth="1"/>
    <col min="11784" max="11784" width="15.7109375" style="276" customWidth="1"/>
    <col min="11785" max="12032" width="10.00390625" style="276" customWidth="1"/>
    <col min="12033" max="12033" width="5.57421875" style="276" customWidth="1"/>
    <col min="12034" max="12034" width="71.7109375" style="276" customWidth="1"/>
    <col min="12035" max="12035" width="7.28125" style="276" customWidth="1"/>
    <col min="12036" max="12036" width="6.7109375" style="276" customWidth="1"/>
    <col min="12037" max="12037" width="9.140625" style="276" customWidth="1"/>
    <col min="12038" max="12038" width="12.28125" style="276" customWidth="1"/>
    <col min="12039" max="12039" width="9.140625" style="276" customWidth="1"/>
    <col min="12040" max="12040" width="15.7109375" style="276" customWidth="1"/>
    <col min="12041" max="12288" width="10.00390625" style="276" customWidth="1"/>
    <col min="12289" max="12289" width="5.57421875" style="276" customWidth="1"/>
    <col min="12290" max="12290" width="71.7109375" style="276" customWidth="1"/>
    <col min="12291" max="12291" width="7.28125" style="276" customWidth="1"/>
    <col min="12292" max="12292" width="6.7109375" style="276" customWidth="1"/>
    <col min="12293" max="12293" width="9.140625" style="276" customWidth="1"/>
    <col min="12294" max="12294" width="12.28125" style="276" customWidth="1"/>
    <col min="12295" max="12295" width="9.140625" style="276" customWidth="1"/>
    <col min="12296" max="12296" width="15.7109375" style="276" customWidth="1"/>
    <col min="12297" max="12544" width="10.00390625" style="276" customWidth="1"/>
    <col min="12545" max="12545" width="5.57421875" style="276" customWidth="1"/>
    <col min="12546" max="12546" width="71.7109375" style="276" customWidth="1"/>
    <col min="12547" max="12547" width="7.28125" style="276" customWidth="1"/>
    <col min="12548" max="12548" width="6.7109375" style="276" customWidth="1"/>
    <col min="12549" max="12549" width="9.140625" style="276" customWidth="1"/>
    <col min="12550" max="12550" width="12.28125" style="276" customWidth="1"/>
    <col min="12551" max="12551" width="9.140625" style="276" customWidth="1"/>
    <col min="12552" max="12552" width="15.7109375" style="276" customWidth="1"/>
    <col min="12553" max="12800" width="10.00390625" style="276" customWidth="1"/>
    <col min="12801" max="12801" width="5.57421875" style="276" customWidth="1"/>
    <col min="12802" max="12802" width="71.7109375" style="276" customWidth="1"/>
    <col min="12803" max="12803" width="7.28125" style="276" customWidth="1"/>
    <col min="12804" max="12804" width="6.7109375" style="276" customWidth="1"/>
    <col min="12805" max="12805" width="9.140625" style="276" customWidth="1"/>
    <col min="12806" max="12806" width="12.28125" style="276" customWidth="1"/>
    <col min="12807" max="12807" width="9.140625" style="276" customWidth="1"/>
    <col min="12808" max="12808" width="15.7109375" style="276" customWidth="1"/>
    <col min="12809" max="13056" width="10.00390625" style="276" customWidth="1"/>
    <col min="13057" max="13057" width="5.57421875" style="276" customWidth="1"/>
    <col min="13058" max="13058" width="71.7109375" style="276" customWidth="1"/>
    <col min="13059" max="13059" width="7.28125" style="276" customWidth="1"/>
    <col min="13060" max="13060" width="6.7109375" style="276" customWidth="1"/>
    <col min="13061" max="13061" width="9.140625" style="276" customWidth="1"/>
    <col min="13062" max="13062" width="12.28125" style="276" customWidth="1"/>
    <col min="13063" max="13063" width="9.140625" style="276" customWidth="1"/>
    <col min="13064" max="13064" width="15.7109375" style="276" customWidth="1"/>
    <col min="13065" max="13312" width="10.00390625" style="276" customWidth="1"/>
    <col min="13313" max="13313" width="5.57421875" style="276" customWidth="1"/>
    <col min="13314" max="13314" width="71.7109375" style="276" customWidth="1"/>
    <col min="13315" max="13315" width="7.28125" style="276" customWidth="1"/>
    <col min="13316" max="13316" width="6.7109375" style="276" customWidth="1"/>
    <col min="13317" max="13317" width="9.140625" style="276" customWidth="1"/>
    <col min="13318" max="13318" width="12.28125" style="276" customWidth="1"/>
    <col min="13319" max="13319" width="9.140625" style="276" customWidth="1"/>
    <col min="13320" max="13320" width="15.7109375" style="276" customWidth="1"/>
    <col min="13321" max="13568" width="10.00390625" style="276" customWidth="1"/>
    <col min="13569" max="13569" width="5.57421875" style="276" customWidth="1"/>
    <col min="13570" max="13570" width="71.7109375" style="276" customWidth="1"/>
    <col min="13571" max="13571" width="7.28125" style="276" customWidth="1"/>
    <col min="13572" max="13572" width="6.7109375" style="276" customWidth="1"/>
    <col min="13573" max="13573" width="9.140625" style="276" customWidth="1"/>
    <col min="13574" max="13574" width="12.28125" style="276" customWidth="1"/>
    <col min="13575" max="13575" width="9.140625" style="276" customWidth="1"/>
    <col min="13576" max="13576" width="15.7109375" style="276" customWidth="1"/>
    <col min="13577" max="13824" width="10.00390625" style="276" customWidth="1"/>
    <col min="13825" max="13825" width="5.57421875" style="276" customWidth="1"/>
    <col min="13826" max="13826" width="71.7109375" style="276" customWidth="1"/>
    <col min="13827" max="13827" width="7.28125" style="276" customWidth="1"/>
    <col min="13828" max="13828" width="6.7109375" style="276" customWidth="1"/>
    <col min="13829" max="13829" width="9.140625" style="276" customWidth="1"/>
    <col min="13830" max="13830" width="12.28125" style="276" customWidth="1"/>
    <col min="13831" max="13831" width="9.140625" style="276" customWidth="1"/>
    <col min="13832" max="13832" width="15.7109375" style="276" customWidth="1"/>
    <col min="13833" max="14080" width="10.00390625" style="276" customWidth="1"/>
    <col min="14081" max="14081" width="5.57421875" style="276" customWidth="1"/>
    <col min="14082" max="14082" width="71.7109375" style="276" customWidth="1"/>
    <col min="14083" max="14083" width="7.28125" style="276" customWidth="1"/>
    <col min="14084" max="14084" width="6.7109375" style="276" customWidth="1"/>
    <col min="14085" max="14085" width="9.140625" style="276" customWidth="1"/>
    <col min="14086" max="14086" width="12.28125" style="276" customWidth="1"/>
    <col min="14087" max="14087" width="9.140625" style="276" customWidth="1"/>
    <col min="14088" max="14088" width="15.7109375" style="276" customWidth="1"/>
    <col min="14089" max="14336" width="10.00390625" style="276" customWidth="1"/>
    <col min="14337" max="14337" width="5.57421875" style="276" customWidth="1"/>
    <col min="14338" max="14338" width="71.7109375" style="276" customWidth="1"/>
    <col min="14339" max="14339" width="7.28125" style="276" customWidth="1"/>
    <col min="14340" max="14340" width="6.7109375" style="276" customWidth="1"/>
    <col min="14341" max="14341" width="9.140625" style="276" customWidth="1"/>
    <col min="14342" max="14342" width="12.28125" style="276" customWidth="1"/>
    <col min="14343" max="14343" width="9.140625" style="276" customWidth="1"/>
    <col min="14344" max="14344" width="15.7109375" style="276" customWidth="1"/>
    <col min="14345" max="14592" width="10.00390625" style="276" customWidth="1"/>
    <col min="14593" max="14593" width="5.57421875" style="276" customWidth="1"/>
    <col min="14594" max="14594" width="71.7109375" style="276" customWidth="1"/>
    <col min="14595" max="14595" width="7.28125" style="276" customWidth="1"/>
    <col min="14596" max="14596" width="6.7109375" style="276" customWidth="1"/>
    <col min="14597" max="14597" width="9.140625" style="276" customWidth="1"/>
    <col min="14598" max="14598" width="12.28125" style="276" customWidth="1"/>
    <col min="14599" max="14599" width="9.140625" style="276" customWidth="1"/>
    <col min="14600" max="14600" width="15.7109375" style="276" customWidth="1"/>
    <col min="14601" max="14848" width="10.00390625" style="276" customWidth="1"/>
    <col min="14849" max="14849" width="5.57421875" style="276" customWidth="1"/>
    <col min="14850" max="14850" width="71.7109375" style="276" customWidth="1"/>
    <col min="14851" max="14851" width="7.28125" style="276" customWidth="1"/>
    <col min="14852" max="14852" width="6.7109375" style="276" customWidth="1"/>
    <col min="14853" max="14853" width="9.140625" style="276" customWidth="1"/>
    <col min="14854" max="14854" width="12.28125" style="276" customWidth="1"/>
    <col min="14855" max="14855" width="9.140625" style="276" customWidth="1"/>
    <col min="14856" max="14856" width="15.7109375" style="276" customWidth="1"/>
    <col min="14857" max="15104" width="10.00390625" style="276" customWidth="1"/>
    <col min="15105" max="15105" width="5.57421875" style="276" customWidth="1"/>
    <col min="15106" max="15106" width="71.7109375" style="276" customWidth="1"/>
    <col min="15107" max="15107" width="7.28125" style="276" customWidth="1"/>
    <col min="15108" max="15108" width="6.7109375" style="276" customWidth="1"/>
    <col min="15109" max="15109" width="9.140625" style="276" customWidth="1"/>
    <col min="15110" max="15110" width="12.28125" style="276" customWidth="1"/>
    <col min="15111" max="15111" width="9.140625" style="276" customWidth="1"/>
    <col min="15112" max="15112" width="15.7109375" style="276" customWidth="1"/>
    <col min="15113" max="15360" width="10.00390625" style="276" customWidth="1"/>
    <col min="15361" max="15361" width="5.57421875" style="276" customWidth="1"/>
    <col min="15362" max="15362" width="71.7109375" style="276" customWidth="1"/>
    <col min="15363" max="15363" width="7.28125" style="276" customWidth="1"/>
    <col min="15364" max="15364" width="6.7109375" style="276" customWidth="1"/>
    <col min="15365" max="15365" width="9.140625" style="276" customWidth="1"/>
    <col min="15366" max="15366" width="12.28125" style="276" customWidth="1"/>
    <col min="15367" max="15367" width="9.140625" style="276" customWidth="1"/>
    <col min="15368" max="15368" width="15.7109375" style="276" customWidth="1"/>
    <col min="15369" max="15616" width="10.00390625" style="276" customWidth="1"/>
    <col min="15617" max="15617" width="5.57421875" style="276" customWidth="1"/>
    <col min="15618" max="15618" width="71.7109375" style="276" customWidth="1"/>
    <col min="15619" max="15619" width="7.28125" style="276" customWidth="1"/>
    <col min="15620" max="15620" width="6.7109375" style="276" customWidth="1"/>
    <col min="15621" max="15621" width="9.140625" style="276" customWidth="1"/>
    <col min="15622" max="15622" width="12.28125" style="276" customWidth="1"/>
    <col min="15623" max="15623" width="9.140625" style="276" customWidth="1"/>
    <col min="15624" max="15624" width="15.7109375" style="276" customWidth="1"/>
    <col min="15625" max="15872" width="10.00390625" style="276" customWidth="1"/>
    <col min="15873" max="15873" width="5.57421875" style="276" customWidth="1"/>
    <col min="15874" max="15874" width="71.7109375" style="276" customWidth="1"/>
    <col min="15875" max="15875" width="7.28125" style="276" customWidth="1"/>
    <col min="15876" max="15876" width="6.7109375" style="276" customWidth="1"/>
    <col min="15877" max="15877" width="9.140625" style="276" customWidth="1"/>
    <col min="15878" max="15878" width="12.28125" style="276" customWidth="1"/>
    <col min="15879" max="15879" width="9.140625" style="276" customWidth="1"/>
    <col min="15880" max="15880" width="15.7109375" style="276" customWidth="1"/>
    <col min="15881" max="16128" width="10.00390625" style="276" customWidth="1"/>
    <col min="16129" max="16129" width="5.57421875" style="276" customWidth="1"/>
    <col min="16130" max="16130" width="71.7109375" style="276" customWidth="1"/>
    <col min="16131" max="16131" width="7.28125" style="276" customWidth="1"/>
    <col min="16132" max="16132" width="6.7109375" style="276" customWidth="1"/>
    <col min="16133" max="16133" width="9.140625" style="276" customWidth="1"/>
    <col min="16134" max="16134" width="12.28125" style="276" customWidth="1"/>
    <col min="16135" max="16135" width="9.140625" style="276" customWidth="1"/>
    <col min="16136" max="16136" width="15.7109375" style="276" customWidth="1"/>
    <col min="16137" max="16384" width="10.00390625" style="276" customWidth="1"/>
  </cols>
  <sheetData>
    <row r="1" spans="2:8" ht="11.85" customHeight="1" thickBot="1">
      <c r="B1" s="274"/>
      <c r="C1" s="274"/>
      <c r="D1" s="275"/>
      <c r="E1" s="274"/>
      <c r="F1" s="274"/>
      <c r="G1" s="274"/>
      <c r="H1" s="274"/>
    </row>
    <row r="2" spans="2:8" ht="16.5" thickBot="1">
      <c r="B2" s="277" t="s">
        <v>1568</v>
      </c>
      <c r="C2" s="278"/>
      <c r="D2" s="278"/>
      <c r="E2" s="279"/>
      <c r="F2" s="280"/>
      <c r="G2" s="281"/>
      <c r="H2" s="282"/>
    </row>
    <row r="3" spans="2:8" ht="15">
      <c r="B3" s="283" t="str">
        <f>B10</f>
        <v>1. Elektroinstalace pokoj 250</v>
      </c>
      <c r="C3" s="284"/>
      <c r="D3" s="284"/>
      <c r="E3" s="285"/>
      <c r="F3" s="286"/>
      <c r="G3" s="287"/>
      <c r="H3" s="288">
        <f>H35</f>
        <v>0</v>
      </c>
    </row>
    <row r="4" spans="2:8" ht="15">
      <c r="B4" s="289" t="str">
        <f>B37</f>
        <v>2. Elektroinstralace Pokoj 251</v>
      </c>
      <c r="C4" s="284"/>
      <c r="D4" s="284"/>
      <c r="E4" s="285"/>
      <c r="F4" s="286"/>
      <c r="G4" s="290"/>
      <c r="H4" s="288">
        <f>H61</f>
        <v>0</v>
      </c>
    </row>
    <row r="5" spans="2:8" ht="16.5" thickBot="1">
      <c r="B5" s="283" t="str">
        <f>B63</f>
        <v>3. HZS</v>
      </c>
      <c r="C5" s="284"/>
      <c r="D5" s="284"/>
      <c r="E5" s="285"/>
      <c r="F5" s="286"/>
      <c r="G5" s="290"/>
      <c r="H5" s="288">
        <f>F72</f>
        <v>0</v>
      </c>
    </row>
    <row r="6" spans="2:8" ht="16.5" thickBot="1">
      <c r="B6" s="277" t="s">
        <v>1569</v>
      </c>
      <c r="C6" s="278"/>
      <c r="D6" s="278"/>
      <c r="E6" s="279"/>
      <c r="F6" s="280"/>
      <c r="G6" s="291"/>
      <c r="H6" s="292">
        <f>SUM(H3:H5)</f>
        <v>0</v>
      </c>
    </row>
    <row r="7" spans="2:8" ht="15">
      <c r="B7" s="293"/>
      <c r="C7" s="284"/>
      <c r="D7" s="284"/>
      <c r="E7" s="285"/>
      <c r="F7" s="286"/>
      <c r="G7" s="294"/>
      <c r="H7" s="287"/>
    </row>
    <row r="8" spans="2:8" ht="15">
      <c r="B8" s="295"/>
      <c r="C8" s="275"/>
      <c r="D8" s="275"/>
      <c r="E8" s="296"/>
      <c r="F8" s="297"/>
      <c r="G8" s="297"/>
      <c r="H8" s="298"/>
    </row>
    <row r="9" spans="1:14" ht="15.2" customHeight="1">
      <c r="A9" s="299" t="s">
        <v>1570</v>
      </c>
      <c r="B9" s="300" t="s">
        <v>377</v>
      </c>
      <c r="C9" s="301" t="s">
        <v>1571</v>
      </c>
      <c r="D9" s="302" t="s">
        <v>1572</v>
      </c>
      <c r="E9" s="417" t="s">
        <v>1573</v>
      </c>
      <c r="F9" s="417"/>
      <c r="G9" s="418" t="s">
        <v>1574</v>
      </c>
      <c r="H9" s="418"/>
      <c r="L9" s="303"/>
      <c r="N9" s="304"/>
    </row>
    <row r="10" spans="1:14" ht="15">
      <c r="A10" s="305"/>
      <c r="B10" s="306" t="s">
        <v>1575</v>
      </c>
      <c r="C10" s="307"/>
      <c r="D10" s="307"/>
      <c r="E10" s="308" t="s">
        <v>1576</v>
      </c>
      <c r="F10" s="309" t="s">
        <v>1577</v>
      </c>
      <c r="G10" s="310" t="s">
        <v>1576</v>
      </c>
      <c r="H10" s="309" t="s">
        <v>1577</v>
      </c>
      <c r="L10" s="303"/>
      <c r="N10" s="304"/>
    </row>
    <row r="11" spans="1:14" ht="15">
      <c r="A11" s="311">
        <v>1</v>
      </c>
      <c r="B11" s="312" t="s">
        <v>1578</v>
      </c>
      <c r="C11" s="313" t="s">
        <v>3</v>
      </c>
      <c r="D11" s="313">
        <v>10</v>
      </c>
      <c r="E11" s="314"/>
      <c r="F11" s="315">
        <f aca="true" t="shared" si="0" ref="F11:F32">E11*D11</f>
        <v>0</v>
      </c>
      <c r="G11" s="314"/>
      <c r="H11" s="315">
        <f aca="true" t="shared" si="1" ref="H11:H32">G11*D11</f>
        <v>0</v>
      </c>
      <c r="L11" s="303"/>
      <c r="N11" s="304"/>
    </row>
    <row r="12" spans="1:14" ht="15">
      <c r="A12" s="311">
        <v>2</v>
      </c>
      <c r="B12" s="312" t="s">
        <v>1579</v>
      </c>
      <c r="C12" s="313" t="s">
        <v>3</v>
      </c>
      <c r="D12" s="313">
        <v>120</v>
      </c>
      <c r="E12" s="314"/>
      <c r="F12" s="315">
        <f t="shared" si="0"/>
        <v>0</v>
      </c>
      <c r="G12" s="314"/>
      <c r="H12" s="315">
        <f t="shared" si="1"/>
        <v>0</v>
      </c>
      <c r="L12" s="303"/>
      <c r="N12" s="304"/>
    </row>
    <row r="13" spans="1:14" ht="15">
      <c r="A13" s="311">
        <v>3</v>
      </c>
      <c r="B13" s="312" t="s">
        <v>1580</v>
      </c>
      <c r="C13" s="313" t="s">
        <v>3</v>
      </c>
      <c r="D13" s="313">
        <v>100</v>
      </c>
      <c r="E13" s="314"/>
      <c r="F13" s="315">
        <f t="shared" si="0"/>
        <v>0</v>
      </c>
      <c r="G13" s="314"/>
      <c r="H13" s="315">
        <f t="shared" si="1"/>
        <v>0</v>
      </c>
      <c r="L13" s="303"/>
      <c r="N13" s="304"/>
    </row>
    <row r="14" spans="1:14" ht="14.1" customHeight="1">
      <c r="A14" s="311">
        <v>4</v>
      </c>
      <c r="B14" s="312" t="s">
        <v>1581</v>
      </c>
      <c r="C14" s="313" t="s">
        <v>3</v>
      </c>
      <c r="D14" s="313">
        <v>5</v>
      </c>
      <c r="E14" s="316"/>
      <c r="F14" s="317">
        <f t="shared" si="0"/>
        <v>0</v>
      </c>
      <c r="G14" s="316"/>
      <c r="H14" s="317">
        <f t="shared" si="1"/>
        <v>0</v>
      </c>
      <c r="L14" s="303"/>
      <c r="N14" s="304"/>
    </row>
    <row r="15" spans="1:14" ht="14.1" customHeight="1">
      <c r="A15" s="311">
        <v>5</v>
      </c>
      <c r="B15" s="312" t="s">
        <v>1582</v>
      </c>
      <c r="C15" s="313" t="s">
        <v>4</v>
      </c>
      <c r="D15" s="313">
        <f>D18+D19+D20+D21+D22+D26</f>
        <v>31</v>
      </c>
      <c r="E15" s="314"/>
      <c r="F15" s="315">
        <f t="shared" si="0"/>
        <v>0</v>
      </c>
      <c r="G15" s="314"/>
      <c r="H15" s="315">
        <f t="shared" si="1"/>
        <v>0</v>
      </c>
      <c r="L15" s="303"/>
      <c r="N15" s="304"/>
    </row>
    <row r="16" spans="1:14" ht="14.1" customHeight="1">
      <c r="A16" s="311">
        <v>6</v>
      </c>
      <c r="B16" s="312" t="s">
        <v>1583</v>
      </c>
      <c r="C16" s="313" t="s">
        <v>4</v>
      </c>
      <c r="D16" s="313">
        <v>4</v>
      </c>
      <c r="E16" s="314"/>
      <c r="F16" s="315">
        <f t="shared" si="0"/>
        <v>0</v>
      </c>
      <c r="G16" s="314"/>
      <c r="H16" s="315">
        <f t="shared" si="1"/>
        <v>0</v>
      </c>
      <c r="L16" s="303"/>
      <c r="N16" s="304"/>
    </row>
    <row r="17" spans="1:14" ht="14.1" customHeight="1">
      <c r="A17" s="311">
        <v>7</v>
      </c>
      <c r="B17" s="312" t="s">
        <v>1584</v>
      </c>
      <c r="C17" s="313" t="s">
        <v>4</v>
      </c>
      <c r="D17" s="313">
        <v>1</v>
      </c>
      <c r="E17" s="314"/>
      <c r="F17" s="315">
        <f t="shared" si="0"/>
        <v>0</v>
      </c>
      <c r="G17" s="314"/>
      <c r="H17" s="315">
        <f t="shared" si="1"/>
        <v>0</v>
      </c>
      <c r="L17" s="303"/>
      <c r="N17" s="304"/>
    </row>
    <row r="18" spans="1:14" ht="14.1" customHeight="1">
      <c r="A18" s="311">
        <v>8</v>
      </c>
      <c r="B18" s="312" t="s">
        <v>1585</v>
      </c>
      <c r="C18" s="313" t="s">
        <v>4</v>
      </c>
      <c r="D18" s="313">
        <v>20</v>
      </c>
      <c r="E18" s="314"/>
      <c r="F18" s="315">
        <f t="shared" si="0"/>
        <v>0</v>
      </c>
      <c r="G18" s="314"/>
      <c r="H18" s="315">
        <f t="shared" si="1"/>
        <v>0</v>
      </c>
      <c r="L18" s="303"/>
      <c r="N18" s="304"/>
    </row>
    <row r="19" spans="1:14" ht="14.1" customHeight="1">
      <c r="A19" s="311">
        <v>9</v>
      </c>
      <c r="B19" s="312" t="s">
        <v>1586</v>
      </c>
      <c r="C19" s="313" t="s">
        <v>4</v>
      </c>
      <c r="D19" s="313">
        <v>6</v>
      </c>
      <c r="E19" s="316"/>
      <c r="F19" s="317">
        <f t="shared" si="0"/>
        <v>0</v>
      </c>
      <c r="G19" s="316"/>
      <c r="H19" s="317">
        <f t="shared" si="1"/>
        <v>0</v>
      </c>
      <c r="L19" s="303"/>
      <c r="N19" s="304"/>
    </row>
    <row r="20" spans="1:14" ht="14.1" customHeight="1">
      <c r="A20" s="311">
        <v>10</v>
      </c>
      <c r="B20" s="312" t="s">
        <v>1587</v>
      </c>
      <c r="C20" s="313" t="s">
        <v>4</v>
      </c>
      <c r="D20" s="313">
        <v>2</v>
      </c>
      <c r="E20" s="316"/>
      <c r="F20" s="317">
        <f t="shared" si="0"/>
        <v>0</v>
      </c>
      <c r="G20" s="316"/>
      <c r="H20" s="317">
        <f t="shared" si="1"/>
        <v>0</v>
      </c>
      <c r="L20" s="303"/>
      <c r="N20" s="304"/>
    </row>
    <row r="21" spans="1:14" ht="14.1" customHeight="1">
      <c r="A21" s="311">
        <v>11</v>
      </c>
      <c r="B21" s="312" t="s">
        <v>1588</v>
      </c>
      <c r="C21" s="313" t="s">
        <v>4</v>
      </c>
      <c r="D21" s="313">
        <v>1</v>
      </c>
      <c r="E21" s="316"/>
      <c r="F21" s="317">
        <f t="shared" si="0"/>
        <v>0</v>
      </c>
      <c r="G21" s="316"/>
      <c r="H21" s="317">
        <f t="shared" si="1"/>
        <v>0</v>
      </c>
      <c r="L21" s="303"/>
      <c r="N21" s="304"/>
    </row>
    <row r="22" spans="1:14" ht="27.6" customHeight="1">
      <c r="A22" s="311">
        <v>12</v>
      </c>
      <c r="B22" s="318" t="s">
        <v>1589</v>
      </c>
      <c r="C22" s="313" t="s">
        <v>4</v>
      </c>
      <c r="D22" s="313">
        <v>1</v>
      </c>
      <c r="E22" s="314"/>
      <c r="F22" s="317">
        <f t="shared" si="0"/>
        <v>0</v>
      </c>
      <c r="G22" s="314"/>
      <c r="H22" s="317">
        <f t="shared" si="1"/>
        <v>0</v>
      </c>
      <c r="L22" s="303"/>
      <c r="N22" s="304"/>
    </row>
    <row r="23" spans="1:14" ht="14.1" customHeight="1">
      <c r="A23" s="311">
        <v>13</v>
      </c>
      <c r="B23" s="312" t="s">
        <v>1590</v>
      </c>
      <c r="C23" s="313" t="s">
        <v>4</v>
      </c>
      <c r="D23" s="313">
        <v>8</v>
      </c>
      <c r="E23" s="314"/>
      <c r="F23" s="315">
        <f t="shared" si="0"/>
        <v>0</v>
      </c>
      <c r="G23" s="314"/>
      <c r="H23" s="315">
        <f t="shared" si="1"/>
        <v>0</v>
      </c>
      <c r="L23" s="303"/>
      <c r="N23" s="304"/>
    </row>
    <row r="24" spans="1:14" ht="116.45" customHeight="1">
      <c r="A24" s="311">
        <v>14</v>
      </c>
      <c r="B24" s="318" t="s">
        <v>1591</v>
      </c>
      <c r="C24" s="313" t="s">
        <v>4</v>
      </c>
      <c r="D24" s="313">
        <v>1</v>
      </c>
      <c r="E24" s="314"/>
      <c r="F24" s="315">
        <f t="shared" si="0"/>
        <v>0</v>
      </c>
      <c r="G24" s="314"/>
      <c r="H24" s="315">
        <f t="shared" si="1"/>
        <v>0</v>
      </c>
      <c r="L24" s="303"/>
      <c r="N24" s="304"/>
    </row>
    <row r="25" spans="1:14" ht="14.1" customHeight="1">
      <c r="A25" s="311">
        <v>15</v>
      </c>
      <c r="B25" s="312" t="s">
        <v>1592</v>
      </c>
      <c r="C25" s="313" t="s">
        <v>4</v>
      </c>
      <c r="D25" s="313">
        <v>1</v>
      </c>
      <c r="E25" s="314"/>
      <c r="F25" s="315">
        <f t="shared" si="0"/>
        <v>0</v>
      </c>
      <c r="G25" s="314"/>
      <c r="H25" s="315">
        <f t="shared" si="1"/>
        <v>0</v>
      </c>
      <c r="L25" s="303"/>
      <c r="N25" s="304"/>
    </row>
    <row r="26" spans="1:14" ht="14.1" customHeight="1">
      <c r="A26" s="311">
        <v>16</v>
      </c>
      <c r="B26" s="312" t="s">
        <v>1593</v>
      </c>
      <c r="C26" s="313" t="s">
        <v>4</v>
      </c>
      <c r="D26" s="313">
        <v>1</v>
      </c>
      <c r="E26" s="314"/>
      <c r="F26" s="315">
        <f t="shared" si="0"/>
        <v>0</v>
      </c>
      <c r="G26" s="314"/>
      <c r="H26" s="315">
        <f t="shared" si="1"/>
        <v>0</v>
      </c>
      <c r="L26" s="303"/>
      <c r="N26" s="304"/>
    </row>
    <row r="27" spans="1:14" ht="26.1" customHeight="1">
      <c r="A27" s="311">
        <v>17</v>
      </c>
      <c r="B27" s="318" t="s">
        <v>1594</v>
      </c>
      <c r="C27" s="313" t="s">
        <v>4</v>
      </c>
      <c r="D27" s="313">
        <v>1</v>
      </c>
      <c r="E27" s="314"/>
      <c r="F27" s="315">
        <f t="shared" si="0"/>
        <v>0</v>
      </c>
      <c r="G27" s="314"/>
      <c r="H27" s="315">
        <f t="shared" si="1"/>
        <v>0</v>
      </c>
      <c r="L27" s="303"/>
      <c r="N27" s="304"/>
    </row>
    <row r="28" spans="1:14" ht="26.1" customHeight="1">
      <c r="A28" s="311">
        <v>18</v>
      </c>
      <c r="B28" s="318" t="s">
        <v>1595</v>
      </c>
      <c r="C28" s="313" t="s">
        <v>4</v>
      </c>
      <c r="D28" s="313">
        <v>1</v>
      </c>
      <c r="E28" s="314"/>
      <c r="F28" s="315">
        <f t="shared" si="0"/>
        <v>0</v>
      </c>
      <c r="G28" s="314"/>
      <c r="H28" s="315">
        <f t="shared" si="1"/>
        <v>0</v>
      </c>
      <c r="L28" s="303"/>
      <c r="N28" s="304"/>
    </row>
    <row r="29" spans="1:14" ht="23.1" customHeight="1">
      <c r="A29" s="311">
        <v>19</v>
      </c>
      <c r="B29" s="318" t="s">
        <v>1596</v>
      </c>
      <c r="C29" s="313" t="s">
        <v>4</v>
      </c>
      <c r="D29" s="313">
        <v>2</v>
      </c>
      <c r="E29" s="314"/>
      <c r="F29" s="315">
        <f t="shared" si="0"/>
        <v>0</v>
      </c>
      <c r="G29" s="314"/>
      <c r="H29" s="315">
        <f t="shared" si="1"/>
        <v>0</v>
      </c>
      <c r="L29" s="303"/>
      <c r="N29" s="304"/>
    </row>
    <row r="30" spans="1:14" ht="28.35" customHeight="1">
      <c r="A30" s="311">
        <v>20</v>
      </c>
      <c r="B30" s="318" t="s">
        <v>1597</v>
      </c>
      <c r="C30" s="313" t="s">
        <v>4</v>
      </c>
      <c r="D30" s="313"/>
      <c r="E30" s="314"/>
      <c r="F30" s="315">
        <f t="shared" si="0"/>
        <v>0</v>
      </c>
      <c r="G30" s="314"/>
      <c r="H30" s="315">
        <f t="shared" si="1"/>
        <v>0</v>
      </c>
      <c r="L30" s="303"/>
      <c r="N30" s="304"/>
    </row>
    <row r="31" spans="1:14" ht="26.1" customHeight="1">
      <c r="A31" s="311">
        <v>21</v>
      </c>
      <c r="B31" s="318" t="s">
        <v>1598</v>
      </c>
      <c r="C31" s="313" t="s">
        <v>4</v>
      </c>
      <c r="D31" s="313">
        <v>2</v>
      </c>
      <c r="E31" s="314"/>
      <c r="F31" s="315">
        <f t="shared" si="0"/>
        <v>0</v>
      </c>
      <c r="G31" s="314"/>
      <c r="H31" s="315">
        <f t="shared" si="1"/>
        <v>0</v>
      </c>
      <c r="L31" s="303"/>
      <c r="N31" s="304"/>
    </row>
    <row r="32" spans="1:14" ht="25.35" customHeight="1" thickBot="1">
      <c r="A32" s="311">
        <v>22</v>
      </c>
      <c r="B32" s="318" t="s">
        <v>1599</v>
      </c>
      <c r="C32" s="313" t="s">
        <v>4</v>
      </c>
      <c r="D32" s="313">
        <v>5</v>
      </c>
      <c r="E32" s="314"/>
      <c r="F32" s="315">
        <f t="shared" si="0"/>
        <v>0</v>
      </c>
      <c r="G32" s="314"/>
      <c r="H32" s="315">
        <f t="shared" si="1"/>
        <v>0</v>
      </c>
      <c r="L32" s="303"/>
      <c r="N32" s="304"/>
    </row>
    <row r="33" spans="2:8" ht="14.1" customHeight="1">
      <c r="B33" s="319" t="s">
        <v>1600</v>
      </c>
      <c r="C33" s="320"/>
      <c r="D33" s="321">
        <v>1</v>
      </c>
      <c r="E33" s="322"/>
      <c r="F33" s="323">
        <f>SUM(F11:F32)</f>
        <v>0</v>
      </c>
      <c r="G33" s="324"/>
      <c r="H33" s="325">
        <f>SUM(H11:H32)</f>
        <v>0</v>
      </c>
    </row>
    <row r="34" spans="2:8" ht="14.1" customHeight="1">
      <c r="B34" s="326" t="s">
        <v>1601</v>
      </c>
      <c r="C34" s="327">
        <v>0.08</v>
      </c>
      <c r="D34" s="328"/>
      <c r="E34" s="329"/>
      <c r="F34" s="330"/>
      <c r="G34" s="330"/>
      <c r="H34" s="331">
        <f>PRODUCT(H33,C34)</f>
        <v>0</v>
      </c>
    </row>
    <row r="35" spans="2:8" ht="14.1" customHeight="1" thickBot="1">
      <c r="B35" s="332" t="s">
        <v>14</v>
      </c>
      <c r="C35" s="333"/>
      <c r="D35" s="334"/>
      <c r="E35" s="335"/>
      <c r="F35" s="336"/>
      <c r="G35" s="336"/>
      <c r="H35" s="337">
        <f>F33+H33+H34</f>
        <v>0</v>
      </c>
    </row>
    <row r="36" spans="2:9" ht="14.1" customHeight="1">
      <c r="B36" s="295"/>
      <c r="C36" s="338"/>
      <c r="D36" s="339"/>
      <c r="E36" s="340"/>
      <c r="F36" s="341"/>
      <c r="G36" s="341"/>
      <c r="H36" s="341"/>
      <c r="I36" s="342"/>
    </row>
    <row r="37" spans="2:10" ht="14.1" customHeight="1">
      <c r="B37" s="343" t="s">
        <v>1602</v>
      </c>
      <c r="C37" s="313"/>
      <c r="D37" s="313"/>
      <c r="E37" s="314"/>
      <c r="F37" s="315"/>
      <c r="G37" s="314"/>
      <c r="H37" s="315"/>
      <c r="J37" s="276">
        <v>7</v>
      </c>
    </row>
    <row r="38" spans="1:8" ht="14.1" customHeight="1">
      <c r="A38" s="311">
        <v>23</v>
      </c>
      <c r="B38" s="312" t="s">
        <v>1578</v>
      </c>
      <c r="C38" s="313" t="s">
        <v>3</v>
      </c>
      <c r="D38" s="313">
        <v>10</v>
      </c>
      <c r="E38" s="314"/>
      <c r="F38" s="315">
        <f aca="true" t="shared" si="2" ref="F38:F58">E38*D38</f>
        <v>0</v>
      </c>
      <c r="G38" s="314"/>
      <c r="H38" s="315">
        <f aca="true" t="shared" si="3" ref="H38:H58">G38*D38</f>
        <v>0</v>
      </c>
    </row>
    <row r="39" spans="1:8" ht="14.1" customHeight="1">
      <c r="A39" s="311">
        <v>24</v>
      </c>
      <c r="B39" s="312" t="s">
        <v>1579</v>
      </c>
      <c r="C39" s="313" t="s">
        <v>3</v>
      </c>
      <c r="D39" s="313">
        <v>100</v>
      </c>
      <c r="E39" s="314"/>
      <c r="F39" s="315">
        <f t="shared" si="2"/>
        <v>0</v>
      </c>
      <c r="G39" s="314"/>
      <c r="H39" s="315">
        <f t="shared" si="3"/>
        <v>0</v>
      </c>
    </row>
    <row r="40" spans="1:8" ht="14.1" customHeight="1">
      <c r="A40" s="311">
        <v>25</v>
      </c>
      <c r="B40" s="312" t="s">
        <v>1580</v>
      </c>
      <c r="C40" s="313" t="s">
        <v>3</v>
      </c>
      <c r="D40" s="313">
        <v>120</v>
      </c>
      <c r="E40" s="314"/>
      <c r="F40" s="315">
        <f t="shared" si="2"/>
        <v>0</v>
      </c>
      <c r="G40" s="314"/>
      <c r="H40" s="315">
        <f t="shared" si="3"/>
        <v>0</v>
      </c>
    </row>
    <row r="41" spans="1:8" ht="14.1" customHeight="1">
      <c r="A41" s="311">
        <v>26</v>
      </c>
      <c r="B41" s="312" t="s">
        <v>1581</v>
      </c>
      <c r="C41" s="313" t="s">
        <v>3</v>
      </c>
      <c r="D41" s="313">
        <v>5</v>
      </c>
      <c r="E41" s="316"/>
      <c r="F41" s="317">
        <f t="shared" si="2"/>
        <v>0</v>
      </c>
      <c r="G41" s="316"/>
      <c r="H41" s="317">
        <f t="shared" si="3"/>
        <v>0</v>
      </c>
    </row>
    <row r="42" spans="1:8" ht="14.1" customHeight="1">
      <c r="A42" s="311">
        <v>27</v>
      </c>
      <c r="B42" s="312" t="s">
        <v>1582</v>
      </c>
      <c r="C42" s="313" t="s">
        <v>4</v>
      </c>
      <c r="D42" s="313">
        <f>D45+D46+D47+D48+D49+D53</f>
        <v>29</v>
      </c>
      <c r="E42" s="314"/>
      <c r="F42" s="315">
        <f t="shared" si="2"/>
        <v>0</v>
      </c>
      <c r="G42" s="314"/>
      <c r="H42" s="315">
        <f t="shared" si="3"/>
        <v>0</v>
      </c>
    </row>
    <row r="43" spans="1:8" ht="14.1" customHeight="1">
      <c r="A43" s="311">
        <v>28</v>
      </c>
      <c r="B43" s="312" t="s">
        <v>1583</v>
      </c>
      <c r="C43" s="313" t="s">
        <v>4</v>
      </c>
      <c r="D43" s="313">
        <v>5</v>
      </c>
      <c r="E43" s="314"/>
      <c r="F43" s="315">
        <f t="shared" si="2"/>
        <v>0</v>
      </c>
      <c r="G43" s="314"/>
      <c r="H43" s="315">
        <f t="shared" si="3"/>
        <v>0</v>
      </c>
    </row>
    <row r="44" spans="1:8" ht="14.1" customHeight="1">
      <c r="A44" s="311">
        <v>29</v>
      </c>
      <c r="B44" s="312" t="s">
        <v>1584</v>
      </c>
      <c r="C44" s="313" t="s">
        <v>4</v>
      </c>
      <c r="D44" s="313">
        <v>1</v>
      </c>
      <c r="E44" s="314"/>
      <c r="F44" s="315">
        <f t="shared" si="2"/>
        <v>0</v>
      </c>
      <c r="G44" s="314"/>
      <c r="H44" s="315">
        <f t="shared" si="3"/>
        <v>0</v>
      </c>
    </row>
    <row r="45" spans="1:8" ht="14.1" customHeight="1">
      <c r="A45" s="311">
        <v>30</v>
      </c>
      <c r="B45" s="312" t="s">
        <v>1585</v>
      </c>
      <c r="C45" s="313" t="s">
        <v>4</v>
      </c>
      <c r="D45" s="313">
        <v>21</v>
      </c>
      <c r="E45" s="314"/>
      <c r="F45" s="315">
        <f t="shared" si="2"/>
        <v>0</v>
      </c>
      <c r="G45" s="314"/>
      <c r="H45" s="315">
        <f t="shared" si="3"/>
        <v>0</v>
      </c>
    </row>
    <row r="46" spans="1:8" ht="14.1" customHeight="1">
      <c r="A46" s="311">
        <v>31</v>
      </c>
      <c r="B46" s="312" t="s">
        <v>1586</v>
      </c>
      <c r="C46" s="313" t="s">
        <v>4</v>
      </c>
      <c r="D46" s="313">
        <v>4</v>
      </c>
      <c r="E46" s="316"/>
      <c r="F46" s="317">
        <f t="shared" si="2"/>
        <v>0</v>
      </c>
      <c r="G46" s="316"/>
      <c r="H46" s="317">
        <f t="shared" si="3"/>
        <v>0</v>
      </c>
    </row>
    <row r="47" spans="1:8" ht="14.1" customHeight="1">
      <c r="A47" s="311">
        <v>32</v>
      </c>
      <c r="B47" s="312" t="s">
        <v>1587</v>
      </c>
      <c r="C47" s="313" t="s">
        <v>4</v>
      </c>
      <c r="D47" s="313">
        <v>1</v>
      </c>
      <c r="E47" s="316"/>
      <c r="F47" s="317">
        <f t="shared" si="2"/>
        <v>0</v>
      </c>
      <c r="G47" s="316"/>
      <c r="H47" s="317">
        <f t="shared" si="3"/>
        <v>0</v>
      </c>
    </row>
    <row r="48" spans="1:8" ht="14.1" customHeight="1">
      <c r="A48" s="311">
        <v>33</v>
      </c>
      <c r="B48" s="312" t="s">
        <v>1588</v>
      </c>
      <c r="C48" s="313" t="s">
        <v>4</v>
      </c>
      <c r="D48" s="313">
        <v>1</v>
      </c>
      <c r="E48" s="316"/>
      <c r="F48" s="317">
        <f t="shared" si="2"/>
        <v>0</v>
      </c>
      <c r="G48" s="316"/>
      <c r="H48" s="317">
        <f t="shared" si="3"/>
        <v>0</v>
      </c>
    </row>
    <row r="49" spans="1:8" ht="26.85" customHeight="1">
      <c r="A49" s="311">
        <v>34</v>
      </c>
      <c r="B49" s="318" t="s">
        <v>1589</v>
      </c>
      <c r="C49" s="313" t="s">
        <v>4</v>
      </c>
      <c r="D49" s="313">
        <v>1</v>
      </c>
      <c r="E49" s="314"/>
      <c r="F49" s="317">
        <f t="shared" si="2"/>
        <v>0</v>
      </c>
      <c r="G49" s="314"/>
      <c r="H49" s="317">
        <f t="shared" si="3"/>
        <v>0</v>
      </c>
    </row>
    <row r="50" spans="1:8" ht="14.1" customHeight="1">
      <c r="A50" s="311">
        <v>35</v>
      </c>
      <c r="B50" s="312" t="s">
        <v>1590</v>
      </c>
      <c r="C50" s="313" t="s">
        <v>4</v>
      </c>
      <c r="D50" s="313">
        <v>8</v>
      </c>
      <c r="E50" s="314"/>
      <c r="F50" s="315">
        <f t="shared" si="2"/>
        <v>0</v>
      </c>
      <c r="G50" s="314"/>
      <c r="H50" s="315">
        <f t="shared" si="3"/>
        <v>0</v>
      </c>
    </row>
    <row r="51" spans="1:8" ht="114.95" customHeight="1">
      <c r="A51" s="311">
        <v>36</v>
      </c>
      <c r="B51" s="318" t="s">
        <v>1591</v>
      </c>
      <c r="C51" s="313" t="s">
        <v>4</v>
      </c>
      <c r="D51" s="313">
        <v>1</v>
      </c>
      <c r="E51" s="314"/>
      <c r="F51" s="315">
        <f t="shared" si="2"/>
        <v>0</v>
      </c>
      <c r="G51" s="314"/>
      <c r="H51" s="315">
        <f t="shared" si="3"/>
        <v>0</v>
      </c>
    </row>
    <row r="52" spans="1:8" ht="13.35" customHeight="1">
      <c r="A52" s="311">
        <v>37</v>
      </c>
      <c r="B52" s="312" t="s">
        <v>1592</v>
      </c>
      <c r="C52" s="313" t="s">
        <v>4</v>
      </c>
      <c r="D52" s="313">
        <v>1</v>
      </c>
      <c r="E52" s="314"/>
      <c r="F52" s="315">
        <f t="shared" si="2"/>
        <v>0</v>
      </c>
      <c r="G52" s="314"/>
      <c r="H52" s="315">
        <f t="shared" si="3"/>
        <v>0</v>
      </c>
    </row>
    <row r="53" spans="1:8" ht="14.1" customHeight="1">
      <c r="A53" s="311">
        <v>38</v>
      </c>
      <c r="B53" s="312" t="s">
        <v>1593</v>
      </c>
      <c r="C53" s="313" t="s">
        <v>4</v>
      </c>
      <c r="D53" s="313">
        <v>1</v>
      </c>
      <c r="E53" s="314"/>
      <c r="F53" s="315">
        <f t="shared" si="2"/>
        <v>0</v>
      </c>
      <c r="G53" s="314"/>
      <c r="H53" s="315">
        <f t="shared" si="3"/>
        <v>0</v>
      </c>
    </row>
    <row r="54" spans="1:8" ht="26.1" customHeight="1">
      <c r="A54" s="311">
        <v>39</v>
      </c>
      <c r="B54" s="318" t="s">
        <v>1594</v>
      </c>
      <c r="C54" s="313" t="s">
        <v>4</v>
      </c>
      <c r="D54" s="313">
        <v>1</v>
      </c>
      <c r="E54" s="314"/>
      <c r="F54" s="315">
        <f t="shared" si="2"/>
        <v>0</v>
      </c>
      <c r="G54" s="314"/>
      <c r="H54" s="315">
        <f t="shared" si="3"/>
        <v>0</v>
      </c>
    </row>
    <row r="55" spans="1:8" ht="30.6" customHeight="1">
      <c r="A55" s="311">
        <v>40</v>
      </c>
      <c r="B55" s="318" t="s">
        <v>1595</v>
      </c>
      <c r="C55" s="313" t="s">
        <v>4</v>
      </c>
      <c r="D55" s="313">
        <v>1</v>
      </c>
      <c r="E55" s="314"/>
      <c r="F55" s="315">
        <f t="shared" si="2"/>
        <v>0</v>
      </c>
      <c r="G55" s="314"/>
      <c r="H55" s="315">
        <f t="shared" si="3"/>
        <v>0</v>
      </c>
    </row>
    <row r="56" spans="1:8" ht="30.6" customHeight="1">
      <c r="A56" s="311">
        <v>41</v>
      </c>
      <c r="B56" s="318" t="s">
        <v>1596</v>
      </c>
      <c r="C56" s="313" t="s">
        <v>4</v>
      </c>
      <c r="D56" s="313">
        <v>2</v>
      </c>
      <c r="E56" s="314"/>
      <c r="F56" s="315">
        <f t="shared" si="2"/>
        <v>0</v>
      </c>
      <c r="G56" s="314"/>
      <c r="H56" s="315">
        <f t="shared" si="3"/>
        <v>0</v>
      </c>
    </row>
    <row r="57" spans="1:8" ht="30.6" customHeight="1">
      <c r="A57" s="311">
        <v>42</v>
      </c>
      <c r="B57" s="318" t="s">
        <v>1598</v>
      </c>
      <c r="C57" s="313" t="s">
        <v>4</v>
      </c>
      <c r="D57" s="313">
        <v>1</v>
      </c>
      <c r="E57" s="314"/>
      <c r="F57" s="315">
        <f t="shared" si="2"/>
        <v>0</v>
      </c>
      <c r="G57" s="314"/>
      <c r="H57" s="315">
        <f t="shared" si="3"/>
        <v>0</v>
      </c>
    </row>
    <row r="58" spans="1:8" ht="27.6" customHeight="1" thickBot="1">
      <c r="A58" s="311">
        <v>43</v>
      </c>
      <c r="B58" s="318" t="s">
        <v>1599</v>
      </c>
      <c r="C58" s="313" t="s">
        <v>4</v>
      </c>
      <c r="D58" s="313">
        <v>5</v>
      </c>
      <c r="E58" s="314"/>
      <c r="F58" s="315">
        <f t="shared" si="2"/>
        <v>0</v>
      </c>
      <c r="G58" s="314"/>
      <c r="H58" s="315">
        <f t="shared" si="3"/>
        <v>0</v>
      </c>
    </row>
    <row r="59" spans="2:8" ht="14.1" customHeight="1">
      <c r="B59" s="319" t="s">
        <v>1600</v>
      </c>
      <c r="C59" s="320"/>
      <c r="D59" s="321">
        <v>1</v>
      </c>
      <c r="E59" s="322"/>
      <c r="F59" s="323">
        <f>SUM(F37:F58)</f>
        <v>0</v>
      </c>
      <c r="G59" s="324"/>
      <c r="H59" s="325">
        <f>SUM(H37:H58)</f>
        <v>0</v>
      </c>
    </row>
    <row r="60" spans="2:8" ht="14.1" customHeight="1">
      <c r="B60" s="326" t="s">
        <v>1601</v>
      </c>
      <c r="C60" s="327">
        <v>0.08</v>
      </c>
      <c r="D60" s="328"/>
      <c r="E60" s="329"/>
      <c r="F60" s="330"/>
      <c r="G60" s="330"/>
      <c r="H60" s="331">
        <f>PRODUCT(H59,C60)</f>
        <v>0</v>
      </c>
    </row>
    <row r="61" spans="2:8" ht="14.1" customHeight="1" thickBot="1">
      <c r="B61" s="332" t="s">
        <v>14</v>
      </c>
      <c r="C61" s="333"/>
      <c r="D61" s="334"/>
      <c r="E61" s="335"/>
      <c r="F61" s="336"/>
      <c r="G61" s="336"/>
      <c r="H61" s="337">
        <f>F59+H59+H60</f>
        <v>0</v>
      </c>
    </row>
    <row r="62" spans="2:9" ht="14.1" customHeight="1">
      <c r="B62" s="295"/>
      <c r="C62" s="338"/>
      <c r="D62" s="339"/>
      <c r="E62" s="340"/>
      <c r="F62" s="341"/>
      <c r="G62" s="341"/>
      <c r="H62" s="341"/>
      <c r="I62" s="342"/>
    </row>
    <row r="63" spans="2:8" ht="15">
      <c r="B63" s="344" t="s">
        <v>1603</v>
      </c>
      <c r="C63" s="328"/>
      <c r="D63" s="328"/>
      <c r="E63" s="345"/>
      <c r="F63" s="329"/>
      <c r="G63" s="345"/>
      <c r="H63" s="329"/>
    </row>
    <row r="64" spans="1:8" ht="15">
      <c r="A64" s="311">
        <v>44</v>
      </c>
      <c r="B64" s="346" t="s">
        <v>1604</v>
      </c>
      <c r="C64" s="347" t="s">
        <v>15</v>
      </c>
      <c r="D64" s="347">
        <v>10</v>
      </c>
      <c r="E64" s="345"/>
      <c r="F64" s="329">
        <f aca="true" t="shared" si="4" ref="F64:F71">E64*D64</f>
        <v>0</v>
      </c>
      <c r="G64" s="345"/>
      <c r="H64" s="329"/>
    </row>
    <row r="65" spans="1:8" ht="15">
      <c r="A65" s="311">
        <v>45</v>
      </c>
      <c r="B65" s="346" t="s">
        <v>1605</v>
      </c>
      <c r="C65" s="347" t="s">
        <v>15</v>
      </c>
      <c r="D65" s="347">
        <v>6</v>
      </c>
      <c r="E65" s="345"/>
      <c r="F65" s="329">
        <f t="shared" si="4"/>
        <v>0</v>
      </c>
      <c r="G65" s="345"/>
      <c r="H65" s="329"/>
    </row>
    <row r="66" spans="1:8" ht="15">
      <c r="A66" s="311">
        <v>46</v>
      </c>
      <c r="B66" s="348" t="s">
        <v>1606</v>
      </c>
      <c r="C66" s="347" t="s">
        <v>15</v>
      </c>
      <c r="D66" s="347">
        <v>4</v>
      </c>
      <c r="E66" s="345"/>
      <c r="F66" s="329">
        <f t="shared" si="4"/>
        <v>0</v>
      </c>
      <c r="G66" s="345"/>
      <c r="H66" s="329"/>
    </row>
    <row r="67" spans="1:8" ht="15">
      <c r="A67" s="311">
        <v>47</v>
      </c>
      <c r="B67" s="348" t="s">
        <v>1607</v>
      </c>
      <c r="C67" s="328" t="s">
        <v>15</v>
      </c>
      <c r="D67" s="328">
        <v>2</v>
      </c>
      <c r="E67" s="345"/>
      <c r="F67" s="329">
        <f t="shared" si="4"/>
        <v>0</v>
      </c>
      <c r="G67" s="345"/>
      <c r="H67" s="329"/>
    </row>
    <row r="68" spans="1:8" ht="15">
      <c r="A68" s="311">
        <v>48</v>
      </c>
      <c r="B68" s="348" t="s">
        <v>1608</v>
      </c>
      <c r="C68" s="347" t="s">
        <v>15</v>
      </c>
      <c r="D68" s="347">
        <v>10</v>
      </c>
      <c r="E68" s="345"/>
      <c r="F68" s="329">
        <f t="shared" si="4"/>
        <v>0</v>
      </c>
      <c r="G68" s="345"/>
      <c r="H68" s="329"/>
    </row>
    <row r="69" spans="1:8" ht="15">
      <c r="A69" s="311">
        <v>49</v>
      </c>
      <c r="B69" s="348" t="s">
        <v>1609</v>
      </c>
      <c r="C69" s="328" t="s">
        <v>15</v>
      </c>
      <c r="D69" s="328">
        <v>5</v>
      </c>
      <c r="E69" s="345"/>
      <c r="F69" s="329">
        <f t="shared" si="4"/>
        <v>0</v>
      </c>
      <c r="G69" s="345"/>
      <c r="H69" s="329"/>
    </row>
    <row r="70" spans="1:8" ht="15">
      <c r="A70" s="311">
        <v>50</v>
      </c>
      <c r="B70" s="348" t="s">
        <v>1610</v>
      </c>
      <c r="C70" s="347" t="s">
        <v>15</v>
      </c>
      <c r="D70" s="347">
        <v>10</v>
      </c>
      <c r="E70" s="345"/>
      <c r="F70" s="329">
        <f t="shared" si="4"/>
        <v>0</v>
      </c>
      <c r="G70" s="345"/>
      <c r="H70" s="329"/>
    </row>
    <row r="71" spans="1:8" ht="16.5" thickBot="1">
      <c r="A71" s="311">
        <v>51</v>
      </c>
      <c r="B71" s="349" t="s">
        <v>1611</v>
      </c>
      <c r="C71" s="350" t="s">
        <v>15</v>
      </c>
      <c r="D71" s="350">
        <v>20</v>
      </c>
      <c r="E71" s="391"/>
      <c r="F71" s="329">
        <f t="shared" si="4"/>
        <v>0</v>
      </c>
      <c r="G71" s="345"/>
      <c r="H71" s="329"/>
    </row>
    <row r="72" spans="2:8" ht="16.5" thickBot="1">
      <c r="B72" s="351" t="s">
        <v>1600</v>
      </c>
      <c r="C72" s="352"/>
      <c r="D72" s="353">
        <v>1</v>
      </c>
      <c r="E72" s="354"/>
      <c r="F72" s="355">
        <f>SUM(F63:F71)</f>
        <v>0</v>
      </c>
      <c r="G72" s="356"/>
      <c r="H72" s="357"/>
    </row>
    <row r="74" ht="15">
      <c r="B74" s="295" t="s">
        <v>330</v>
      </c>
    </row>
    <row r="75" ht="15">
      <c r="B75" s="361" t="s">
        <v>1612</v>
      </c>
    </row>
    <row r="76" ht="15">
      <c r="B76" s="362" t="s">
        <v>1613</v>
      </c>
    </row>
    <row r="77" ht="15">
      <c r="B77" s="362" t="s">
        <v>1614</v>
      </c>
    </row>
  </sheetData>
  <sheetProtection selectLockedCells="1" selectUnlockedCells="1"/>
  <mergeCells count="2">
    <mergeCell ref="E9:F9"/>
    <mergeCell ref="G9:H9"/>
  </mergeCells>
  <printOptions/>
  <pageMargins left="0.6694444444444444" right="0.19652777777777777" top="1.1131944444444444" bottom="0.4722222222222222" header="0.5118055555555555" footer="0.2361111111111111"/>
  <pageSetup horizontalDpi="300" verticalDpi="300" orientation="landscape" paperSize="9" r:id="rId3"/>
  <headerFooter alignWithMargins="0">
    <oddHeader>&amp;LOPRAVY VYBRANÝCH MÍSTNOSTÍ BERTINÝCH LÁZNÍ TŘEBOŇ
ELEKTROINSTALACE VÝPIS MATERIÁLŮ&amp;R&amp;D
DPS</oddHeader>
    <oddFooter>&amp;LZpracovatel: Atelier A02 spol.s.r.o.&amp;R&amp;P/&amp;N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F486"/>
  <sheetViews>
    <sheetView workbookViewId="0" topLeftCell="A466">
      <selection activeCell="C30" sqref="C30"/>
    </sheetView>
  </sheetViews>
  <sheetFormatPr defaultColWidth="9.140625" defaultRowHeight="15"/>
  <cols>
    <col min="1" max="1" width="5.00390625" style="0" customWidth="1"/>
    <col min="2" max="2" width="49.28125" style="0" customWidth="1"/>
    <col min="4" max="4" width="7.421875" style="0" customWidth="1"/>
    <col min="5" max="5" width="12.140625" style="0" customWidth="1"/>
    <col min="6" max="6" width="17.8515625" style="0" customWidth="1"/>
    <col min="7" max="7" width="3.421875" style="0" customWidth="1"/>
  </cols>
  <sheetData>
    <row r="1" spans="1:6" ht="15.75">
      <c r="A1" s="419" t="s">
        <v>259</v>
      </c>
      <c r="B1" s="419"/>
      <c r="C1" s="419"/>
      <c r="D1" s="419"/>
      <c r="E1" s="419"/>
      <c r="F1" s="419"/>
    </row>
    <row r="2" spans="1:6" ht="15.75">
      <c r="A2" s="420" t="s">
        <v>18</v>
      </c>
      <c r="B2" s="420"/>
      <c r="C2" s="420"/>
      <c r="D2" s="420"/>
      <c r="E2" s="420"/>
      <c r="F2" s="420"/>
    </row>
    <row r="3" spans="1:6" ht="15">
      <c r="A3" s="25"/>
      <c r="B3" s="26"/>
      <c r="C3" s="26"/>
      <c r="D3" s="26"/>
      <c r="E3" s="26"/>
      <c r="F3" s="26"/>
    </row>
    <row r="4" spans="1:6" ht="15.75">
      <c r="A4" s="27"/>
      <c r="B4" s="28" t="s">
        <v>19</v>
      </c>
      <c r="C4" s="27"/>
      <c r="D4" s="27"/>
      <c r="E4" s="27"/>
      <c r="F4" s="27"/>
    </row>
    <row r="5" spans="1:6" ht="15">
      <c r="A5" s="29"/>
      <c r="B5" s="29" t="s">
        <v>20</v>
      </c>
      <c r="C5" s="29"/>
      <c r="D5" s="29"/>
      <c r="E5" s="29"/>
      <c r="F5" s="30">
        <f>F18+F27</f>
        <v>0</v>
      </c>
    </row>
    <row r="6" spans="1:6" ht="15">
      <c r="A6" s="29"/>
      <c r="B6" s="29" t="s">
        <v>21</v>
      </c>
      <c r="C6" s="29"/>
      <c r="D6" s="29"/>
      <c r="E6" s="29"/>
      <c r="F6" s="30">
        <f>F35+F45+F57</f>
        <v>0</v>
      </c>
    </row>
    <row r="7" spans="1:6" ht="15">
      <c r="A7" s="29"/>
      <c r="B7" s="29" t="s">
        <v>22</v>
      </c>
      <c r="C7" s="29"/>
      <c r="D7" s="29"/>
      <c r="E7" s="29"/>
      <c r="F7" s="30">
        <f>F5*0.01</f>
        <v>0</v>
      </c>
    </row>
    <row r="8" spans="1:6" ht="15">
      <c r="A8" s="29"/>
      <c r="B8" s="29" t="s">
        <v>23</v>
      </c>
      <c r="C8" s="29"/>
      <c r="D8" s="29"/>
      <c r="E8" s="29"/>
      <c r="F8" s="30">
        <f>F6*0.06</f>
        <v>0</v>
      </c>
    </row>
    <row r="9" spans="1:6" ht="15.75" thickBot="1">
      <c r="A9" s="31"/>
      <c r="B9" s="32" t="s">
        <v>24</v>
      </c>
      <c r="C9" s="31"/>
      <c r="D9" s="31"/>
      <c r="E9" s="31"/>
      <c r="F9" s="33">
        <f>SUM(F5:F8)</f>
        <v>0</v>
      </c>
    </row>
    <row r="10" spans="1:6" ht="15">
      <c r="A10" s="34"/>
      <c r="B10" s="35"/>
      <c r="C10" s="36"/>
      <c r="D10" s="37"/>
      <c r="E10" s="38"/>
      <c r="F10" s="38"/>
    </row>
    <row r="11" spans="1:6" ht="15.75">
      <c r="A11" s="39"/>
      <c r="B11" s="40" t="s">
        <v>25</v>
      </c>
      <c r="C11" s="39"/>
      <c r="D11" s="39"/>
      <c r="E11" s="39"/>
      <c r="F11" s="39"/>
    </row>
    <row r="12" spans="1:6" ht="15.75">
      <c r="A12" s="41"/>
      <c r="B12" s="42" t="s">
        <v>26</v>
      </c>
      <c r="C12" s="41"/>
      <c r="D12" s="41"/>
      <c r="E12" s="41"/>
      <c r="F12" s="41"/>
    </row>
    <row r="13" spans="1:6" ht="15">
      <c r="A13" s="43"/>
      <c r="B13" s="43" t="s">
        <v>27</v>
      </c>
      <c r="C13" s="44" t="s">
        <v>28</v>
      </c>
      <c r="D13" s="44" t="s">
        <v>0</v>
      </c>
      <c r="E13" s="45" t="s">
        <v>1</v>
      </c>
      <c r="F13" s="45" t="s">
        <v>14</v>
      </c>
    </row>
    <row r="14" spans="1:6" ht="15">
      <c r="A14" s="46" t="s">
        <v>29</v>
      </c>
      <c r="B14" s="47" t="s">
        <v>30</v>
      </c>
      <c r="C14" s="48">
        <v>36</v>
      </c>
      <c r="D14" s="49" t="s">
        <v>4</v>
      </c>
      <c r="E14" s="50">
        <v>0</v>
      </c>
      <c r="F14" s="50">
        <f>C14*E14</f>
        <v>0</v>
      </c>
    </row>
    <row r="15" spans="1:6" ht="15">
      <c r="A15" s="46" t="s">
        <v>31</v>
      </c>
      <c r="B15" s="47" t="s">
        <v>32</v>
      </c>
      <c r="C15" s="48">
        <v>36</v>
      </c>
      <c r="D15" s="49" t="s">
        <v>4</v>
      </c>
      <c r="E15" s="50">
        <v>0</v>
      </c>
      <c r="F15" s="50">
        <f aca="true" t="shared" si="0" ref="F15:F17">C15*E15</f>
        <v>0</v>
      </c>
    </row>
    <row r="16" spans="1:6" ht="15">
      <c r="A16" s="46" t="s">
        <v>33</v>
      </c>
      <c r="B16" s="47" t="s">
        <v>34</v>
      </c>
      <c r="C16" s="48">
        <v>6</v>
      </c>
      <c r="D16" s="49" t="s">
        <v>4</v>
      </c>
      <c r="E16" s="50">
        <v>0</v>
      </c>
      <c r="F16" s="50">
        <f t="shared" si="0"/>
        <v>0</v>
      </c>
    </row>
    <row r="17" spans="1:6" ht="15">
      <c r="A17" s="46" t="s">
        <v>35</v>
      </c>
      <c r="B17" s="47" t="s">
        <v>36</v>
      </c>
      <c r="C17" s="48">
        <v>4</v>
      </c>
      <c r="D17" s="49" t="s">
        <v>4</v>
      </c>
      <c r="E17" s="50">
        <v>0</v>
      </c>
      <c r="F17" s="50">
        <f t="shared" si="0"/>
        <v>0</v>
      </c>
    </row>
    <row r="18" spans="1:6" ht="15">
      <c r="A18" s="166"/>
      <c r="B18" s="51" t="s">
        <v>14</v>
      </c>
      <c r="C18" s="167"/>
      <c r="D18" s="167"/>
      <c r="E18" s="167"/>
      <c r="F18" s="52">
        <f>SUM(F14:F17)</f>
        <v>0</v>
      </c>
    </row>
    <row r="19" spans="1:6" ht="15">
      <c r="A19" s="43"/>
      <c r="B19" s="43"/>
      <c r="C19" s="44"/>
      <c r="D19" s="44"/>
      <c r="E19" s="45"/>
      <c r="F19" s="45"/>
    </row>
    <row r="20" spans="1:6" ht="15.75">
      <c r="A20" s="41"/>
      <c r="B20" s="42" t="s">
        <v>38</v>
      </c>
      <c r="C20" s="41"/>
      <c r="D20" s="41"/>
      <c r="E20" s="41"/>
      <c r="F20" s="41"/>
    </row>
    <row r="21" spans="1:6" ht="15">
      <c r="A21" s="43"/>
      <c r="B21" s="43" t="s">
        <v>27</v>
      </c>
      <c r="C21" s="44" t="s">
        <v>28</v>
      </c>
      <c r="D21" s="44" t="s">
        <v>0</v>
      </c>
      <c r="E21" s="45" t="s">
        <v>1</v>
      </c>
      <c r="F21" s="45" t="s">
        <v>14</v>
      </c>
    </row>
    <row r="22" spans="1:6" ht="15">
      <c r="A22" s="46" t="s">
        <v>39</v>
      </c>
      <c r="B22" s="47" t="s">
        <v>1098</v>
      </c>
      <c r="C22" s="48">
        <v>40</v>
      </c>
      <c r="D22" s="49" t="s">
        <v>3</v>
      </c>
      <c r="E22" s="50">
        <v>0</v>
      </c>
      <c r="F22" s="50">
        <f aca="true" t="shared" si="1" ref="F22:F26">C22*E22</f>
        <v>0</v>
      </c>
    </row>
    <row r="23" spans="1:6" ht="15">
      <c r="A23" s="46" t="s">
        <v>40</v>
      </c>
      <c r="B23" s="47" t="s">
        <v>41</v>
      </c>
      <c r="C23" s="48">
        <v>500</v>
      </c>
      <c r="D23" s="49" t="s">
        <v>3</v>
      </c>
      <c r="E23" s="50">
        <v>0</v>
      </c>
      <c r="F23" s="50">
        <f t="shared" si="1"/>
        <v>0</v>
      </c>
    </row>
    <row r="24" spans="1:6" ht="15">
      <c r="A24" s="46" t="s">
        <v>42</v>
      </c>
      <c r="B24" s="47" t="s">
        <v>43</v>
      </c>
      <c r="C24" s="48">
        <v>540</v>
      </c>
      <c r="D24" s="49" t="s">
        <v>3</v>
      </c>
      <c r="E24" s="50">
        <v>0</v>
      </c>
      <c r="F24" s="50">
        <f t="shared" si="1"/>
        <v>0</v>
      </c>
    </row>
    <row r="25" spans="1:6" ht="15">
      <c r="A25" s="46" t="s">
        <v>44</v>
      </c>
      <c r="B25" s="47" t="s">
        <v>45</v>
      </c>
      <c r="C25" s="48">
        <v>1</v>
      </c>
      <c r="D25" s="49" t="s">
        <v>4</v>
      </c>
      <c r="E25" s="50">
        <v>0</v>
      </c>
      <c r="F25" s="50">
        <f t="shared" si="1"/>
        <v>0</v>
      </c>
    </row>
    <row r="26" spans="1:6" ht="15">
      <c r="A26" s="46" t="s">
        <v>44</v>
      </c>
      <c r="B26" s="47" t="s">
        <v>46</v>
      </c>
      <c r="C26" s="48">
        <v>1</v>
      </c>
      <c r="D26" s="49" t="s">
        <v>1099</v>
      </c>
      <c r="E26" s="50">
        <v>0</v>
      </c>
      <c r="F26" s="50">
        <f t="shared" si="1"/>
        <v>0</v>
      </c>
    </row>
    <row r="27" spans="1:6" ht="15">
      <c r="A27" s="166"/>
      <c r="B27" s="51" t="s">
        <v>14</v>
      </c>
      <c r="C27" s="167"/>
      <c r="D27" s="167"/>
      <c r="E27" s="167"/>
      <c r="F27" s="52">
        <f>SUM(F22:F26)</f>
        <v>0</v>
      </c>
    </row>
    <row r="28" spans="1:6" ht="15">
      <c r="A28" s="34"/>
      <c r="B28" s="35"/>
      <c r="C28" s="36"/>
      <c r="D28" s="37"/>
      <c r="E28" s="38"/>
      <c r="F28" s="38"/>
    </row>
    <row r="29" spans="1:6" ht="15.75">
      <c r="A29" s="41"/>
      <c r="B29" s="42" t="s">
        <v>48</v>
      </c>
      <c r="C29" s="41"/>
      <c r="D29" s="41"/>
      <c r="E29" s="41"/>
      <c r="F29" s="41"/>
    </row>
    <row r="30" spans="1:6" ht="15">
      <c r="A30" s="43"/>
      <c r="B30" s="43" t="s">
        <v>27</v>
      </c>
      <c r="C30" s="44" t="s">
        <v>28</v>
      </c>
      <c r="D30" s="44" t="s">
        <v>0</v>
      </c>
      <c r="E30" s="45" t="s">
        <v>1</v>
      </c>
      <c r="F30" s="45" t="s">
        <v>14</v>
      </c>
    </row>
    <row r="31" spans="1:6" ht="15">
      <c r="A31" s="46" t="s">
        <v>49</v>
      </c>
      <c r="B31" s="47" t="s">
        <v>50</v>
      </c>
      <c r="C31" s="48">
        <v>36</v>
      </c>
      <c r="D31" s="49" t="s">
        <v>4</v>
      </c>
      <c r="E31" s="50">
        <v>0</v>
      </c>
      <c r="F31" s="50">
        <f aca="true" t="shared" si="2" ref="F31:F34">C31*E31</f>
        <v>0</v>
      </c>
    </row>
    <row r="32" spans="1:6" ht="15">
      <c r="A32" s="46" t="s">
        <v>51</v>
      </c>
      <c r="B32" s="47" t="s">
        <v>52</v>
      </c>
      <c r="C32" s="48">
        <v>6</v>
      </c>
      <c r="D32" s="49" t="s">
        <v>4</v>
      </c>
      <c r="E32" s="50">
        <v>0</v>
      </c>
      <c r="F32" s="50">
        <f t="shared" si="2"/>
        <v>0</v>
      </c>
    </row>
    <row r="33" spans="1:6" ht="15">
      <c r="A33" s="53" t="s">
        <v>53</v>
      </c>
      <c r="B33" s="47" t="s">
        <v>54</v>
      </c>
      <c r="C33" s="48">
        <v>36</v>
      </c>
      <c r="D33" s="49" t="s">
        <v>4</v>
      </c>
      <c r="E33" s="50">
        <v>0</v>
      </c>
      <c r="F33" s="50">
        <f t="shared" si="2"/>
        <v>0</v>
      </c>
    </row>
    <row r="34" spans="1:6" ht="15">
      <c r="A34" s="53" t="s">
        <v>55</v>
      </c>
      <c r="B34" s="47" t="s">
        <v>56</v>
      </c>
      <c r="C34" s="48">
        <v>4</v>
      </c>
      <c r="D34" s="49" t="s">
        <v>4</v>
      </c>
      <c r="E34" s="50">
        <v>0</v>
      </c>
      <c r="F34" s="50">
        <f t="shared" si="2"/>
        <v>0</v>
      </c>
    </row>
    <row r="35" spans="1:6" ht="15">
      <c r="A35" s="166"/>
      <c r="B35" s="51" t="s">
        <v>14</v>
      </c>
      <c r="C35" s="167"/>
      <c r="D35" s="167"/>
      <c r="E35" s="167"/>
      <c r="F35" s="52">
        <f>SUM(F31:F34)</f>
        <v>0</v>
      </c>
    </row>
    <row r="36" spans="1:6" ht="15">
      <c r="A36" s="34"/>
      <c r="B36" s="35"/>
      <c r="C36" s="36"/>
      <c r="D36" s="37"/>
      <c r="E36" s="38"/>
      <c r="F36" s="38"/>
    </row>
    <row r="37" spans="1:6" ht="15.75">
      <c r="A37" s="41"/>
      <c r="B37" s="42" t="s">
        <v>57</v>
      </c>
      <c r="C37" s="41"/>
      <c r="D37" s="41"/>
      <c r="E37" s="41"/>
      <c r="F37" s="41"/>
    </row>
    <row r="38" spans="1:6" ht="15">
      <c r="A38" s="43"/>
      <c r="B38" s="43" t="s">
        <v>27</v>
      </c>
      <c r="C38" s="44" t="s">
        <v>28</v>
      </c>
      <c r="D38" s="44" t="s">
        <v>0</v>
      </c>
      <c r="E38" s="45" t="s">
        <v>1</v>
      </c>
      <c r="F38" s="45" t="s">
        <v>14</v>
      </c>
    </row>
    <row r="39" spans="1:6" ht="15">
      <c r="A39" s="46" t="s">
        <v>58</v>
      </c>
      <c r="B39" s="47" t="s">
        <v>59</v>
      </c>
      <c r="C39" s="48">
        <v>540</v>
      </c>
      <c r="D39" s="49" t="s">
        <v>3</v>
      </c>
      <c r="E39" s="50">
        <v>0</v>
      </c>
      <c r="F39" s="50">
        <f>C39*E39</f>
        <v>0</v>
      </c>
    </row>
    <row r="40" spans="1:6" ht="15">
      <c r="A40" s="46" t="s">
        <v>60</v>
      </c>
      <c r="B40" s="47" t="s">
        <v>61</v>
      </c>
      <c r="C40" s="48">
        <v>40</v>
      </c>
      <c r="D40" s="49" t="s">
        <v>3</v>
      </c>
      <c r="E40" s="50">
        <v>0</v>
      </c>
      <c r="F40" s="50">
        <f aca="true" t="shared" si="3" ref="F40:F44">C40*E40</f>
        <v>0</v>
      </c>
    </row>
    <row r="41" spans="1:6" ht="15">
      <c r="A41" s="46" t="s">
        <v>62</v>
      </c>
      <c r="B41" s="47" t="s">
        <v>63</v>
      </c>
      <c r="C41" s="48">
        <v>500</v>
      </c>
      <c r="D41" s="49" t="s">
        <v>3</v>
      </c>
      <c r="E41" s="50">
        <v>0</v>
      </c>
      <c r="F41" s="50">
        <f t="shared" si="3"/>
        <v>0</v>
      </c>
    </row>
    <row r="42" spans="1:6" ht="15">
      <c r="A42" s="46" t="s">
        <v>64</v>
      </c>
      <c r="B42" s="47" t="s">
        <v>65</v>
      </c>
      <c r="C42" s="48">
        <v>540</v>
      </c>
      <c r="D42" s="49" t="s">
        <v>3</v>
      </c>
      <c r="E42" s="50">
        <v>0</v>
      </c>
      <c r="F42" s="50">
        <f t="shared" si="3"/>
        <v>0</v>
      </c>
    </row>
    <row r="43" spans="1:6" ht="15">
      <c r="A43" s="46" t="s">
        <v>66</v>
      </c>
      <c r="B43" s="47" t="s">
        <v>67</v>
      </c>
      <c r="C43" s="48">
        <v>27</v>
      </c>
      <c r="D43" s="49" t="s">
        <v>4</v>
      </c>
      <c r="E43" s="50">
        <v>0</v>
      </c>
      <c r="F43" s="50">
        <f t="shared" si="3"/>
        <v>0</v>
      </c>
    </row>
    <row r="44" spans="1:6" ht="15">
      <c r="A44" s="46" t="s">
        <v>68</v>
      </c>
      <c r="B44" s="47" t="s">
        <v>69</v>
      </c>
      <c r="C44" s="48">
        <v>1</v>
      </c>
      <c r="D44" s="49" t="s">
        <v>1099</v>
      </c>
      <c r="E44" s="50">
        <v>0</v>
      </c>
      <c r="F44" s="50">
        <f t="shared" si="3"/>
        <v>0</v>
      </c>
    </row>
    <row r="45" spans="1:6" ht="15">
      <c r="A45" s="166"/>
      <c r="B45" s="51" t="s">
        <v>14</v>
      </c>
      <c r="C45" s="167"/>
      <c r="D45" s="167"/>
      <c r="E45" s="167"/>
      <c r="F45" s="52">
        <f>SUM(F39:F44)</f>
        <v>0</v>
      </c>
    </row>
    <row r="46" spans="1:6" ht="15">
      <c r="A46" s="54"/>
      <c r="B46" s="55"/>
      <c r="C46" s="55"/>
      <c r="D46" s="55"/>
      <c r="E46" s="55"/>
      <c r="F46" s="55"/>
    </row>
    <row r="47" spans="1:6" ht="15.75">
      <c r="A47" s="41"/>
      <c r="B47" s="42" t="s">
        <v>70</v>
      </c>
      <c r="C47" s="41"/>
      <c r="D47" s="41"/>
      <c r="E47" s="41"/>
      <c r="F47" s="41"/>
    </row>
    <row r="48" spans="1:6" ht="15">
      <c r="A48" s="43"/>
      <c r="B48" s="43" t="s">
        <v>27</v>
      </c>
      <c r="C48" s="44" t="s">
        <v>28</v>
      </c>
      <c r="D48" s="44" t="s">
        <v>0</v>
      </c>
      <c r="E48" s="45" t="s">
        <v>1</v>
      </c>
      <c r="F48" s="45" t="s">
        <v>14</v>
      </c>
    </row>
    <row r="49" spans="1:6" ht="15">
      <c r="A49" s="46" t="s">
        <v>71</v>
      </c>
      <c r="B49" s="47" t="s">
        <v>72</v>
      </c>
      <c r="C49" s="48">
        <v>1</v>
      </c>
      <c r="D49" s="49" t="s">
        <v>4</v>
      </c>
      <c r="E49" s="50">
        <v>0</v>
      </c>
      <c r="F49" s="50">
        <f aca="true" t="shared" si="4" ref="F49:F54">C49*E49</f>
        <v>0</v>
      </c>
    </row>
    <row r="50" spans="1:6" ht="15">
      <c r="A50" s="46" t="s">
        <v>73</v>
      </c>
      <c r="B50" s="47" t="s">
        <v>74</v>
      </c>
      <c r="C50" s="48">
        <v>1</v>
      </c>
      <c r="D50" s="49" t="s">
        <v>1099</v>
      </c>
      <c r="E50" s="50">
        <v>0</v>
      </c>
      <c r="F50" s="50">
        <f t="shared" si="4"/>
        <v>0</v>
      </c>
    </row>
    <row r="51" spans="1:6" ht="15">
      <c r="A51" s="46" t="s">
        <v>75</v>
      </c>
      <c r="B51" s="47" t="s">
        <v>76</v>
      </c>
      <c r="C51" s="48">
        <v>4</v>
      </c>
      <c r="D51" s="49" t="s">
        <v>15</v>
      </c>
      <c r="E51" s="50">
        <v>0</v>
      </c>
      <c r="F51" s="50">
        <f t="shared" si="4"/>
        <v>0</v>
      </c>
    </row>
    <row r="52" spans="1:6" ht="15">
      <c r="A52" s="46" t="s">
        <v>77</v>
      </c>
      <c r="B52" s="47" t="s">
        <v>78</v>
      </c>
      <c r="C52" s="48">
        <v>4</v>
      </c>
      <c r="D52" s="49" t="s">
        <v>15</v>
      </c>
      <c r="E52" s="50">
        <v>0</v>
      </c>
      <c r="F52" s="50">
        <f>C52*E52</f>
        <v>0</v>
      </c>
    </row>
    <row r="53" spans="1:6" ht="15">
      <c r="A53" s="46" t="s">
        <v>79</v>
      </c>
      <c r="B53" s="47" t="s">
        <v>80</v>
      </c>
      <c r="C53" s="48">
        <v>4</v>
      </c>
      <c r="D53" s="49" t="s">
        <v>15</v>
      </c>
      <c r="E53" s="50">
        <v>0</v>
      </c>
      <c r="F53" s="50">
        <f t="shared" si="4"/>
        <v>0</v>
      </c>
    </row>
    <row r="54" spans="1:6" ht="15">
      <c r="A54" s="46" t="s">
        <v>81</v>
      </c>
      <c r="B54" s="35" t="s">
        <v>260</v>
      </c>
      <c r="C54" s="36">
        <v>1</v>
      </c>
      <c r="D54" s="37" t="s">
        <v>4</v>
      </c>
      <c r="E54" s="38">
        <v>0</v>
      </c>
      <c r="F54" s="50">
        <f t="shared" si="4"/>
        <v>0</v>
      </c>
    </row>
    <row r="55" spans="1:6" ht="15">
      <c r="A55" s="46"/>
      <c r="B55" s="35" t="s">
        <v>261</v>
      </c>
      <c r="C55" s="36"/>
      <c r="D55" s="37"/>
      <c r="E55" s="38"/>
      <c r="F55" s="50"/>
    </row>
    <row r="56" spans="1:6" ht="15">
      <c r="A56" s="46" t="s">
        <v>82</v>
      </c>
      <c r="B56" s="47" t="s">
        <v>83</v>
      </c>
      <c r="C56" s="48">
        <v>1</v>
      </c>
      <c r="D56" s="49" t="s">
        <v>84</v>
      </c>
      <c r="E56" s="50">
        <v>0</v>
      </c>
      <c r="F56" s="50">
        <f>C56*E56</f>
        <v>0</v>
      </c>
    </row>
    <row r="57" spans="1:6" ht="15">
      <c r="A57" s="166"/>
      <c r="B57" s="51" t="s">
        <v>14</v>
      </c>
      <c r="C57" s="167"/>
      <c r="D57" s="167"/>
      <c r="E57" s="167"/>
      <c r="F57" s="52">
        <f>SUM(F49:F56)</f>
        <v>0</v>
      </c>
    </row>
    <row r="58" spans="1:6" ht="15">
      <c r="A58" s="29"/>
      <c r="B58" s="63"/>
      <c r="C58" s="168"/>
      <c r="D58" s="168"/>
      <c r="E58" s="168"/>
      <c r="F58" s="65"/>
    </row>
    <row r="59" spans="1:6" ht="15.75">
      <c r="A59" s="419" t="s">
        <v>259</v>
      </c>
      <c r="B59" s="419"/>
      <c r="C59" s="419"/>
      <c r="D59" s="419"/>
      <c r="E59" s="419"/>
      <c r="F59" s="419"/>
    </row>
    <row r="60" spans="1:6" ht="15.75">
      <c r="A60" s="420" t="s">
        <v>85</v>
      </c>
      <c r="B60" s="420"/>
      <c r="C60" s="420"/>
      <c r="D60" s="420"/>
      <c r="E60" s="420"/>
      <c r="F60" s="420"/>
    </row>
    <row r="61" spans="1:6" ht="15.75">
      <c r="A61" s="56"/>
      <c r="B61" s="57" t="s">
        <v>19</v>
      </c>
      <c r="C61" s="56"/>
      <c r="D61" s="56"/>
      <c r="E61" s="56"/>
      <c r="F61" s="56"/>
    </row>
    <row r="62" spans="2:6" ht="15">
      <c r="B62" t="s">
        <v>20</v>
      </c>
      <c r="F62" s="58">
        <f>F77+F95+F113</f>
        <v>0</v>
      </c>
    </row>
    <row r="63" spans="2:6" ht="15">
      <c r="B63" t="s">
        <v>21</v>
      </c>
      <c r="F63" s="58">
        <f>F86+F106+F119+F128</f>
        <v>0</v>
      </c>
    </row>
    <row r="64" spans="2:6" ht="15">
      <c r="B64" t="s">
        <v>22</v>
      </c>
      <c r="F64" s="58">
        <f>F62*0.01</f>
        <v>0</v>
      </c>
    </row>
    <row r="65" spans="2:6" ht="15">
      <c r="B65" t="s">
        <v>23</v>
      </c>
      <c r="F65" s="58">
        <f>F63*0.06</f>
        <v>0</v>
      </c>
    </row>
    <row r="66" spans="1:6" ht="15.75" thickBot="1">
      <c r="A66" s="59"/>
      <c r="B66" s="60" t="s">
        <v>24</v>
      </c>
      <c r="C66" s="59"/>
      <c r="D66" s="59"/>
      <c r="E66" s="59"/>
      <c r="F66" s="61">
        <f>SUM(F62:F65)</f>
        <v>0</v>
      </c>
    </row>
    <row r="68" spans="1:6" ht="15.75">
      <c r="A68" s="82"/>
      <c r="B68" s="83" t="s">
        <v>25</v>
      </c>
      <c r="C68" s="82"/>
      <c r="D68" s="82"/>
      <c r="E68" s="82"/>
      <c r="F68" s="82"/>
    </row>
    <row r="69" spans="1:6" ht="15.75">
      <c r="A69" s="84"/>
      <c r="B69" s="85" t="s">
        <v>26</v>
      </c>
      <c r="C69" s="84"/>
      <c r="D69" s="84"/>
      <c r="E69" s="84"/>
      <c r="F69" s="84"/>
    </row>
    <row r="70" spans="1:6" ht="15">
      <c r="A70" s="86" t="s">
        <v>262</v>
      </c>
      <c r="B70" s="86" t="s">
        <v>27</v>
      </c>
      <c r="C70" s="87" t="s">
        <v>28</v>
      </c>
      <c r="D70" s="87" t="s">
        <v>0</v>
      </c>
      <c r="E70" s="88" t="s">
        <v>1</v>
      </c>
      <c r="F70" s="88" t="s">
        <v>14</v>
      </c>
    </row>
    <row r="71" spans="1:6" ht="15">
      <c r="A71" s="46" t="s">
        <v>31</v>
      </c>
      <c r="B71" s="47" t="s">
        <v>263</v>
      </c>
      <c r="C71" s="48">
        <v>2</v>
      </c>
      <c r="D71" s="49" t="s">
        <v>4</v>
      </c>
      <c r="E71" s="50">
        <v>0</v>
      </c>
      <c r="F71" s="50">
        <f aca="true" t="shared" si="5" ref="F71:F76">C71*E71</f>
        <v>0</v>
      </c>
    </row>
    <row r="72" spans="1:6" ht="15">
      <c r="A72" s="46" t="s">
        <v>33</v>
      </c>
      <c r="B72" s="47" t="s">
        <v>264</v>
      </c>
      <c r="C72" s="48">
        <v>2</v>
      </c>
      <c r="D72" s="49" t="s">
        <v>4</v>
      </c>
      <c r="E72" s="50">
        <v>0</v>
      </c>
      <c r="F72" s="50">
        <f t="shared" si="5"/>
        <v>0</v>
      </c>
    </row>
    <row r="73" spans="1:6" ht="15">
      <c r="A73" s="46" t="s">
        <v>35</v>
      </c>
      <c r="B73" s="47" t="s">
        <v>265</v>
      </c>
      <c r="C73" s="48">
        <v>1</v>
      </c>
      <c r="D73" s="49" t="s">
        <v>4</v>
      </c>
      <c r="E73" s="50">
        <v>0</v>
      </c>
      <c r="F73" s="50">
        <f t="shared" si="5"/>
        <v>0</v>
      </c>
    </row>
    <row r="74" spans="1:6" ht="15">
      <c r="A74" s="46" t="s">
        <v>266</v>
      </c>
      <c r="B74" s="47" t="s">
        <v>267</v>
      </c>
      <c r="C74" s="48">
        <v>1</v>
      </c>
      <c r="D74" s="49" t="s">
        <v>4</v>
      </c>
      <c r="E74" s="50">
        <v>0</v>
      </c>
      <c r="F74" s="50">
        <f>C74*E74</f>
        <v>0</v>
      </c>
    </row>
    <row r="75" spans="1:6" ht="15">
      <c r="A75" s="46" t="s">
        <v>268</v>
      </c>
      <c r="B75" s="47" t="s">
        <v>269</v>
      </c>
      <c r="C75" s="48">
        <v>1</v>
      </c>
      <c r="D75" s="49" t="s">
        <v>4</v>
      </c>
      <c r="E75" s="50">
        <v>0</v>
      </c>
      <c r="F75" s="50">
        <f t="shared" si="5"/>
        <v>0</v>
      </c>
    </row>
    <row r="76" spans="1:6" ht="15">
      <c r="A76" s="46" t="s">
        <v>37</v>
      </c>
      <c r="B76" s="47" t="s">
        <v>270</v>
      </c>
      <c r="C76" s="48">
        <v>11</v>
      </c>
      <c r="D76" s="49" t="s">
        <v>4</v>
      </c>
      <c r="E76" s="50">
        <v>0</v>
      </c>
      <c r="F76" s="50">
        <f t="shared" si="5"/>
        <v>0</v>
      </c>
    </row>
    <row r="77" spans="1:6" ht="15">
      <c r="A77" s="169"/>
      <c r="B77" s="89" t="s">
        <v>14</v>
      </c>
      <c r="C77" s="170"/>
      <c r="D77" s="170"/>
      <c r="E77" s="170"/>
      <c r="F77" s="90">
        <f>SUM(F71:F76)</f>
        <v>0</v>
      </c>
    </row>
    <row r="79" spans="1:6" ht="15.75">
      <c r="A79" s="84"/>
      <c r="B79" s="85" t="s">
        <v>48</v>
      </c>
      <c r="C79" s="84"/>
      <c r="D79" s="84"/>
      <c r="E79" s="84"/>
      <c r="F79" s="84"/>
    </row>
    <row r="80" spans="1:6" ht="15">
      <c r="A80" s="86" t="s">
        <v>262</v>
      </c>
      <c r="B80" s="86" t="s">
        <v>27</v>
      </c>
      <c r="C80" s="87" t="s">
        <v>28</v>
      </c>
      <c r="D80" s="87" t="s">
        <v>0</v>
      </c>
      <c r="E80" s="88" t="s">
        <v>1</v>
      </c>
      <c r="F80" s="88" t="s">
        <v>14</v>
      </c>
    </row>
    <row r="81" spans="1:6" ht="15">
      <c r="A81" s="46" t="s">
        <v>199</v>
      </c>
      <c r="B81" s="47" t="s">
        <v>1100</v>
      </c>
      <c r="C81" s="48">
        <v>0</v>
      </c>
      <c r="D81" s="49" t="s">
        <v>4</v>
      </c>
      <c r="E81" s="50">
        <v>0</v>
      </c>
      <c r="F81" s="50">
        <f aca="true" t="shared" si="6" ref="F81:F85">C81*E81</f>
        <v>0</v>
      </c>
    </row>
    <row r="82" spans="1:6" ht="15">
      <c r="A82" s="46" t="s">
        <v>100</v>
      </c>
      <c r="B82" s="47" t="s">
        <v>271</v>
      </c>
      <c r="C82" s="48">
        <v>2</v>
      </c>
      <c r="D82" s="49" t="s">
        <v>4</v>
      </c>
      <c r="E82" s="50">
        <v>0</v>
      </c>
      <c r="F82" s="50">
        <f t="shared" si="6"/>
        <v>0</v>
      </c>
    </row>
    <row r="83" spans="1:6" ht="15">
      <c r="A83" s="46" t="s">
        <v>102</v>
      </c>
      <c r="B83" s="47" t="s">
        <v>272</v>
      </c>
      <c r="C83" s="48">
        <v>1</v>
      </c>
      <c r="D83" s="49" t="s">
        <v>4</v>
      </c>
      <c r="E83" s="50">
        <v>0</v>
      </c>
      <c r="F83" s="50">
        <f t="shared" si="6"/>
        <v>0</v>
      </c>
    </row>
    <row r="84" spans="1:6" ht="15">
      <c r="A84" s="46" t="s">
        <v>106</v>
      </c>
      <c r="B84" s="47" t="s">
        <v>273</v>
      </c>
      <c r="C84" s="48">
        <v>11</v>
      </c>
      <c r="D84" s="49" t="s">
        <v>4</v>
      </c>
      <c r="E84" s="50">
        <v>0</v>
      </c>
      <c r="F84" s="50">
        <f t="shared" si="6"/>
        <v>0</v>
      </c>
    </row>
    <row r="85" spans="1:6" ht="15">
      <c r="A85" s="46" t="s">
        <v>49</v>
      </c>
      <c r="B85" s="47" t="s">
        <v>274</v>
      </c>
      <c r="C85" s="48">
        <v>1</v>
      </c>
      <c r="D85" s="49" t="s">
        <v>4</v>
      </c>
      <c r="E85" s="50">
        <v>0</v>
      </c>
      <c r="F85" s="50">
        <f t="shared" si="6"/>
        <v>0</v>
      </c>
    </row>
    <row r="86" spans="1:6" ht="15">
      <c r="A86" s="169"/>
      <c r="B86" s="89" t="s">
        <v>14</v>
      </c>
      <c r="C86" s="170"/>
      <c r="D86" s="170"/>
      <c r="E86" s="170"/>
      <c r="F86" s="90">
        <f>SUM(F81:F85)</f>
        <v>0</v>
      </c>
    </row>
    <row r="88" spans="1:6" ht="15.75">
      <c r="A88" s="84"/>
      <c r="B88" s="85" t="s">
        <v>38</v>
      </c>
      <c r="C88" s="84"/>
      <c r="D88" s="84"/>
      <c r="E88" s="84"/>
      <c r="F88" s="84"/>
    </row>
    <row r="89" spans="1:6" ht="15">
      <c r="A89" s="86" t="s">
        <v>262</v>
      </c>
      <c r="B89" s="86" t="s">
        <v>27</v>
      </c>
      <c r="C89" s="87" t="s">
        <v>28</v>
      </c>
      <c r="D89" s="87" t="s">
        <v>0</v>
      </c>
      <c r="E89" s="88" t="s">
        <v>1</v>
      </c>
      <c r="F89" s="88" t="s">
        <v>14</v>
      </c>
    </row>
    <row r="90" spans="1:6" ht="15">
      <c r="A90" s="46" t="s">
        <v>39</v>
      </c>
      <c r="B90" s="47" t="s">
        <v>275</v>
      </c>
      <c r="C90" s="48">
        <v>120</v>
      </c>
      <c r="D90" s="49" t="s">
        <v>3</v>
      </c>
      <c r="E90" s="50">
        <v>0</v>
      </c>
      <c r="F90" s="50">
        <f aca="true" t="shared" si="7" ref="F90:F94">C90*E90</f>
        <v>0</v>
      </c>
    </row>
    <row r="91" spans="1:6" ht="15">
      <c r="A91" s="46" t="s">
        <v>40</v>
      </c>
      <c r="B91" s="47" t="s">
        <v>276</v>
      </c>
      <c r="C91" s="48">
        <v>14</v>
      </c>
      <c r="D91" s="49" t="s">
        <v>4</v>
      </c>
      <c r="E91" s="50">
        <v>0</v>
      </c>
      <c r="F91" s="50">
        <f t="shared" si="7"/>
        <v>0</v>
      </c>
    </row>
    <row r="92" spans="1:6" ht="15">
      <c r="A92" s="46" t="s">
        <v>92</v>
      </c>
      <c r="B92" s="47" t="s">
        <v>277</v>
      </c>
      <c r="C92" s="48">
        <v>1</v>
      </c>
      <c r="D92" s="49" t="s">
        <v>4</v>
      </c>
      <c r="E92" s="50">
        <v>0</v>
      </c>
      <c r="F92" s="50">
        <f t="shared" si="7"/>
        <v>0</v>
      </c>
    </row>
    <row r="93" spans="1:6" ht="15">
      <c r="A93" s="46" t="s">
        <v>42</v>
      </c>
      <c r="B93" s="47" t="s">
        <v>93</v>
      </c>
      <c r="C93" s="48">
        <v>150</v>
      </c>
      <c r="D93" s="49" t="s">
        <v>3</v>
      </c>
      <c r="E93" s="50">
        <v>0</v>
      </c>
      <c r="F93" s="50">
        <f t="shared" si="7"/>
        <v>0</v>
      </c>
    </row>
    <row r="94" spans="1:6" ht="15">
      <c r="A94" s="46" t="s">
        <v>227</v>
      </c>
      <c r="B94" s="47" t="s">
        <v>94</v>
      </c>
      <c r="C94" s="48">
        <v>1</v>
      </c>
      <c r="D94" s="49" t="s">
        <v>47</v>
      </c>
      <c r="E94" s="50">
        <v>0</v>
      </c>
      <c r="F94" s="50">
        <f t="shared" si="7"/>
        <v>0</v>
      </c>
    </row>
    <row r="95" spans="1:6" ht="15">
      <c r="A95" s="169"/>
      <c r="B95" s="89" t="s">
        <v>14</v>
      </c>
      <c r="C95" s="170"/>
      <c r="D95" s="170"/>
      <c r="E95" s="170"/>
      <c r="F95" s="90">
        <f>SUM(F90:F94)</f>
        <v>0</v>
      </c>
    </row>
    <row r="97" spans="1:6" ht="15.75">
      <c r="A97" s="84"/>
      <c r="B97" s="85" t="s">
        <v>57</v>
      </c>
      <c r="C97" s="84"/>
      <c r="D97" s="84"/>
      <c r="E97" s="84"/>
      <c r="F97" s="84"/>
    </row>
    <row r="98" spans="1:6" ht="15">
      <c r="A98" s="86" t="s">
        <v>262</v>
      </c>
      <c r="B98" s="86" t="s">
        <v>27</v>
      </c>
      <c r="C98" s="87" t="s">
        <v>28</v>
      </c>
      <c r="D98" s="87" t="s">
        <v>0</v>
      </c>
      <c r="E98" s="88" t="s">
        <v>1</v>
      </c>
      <c r="F98" s="88" t="s">
        <v>14</v>
      </c>
    </row>
    <row r="99" spans="1:6" ht="15">
      <c r="A99" s="46" t="s">
        <v>58</v>
      </c>
      <c r="B99" s="47" t="s">
        <v>59</v>
      </c>
      <c r="C99" s="48">
        <v>120</v>
      </c>
      <c r="D99" s="49" t="s">
        <v>3</v>
      </c>
      <c r="E99" s="50">
        <v>0</v>
      </c>
      <c r="F99" s="50">
        <f aca="true" t="shared" si="8" ref="F99:F105">C99*E99</f>
        <v>0</v>
      </c>
    </row>
    <row r="100" spans="1:6" ht="15">
      <c r="A100" s="46" t="s">
        <v>62</v>
      </c>
      <c r="B100" s="47" t="s">
        <v>278</v>
      </c>
      <c r="C100" s="48">
        <v>120</v>
      </c>
      <c r="D100" s="49" t="s">
        <v>3</v>
      </c>
      <c r="E100" s="50">
        <v>0</v>
      </c>
      <c r="F100" s="50">
        <f t="shared" si="8"/>
        <v>0</v>
      </c>
    </row>
    <row r="101" spans="1:6" ht="15">
      <c r="A101" s="46" t="s">
        <v>64</v>
      </c>
      <c r="B101" s="47" t="s">
        <v>279</v>
      </c>
      <c r="C101" s="48">
        <v>14</v>
      </c>
      <c r="D101" s="49" t="s">
        <v>4</v>
      </c>
      <c r="E101" s="50">
        <v>0</v>
      </c>
      <c r="F101" s="50">
        <f t="shared" si="8"/>
        <v>0</v>
      </c>
    </row>
    <row r="102" spans="1:6" ht="15">
      <c r="A102" s="46" t="s">
        <v>66</v>
      </c>
      <c r="B102" s="47" t="s">
        <v>280</v>
      </c>
      <c r="C102" s="48">
        <v>1</v>
      </c>
      <c r="D102" s="49" t="s">
        <v>4</v>
      </c>
      <c r="E102" s="50">
        <v>0</v>
      </c>
      <c r="F102" s="50">
        <f t="shared" si="8"/>
        <v>0</v>
      </c>
    </row>
    <row r="103" spans="1:6" ht="15">
      <c r="A103" s="46" t="s">
        <v>68</v>
      </c>
      <c r="B103" s="47" t="s">
        <v>110</v>
      </c>
      <c r="C103" s="48">
        <v>14</v>
      </c>
      <c r="D103" s="49" t="s">
        <v>4</v>
      </c>
      <c r="E103" s="50">
        <v>0</v>
      </c>
      <c r="F103" s="50">
        <f t="shared" si="8"/>
        <v>0</v>
      </c>
    </row>
    <row r="104" spans="1:6" ht="15">
      <c r="A104" s="46" t="s">
        <v>111</v>
      </c>
      <c r="B104" s="47" t="s">
        <v>173</v>
      </c>
      <c r="C104" s="48">
        <v>120</v>
      </c>
      <c r="D104" s="49" t="s">
        <v>3</v>
      </c>
      <c r="E104" s="50">
        <v>0</v>
      </c>
      <c r="F104" s="50">
        <f t="shared" si="8"/>
        <v>0</v>
      </c>
    </row>
    <row r="105" spans="1:6" ht="15">
      <c r="A105" s="46" t="s">
        <v>240</v>
      </c>
      <c r="B105" s="47" t="s">
        <v>69</v>
      </c>
      <c r="C105" s="48">
        <v>1</v>
      </c>
      <c r="D105" s="49" t="s">
        <v>47</v>
      </c>
      <c r="E105" s="50">
        <v>0</v>
      </c>
      <c r="F105" s="50">
        <f t="shared" si="8"/>
        <v>0</v>
      </c>
    </row>
    <row r="106" spans="1:6" ht="15">
      <c r="A106" s="169"/>
      <c r="B106" s="89" t="s">
        <v>14</v>
      </c>
      <c r="C106" s="170"/>
      <c r="D106" s="170"/>
      <c r="E106" s="170"/>
      <c r="F106" s="90">
        <f>SUM(F99:F105)</f>
        <v>0</v>
      </c>
    </row>
    <row r="108" spans="1:6" ht="15.75">
      <c r="A108" s="84"/>
      <c r="B108" s="85" t="s">
        <v>95</v>
      </c>
      <c r="C108" s="84"/>
      <c r="D108" s="84"/>
      <c r="E108" s="84"/>
      <c r="F108" s="84"/>
    </row>
    <row r="109" spans="1:6" ht="15">
      <c r="A109" s="86" t="s">
        <v>262</v>
      </c>
      <c r="B109" s="86" t="s">
        <v>27</v>
      </c>
      <c r="C109" s="87" t="s">
        <v>28</v>
      </c>
      <c r="D109" s="87" t="s">
        <v>0</v>
      </c>
      <c r="E109" s="88" t="s">
        <v>1</v>
      </c>
      <c r="F109" s="88" t="s">
        <v>14</v>
      </c>
    </row>
    <row r="110" spans="1:6" ht="15">
      <c r="A110" s="46" t="s">
        <v>96</v>
      </c>
      <c r="B110" s="47" t="s">
        <v>281</v>
      </c>
      <c r="C110" s="48">
        <v>150</v>
      </c>
      <c r="D110" s="49" t="s">
        <v>3</v>
      </c>
      <c r="E110" s="50">
        <v>0</v>
      </c>
      <c r="F110" s="50">
        <f>C110*E110</f>
        <v>0</v>
      </c>
    </row>
    <row r="111" spans="1:6" ht="15">
      <c r="A111" s="46" t="s">
        <v>98</v>
      </c>
      <c r="B111" s="47" t="s">
        <v>282</v>
      </c>
      <c r="C111" s="48">
        <v>60</v>
      </c>
      <c r="D111" s="49" t="s">
        <v>3</v>
      </c>
      <c r="E111" s="50">
        <v>0</v>
      </c>
      <c r="F111" s="50">
        <f>C111*E111</f>
        <v>0</v>
      </c>
    </row>
    <row r="112" spans="1:6" ht="15">
      <c r="A112" s="46" t="s">
        <v>147</v>
      </c>
      <c r="B112" s="47" t="s">
        <v>99</v>
      </c>
      <c r="C112" s="48">
        <v>5</v>
      </c>
      <c r="D112" s="49" t="s">
        <v>3</v>
      </c>
      <c r="E112" s="50">
        <v>0</v>
      </c>
      <c r="F112" s="50">
        <f>C112*E112</f>
        <v>0</v>
      </c>
    </row>
    <row r="113" spans="1:6" ht="15">
      <c r="A113" s="169"/>
      <c r="B113" s="89" t="s">
        <v>14</v>
      </c>
      <c r="C113" s="170"/>
      <c r="D113" s="170"/>
      <c r="E113" s="170"/>
      <c r="F113" s="90">
        <f>SUM(F110:F112)</f>
        <v>0</v>
      </c>
    </row>
    <row r="115" spans="1:6" ht="15.75">
      <c r="A115" s="84"/>
      <c r="B115" s="85" t="s">
        <v>113</v>
      </c>
      <c r="C115" s="84"/>
      <c r="D115" s="84"/>
      <c r="E115" s="84"/>
      <c r="F115" s="84"/>
    </row>
    <row r="116" spans="1:6" ht="15">
      <c r="A116" s="86" t="s">
        <v>262</v>
      </c>
      <c r="B116" s="86" t="s">
        <v>27</v>
      </c>
      <c r="C116" s="87" t="s">
        <v>28</v>
      </c>
      <c r="D116" s="87" t="s">
        <v>0</v>
      </c>
      <c r="E116" s="88" t="s">
        <v>1</v>
      </c>
      <c r="F116" s="88" t="s">
        <v>14</v>
      </c>
    </row>
    <row r="117" spans="1:6" ht="15">
      <c r="A117" s="46" t="s">
        <v>114</v>
      </c>
      <c r="B117" s="47" t="s">
        <v>117</v>
      </c>
      <c r="C117" s="48">
        <v>0</v>
      </c>
      <c r="D117" s="49" t="s">
        <v>3</v>
      </c>
      <c r="E117" s="50">
        <v>0</v>
      </c>
      <c r="F117" s="50">
        <f>C117*E117</f>
        <v>0</v>
      </c>
    </row>
    <row r="118" spans="1:6" ht="15">
      <c r="A118" s="46" t="s">
        <v>116</v>
      </c>
      <c r="B118" s="47" t="s">
        <v>283</v>
      </c>
      <c r="C118" s="48">
        <v>210</v>
      </c>
      <c r="D118" s="49" t="s">
        <v>3</v>
      </c>
      <c r="E118" s="50">
        <v>0</v>
      </c>
      <c r="F118" s="50">
        <f>C118*E118</f>
        <v>0</v>
      </c>
    </row>
    <row r="119" spans="1:6" ht="15">
      <c r="A119" s="169"/>
      <c r="B119" s="89" t="s">
        <v>14</v>
      </c>
      <c r="C119" s="170"/>
      <c r="D119" s="170"/>
      <c r="E119" s="170"/>
      <c r="F119" s="90">
        <f>SUM(F117:F118)</f>
        <v>0</v>
      </c>
    </row>
    <row r="121" spans="1:6" ht="15.75">
      <c r="A121" s="84"/>
      <c r="B121" s="85" t="s">
        <v>70</v>
      </c>
      <c r="C121" s="84"/>
      <c r="D121" s="84"/>
      <c r="E121" s="84"/>
      <c r="F121" s="84"/>
    </row>
    <row r="122" spans="1:6" ht="15">
      <c r="A122" s="86" t="s">
        <v>262</v>
      </c>
      <c r="B122" s="86" t="s">
        <v>27</v>
      </c>
      <c r="C122" s="87" t="s">
        <v>28</v>
      </c>
      <c r="D122" s="87" t="s">
        <v>0</v>
      </c>
      <c r="E122" s="88" t="s">
        <v>1</v>
      </c>
      <c r="F122" s="88" t="s">
        <v>14</v>
      </c>
    </row>
    <row r="123" spans="1:6" ht="15">
      <c r="A123" s="46" t="s">
        <v>71</v>
      </c>
      <c r="B123" s="47" t="s">
        <v>284</v>
      </c>
      <c r="C123" s="48">
        <v>1</v>
      </c>
      <c r="D123" s="49" t="s">
        <v>4</v>
      </c>
      <c r="E123" s="50">
        <v>0</v>
      </c>
      <c r="F123" s="50">
        <f>C123*E123</f>
        <v>0</v>
      </c>
    </row>
    <row r="124" spans="1:6" ht="15">
      <c r="A124" s="46" t="s">
        <v>73</v>
      </c>
      <c r="B124" s="47" t="s">
        <v>74</v>
      </c>
      <c r="C124" s="48">
        <v>1</v>
      </c>
      <c r="D124" s="49" t="s">
        <v>1099</v>
      </c>
      <c r="E124" s="50">
        <v>0</v>
      </c>
      <c r="F124" s="50">
        <f>C124*E124</f>
        <v>0</v>
      </c>
    </row>
    <row r="125" spans="1:6" ht="15">
      <c r="A125" s="46" t="s">
        <v>75</v>
      </c>
      <c r="B125" s="47" t="s">
        <v>76</v>
      </c>
      <c r="C125" s="48">
        <v>3</v>
      </c>
      <c r="D125" s="49" t="s">
        <v>15</v>
      </c>
      <c r="E125" s="50">
        <v>0</v>
      </c>
      <c r="F125" s="50">
        <f>C125*E125</f>
        <v>0</v>
      </c>
    </row>
    <row r="126" spans="1:6" ht="15">
      <c r="A126" s="46" t="s">
        <v>77</v>
      </c>
      <c r="B126" s="47" t="s">
        <v>78</v>
      </c>
      <c r="C126" s="48">
        <v>3</v>
      </c>
      <c r="D126" s="49" t="s">
        <v>15</v>
      </c>
      <c r="E126" s="50">
        <v>0</v>
      </c>
      <c r="F126" s="50">
        <f>C126*E126</f>
        <v>0</v>
      </c>
    </row>
    <row r="127" spans="1:6" ht="15">
      <c r="A127" s="46" t="s">
        <v>81</v>
      </c>
      <c r="B127" s="47" t="s">
        <v>83</v>
      </c>
      <c r="C127" s="48">
        <v>1</v>
      </c>
      <c r="D127" s="49" t="s">
        <v>1099</v>
      </c>
      <c r="E127" s="50">
        <v>0</v>
      </c>
      <c r="F127" s="50">
        <f>C127*E127</f>
        <v>0</v>
      </c>
    </row>
    <row r="128" spans="1:6" ht="15">
      <c r="A128" s="169"/>
      <c r="B128" s="89" t="s">
        <v>14</v>
      </c>
      <c r="C128" s="170"/>
      <c r="D128" s="170"/>
      <c r="E128" s="170"/>
      <c r="F128" s="90">
        <f>SUM(F123:F127)</f>
        <v>0</v>
      </c>
    </row>
    <row r="129" spans="2:6" ht="15">
      <c r="B129" s="171"/>
      <c r="C129" s="172"/>
      <c r="D129" s="172"/>
      <c r="E129" s="172"/>
      <c r="F129" s="173"/>
    </row>
    <row r="130" spans="1:6" ht="15">
      <c r="A130" s="29"/>
      <c r="B130" s="63"/>
      <c r="C130" s="168"/>
      <c r="D130" s="168"/>
      <c r="E130" s="168"/>
      <c r="F130" s="65"/>
    </row>
    <row r="131" spans="1:6" ht="15.75">
      <c r="A131" s="419" t="s">
        <v>259</v>
      </c>
      <c r="B131" s="419"/>
      <c r="C131" s="419"/>
      <c r="D131" s="419"/>
      <c r="E131" s="419"/>
      <c r="F131" s="419"/>
    </row>
    <row r="132" spans="1:6" ht="15.75">
      <c r="A132" s="420" t="s">
        <v>86</v>
      </c>
      <c r="B132" s="420"/>
      <c r="C132" s="420"/>
      <c r="D132" s="420"/>
      <c r="E132" s="420"/>
      <c r="F132" s="420"/>
    </row>
    <row r="133" spans="1:6" ht="15">
      <c r="A133" s="25"/>
      <c r="B133" s="26"/>
      <c r="C133" s="26"/>
      <c r="D133" s="26"/>
      <c r="E133" s="26"/>
      <c r="F133" s="26"/>
    </row>
    <row r="134" spans="1:6" ht="15.75">
      <c r="A134" s="27"/>
      <c r="B134" s="28" t="s">
        <v>19</v>
      </c>
      <c r="C134" s="27"/>
      <c r="D134" s="27"/>
      <c r="E134" s="27"/>
      <c r="F134" s="27"/>
    </row>
    <row r="135" spans="1:6" ht="15">
      <c r="A135" s="29"/>
      <c r="B135" s="29" t="s">
        <v>20</v>
      </c>
      <c r="C135" s="29"/>
      <c r="D135" s="29"/>
      <c r="E135" s="29"/>
      <c r="F135" s="30">
        <f>F147+F154+F160</f>
        <v>0</v>
      </c>
    </row>
    <row r="136" spans="1:6" ht="15">
      <c r="A136" s="29"/>
      <c r="B136" s="29" t="s">
        <v>21</v>
      </c>
      <c r="C136" s="29"/>
      <c r="D136" s="29"/>
      <c r="E136" s="29"/>
      <c r="F136" s="30">
        <f>F169+F178+F183+F194</f>
        <v>0</v>
      </c>
    </row>
    <row r="137" spans="1:6" ht="15">
      <c r="A137" s="29"/>
      <c r="B137" s="29" t="s">
        <v>22</v>
      </c>
      <c r="C137" s="29"/>
      <c r="D137" s="29"/>
      <c r="E137" s="29"/>
      <c r="F137" s="30">
        <f>F135*0.01</f>
        <v>0</v>
      </c>
    </row>
    <row r="138" spans="1:6" ht="15">
      <c r="A138" s="29"/>
      <c r="B138" s="29" t="s">
        <v>23</v>
      </c>
      <c r="C138" s="29"/>
      <c r="D138" s="29"/>
      <c r="E138" s="29"/>
      <c r="F138" s="30">
        <f>F136*0.06</f>
        <v>0</v>
      </c>
    </row>
    <row r="139" spans="1:6" ht="15.75" thickBot="1">
      <c r="A139" s="31"/>
      <c r="B139" s="32" t="s">
        <v>24</v>
      </c>
      <c r="C139" s="31"/>
      <c r="D139" s="31"/>
      <c r="E139" s="31"/>
      <c r="F139" s="33">
        <f>SUM(F135:F138)</f>
        <v>0</v>
      </c>
    </row>
    <row r="140" spans="1:6" ht="15">
      <c r="A140" s="29"/>
      <c r="B140" s="63"/>
      <c r="C140" s="29"/>
      <c r="D140" s="29"/>
      <c r="E140" s="29"/>
      <c r="F140" s="65"/>
    </row>
    <row r="141" spans="1:6" ht="15.75">
      <c r="A141" s="39"/>
      <c r="B141" s="40" t="s">
        <v>25</v>
      </c>
      <c r="C141" s="39"/>
      <c r="D141" s="39"/>
      <c r="E141" s="39"/>
      <c r="F141" s="39"/>
    </row>
    <row r="142" spans="1:6" ht="15.75">
      <c r="A142" s="41"/>
      <c r="B142" s="42" t="s">
        <v>26</v>
      </c>
      <c r="C142" s="41"/>
      <c r="D142" s="41"/>
      <c r="E142" s="41"/>
      <c r="F142" s="41"/>
    </row>
    <row r="143" spans="1:6" ht="15">
      <c r="A143" s="43"/>
      <c r="B143" s="43" t="s">
        <v>27</v>
      </c>
      <c r="C143" s="44" t="s">
        <v>28</v>
      </c>
      <c r="D143" s="44" t="s">
        <v>0</v>
      </c>
      <c r="E143" s="45" t="s">
        <v>1</v>
      </c>
      <c r="F143" s="45" t="s">
        <v>14</v>
      </c>
    </row>
    <row r="144" spans="1:6" ht="15">
      <c r="A144" s="174">
        <v>100</v>
      </c>
      <c r="B144" s="35" t="s">
        <v>285</v>
      </c>
      <c r="C144" s="36"/>
      <c r="D144" s="37" t="s">
        <v>286</v>
      </c>
      <c r="E144" s="38"/>
      <c r="F144" s="38"/>
    </row>
    <row r="145" spans="1:6" ht="15">
      <c r="A145" s="46"/>
      <c r="B145" s="91" t="s">
        <v>287</v>
      </c>
      <c r="C145" s="48"/>
      <c r="D145" s="49" t="s">
        <v>286</v>
      </c>
      <c r="E145" s="50"/>
      <c r="F145" s="50"/>
    </row>
    <row r="146" spans="1:6" ht="15">
      <c r="A146" s="46" t="s">
        <v>88</v>
      </c>
      <c r="B146" s="47" t="s">
        <v>89</v>
      </c>
      <c r="C146" s="48">
        <v>28</v>
      </c>
      <c r="D146" s="49" t="s">
        <v>4</v>
      </c>
      <c r="E146" s="50">
        <v>0</v>
      </c>
      <c r="F146" s="50">
        <f>C146*E146</f>
        <v>0</v>
      </c>
    </row>
    <row r="147" spans="1:6" ht="15">
      <c r="A147" s="166"/>
      <c r="B147" s="51" t="s">
        <v>14</v>
      </c>
      <c r="C147" s="167"/>
      <c r="D147" s="167"/>
      <c r="E147" s="167"/>
      <c r="F147" s="52">
        <f>SUM(F144:F146)</f>
        <v>0</v>
      </c>
    </row>
    <row r="148" spans="1:6" ht="15">
      <c r="A148" s="43"/>
      <c r="B148" s="43"/>
      <c r="C148" s="44"/>
      <c r="D148" s="44"/>
      <c r="E148" s="45"/>
      <c r="F148" s="45"/>
    </row>
    <row r="149" spans="1:6" ht="15.75">
      <c r="A149" s="41"/>
      <c r="B149" s="42" t="s">
        <v>38</v>
      </c>
      <c r="C149" s="41"/>
      <c r="D149" s="41"/>
      <c r="E149" s="41"/>
      <c r="F149" s="41"/>
    </row>
    <row r="150" spans="1:6" ht="15">
      <c r="A150" s="43"/>
      <c r="B150" s="43" t="s">
        <v>27</v>
      </c>
      <c r="C150" s="44" t="s">
        <v>28</v>
      </c>
      <c r="D150" s="44" t="s">
        <v>0</v>
      </c>
      <c r="E150" s="45" t="s">
        <v>1</v>
      </c>
      <c r="F150" s="45" t="s">
        <v>14</v>
      </c>
    </row>
    <row r="151" spans="1:6" ht="15">
      <c r="A151" s="174">
        <v>301</v>
      </c>
      <c r="B151" s="35" t="s">
        <v>90</v>
      </c>
      <c r="C151" s="36">
        <v>1100</v>
      </c>
      <c r="D151" s="37" t="s">
        <v>4</v>
      </c>
      <c r="E151" s="38">
        <v>0</v>
      </c>
      <c r="F151" s="50">
        <f aca="true" t="shared" si="9" ref="F151:F153">C151*E151</f>
        <v>0</v>
      </c>
    </row>
    <row r="152" spans="1:6" ht="15">
      <c r="A152" s="34" t="s">
        <v>40</v>
      </c>
      <c r="B152" s="35" t="s">
        <v>91</v>
      </c>
      <c r="C152" s="36">
        <v>140</v>
      </c>
      <c r="D152" s="37" t="s">
        <v>3</v>
      </c>
      <c r="E152" s="38">
        <v>0</v>
      </c>
      <c r="F152" s="50">
        <f t="shared" si="9"/>
        <v>0</v>
      </c>
    </row>
    <row r="153" spans="1:6" ht="15">
      <c r="A153" s="34" t="s">
        <v>42</v>
      </c>
      <c r="B153" s="35" t="s">
        <v>94</v>
      </c>
      <c r="C153" s="36">
        <v>1</v>
      </c>
      <c r="D153" s="37" t="s">
        <v>1099</v>
      </c>
      <c r="E153" s="38">
        <v>0</v>
      </c>
      <c r="F153" s="50">
        <f t="shared" si="9"/>
        <v>0</v>
      </c>
    </row>
    <row r="154" spans="1:6" ht="15">
      <c r="A154" s="166"/>
      <c r="B154" s="51" t="s">
        <v>14</v>
      </c>
      <c r="C154" s="167"/>
      <c r="D154" s="167"/>
      <c r="E154" s="167"/>
      <c r="F154" s="52">
        <f>SUM(F151:F153)</f>
        <v>0</v>
      </c>
    </row>
    <row r="155" spans="1:6" ht="15">
      <c r="A155" s="62"/>
      <c r="B155" s="63"/>
      <c r="C155" s="64"/>
      <c r="D155" s="64"/>
      <c r="E155" s="175"/>
      <c r="F155" s="65"/>
    </row>
    <row r="156" spans="1:6" ht="15.75">
      <c r="A156" s="41"/>
      <c r="B156" s="42"/>
      <c r="C156" s="41"/>
      <c r="D156" s="41"/>
      <c r="E156" s="41"/>
      <c r="F156" s="41"/>
    </row>
    <row r="157" spans="1:6" ht="15.75">
      <c r="A157" s="41"/>
      <c r="B157" s="42" t="s">
        <v>95</v>
      </c>
      <c r="C157" s="41"/>
      <c r="D157" s="41"/>
      <c r="E157" s="41"/>
      <c r="F157" s="41"/>
    </row>
    <row r="158" spans="1:6" ht="15">
      <c r="A158" s="43"/>
      <c r="B158" s="43" t="s">
        <v>27</v>
      </c>
      <c r="C158" s="44" t="s">
        <v>28</v>
      </c>
      <c r="D158" s="44" t="s">
        <v>0</v>
      </c>
      <c r="E158" s="45" t="s">
        <v>1</v>
      </c>
      <c r="F158" s="45" t="s">
        <v>14</v>
      </c>
    </row>
    <row r="159" spans="1:6" ht="15">
      <c r="A159" s="46" t="s">
        <v>96</v>
      </c>
      <c r="B159" s="47" t="s">
        <v>97</v>
      </c>
      <c r="C159" s="48">
        <v>570</v>
      </c>
      <c r="D159" s="49" t="s">
        <v>3</v>
      </c>
      <c r="E159" s="50">
        <v>0</v>
      </c>
      <c r="F159" s="50">
        <f aca="true" t="shared" si="10" ref="F159">C159*E159</f>
        <v>0</v>
      </c>
    </row>
    <row r="160" spans="1:6" ht="15">
      <c r="A160" s="166"/>
      <c r="B160" s="51" t="s">
        <v>14</v>
      </c>
      <c r="C160" s="167"/>
      <c r="D160" s="167"/>
      <c r="E160" s="167"/>
      <c r="F160" s="52">
        <f>SUM(F159:F159)</f>
        <v>0</v>
      </c>
    </row>
    <row r="161" spans="1:6" ht="15">
      <c r="A161" s="43"/>
      <c r="B161" s="43"/>
      <c r="C161" s="44"/>
      <c r="D161" s="44"/>
      <c r="E161" s="45"/>
      <c r="F161" s="45"/>
    </row>
    <row r="162" spans="1:6" ht="15.75">
      <c r="A162" s="41"/>
      <c r="B162" s="42" t="s">
        <v>48</v>
      </c>
      <c r="C162" s="41"/>
      <c r="D162" s="41"/>
      <c r="E162" s="41"/>
      <c r="F162" s="41"/>
    </row>
    <row r="163" spans="1:6" ht="15">
      <c r="A163" s="43"/>
      <c r="B163" s="43" t="s">
        <v>27</v>
      </c>
      <c r="C163" s="44" t="s">
        <v>28</v>
      </c>
      <c r="D163" s="44" t="s">
        <v>0</v>
      </c>
      <c r="E163" s="45" t="s">
        <v>1</v>
      </c>
      <c r="F163" s="45" t="s">
        <v>14</v>
      </c>
    </row>
    <row r="164" spans="1:6" ht="15">
      <c r="A164" s="174">
        <v>200</v>
      </c>
      <c r="B164" s="35" t="s">
        <v>288</v>
      </c>
      <c r="C164" s="36"/>
      <c r="D164" s="37" t="s">
        <v>286</v>
      </c>
      <c r="E164" s="38"/>
      <c r="F164" s="50"/>
    </row>
    <row r="165" spans="1:6" ht="15">
      <c r="A165" s="174">
        <v>201</v>
      </c>
      <c r="B165" s="35" t="s">
        <v>289</v>
      </c>
      <c r="C165" s="36"/>
      <c r="D165" s="49" t="s">
        <v>286</v>
      </c>
      <c r="E165" s="38"/>
      <c r="F165" s="50"/>
    </row>
    <row r="166" spans="1:6" ht="15">
      <c r="A166" s="46" t="s">
        <v>100</v>
      </c>
      <c r="B166" s="47" t="s">
        <v>101</v>
      </c>
      <c r="C166" s="48"/>
      <c r="D166" s="49" t="s">
        <v>286</v>
      </c>
      <c r="E166" s="49"/>
      <c r="F166" s="38"/>
    </row>
    <row r="167" spans="1:6" ht="15">
      <c r="A167" s="34" t="s">
        <v>105</v>
      </c>
      <c r="B167" s="35" t="s">
        <v>104</v>
      </c>
      <c r="C167" s="36">
        <v>28</v>
      </c>
      <c r="D167" s="37" t="s">
        <v>4</v>
      </c>
      <c r="E167" s="38">
        <v>0</v>
      </c>
      <c r="F167" s="50">
        <f aca="true" t="shared" si="11" ref="F167:F168">C167*E167</f>
        <v>0</v>
      </c>
    </row>
    <row r="168" spans="1:6" ht="15">
      <c r="A168" s="34" t="s">
        <v>49</v>
      </c>
      <c r="B168" s="35" t="s">
        <v>107</v>
      </c>
      <c r="C168" s="36">
        <v>1</v>
      </c>
      <c r="D168" s="37" t="s">
        <v>1099</v>
      </c>
      <c r="E168" s="38">
        <v>0</v>
      </c>
      <c r="F168" s="50">
        <f t="shared" si="11"/>
        <v>0</v>
      </c>
    </row>
    <row r="169" spans="1:6" ht="15">
      <c r="A169" s="166"/>
      <c r="B169" s="51" t="s">
        <v>14</v>
      </c>
      <c r="C169" s="167"/>
      <c r="D169" s="167"/>
      <c r="E169" s="167"/>
      <c r="F169" s="52">
        <f>SUM(F164:F168)</f>
        <v>0</v>
      </c>
    </row>
    <row r="170" spans="1:6" ht="15">
      <c r="A170" s="168"/>
      <c r="B170" s="168"/>
      <c r="C170" s="29"/>
      <c r="D170" s="29"/>
      <c r="E170" s="29"/>
      <c r="F170" s="29"/>
    </row>
    <row r="171" spans="1:6" ht="15.75">
      <c r="A171" s="41"/>
      <c r="B171" s="42" t="s">
        <v>57</v>
      </c>
      <c r="C171" s="41"/>
      <c r="D171" s="41"/>
      <c r="E171" s="41"/>
      <c r="F171" s="41"/>
    </row>
    <row r="172" spans="1:6" ht="15">
      <c r="A172" s="43"/>
      <c r="B172" s="43" t="s">
        <v>27</v>
      </c>
      <c r="C172" s="44" t="s">
        <v>28</v>
      </c>
      <c r="D172" s="44" t="s">
        <v>0</v>
      </c>
      <c r="E172" s="45" t="s">
        <v>1</v>
      </c>
      <c r="F172" s="45" t="s">
        <v>14</v>
      </c>
    </row>
    <row r="173" spans="1:6" ht="15">
      <c r="A173" s="34" t="s">
        <v>58</v>
      </c>
      <c r="B173" s="35" t="s">
        <v>59</v>
      </c>
      <c r="C173" s="36">
        <v>700</v>
      </c>
      <c r="D173" s="37" t="s">
        <v>3</v>
      </c>
      <c r="E173" s="38">
        <v>0</v>
      </c>
      <c r="F173" s="50">
        <f aca="true" t="shared" si="12" ref="F173:F177">C173*E173</f>
        <v>0</v>
      </c>
    </row>
    <row r="174" spans="1:6" ht="15">
      <c r="A174" s="34" t="s">
        <v>62</v>
      </c>
      <c r="B174" s="35" t="s">
        <v>108</v>
      </c>
      <c r="C174" s="36">
        <v>140</v>
      </c>
      <c r="D174" s="37" t="s">
        <v>3</v>
      </c>
      <c r="E174" s="38">
        <v>0</v>
      </c>
      <c r="F174" s="50">
        <f t="shared" si="12"/>
        <v>0</v>
      </c>
    </row>
    <row r="175" spans="1:6" ht="15">
      <c r="A175" s="34" t="s">
        <v>64</v>
      </c>
      <c r="B175" s="35" t="s">
        <v>109</v>
      </c>
      <c r="C175" s="36">
        <v>1100</v>
      </c>
      <c r="D175" s="37" t="s">
        <v>4</v>
      </c>
      <c r="E175" s="38">
        <v>0</v>
      </c>
      <c r="F175" s="50">
        <f t="shared" si="12"/>
        <v>0</v>
      </c>
    </row>
    <row r="176" spans="1:6" ht="15">
      <c r="A176" s="34" t="s">
        <v>66</v>
      </c>
      <c r="B176" s="35" t="s">
        <v>110</v>
      </c>
      <c r="C176" s="36">
        <v>27</v>
      </c>
      <c r="D176" s="37" t="s">
        <v>4</v>
      </c>
      <c r="E176" s="38">
        <v>0</v>
      </c>
      <c r="F176" s="50">
        <f t="shared" si="12"/>
        <v>0</v>
      </c>
    </row>
    <row r="177" spans="1:6" ht="15">
      <c r="A177" s="34" t="s">
        <v>68</v>
      </c>
      <c r="B177" s="35" t="s">
        <v>112</v>
      </c>
      <c r="C177" s="36">
        <v>14</v>
      </c>
      <c r="D177" s="37" t="s">
        <v>4</v>
      </c>
      <c r="E177" s="38">
        <v>0</v>
      </c>
      <c r="F177" s="50">
        <f t="shared" si="12"/>
        <v>0</v>
      </c>
    </row>
    <row r="178" spans="1:6" ht="15">
      <c r="A178" s="166"/>
      <c r="B178" s="51" t="s">
        <v>14</v>
      </c>
      <c r="C178" s="167"/>
      <c r="D178" s="167"/>
      <c r="E178" s="167"/>
      <c r="F178" s="52">
        <f>SUM(F173:F177)</f>
        <v>0</v>
      </c>
    </row>
    <row r="179" spans="1:6" ht="15">
      <c r="A179" s="62"/>
      <c r="B179" s="63"/>
      <c r="C179" s="64"/>
      <c r="D179" s="64"/>
      <c r="E179" s="175"/>
      <c r="F179" s="65"/>
    </row>
    <row r="180" spans="1:6" ht="15.75">
      <c r="A180" s="41"/>
      <c r="B180" s="42" t="s">
        <v>113</v>
      </c>
      <c r="C180" s="41"/>
      <c r="D180" s="41"/>
      <c r="E180" s="41"/>
      <c r="F180" s="41"/>
    </row>
    <row r="181" spans="1:6" ht="15">
      <c r="A181" s="43"/>
      <c r="B181" s="43" t="s">
        <v>27</v>
      </c>
      <c r="C181" s="44" t="s">
        <v>28</v>
      </c>
      <c r="D181" s="44" t="s">
        <v>0</v>
      </c>
      <c r="E181" s="45" t="s">
        <v>1</v>
      </c>
      <c r="F181" s="45" t="s">
        <v>14</v>
      </c>
    </row>
    <row r="182" spans="1:6" ht="15">
      <c r="A182" s="46" t="s">
        <v>114</v>
      </c>
      <c r="B182" s="47" t="s">
        <v>115</v>
      </c>
      <c r="C182" s="48">
        <v>570</v>
      </c>
      <c r="D182" s="49" t="s">
        <v>3</v>
      </c>
      <c r="E182" s="50">
        <v>0</v>
      </c>
      <c r="F182" s="50">
        <f aca="true" t="shared" si="13" ref="F182">C182*E182</f>
        <v>0</v>
      </c>
    </row>
    <row r="183" spans="1:6" ht="15">
      <c r="A183" s="166"/>
      <c r="B183" s="51" t="s">
        <v>14</v>
      </c>
      <c r="C183" s="167"/>
      <c r="D183" s="167"/>
      <c r="E183" s="167"/>
      <c r="F183" s="52">
        <f>SUM(F182:F182)</f>
        <v>0</v>
      </c>
    </row>
    <row r="184" spans="1:6" ht="15">
      <c r="A184" s="34"/>
      <c r="B184" s="35"/>
      <c r="C184" s="36"/>
      <c r="D184" s="37"/>
      <c r="E184" s="38"/>
      <c r="F184" s="38"/>
    </row>
    <row r="185" spans="1:6" ht="15.75">
      <c r="A185" s="41"/>
      <c r="B185" s="42" t="s">
        <v>290</v>
      </c>
      <c r="C185" s="41"/>
      <c r="D185" s="41"/>
      <c r="E185" s="41"/>
      <c r="F185" s="41"/>
    </row>
    <row r="186" spans="1:6" ht="15">
      <c r="A186" s="43"/>
      <c r="B186" s="43" t="s">
        <v>27</v>
      </c>
      <c r="C186" s="44" t="s">
        <v>28</v>
      </c>
      <c r="D186" s="44" t="s">
        <v>0</v>
      </c>
      <c r="E186" s="45" t="s">
        <v>1</v>
      </c>
      <c r="F186" s="45" t="s">
        <v>14</v>
      </c>
    </row>
    <row r="187" spans="1:6" ht="15">
      <c r="A187" s="46" t="s">
        <v>71</v>
      </c>
      <c r="B187" s="35" t="s">
        <v>291</v>
      </c>
      <c r="C187" s="36">
        <v>1</v>
      </c>
      <c r="D187" s="37" t="s">
        <v>4</v>
      </c>
      <c r="E187" s="38">
        <v>0</v>
      </c>
      <c r="F187" s="50">
        <f aca="true" t="shared" si="14" ref="F187:F193">C187*E187</f>
        <v>0</v>
      </c>
    </row>
    <row r="188" spans="1:6" ht="15">
      <c r="A188" s="46" t="s">
        <v>73</v>
      </c>
      <c r="B188" s="35" t="s">
        <v>118</v>
      </c>
      <c r="C188" s="36">
        <v>1</v>
      </c>
      <c r="D188" s="37" t="s">
        <v>1099</v>
      </c>
      <c r="E188" s="38">
        <v>0</v>
      </c>
      <c r="F188" s="50">
        <f t="shared" si="14"/>
        <v>0</v>
      </c>
    </row>
    <row r="189" spans="1:6" ht="15">
      <c r="A189" s="46" t="s">
        <v>75</v>
      </c>
      <c r="B189" s="35" t="s">
        <v>76</v>
      </c>
      <c r="C189" s="36">
        <v>4</v>
      </c>
      <c r="D189" s="37" t="s">
        <v>15</v>
      </c>
      <c r="E189" s="38">
        <v>0</v>
      </c>
      <c r="F189" s="50">
        <f t="shared" si="14"/>
        <v>0</v>
      </c>
    </row>
    <row r="190" spans="1:6" ht="15">
      <c r="A190" s="46" t="s">
        <v>77</v>
      </c>
      <c r="B190" s="35" t="s">
        <v>78</v>
      </c>
      <c r="C190" s="36">
        <v>3</v>
      </c>
      <c r="D190" s="37" t="s">
        <v>15</v>
      </c>
      <c r="E190" s="38">
        <v>0</v>
      </c>
      <c r="F190" s="50">
        <f t="shared" si="14"/>
        <v>0</v>
      </c>
    </row>
    <row r="191" spans="1:6" ht="15">
      <c r="A191" s="46" t="s">
        <v>81</v>
      </c>
      <c r="B191" s="35" t="s">
        <v>119</v>
      </c>
      <c r="C191" s="36">
        <v>1</v>
      </c>
      <c r="D191" s="37" t="s">
        <v>4</v>
      </c>
      <c r="E191" s="38">
        <v>0</v>
      </c>
      <c r="F191" s="50">
        <f t="shared" si="14"/>
        <v>0</v>
      </c>
    </row>
    <row r="192" spans="1:6" ht="15">
      <c r="A192" s="34" t="s">
        <v>82</v>
      </c>
      <c r="B192" s="35" t="s">
        <v>80</v>
      </c>
      <c r="C192" s="36">
        <v>1</v>
      </c>
      <c r="D192" s="37" t="s">
        <v>4</v>
      </c>
      <c r="E192" s="38">
        <v>0</v>
      </c>
      <c r="F192" s="50">
        <f t="shared" si="14"/>
        <v>0</v>
      </c>
    </row>
    <row r="193" spans="1:6" ht="15">
      <c r="A193" s="46" t="s">
        <v>292</v>
      </c>
      <c r="B193" s="47" t="s">
        <v>83</v>
      </c>
      <c r="C193" s="48">
        <v>1</v>
      </c>
      <c r="D193" s="49" t="s">
        <v>120</v>
      </c>
      <c r="E193" s="50">
        <v>0</v>
      </c>
      <c r="F193" s="50">
        <f t="shared" si="14"/>
        <v>0</v>
      </c>
    </row>
    <row r="194" spans="1:6" ht="15">
      <c r="A194" s="166"/>
      <c r="B194" s="51" t="s">
        <v>14</v>
      </c>
      <c r="C194" s="167"/>
      <c r="D194" s="167"/>
      <c r="E194" s="167"/>
      <c r="F194" s="52">
        <f>SUM(F187:F193)</f>
        <v>0</v>
      </c>
    </row>
    <row r="195" spans="1:6" ht="15">
      <c r="A195" s="34"/>
      <c r="B195" s="35"/>
      <c r="C195" s="36"/>
      <c r="D195" s="37"/>
      <c r="E195" s="38"/>
      <c r="F195" s="38"/>
    </row>
    <row r="196" spans="1:6" ht="15.75">
      <c r="A196" s="419" t="s">
        <v>293</v>
      </c>
      <c r="B196" s="419"/>
      <c r="C196" s="419"/>
      <c r="D196" s="419"/>
      <c r="E196" s="419"/>
      <c r="F196" s="419"/>
    </row>
    <row r="197" spans="1:6" ht="15.75">
      <c r="A197" s="420" t="s">
        <v>121</v>
      </c>
      <c r="B197" s="420"/>
      <c r="C197" s="420"/>
      <c r="D197" s="420"/>
      <c r="E197" s="420"/>
      <c r="F197" s="420"/>
    </row>
    <row r="198" spans="1:6" ht="15">
      <c r="A198" s="25"/>
      <c r="B198" s="26"/>
      <c r="C198" s="26"/>
      <c r="D198" s="26"/>
      <c r="E198" s="26"/>
      <c r="F198" s="26"/>
    </row>
    <row r="199" spans="1:6" ht="15.75">
      <c r="A199" s="27"/>
      <c r="B199" s="28" t="s">
        <v>19</v>
      </c>
      <c r="C199" s="27"/>
      <c r="D199" s="27"/>
      <c r="E199" s="27"/>
      <c r="F199" s="27"/>
    </row>
    <row r="200" spans="1:6" ht="15">
      <c r="A200" s="29"/>
      <c r="B200" s="29" t="s">
        <v>20</v>
      </c>
      <c r="C200" s="29"/>
      <c r="D200" s="29"/>
      <c r="E200" s="29"/>
      <c r="F200" s="30">
        <f>F211+F229+F234+F246</f>
        <v>0</v>
      </c>
    </row>
    <row r="201" spans="1:6" ht="15">
      <c r="A201" s="29"/>
      <c r="B201" s="29" t="s">
        <v>21</v>
      </c>
      <c r="C201" s="29"/>
      <c r="D201" s="29"/>
      <c r="E201" s="29"/>
      <c r="F201" s="30">
        <f>F257+F262+F274+F283</f>
        <v>0</v>
      </c>
    </row>
    <row r="202" spans="1:6" ht="15">
      <c r="A202" s="29"/>
      <c r="B202" s="29" t="s">
        <v>22</v>
      </c>
      <c r="C202" s="29"/>
      <c r="D202" s="29"/>
      <c r="E202" s="29"/>
      <c r="F202" s="30">
        <f>F200*0.01</f>
        <v>0</v>
      </c>
    </row>
    <row r="203" spans="1:6" ht="15">
      <c r="A203" s="29"/>
      <c r="B203" s="29" t="s">
        <v>23</v>
      </c>
      <c r="C203" s="29"/>
      <c r="D203" s="29"/>
      <c r="E203" s="29"/>
      <c r="F203" s="30">
        <f>F201*0.06</f>
        <v>0</v>
      </c>
    </row>
    <row r="204" spans="1:6" ht="15.75" thickBot="1">
      <c r="A204" s="31"/>
      <c r="B204" s="32" t="s">
        <v>24</v>
      </c>
      <c r="C204" s="31"/>
      <c r="D204" s="31"/>
      <c r="E204" s="31"/>
      <c r="F204" s="33">
        <f>SUM(F200:F203)</f>
        <v>0</v>
      </c>
    </row>
    <row r="205" spans="1:6" ht="15">
      <c r="A205" s="29"/>
      <c r="B205" s="63"/>
      <c r="C205" s="29"/>
      <c r="D205" s="29"/>
      <c r="E205" s="29"/>
      <c r="F205" s="65"/>
    </row>
    <row r="206" spans="1:6" ht="15.75">
      <c r="A206" s="39"/>
      <c r="B206" s="40" t="s">
        <v>25</v>
      </c>
      <c r="C206" s="39"/>
      <c r="D206" s="39"/>
      <c r="E206" s="39"/>
      <c r="F206" s="39"/>
    </row>
    <row r="207" spans="1:6" ht="15.75">
      <c r="A207" s="41"/>
      <c r="B207" s="42" t="s">
        <v>122</v>
      </c>
      <c r="C207" s="41"/>
      <c r="D207" s="41"/>
      <c r="E207" s="41"/>
      <c r="F207" s="41"/>
    </row>
    <row r="208" spans="1:6" ht="15">
      <c r="A208" s="43"/>
      <c r="B208" s="43" t="s">
        <v>27</v>
      </c>
      <c r="C208" s="44" t="s">
        <v>28</v>
      </c>
      <c r="D208" s="44" t="s">
        <v>0</v>
      </c>
      <c r="E208" s="45" t="s">
        <v>1</v>
      </c>
      <c r="F208" s="45" t="s">
        <v>14</v>
      </c>
    </row>
    <row r="209" spans="1:6" ht="15">
      <c r="A209" s="34"/>
      <c r="B209" s="35" t="s">
        <v>123</v>
      </c>
      <c r="C209" s="36"/>
      <c r="D209" s="37" t="s">
        <v>294</v>
      </c>
      <c r="E209" s="38"/>
      <c r="F209" s="50"/>
    </row>
    <row r="210" spans="1:6" ht="15">
      <c r="A210" s="34"/>
      <c r="B210" s="35" t="s">
        <v>124</v>
      </c>
      <c r="C210" s="36"/>
      <c r="D210" s="37" t="s">
        <v>294</v>
      </c>
      <c r="E210" s="38"/>
      <c r="F210" s="50"/>
    </row>
    <row r="211" spans="1:6" ht="15">
      <c r="A211" s="166"/>
      <c r="B211" s="51" t="s">
        <v>14</v>
      </c>
      <c r="C211" s="167"/>
      <c r="D211" s="167"/>
      <c r="E211" s="167"/>
      <c r="F211" s="52">
        <f>SUM(F209:F210)</f>
        <v>0</v>
      </c>
    </row>
    <row r="212" spans="1:6" ht="15">
      <c r="A212" s="34"/>
      <c r="B212" s="35"/>
      <c r="C212" s="36"/>
      <c r="D212" s="37"/>
      <c r="E212" s="38"/>
      <c r="F212" s="38"/>
    </row>
    <row r="213" spans="1:6" ht="15.75">
      <c r="A213" s="41"/>
      <c r="B213" s="42" t="s">
        <v>26</v>
      </c>
      <c r="C213" s="41"/>
      <c r="D213" s="41"/>
      <c r="E213" s="41"/>
      <c r="F213" s="41"/>
    </row>
    <row r="214" spans="1:6" ht="15">
      <c r="A214" s="43"/>
      <c r="B214" s="43" t="s">
        <v>27</v>
      </c>
      <c r="C214" s="44" t="s">
        <v>28</v>
      </c>
      <c r="D214" s="44" t="s">
        <v>0</v>
      </c>
      <c r="E214" s="45" t="s">
        <v>1</v>
      </c>
      <c r="F214" s="45" t="s">
        <v>14</v>
      </c>
    </row>
    <row r="215" spans="1:6" ht="15">
      <c r="A215" s="46" t="s">
        <v>33</v>
      </c>
      <c r="B215" s="47" t="s">
        <v>295</v>
      </c>
      <c r="C215" s="48">
        <v>8</v>
      </c>
      <c r="D215" s="49" t="s">
        <v>4</v>
      </c>
      <c r="E215" s="50">
        <v>0</v>
      </c>
      <c r="F215" s="50">
        <f aca="true" t="shared" si="15" ref="F215:F217">C215*E215</f>
        <v>0</v>
      </c>
    </row>
    <row r="216" spans="1:6" ht="15">
      <c r="A216" s="46" t="s">
        <v>125</v>
      </c>
      <c r="B216" s="47" t="s">
        <v>126</v>
      </c>
      <c r="C216" s="48">
        <v>70</v>
      </c>
      <c r="D216" s="49" t="s">
        <v>4</v>
      </c>
      <c r="E216" s="50">
        <v>0</v>
      </c>
      <c r="F216" s="50">
        <f t="shared" si="15"/>
        <v>0</v>
      </c>
    </row>
    <row r="217" spans="1:6" ht="15">
      <c r="A217" s="46" t="s">
        <v>127</v>
      </c>
      <c r="B217" s="47" t="s">
        <v>128</v>
      </c>
      <c r="C217" s="48">
        <v>10</v>
      </c>
      <c r="D217" s="49" t="s">
        <v>4</v>
      </c>
      <c r="E217" s="50">
        <v>0</v>
      </c>
      <c r="F217" s="50">
        <f t="shared" si="15"/>
        <v>0</v>
      </c>
    </row>
    <row r="218" spans="1:6" ht="15">
      <c r="A218" s="46" t="s">
        <v>129</v>
      </c>
      <c r="B218" s="47" t="s">
        <v>130</v>
      </c>
      <c r="C218" s="48">
        <v>6</v>
      </c>
      <c r="D218" s="49" t="s">
        <v>4</v>
      </c>
      <c r="E218" s="50">
        <v>0</v>
      </c>
      <c r="F218" s="50">
        <f>C218*E218</f>
        <v>0</v>
      </c>
    </row>
    <row r="219" spans="1:6" ht="15">
      <c r="A219" s="46" t="s">
        <v>1101</v>
      </c>
      <c r="B219" s="47" t="s">
        <v>1102</v>
      </c>
      <c r="C219" s="48">
        <v>4</v>
      </c>
      <c r="D219" s="49" t="s">
        <v>4</v>
      </c>
      <c r="E219" s="50">
        <v>0</v>
      </c>
      <c r="F219" s="50">
        <f>C219*E219</f>
        <v>0</v>
      </c>
    </row>
    <row r="220" spans="1:6" ht="15">
      <c r="A220" s="46" t="s">
        <v>87</v>
      </c>
      <c r="B220" s="47" t="s">
        <v>131</v>
      </c>
      <c r="C220" s="48">
        <v>120</v>
      </c>
      <c r="D220" s="49" t="s">
        <v>4</v>
      </c>
      <c r="E220" s="50">
        <v>0</v>
      </c>
      <c r="F220" s="50">
        <f aca="true" t="shared" si="16" ref="F220:F228">C220*E220</f>
        <v>0</v>
      </c>
    </row>
    <row r="221" spans="1:6" ht="15">
      <c r="A221" s="46" t="s">
        <v>88</v>
      </c>
      <c r="B221" s="47" t="s">
        <v>132</v>
      </c>
      <c r="C221" s="48">
        <v>120</v>
      </c>
      <c r="D221" s="49" t="s">
        <v>4</v>
      </c>
      <c r="E221" s="50">
        <v>0</v>
      </c>
      <c r="F221" s="50">
        <f t="shared" si="16"/>
        <v>0</v>
      </c>
    </row>
    <row r="222" spans="1:6" ht="15">
      <c r="A222" s="46" t="s">
        <v>133</v>
      </c>
      <c r="B222" s="47" t="s">
        <v>134</v>
      </c>
      <c r="C222" s="48">
        <v>60</v>
      </c>
      <c r="D222" s="49" t="s">
        <v>4</v>
      </c>
      <c r="E222" s="50">
        <v>0</v>
      </c>
      <c r="F222" s="50">
        <f t="shared" si="16"/>
        <v>0</v>
      </c>
    </row>
    <row r="223" spans="1:6" ht="15">
      <c r="A223" s="46" t="s">
        <v>135</v>
      </c>
      <c r="B223" s="47" t="s">
        <v>136</v>
      </c>
      <c r="C223" s="48">
        <v>60</v>
      </c>
      <c r="D223" s="49" t="s">
        <v>4</v>
      </c>
      <c r="E223" s="50">
        <v>0</v>
      </c>
      <c r="F223" s="50">
        <f t="shared" si="16"/>
        <v>0</v>
      </c>
    </row>
    <row r="224" spans="1:6" ht="15">
      <c r="A224" s="46" t="s">
        <v>137</v>
      </c>
      <c r="B224" s="47" t="s">
        <v>138</v>
      </c>
      <c r="C224" s="48">
        <v>360</v>
      </c>
      <c r="D224" s="49" t="s">
        <v>4</v>
      </c>
      <c r="E224" s="50">
        <v>0</v>
      </c>
      <c r="F224" s="50">
        <f t="shared" si="16"/>
        <v>0</v>
      </c>
    </row>
    <row r="225" spans="1:6" ht="15">
      <c r="A225" s="46" t="s">
        <v>139</v>
      </c>
      <c r="B225" s="47" t="s">
        <v>140</v>
      </c>
      <c r="C225" s="48">
        <v>12</v>
      </c>
      <c r="D225" s="49" t="s">
        <v>4</v>
      </c>
      <c r="E225" s="50">
        <v>0</v>
      </c>
      <c r="F225" s="50">
        <f t="shared" si="16"/>
        <v>0</v>
      </c>
    </row>
    <row r="226" spans="1:6" ht="15">
      <c r="A226" s="46" t="s">
        <v>141</v>
      </c>
      <c r="B226" s="47" t="s">
        <v>142</v>
      </c>
      <c r="C226" s="48">
        <v>1</v>
      </c>
      <c r="D226" s="49" t="s">
        <v>1099</v>
      </c>
      <c r="E226" s="50">
        <v>0</v>
      </c>
      <c r="F226" s="50">
        <f t="shared" si="16"/>
        <v>0</v>
      </c>
    </row>
    <row r="227" spans="1:6" ht="15">
      <c r="A227" s="34" t="s">
        <v>296</v>
      </c>
      <c r="B227" s="47" t="s">
        <v>143</v>
      </c>
      <c r="C227" s="48">
        <v>6</v>
      </c>
      <c r="D227" s="49" t="s">
        <v>4</v>
      </c>
      <c r="E227" s="38">
        <v>0</v>
      </c>
      <c r="F227" s="38">
        <f t="shared" si="16"/>
        <v>0</v>
      </c>
    </row>
    <row r="228" spans="1:6" ht="15">
      <c r="A228" s="46" t="s">
        <v>297</v>
      </c>
      <c r="B228" s="47" t="s">
        <v>144</v>
      </c>
      <c r="C228" s="48">
        <v>1</v>
      </c>
      <c r="D228" s="49" t="s">
        <v>1099</v>
      </c>
      <c r="E228" s="50">
        <v>0</v>
      </c>
      <c r="F228" s="50">
        <f t="shared" si="16"/>
        <v>0</v>
      </c>
    </row>
    <row r="229" spans="1:6" ht="15">
      <c r="A229" s="166"/>
      <c r="B229" s="51" t="s">
        <v>14</v>
      </c>
      <c r="C229" s="167"/>
      <c r="D229" s="167"/>
      <c r="E229" s="167"/>
      <c r="F229" s="52">
        <f>SUM(F215:F228)</f>
        <v>0</v>
      </c>
    </row>
    <row r="230" spans="1:6" ht="15">
      <c r="A230" s="34"/>
      <c r="B230" s="35"/>
      <c r="C230" s="36"/>
      <c r="D230" s="37"/>
      <c r="E230" s="38"/>
      <c r="F230" s="38"/>
    </row>
    <row r="231" spans="1:6" ht="15.75">
      <c r="A231" s="41"/>
      <c r="B231" s="42" t="s">
        <v>95</v>
      </c>
      <c r="C231" s="41"/>
      <c r="D231" s="41"/>
      <c r="E231" s="41"/>
      <c r="F231" s="41"/>
    </row>
    <row r="232" spans="1:6" ht="15">
      <c r="A232" s="43"/>
      <c r="B232" s="43" t="s">
        <v>27</v>
      </c>
      <c r="C232" s="44" t="s">
        <v>28</v>
      </c>
      <c r="D232" s="44" t="s">
        <v>0</v>
      </c>
      <c r="E232" s="45" t="s">
        <v>1</v>
      </c>
      <c r="F232" s="45" t="s">
        <v>14</v>
      </c>
    </row>
    <row r="233" spans="1:6" ht="15">
      <c r="A233" s="46" t="s">
        <v>39</v>
      </c>
      <c r="B233" s="35" t="s">
        <v>145</v>
      </c>
      <c r="C233" s="48">
        <v>14000</v>
      </c>
      <c r="D233" s="49" t="s">
        <v>3</v>
      </c>
      <c r="E233" s="50">
        <v>0</v>
      </c>
      <c r="F233" s="50">
        <f aca="true" t="shared" si="17" ref="F233">C233*E233</f>
        <v>0</v>
      </c>
    </row>
    <row r="234" spans="1:6" ht="15">
      <c r="A234" s="166"/>
      <c r="B234" s="51" t="s">
        <v>14</v>
      </c>
      <c r="C234" s="167"/>
      <c r="D234" s="167"/>
      <c r="E234" s="167"/>
      <c r="F234" s="52">
        <f>SUM(F233:F233)</f>
        <v>0</v>
      </c>
    </row>
    <row r="235" spans="1:6" ht="15">
      <c r="A235" s="43"/>
      <c r="B235" s="43"/>
      <c r="C235" s="44"/>
      <c r="D235" s="44"/>
      <c r="E235" s="45"/>
      <c r="F235" s="45"/>
    </row>
    <row r="236" spans="1:6" ht="15.75">
      <c r="A236" s="41"/>
      <c r="B236" s="42" t="s">
        <v>38</v>
      </c>
      <c r="C236" s="41"/>
      <c r="D236" s="41"/>
      <c r="E236" s="41"/>
      <c r="F236" s="41"/>
    </row>
    <row r="237" spans="1:6" ht="15">
      <c r="A237" s="43"/>
      <c r="B237" s="43" t="s">
        <v>27</v>
      </c>
      <c r="C237" s="44" t="s">
        <v>28</v>
      </c>
      <c r="D237" s="44" t="s">
        <v>0</v>
      </c>
      <c r="E237" s="45" t="s">
        <v>1</v>
      </c>
      <c r="F237" s="45" t="s">
        <v>14</v>
      </c>
    </row>
    <row r="238" spans="1:6" ht="15">
      <c r="A238" s="46" t="s">
        <v>96</v>
      </c>
      <c r="B238" s="47" t="s">
        <v>298</v>
      </c>
      <c r="C238" s="48">
        <v>250</v>
      </c>
      <c r="D238" s="49" t="s">
        <v>3</v>
      </c>
      <c r="E238" s="50">
        <v>0</v>
      </c>
      <c r="F238" s="50">
        <f aca="true" t="shared" si="18" ref="F238:F245">C238*E238</f>
        <v>0</v>
      </c>
    </row>
    <row r="239" spans="1:6" ht="15">
      <c r="A239" s="46" t="s">
        <v>98</v>
      </c>
      <c r="B239" s="47" t="s">
        <v>146</v>
      </c>
      <c r="C239" s="48">
        <v>50</v>
      </c>
      <c r="D239" s="49" t="s">
        <v>3</v>
      </c>
      <c r="E239" s="50">
        <v>0</v>
      </c>
      <c r="F239" s="50">
        <f t="shared" si="18"/>
        <v>0</v>
      </c>
    </row>
    <row r="240" spans="1:6" ht="15">
      <c r="A240" s="46" t="s">
        <v>147</v>
      </c>
      <c r="B240" s="47" t="s">
        <v>148</v>
      </c>
      <c r="C240" s="48">
        <v>480</v>
      </c>
      <c r="D240" s="49" t="s">
        <v>3</v>
      </c>
      <c r="E240" s="50">
        <v>0</v>
      </c>
      <c r="F240" s="50">
        <f t="shared" si="18"/>
        <v>0</v>
      </c>
    </row>
    <row r="241" spans="1:6" ht="15">
      <c r="A241" s="46" t="s">
        <v>149</v>
      </c>
      <c r="B241" s="47" t="s">
        <v>93</v>
      </c>
      <c r="C241" s="48">
        <v>530</v>
      </c>
      <c r="D241" s="49" t="s">
        <v>3</v>
      </c>
      <c r="E241" s="50">
        <v>0</v>
      </c>
      <c r="F241" s="50">
        <f t="shared" si="18"/>
        <v>0</v>
      </c>
    </row>
    <row r="242" spans="1:6" ht="15">
      <c r="A242" s="46" t="s">
        <v>150</v>
      </c>
      <c r="B242" s="47" t="s">
        <v>151</v>
      </c>
      <c r="C242" s="48">
        <v>90</v>
      </c>
      <c r="D242" s="49" t="s">
        <v>4</v>
      </c>
      <c r="E242" s="50">
        <v>0</v>
      </c>
      <c r="F242" s="50">
        <f t="shared" si="18"/>
        <v>0</v>
      </c>
    </row>
    <row r="243" spans="1:6" ht="15">
      <c r="A243" s="46" t="s">
        <v>152</v>
      </c>
      <c r="B243" s="47" t="s">
        <v>153</v>
      </c>
      <c r="C243" s="48">
        <v>8</v>
      </c>
      <c r="D243" s="49" t="s">
        <v>4</v>
      </c>
      <c r="E243" s="50">
        <v>0</v>
      </c>
      <c r="F243" s="50">
        <f t="shared" si="18"/>
        <v>0</v>
      </c>
    </row>
    <row r="244" spans="1:6" ht="15">
      <c r="A244" s="46" t="s">
        <v>154</v>
      </c>
      <c r="B244" s="47" t="s">
        <v>155</v>
      </c>
      <c r="C244" s="48">
        <v>50</v>
      </c>
      <c r="D244" s="49" t="s">
        <v>4</v>
      </c>
      <c r="E244" s="50">
        <v>0</v>
      </c>
      <c r="F244" s="50">
        <f t="shared" si="18"/>
        <v>0</v>
      </c>
    </row>
    <row r="245" spans="1:6" ht="15">
      <c r="A245" s="46" t="s">
        <v>156</v>
      </c>
      <c r="B245" s="47" t="s">
        <v>157</v>
      </c>
      <c r="C245" s="48">
        <v>1</v>
      </c>
      <c r="D245" s="49" t="s">
        <v>47</v>
      </c>
      <c r="E245" s="50">
        <v>0</v>
      </c>
      <c r="F245" s="50">
        <f t="shared" si="18"/>
        <v>0</v>
      </c>
    </row>
    <row r="246" spans="1:6" ht="15">
      <c r="A246" s="166"/>
      <c r="B246" s="51" t="s">
        <v>14</v>
      </c>
      <c r="C246" s="167"/>
      <c r="D246" s="167"/>
      <c r="E246" s="167"/>
      <c r="F246" s="52">
        <f>SUM(F238:F245)</f>
        <v>0</v>
      </c>
    </row>
    <row r="247" spans="1:6" ht="15">
      <c r="A247" s="34"/>
      <c r="B247" s="35"/>
      <c r="C247" s="36"/>
      <c r="D247" s="37"/>
      <c r="E247" s="38"/>
      <c r="F247" s="38"/>
    </row>
    <row r="248" spans="1:6" ht="15.75">
      <c r="A248" s="41"/>
      <c r="B248" s="42" t="s">
        <v>48</v>
      </c>
      <c r="C248" s="41"/>
      <c r="D248" s="41"/>
      <c r="E248" s="41"/>
      <c r="F248" s="41"/>
    </row>
    <row r="249" spans="1:6" ht="15">
      <c r="A249" s="43"/>
      <c r="B249" s="43" t="s">
        <v>27</v>
      </c>
      <c r="C249" s="44" t="s">
        <v>28</v>
      </c>
      <c r="D249" s="44" t="s">
        <v>0</v>
      </c>
      <c r="E249" s="45" t="s">
        <v>1</v>
      </c>
      <c r="F249" s="45" t="s">
        <v>14</v>
      </c>
    </row>
    <row r="250" spans="1:6" ht="15">
      <c r="A250" s="46" t="s">
        <v>105</v>
      </c>
      <c r="B250" s="47" t="s">
        <v>158</v>
      </c>
      <c r="C250" s="48">
        <v>8</v>
      </c>
      <c r="D250" s="49" t="s">
        <v>4</v>
      </c>
      <c r="E250" s="50">
        <v>0</v>
      </c>
      <c r="F250" s="50">
        <f aca="true" t="shared" si="19" ref="F250:F256">C250*E250</f>
        <v>0</v>
      </c>
    </row>
    <row r="251" spans="1:6" ht="15">
      <c r="A251" s="46" t="s">
        <v>106</v>
      </c>
      <c r="B251" s="47" t="s">
        <v>159</v>
      </c>
      <c r="C251" s="48">
        <v>172</v>
      </c>
      <c r="D251" s="49" t="s">
        <v>4</v>
      </c>
      <c r="E251" s="50">
        <v>0</v>
      </c>
      <c r="F251" s="50">
        <f t="shared" si="19"/>
        <v>0</v>
      </c>
    </row>
    <row r="252" spans="1:6" ht="15">
      <c r="A252" s="46" t="s">
        <v>160</v>
      </c>
      <c r="B252" s="47" t="s">
        <v>161</v>
      </c>
      <c r="C252" s="48">
        <v>90</v>
      </c>
      <c r="D252" s="49" t="s">
        <v>4</v>
      </c>
      <c r="E252" s="50">
        <v>0</v>
      </c>
      <c r="F252" s="50">
        <f t="shared" si="19"/>
        <v>0</v>
      </c>
    </row>
    <row r="253" spans="1:6" ht="15">
      <c r="A253" s="46" t="s">
        <v>162</v>
      </c>
      <c r="B253" s="47" t="s">
        <v>163</v>
      </c>
      <c r="C253" s="48">
        <v>172</v>
      </c>
      <c r="D253" s="49" t="s">
        <v>4</v>
      </c>
      <c r="E253" s="50">
        <v>0</v>
      </c>
      <c r="F253" s="50">
        <f t="shared" si="19"/>
        <v>0</v>
      </c>
    </row>
    <row r="254" spans="1:6" ht="15">
      <c r="A254" s="46" t="s">
        <v>164</v>
      </c>
      <c r="B254" s="47" t="s">
        <v>165</v>
      </c>
      <c r="C254" s="48">
        <v>360</v>
      </c>
      <c r="D254" s="49" t="s">
        <v>4</v>
      </c>
      <c r="E254" s="50">
        <v>0</v>
      </c>
      <c r="F254" s="50">
        <f t="shared" si="19"/>
        <v>0</v>
      </c>
    </row>
    <row r="255" spans="1:6" ht="15">
      <c r="A255" s="46" t="s">
        <v>166</v>
      </c>
      <c r="B255" s="47" t="s">
        <v>167</v>
      </c>
      <c r="C255" s="48">
        <v>172</v>
      </c>
      <c r="D255" s="49" t="s">
        <v>4</v>
      </c>
      <c r="E255" s="50">
        <v>0</v>
      </c>
      <c r="F255" s="50">
        <f t="shared" si="19"/>
        <v>0</v>
      </c>
    </row>
    <row r="256" spans="1:6" ht="15">
      <c r="A256" s="46" t="s">
        <v>299</v>
      </c>
      <c r="B256" s="47" t="s">
        <v>168</v>
      </c>
      <c r="C256" s="48">
        <v>6</v>
      </c>
      <c r="D256" s="49" t="s">
        <v>4</v>
      </c>
      <c r="E256" s="50">
        <v>0</v>
      </c>
      <c r="F256" s="50">
        <f t="shared" si="19"/>
        <v>0</v>
      </c>
    </row>
    <row r="257" spans="1:6" ht="15">
      <c r="A257" s="46"/>
      <c r="B257" s="51" t="s">
        <v>14</v>
      </c>
      <c r="C257" s="167"/>
      <c r="D257" s="167"/>
      <c r="E257" s="167"/>
      <c r="F257" s="52">
        <f>SUM(F250:F256)</f>
        <v>0</v>
      </c>
    </row>
    <row r="258" spans="1:6" ht="15">
      <c r="A258" s="46"/>
      <c r="B258" s="47"/>
      <c r="C258" s="48"/>
      <c r="D258" s="49"/>
      <c r="E258" s="50"/>
      <c r="F258" s="50"/>
    </row>
    <row r="259" spans="1:6" ht="15.75">
      <c r="A259" s="41"/>
      <c r="B259" s="42" t="s">
        <v>169</v>
      </c>
      <c r="C259" s="41"/>
      <c r="D259" s="41"/>
      <c r="E259" s="41"/>
      <c r="F259" s="41"/>
    </row>
    <row r="260" spans="1:6" ht="15">
      <c r="A260" s="43"/>
      <c r="B260" s="43" t="s">
        <v>27</v>
      </c>
      <c r="C260" s="44" t="s">
        <v>28</v>
      </c>
      <c r="D260" s="44" t="s">
        <v>0</v>
      </c>
      <c r="E260" s="45" t="s">
        <v>1</v>
      </c>
      <c r="F260" s="45" t="s">
        <v>14</v>
      </c>
    </row>
    <row r="261" spans="1:6" ht="15">
      <c r="A261" s="46" t="s">
        <v>58</v>
      </c>
      <c r="B261" s="47" t="s">
        <v>170</v>
      </c>
      <c r="C261" s="48">
        <v>14000</v>
      </c>
      <c r="D261" s="49" t="s">
        <v>3</v>
      </c>
      <c r="E261" s="50">
        <v>0</v>
      </c>
      <c r="F261" s="50">
        <f aca="true" t="shared" si="20" ref="F261">C261*E261</f>
        <v>0</v>
      </c>
    </row>
    <row r="262" spans="1:6" ht="15">
      <c r="A262" s="166"/>
      <c r="B262" s="51" t="s">
        <v>14</v>
      </c>
      <c r="C262" s="167"/>
      <c r="D262" s="167"/>
      <c r="E262" s="167"/>
      <c r="F262" s="52">
        <f>SUM(F261:F261)</f>
        <v>0</v>
      </c>
    </row>
    <row r="263" spans="1:6" ht="15">
      <c r="A263" s="34"/>
      <c r="B263" s="35"/>
      <c r="C263" s="36"/>
      <c r="D263" s="37"/>
      <c r="E263" s="38"/>
      <c r="F263" s="38"/>
    </row>
    <row r="264" spans="1:6" ht="15.75">
      <c r="A264" s="41"/>
      <c r="B264" s="42" t="s">
        <v>57</v>
      </c>
      <c r="C264" s="41"/>
      <c r="D264" s="41"/>
      <c r="E264" s="41"/>
      <c r="F264" s="41"/>
    </row>
    <row r="265" spans="1:6" ht="15">
      <c r="A265" s="43"/>
      <c r="B265" s="43" t="s">
        <v>27</v>
      </c>
      <c r="C265" s="44" t="s">
        <v>28</v>
      </c>
      <c r="D265" s="44" t="s">
        <v>0</v>
      </c>
      <c r="E265" s="45" t="s">
        <v>1</v>
      </c>
      <c r="F265" s="45" t="s">
        <v>14</v>
      </c>
    </row>
    <row r="266" spans="1:6" ht="15">
      <c r="A266" s="46" t="s">
        <v>114</v>
      </c>
      <c r="B266" s="47" t="s">
        <v>59</v>
      </c>
      <c r="C266" s="48">
        <v>780</v>
      </c>
      <c r="D266" s="49" t="s">
        <v>3</v>
      </c>
      <c r="E266" s="50">
        <v>0</v>
      </c>
      <c r="F266" s="50">
        <f aca="true" t="shared" si="21" ref="F266:F273">C266*E266</f>
        <v>0</v>
      </c>
    </row>
    <row r="267" spans="1:6" ht="15">
      <c r="A267" s="46" t="s">
        <v>116</v>
      </c>
      <c r="B267" s="47" t="s">
        <v>171</v>
      </c>
      <c r="C267" s="48">
        <v>250</v>
      </c>
      <c r="D267" s="49" t="s">
        <v>3</v>
      </c>
      <c r="E267" s="50">
        <v>0</v>
      </c>
      <c r="F267" s="50">
        <f t="shared" si="21"/>
        <v>0</v>
      </c>
    </row>
    <row r="268" spans="1:6" ht="15">
      <c r="A268" s="46" t="s">
        <v>60</v>
      </c>
      <c r="B268" s="47" t="s">
        <v>61</v>
      </c>
      <c r="C268" s="48">
        <v>530</v>
      </c>
      <c r="D268" s="49" t="s">
        <v>3</v>
      </c>
      <c r="E268" s="50">
        <v>0</v>
      </c>
      <c r="F268" s="50">
        <f t="shared" si="21"/>
        <v>0</v>
      </c>
    </row>
    <row r="269" spans="1:6" ht="15">
      <c r="A269" s="46" t="s">
        <v>172</v>
      </c>
      <c r="B269" s="47" t="s">
        <v>173</v>
      </c>
      <c r="C269" s="48">
        <v>780</v>
      </c>
      <c r="D269" s="49" t="s">
        <v>3</v>
      </c>
      <c r="E269" s="50">
        <v>0</v>
      </c>
      <c r="F269" s="50">
        <f t="shared" si="21"/>
        <v>0</v>
      </c>
    </row>
    <row r="270" spans="1:6" ht="15">
      <c r="A270" s="46" t="s">
        <v>174</v>
      </c>
      <c r="B270" s="47" t="s">
        <v>151</v>
      </c>
      <c r="C270" s="48">
        <v>90</v>
      </c>
      <c r="D270" s="49" t="s">
        <v>4</v>
      </c>
      <c r="E270" s="50">
        <v>0</v>
      </c>
      <c r="F270" s="50">
        <f t="shared" si="21"/>
        <v>0</v>
      </c>
    </row>
    <row r="271" spans="1:6" ht="15">
      <c r="A271" s="46" t="s">
        <v>175</v>
      </c>
      <c r="B271" s="47" t="s">
        <v>176</v>
      </c>
      <c r="C271" s="48">
        <v>8</v>
      </c>
      <c r="D271" s="49" t="s">
        <v>4</v>
      </c>
      <c r="E271" s="50">
        <v>0</v>
      </c>
      <c r="F271" s="50">
        <f t="shared" si="21"/>
        <v>0</v>
      </c>
    </row>
    <row r="272" spans="1:6" ht="15">
      <c r="A272" s="46" t="s">
        <v>177</v>
      </c>
      <c r="B272" s="47" t="s">
        <v>110</v>
      </c>
      <c r="C272" s="48">
        <v>30</v>
      </c>
      <c r="D272" s="49" t="s">
        <v>4</v>
      </c>
      <c r="E272" s="50">
        <v>0</v>
      </c>
      <c r="F272" s="50">
        <f t="shared" si="21"/>
        <v>0</v>
      </c>
    </row>
    <row r="273" spans="1:6" ht="15">
      <c r="A273" s="46" t="s">
        <v>178</v>
      </c>
      <c r="B273" s="47" t="s">
        <v>69</v>
      </c>
      <c r="C273" s="48">
        <v>17</v>
      </c>
      <c r="D273" s="49" t="s">
        <v>4</v>
      </c>
      <c r="E273" s="50">
        <v>0</v>
      </c>
      <c r="F273" s="50">
        <f t="shared" si="21"/>
        <v>0</v>
      </c>
    </row>
    <row r="274" spans="1:6" ht="15">
      <c r="A274" s="166"/>
      <c r="B274" s="51" t="s">
        <v>14</v>
      </c>
      <c r="C274" s="167"/>
      <c r="D274" s="167"/>
      <c r="E274" s="167"/>
      <c r="F274" s="52">
        <f>SUM(F266:F273)</f>
        <v>0</v>
      </c>
    </row>
    <row r="275" spans="1:6" ht="15">
      <c r="A275" s="34"/>
      <c r="B275" s="35"/>
      <c r="C275" s="36"/>
      <c r="D275" s="37"/>
      <c r="E275" s="38"/>
      <c r="F275" s="38"/>
    </row>
    <row r="276" spans="1:6" ht="15.75">
      <c r="A276" s="41"/>
      <c r="B276" s="42" t="s">
        <v>70</v>
      </c>
      <c r="C276" s="41"/>
      <c r="D276" s="41"/>
      <c r="E276" s="41"/>
      <c r="F276" s="41"/>
    </row>
    <row r="277" spans="1:6" ht="15">
      <c r="A277" s="43"/>
      <c r="B277" s="43" t="s">
        <v>27</v>
      </c>
      <c r="C277" s="44" t="s">
        <v>28</v>
      </c>
      <c r="D277" s="44" t="s">
        <v>0</v>
      </c>
      <c r="E277" s="45" t="s">
        <v>1</v>
      </c>
      <c r="F277" s="45" t="s">
        <v>14</v>
      </c>
    </row>
    <row r="278" spans="1:6" ht="15">
      <c r="A278" s="46" t="s">
        <v>71</v>
      </c>
      <c r="B278" s="47" t="s">
        <v>118</v>
      </c>
      <c r="C278" s="48">
        <v>1</v>
      </c>
      <c r="D278" s="49" t="s">
        <v>5</v>
      </c>
      <c r="E278" s="50">
        <v>0</v>
      </c>
      <c r="F278" s="50">
        <f aca="true" t="shared" si="22" ref="F278:F282">C278*E278</f>
        <v>0</v>
      </c>
    </row>
    <row r="279" spans="1:6" ht="15">
      <c r="A279" s="46" t="s">
        <v>73</v>
      </c>
      <c r="B279" s="47" t="s">
        <v>179</v>
      </c>
      <c r="C279" s="48">
        <v>8</v>
      </c>
      <c r="D279" s="49" t="s">
        <v>15</v>
      </c>
      <c r="E279" s="50">
        <v>0</v>
      </c>
      <c r="F279" s="50">
        <f t="shared" si="22"/>
        <v>0</v>
      </c>
    </row>
    <row r="280" spans="1:6" ht="15">
      <c r="A280" s="46" t="s">
        <v>75</v>
      </c>
      <c r="B280" s="47" t="s">
        <v>180</v>
      </c>
      <c r="C280" s="48">
        <v>1</v>
      </c>
      <c r="D280" s="49" t="s">
        <v>1099</v>
      </c>
      <c r="E280" s="50">
        <v>0</v>
      </c>
      <c r="F280" s="50">
        <f t="shared" si="22"/>
        <v>0</v>
      </c>
    </row>
    <row r="281" spans="1:6" ht="15">
      <c r="A281" s="46" t="s">
        <v>77</v>
      </c>
      <c r="B281" s="35" t="s">
        <v>119</v>
      </c>
      <c r="C281" s="36">
        <v>8</v>
      </c>
      <c r="D281" s="37" t="s">
        <v>15</v>
      </c>
      <c r="E281" s="38">
        <v>0</v>
      </c>
      <c r="F281" s="50">
        <f t="shared" si="22"/>
        <v>0</v>
      </c>
    </row>
    <row r="282" spans="1:6" ht="15">
      <c r="A282" s="46" t="s">
        <v>79</v>
      </c>
      <c r="B282" s="47" t="s">
        <v>83</v>
      </c>
      <c r="C282" s="48">
        <v>1</v>
      </c>
      <c r="D282" s="49" t="s">
        <v>84</v>
      </c>
      <c r="E282" s="50">
        <v>0</v>
      </c>
      <c r="F282" s="50">
        <f t="shared" si="22"/>
        <v>0</v>
      </c>
    </row>
    <row r="283" spans="1:6" ht="15">
      <c r="A283" s="166"/>
      <c r="B283" s="51" t="s">
        <v>14</v>
      </c>
      <c r="C283" s="167"/>
      <c r="D283" s="167"/>
      <c r="E283" s="167"/>
      <c r="F283" s="52">
        <f>SUM(F278:F282)</f>
        <v>0</v>
      </c>
    </row>
    <row r="284" spans="1:6" ht="15">
      <c r="A284" s="34"/>
      <c r="B284" s="35"/>
      <c r="C284" s="36"/>
      <c r="D284" s="37"/>
      <c r="E284" s="38"/>
      <c r="F284" s="38"/>
    </row>
    <row r="285" spans="1:6" ht="15.75">
      <c r="A285" s="419" t="s">
        <v>293</v>
      </c>
      <c r="B285" s="419"/>
      <c r="C285" s="419"/>
      <c r="D285" s="419"/>
      <c r="E285" s="419"/>
      <c r="F285" s="419"/>
    </row>
    <row r="286" spans="1:6" ht="15.75">
      <c r="A286" s="421" t="s">
        <v>181</v>
      </c>
      <c r="B286" s="421"/>
      <c r="C286" s="421"/>
      <c r="D286" s="421"/>
      <c r="E286" s="421"/>
      <c r="F286" s="421"/>
    </row>
    <row r="287" spans="1:6" ht="15">
      <c r="A287" s="25"/>
      <c r="B287" s="26"/>
      <c r="C287" s="26"/>
      <c r="D287" s="26"/>
      <c r="E287" s="26"/>
      <c r="F287" s="26"/>
    </row>
    <row r="288" spans="1:6" ht="15.75">
      <c r="A288" s="27"/>
      <c r="B288" s="28" t="s">
        <v>19</v>
      </c>
      <c r="C288" s="27"/>
      <c r="D288" s="27"/>
      <c r="E288" s="27"/>
      <c r="F288" s="27"/>
    </row>
    <row r="289" spans="1:6" ht="15">
      <c r="A289" s="29"/>
      <c r="B289" s="29" t="s">
        <v>20</v>
      </c>
      <c r="C289" s="29"/>
      <c r="D289" s="29"/>
      <c r="E289" s="29"/>
      <c r="F289" s="30">
        <f>F306+F314+F319</f>
        <v>0</v>
      </c>
    </row>
    <row r="290" spans="1:6" ht="15">
      <c r="A290" s="29"/>
      <c r="B290" s="29" t="s">
        <v>21</v>
      </c>
      <c r="C290" s="29"/>
      <c r="D290" s="29"/>
      <c r="E290" s="29"/>
      <c r="F290" s="30">
        <f>F329+F340+F345+F355</f>
        <v>0</v>
      </c>
    </row>
    <row r="291" spans="1:6" ht="15">
      <c r="A291" s="29"/>
      <c r="B291" s="29" t="s">
        <v>22</v>
      </c>
      <c r="C291" s="29"/>
      <c r="D291" s="29"/>
      <c r="E291" s="29"/>
      <c r="F291" s="30">
        <f>F289*0.01</f>
        <v>0</v>
      </c>
    </row>
    <row r="292" spans="1:6" ht="15">
      <c r="A292" s="29"/>
      <c r="B292" s="29" t="s">
        <v>23</v>
      </c>
      <c r="C292" s="29"/>
      <c r="D292" s="29"/>
      <c r="E292" s="29"/>
      <c r="F292" s="30">
        <f>F290*0.06</f>
        <v>0</v>
      </c>
    </row>
    <row r="293" spans="1:6" ht="15.75" thickBot="1">
      <c r="A293" s="31"/>
      <c r="B293" s="32" t="s">
        <v>24</v>
      </c>
      <c r="C293" s="31"/>
      <c r="D293" s="31"/>
      <c r="E293" s="31"/>
      <c r="F293" s="33">
        <f>SUM(F289:F292)</f>
        <v>0</v>
      </c>
    </row>
    <row r="294" spans="1:6" ht="15">
      <c r="A294" s="29"/>
      <c r="B294" s="63"/>
      <c r="C294" s="29"/>
      <c r="D294" s="29"/>
      <c r="E294" s="29"/>
      <c r="F294" s="65"/>
    </row>
    <row r="295" spans="1:6" ht="15.75">
      <c r="A295" s="39"/>
      <c r="B295" s="40" t="s">
        <v>25</v>
      </c>
      <c r="C295" s="39"/>
      <c r="D295" s="39"/>
      <c r="E295" s="39"/>
      <c r="F295" s="39"/>
    </row>
    <row r="296" spans="1:6" ht="15.75">
      <c r="A296" s="41"/>
      <c r="B296" s="42" t="s">
        <v>182</v>
      </c>
      <c r="C296" s="41"/>
      <c r="D296" s="41"/>
      <c r="E296" s="41"/>
      <c r="F296" s="41"/>
    </row>
    <row r="297" spans="1:6" ht="15">
      <c r="A297" s="43"/>
      <c r="B297" s="43" t="s">
        <v>27</v>
      </c>
      <c r="C297" s="44" t="s">
        <v>28</v>
      </c>
      <c r="D297" s="44" t="s">
        <v>0</v>
      </c>
      <c r="E297" s="45" t="s">
        <v>1</v>
      </c>
      <c r="F297" s="45" t="s">
        <v>14</v>
      </c>
    </row>
    <row r="298" spans="1:6" ht="15">
      <c r="A298" s="43"/>
      <c r="B298" s="43" t="s">
        <v>27</v>
      </c>
      <c r="C298" s="44" t="s">
        <v>28</v>
      </c>
      <c r="D298" s="44" t="s">
        <v>0</v>
      </c>
      <c r="E298" s="45" t="s">
        <v>1</v>
      </c>
      <c r="F298" s="45" t="s">
        <v>14</v>
      </c>
    </row>
    <row r="299" spans="1:6" ht="15">
      <c r="A299" s="46" t="s">
        <v>183</v>
      </c>
      <c r="B299" s="66" t="s">
        <v>184</v>
      </c>
      <c r="C299" s="48">
        <v>6</v>
      </c>
      <c r="D299" s="49" t="s">
        <v>4</v>
      </c>
      <c r="E299" s="50">
        <v>0</v>
      </c>
      <c r="F299" s="50">
        <f aca="true" t="shared" si="23" ref="F299">C299*E299</f>
        <v>0</v>
      </c>
    </row>
    <row r="300" spans="1:6" ht="15">
      <c r="A300" s="46"/>
      <c r="B300" s="66" t="s">
        <v>185</v>
      </c>
      <c r="C300" s="48"/>
      <c r="D300" s="49"/>
      <c r="E300" s="50"/>
      <c r="F300" s="50"/>
    </row>
    <row r="301" spans="1:6" ht="15">
      <c r="A301" s="46" t="s">
        <v>186</v>
      </c>
      <c r="B301" s="66" t="s">
        <v>187</v>
      </c>
      <c r="C301" s="48">
        <v>3</v>
      </c>
      <c r="D301" s="49" t="s">
        <v>4</v>
      </c>
      <c r="E301" s="50">
        <v>0</v>
      </c>
      <c r="F301" s="50">
        <f aca="true" t="shared" si="24" ref="F301:F304">C301*E301</f>
        <v>0</v>
      </c>
    </row>
    <row r="302" spans="1:6" ht="15">
      <c r="A302" s="46"/>
      <c r="B302" s="66" t="s">
        <v>188</v>
      </c>
      <c r="C302" s="48"/>
      <c r="D302" s="49"/>
      <c r="E302" s="50"/>
      <c r="F302" s="50"/>
    </row>
    <row r="303" spans="1:6" ht="15">
      <c r="A303" s="46"/>
      <c r="B303" s="66" t="s">
        <v>189</v>
      </c>
      <c r="C303" s="48"/>
      <c r="D303" s="49"/>
      <c r="E303" s="50"/>
      <c r="F303" s="50"/>
    </row>
    <row r="304" spans="1:6" ht="15">
      <c r="A304" s="46" t="s">
        <v>37</v>
      </c>
      <c r="B304" s="47" t="s">
        <v>190</v>
      </c>
      <c r="C304" s="48">
        <v>9</v>
      </c>
      <c r="D304" s="49" t="s">
        <v>4</v>
      </c>
      <c r="E304" s="50">
        <v>0</v>
      </c>
      <c r="F304" s="50">
        <f t="shared" si="24"/>
        <v>0</v>
      </c>
    </row>
    <row r="305" spans="1:6" ht="15">
      <c r="A305" s="46" t="s">
        <v>191</v>
      </c>
      <c r="B305" s="47" t="s">
        <v>192</v>
      </c>
      <c r="C305" s="48">
        <v>1</v>
      </c>
      <c r="D305" s="49" t="s">
        <v>47</v>
      </c>
      <c r="E305" s="50">
        <v>0</v>
      </c>
      <c r="F305" s="50">
        <f>C305*E305</f>
        <v>0</v>
      </c>
    </row>
    <row r="306" spans="1:6" ht="15">
      <c r="A306" s="166"/>
      <c r="B306" s="51" t="s">
        <v>14</v>
      </c>
      <c r="C306" s="167"/>
      <c r="D306" s="167"/>
      <c r="E306" s="167"/>
      <c r="F306" s="52">
        <f>SUM(F299:F305)</f>
        <v>0</v>
      </c>
    </row>
    <row r="307" spans="1:6" ht="15">
      <c r="A307" s="34"/>
      <c r="B307" s="35"/>
      <c r="C307" s="36"/>
      <c r="D307" s="37"/>
      <c r="E307" s="38"/>
      <c r="F307" s="38"/>
    </row>
    <row r="308" spans="1:6" ht="15.75">
      <c r="A308" s="41"/>
      <c r="B308" s="42" t="s">
        <v>193</v>
      </c>
      <c r="C308" s="41"/>
      <c r="D308" s="41"/>
      <c r="E308" s="41"/>
      <c r="F308" s="41"/>
    </row>
    <row r="309" spans="1:6" ht="15">
      <c r="A309" s="43"/>
      <c r="B309" s="43" t="s">
        <v>27</v>
      </c>
      <c r="C309" s="44" t="s">
        <v>28</v>
      </c>
      <c r="D309" s="44" t="s">
        <v>0</v>
      </c>
      <c r="E309" s="45" t="s">
        <v>1</v>
      </c>
      <c r="F309" s="45" t="s">
        <v>14</v>
      </c>
    </row>
    <row r="310" spans="1:6" ht="15">
      <c r="A310" s="46" t="s">
        <v>96</v>
      </c>
      <c r="B310" s="47" t="s">
        <v>194</v>
      </c>
      <c r="C310" s="48">
        <v>100</v>
      </c>
      <c r="D310" s="49" t="s">
        <v>3</v>
      </c>
      <c r="E310" s="50">
        <v>0</v>
      </c>
      <c r="F310" s="50">
        <f aca="true" t="shared" si="25" ref="F310:F313">C310*E310</f>
        <v>0</v>
      </c>
    </row>
    <row r="311" spans="1:6" ht="15">
      <c r="A311" s="46" t="s">
        <v>98</v>
      </c>
      <c r="B311" s="47" t="s">
        <v>195</v>
      </c>
      <c r="C311" s="48">
        <v>90</v>
      </c>
      <c r="D311" s="49" t="s">
        <v>3</v>
      </c>
      <c r="E311" s="50">
        <v>0</v>
      </c>
      <c r="F311" s="50">
        <f t="shared" si="25"/>
        <v>0</v>
      </c>
    </row>
    <row r="312" spans="1:6" ht="15">
      <c r="A312" s="46" t="s">
        <v>149</v>
      </c>
      <c r="B312" s="47" t="s">
        <v>93</v>
      </c>
      <c r="C312" s="48">
        <v>90</v>
      </c>
      <c r="D312" s="49" t="s">
        <v>3</v>
      </c>
      <c r="E312" s="50">
        <v>0</v>
      </c>
      <c r="F312" s="50">
        <f t="shared" si="25"/>
        <v>0</v>
      </c>
    </row>
    <row r="313" spans="1:6" ht="15">
      <c r="A313" s="46" t="s">
        <v>150</v>
      </c>
      <c r="B313" s="47" t="s">
        <v>196</v>
      </c>
      <c r="C313" s="48">
        <v>18</v>
      </c>
      <c r="D313" s="49" t="s">
        <v>4</v>
      </c>
      <c r="E313" s="50">
        <v>0</v>
      </c>
      <c r="F313" s="50">
        <f t="shared" si="25"/>
        <v>0</v>
      </c>
    </row>
    <row r="314" spans="1:6" ht="15">
      <c r="A314" s="166"/>
      <c r="B314" s="51" t="s">
        <v>14</v>
      </c>
      <c r="C314" s="167"/>
      <c r="D314" s="167"/>
      <c r="E314" s="167"/>
      <c r="F314" s="52">
        <f>SUM(F310:F313)</f>
        <v>0</v>
      </c>
    </row>
    <row r="315" spans="1:6" ht="15">
      <c r="A315" s="34"/>
      <c r="B315" s="35"/>
      <c r="C315" s="36"/>
      <c r="D315" s="37"/>
      <c r="E315" s="38"/>
      <c r="F315" s="38"/>
    </row>
    <row r="316" spans="1:6" ht="15.75">
      <c r="A316" s="41"/>
      <c r="B316" s="42" t="s">
        <v>197</v>
      </c>
      <c r="C316" s="41"/>
      <c r="D316" s="41"/>
      <c r="E316" s="41"/>
      <c r="F316" s="41"/>
    </row>
    <row r="317" spans="1:6" ht="15">
      <c r="A317" s="43"/>
      <c r="B317" s="43" t="s">
        <v>27</v>
      </c>
      <c r="C317" s="44" t="s">
        <v>28</v>
      </c>
      <c r="D317" s="44" t="s">
        <v>0</v>
      </c>
      <c r="E317" s="45" t="s">
        <v>1</v>
      </c>
      <c r="F317" s="45" t="s">
        <v>14</v>
      </c>
    </row>
    <row r="318" spans="1:6" ht="15">
      <c r="A318" s="34" t="s">
        <v>39</v>
      </c>
      <c r="B318" s="35" t="s">
        <v>145</v>
      </c>
      <c r="C318" s="36">
        <v>680</v>
      </c>
      <c r="D318" s="37" t="s">
        <v>3</v>
      </c>
      <c r="E318" s="38">
        <v>0</v>
      </c>
      <c r="F318" s="50">
        <f aca="true" t="shared" si="26" ref="F318">C318*E318</f>
        <v>0</v>
      </c>
    </row>
    <row r="319" spans="1:6" ht="15">
      <c r="A319" s="166"/>
      <c r="B319" s="51" t="s">
        <v>14</v>
      </c>
      <c r="C319" s="167"/>
      <c r="D319" s="167"/>
      <c r="E319" s="167"/>
      <c r="F319" s="52">
        <f>SUM(F318:F318)</f>
        <v>0</v>
      </c>
    </row>
    <row r="320" spans="1:6" ht="15">
      <c r="A320" s="34"/>
      <c r="B320" s="35"/>
      <c r="C320" s="36"/>
      <c r="D320" s="37"/>
      <c r="E320" s="38"/>
      <c r="F320" s="38"/>
    </row>
    <row r="321" spans="1:6" ht="15.75">
      <c r="A321" s="41"/>
      <c r="B321" s="42" t="s">
        <v>198</v>
      </c>
      <c r="C321" s="41"/>
      <c r="D321" s="41"/>
      <c r="E321" s="41"/>
      <c r="F321" s="41"/>
    </row>
    <row r="322" spans="1:6" ht="15">
      <c r="A322" s="43"/>
      <c r="B322" s="43" t="s">
        <v>27</v>
      </c>
      <c r="C322" s="44" t="s">
        <v>28</v>
      </c>
      <c r="D322" s="44" t="s">
        <v>0</v>
      </c>
      <c r="E322" s="45" t="s">
        <v>1</v>
      </c>
      <c r="F322" s="45" t="s">
        <v>14</v>
      </c>
    </row>
    <row r="323" spans="1:6" ht="15">
      <c r="A323" s="46" t="s">
        <v>199</v>
      </c>
      <c r="B323" s="47" t="s">
        <v>200</v>
      </c>
      <c r="C323" s="48">
        <v>6</v>
      </c>
      <c r="D323" s="49" t="s">
        <v>4</v>
      </c>
      <c r="E323" s="50">
        <v>0</v>
      </c>
      <c r="F323" s="50">
        <f aca="true" t="shared" si="27" ref="F323:F327">C323*E323</f>
        <v>0</v>
      </c>
    </row>
    <row r="324" spans="1:6" ht="15">
      <c r="A324" s="46" t="s">
        <v>100</v>
      </c>
      <c r="B324" s="47" t="s">
        <v>201</v>
      </c>
      <c r="C324" s="48">
        <v>3</v>
      </c>
      <c r="D324" s="49" t="s">
        <v>4</v>
      </c>
      <c r="E324" s="50">
        <v>0</v>
      </c>
      <c r="F324" s="50">
        <f t="shared" si="27"/>
        <v>0</v>
      </c>
    </row>
    <row r="325" spans="1:6" ht="15">
      <c r="A325" s="46" t="s">
        <v>103</v>
      </c>
      <c r="B325" s="47" t="s">
        <v>202</v>
      </c>
      <c r="C325" s="48">
        <v>1</v>
      </c>
      <c r="D325" s="49" t="s">
        <v>4</v>
      </c>
      <c r="E325" s="50">
        <v>0</v>
      </c>
      <c r="F325" s="50">
        <f t="shared" si="27"/>
        <v>0</v>
      </c>
    </row>
    <row r="326" spans="1:6" ht="15">
      <c r="A326" s="46" t="s">
        <v>106</v>
      </c>
      <c r="B326" s="47" t="s">
        <v>203</v>
      </c>
      <c r="C326" s="48">
        <v>3</v>
      </c>
      <c r="D326" s="49" t="s">
        <v>15</v>
      </c>
      <c r="E326" s="50">
        <v>0</v>
      </c>
      <c r="F326" s="50">
        <f t="shared" si="27"/>
        <v>0</v>
      </c>
    </row>
    <row r="327" spans="1:6" ht="15">
      <c r="A327" s="46" t="s">
        <v>204</v>
      </c>
      <c r="B327" s="47" t="s">
        <v>205</v>
      </c>
      <c r="C327" s="48">
        <v>1</v>
      </c>
      <c r="D327" s="49" t="s">
        <v>4</v>
      </c>
      <c r="E327" s="50">
        <v>0</v>
      </c>
      <c r="F327" s="50">
        <f t="shared" si="27"/>
        <v>0</v>
      </c>
    </row>
    <row r="328" spans="1:6" ht="15">
      <c r="A328" s="46" t="s">
        <v>164</v>
      </c>
      <c r="B328" s="47" t="s">
        <v>206</v>
      </c>
      <c r="C328" s="48">
        <v>1</v>
      </c>
      <c r="D328" s="49" t="s">
        <v>120</v>
      </c>
      <c r="E328" s="50">
        <v>0</v>
      </c>
      <c r="F328" s="50">
        <f>C328*E328</f>
        <v>0</v>
      </c>
    </row>
    <row r="329" spans="1:6" ht="15">
      <c r="A329" s="166"/>
      <c r="B329" s="51" t="s">
        <v>14</v>
      </c>
      <c r="C329" s="167"/>
      <c r="D329" s="167"/>
      <c r="E329" s="167"/>
      <c r="F329" s="52">
        <f>SUM(F323:F328)</f>
        <v>0</v>
      </c>
    </row>
    <row r="330" spans="1:6" ht="15">
      <c r="A330" s="43"/>
      <c r="B330" s="43"/>
      <c r="C330" s="44"/>
      <c r="D330" s="44"/>
      <c r="E330" s="45"/>
      <c r="F330" s="45"/>
    </row>
    <row r="331" spans="1:6" ht="15.75">
      <c r="A331" s="41"/>
      <c r="B331" s="42" t="s">
        <v>207</v>
      </c>
      <c r="C331" s="41"/>
      <c r="D331" s="41"/>
      <c r="E331" s="41"/>
      <c r="F331" s="41"/>
    </row>
    <row r="332" spans="1:6" ht="15">
      <c r="A332" s="43"/>
      <c r="B332" s="43" t="s">
        <v>27</v>
      </c>
      <c r="C332" s="44" t="s">
        <v>28</v>
      </c>
      <c r="D332" s="44" t="s">
        <v>0</v>
      </c>
      <c r="E332" s="45" t="s">
        <v>1</v>
      </c>
      <c r="F332" s="45" t="s">
        <v>14</v>
      </c>
    </row>
    <row r="333" spans="1:6" ht="15">
      <c r="A333" s="46" t="s">
        <v>114</v>
      </c>
      <c r="B333" s="47" t="s">
        <v>59</v>
      </c>
      <c r="C333" s="48">
        <v>190</v>
      </c>
      <c r="D333" s="49" t="s">
        <v>3</v>
      </c>
      <c r="E333" s="50">
        <v>0</v>
      </c>
      <c r="F333" s="50">
        <f aca="true" t="shared" si="28" ref="F333:F339">C333*E333</f>
        <v>0</v>
      </c>
    </row>
    <row r="334" spans="1:6" ht="15">
      <c r="A334" s="46" t="s">
        <v>116</v>
      </c>
      <c r="B334" s="47" t="s">
        <v>208</v>
      </c>
      <c r="C334" s="48">
        <v>100</v>
      </c>
      <c r="D334" s="49" t="s">
        <v>3</v>
      </c>
      <c r="E334" s="50">
        <v>0</v>
      </c>
      <c r="F334" s="50">
        <f t="shared" si="28"/>
        <v>0</v>
      </c>
    </row>
    <row r="335" spans="1:6" ht="15">
      <c r="A335" s="46" t="s">
        <v>60</v>
      </c>
      <c r="B335" s="47" t="s">
        <v>61</v>
      </c>
      <c r="C335" s="48">
        <v>90</v>
      </c>
      <c r="D335" s="49" t="s">
        <v>3</v>
      </c>
      <c r="E335" s="50">
        <v>0</v>
      </c>
      <c r="F335" s="50">
        <f t="shared" si="28"/>
        <v>0</v>
      </c>
    </row>
    <row r="336" spans="1:6" ht="15">
      <c r="A336" s="46" t="s">
        <v>172</v>
      </c>
      <c r="B336" s="47" t="s">
        <v>173</v>
      </c>
      <c r="C336" s="48">
        <v>90</v>
      </c>
      <c r="D336" s="49" t="s">
        <v>3</v>
      </c>
      <c r="E336" s="50">
        <v>0</v>
      </c>
      <c r="F336" s="50">
        <f t="shared" si="28"/>
        <v>0</v>
      </c>
    </row>
    <row r="337" spans="1:6" ht="15">
      <c r="A337" s="46" t="s">
        <v>174</v>
      </c>
      <c r="B337" s="47" t="s">
        <v>151</v>
      </c>
      <c r="C337" s="48">
        <v>18</v>
      </c>
      <c r="D337" s="49" t="s">
        <v>4</v>
      </c>
      <c r="E337" s="50">
        <v>0</v>
      </c>
      <c r="F337" s="50">
        <f t="shared" si="28"/>
        <v>0</v>
      </c>
    </row>
    <row r="338" spans="1:6" ht="15">
      <c r="A338" s="46" t="s">
        <v>177</v>
      </c>
      <c r="B338" s="47" t="s">
        <v>110</v>
      </c>
      <c r="C338" s="48">
        <v>12</v>
      </c>
      <c r="D338" s="49" t="s">
        <v>4</v>
      </c>
      <c r="E338" s="50">
        <v>0</v>
      </c>
      <c r="F338" s="50">
        <f t="shared" si="28"/>
        <v>0</v>
      </c>
    </row>
    <row r="339" spans="1:6" ht="15">
      <c r="A339" s="46" t="s">
        <v>178</v>
      </c>
      <c r="B339" s="47" t="s">
        <v>69</v>
      </c>
      <c r="C339" s="48">
        <v>1</v>
      </c>
      <c r="D339" s="49" t="s">
        <v>1099</v>
      </c>
      <c r="E339" s="50">
        <v>0</v>
      </c>
      <c r="F339" s="50">
        <f t="shared" si="28"/>
        <v>0</v>
      </c>
    </row>
    <row r="340" spans="1:6" ht="15">
      <c r="A340" s="166"/>
      <c r="B340" s="51" t="s">
        <v>14</v>
      </c>
      <c r="C340" s="167"/>
      <c r="D340" s="167"/>
      <c r="E340" s="167"/>
      <c r="F340" s="52">
        <f>SUM(F333:F339)</f>
        <v>0</v>
      </c>
    </row>
    <row r="341" spans="1:6" ht="15">
      <c r="A341" s="166"/>
      <c r="B341" s="51"/>
      <c r="C341" s="167"/>
      <c r="D341" s="167"/>
      <c r="E341" s="167"/>
      <c r="F341" s="176"/>
    </row>
    <row r="342" spans="1:6" ht="15.75">
      <c r="A342" s="41"/>
      <c r="B342" s="42" t="s">
        <v>169</v>
      </c>
      <c r="C342" s="41"/>
      <c r="D342" s="41"/>
      <c r="E342" s="41"/>
      <c r="F342" s="41"/>
    </row>
    <row r="343" spans="1:6" ht="15">
      <c r="A343" s="43"/>
      <c r="B343" s="43" t="s">
        <v>27</v>
      </c>
      <c r="C343" s="44" t="s">
        <v>28</v>
      </c>
      <c r="D343" s="44" t="s">
        <v>0</v>
      </c>
      <c r="E343" s="45" t="s">
        <v>1</v>
      </c>
      <c r="F343" s="45" t="s">
        <v>14</v>
      </c>
    </row>
    <row r="344" spans="1:6" ht="15">
      <c r="A344" s="46" t="s">
        <v>58</v>
      </c>
      <c r="B344" s="47" t="s">
        <v>170</v>
      </c>
      <c r="C344" s="48">
        <v>680</v>
      </c>
      <c r="D344" s="49" t="s">
        <v>3</v>
      </c>
      <c r="E344" s="50">
        <v>0</v>
      </c>
      <c r="F344" s="50">
        <f aca="true" t="shared" si="29" ref="F344">C344*E344</f>
        <v>0</v>
      </c>
    </row>
    <row r="345" spans="1:6" ht="15">
      <c r="A345" s="166"/>
      <c r="B345" s="51" t="s">
        <v>14</v>
      </c>
      <c r="C345" s="167"/>
      <c r="D345" s="167"/>
      <c r="E345" s="167"/>
      <c r="F345" s="52">
        <f>SUM(F344:F344)</f>
        <v>0</v>
      </c>
    </row>
    <row r="346" spans="1:6" ht="15">
      <c r="A346" s="34"/>
      <c r="B346" s="35"/>
      <c r="C346" s="36"/>
      <c r="D346" s="37"/>
      <c r="E346" s="38"/>
      <c r="F346" s="38"/>
    </row>
    <row r="347" spans="1:6" ht="15.75">
      <c r="A347" s="41"/>
      <c r="B347" s="42" t="s">
        <v>70</v>
      </c>
      <c r="C347" s="41"/>
      <c r="D347" s="41"/>
      <c r="E347" s="41"/>
      <c r="F347" s="41"/>
    </row>
    <row r="348" spans="1:6" ht="15">
      <c r="A348" s="43"/>
      <c r="B348" s="43" t="s">
        <v>27</v>
      </c>
      <c r="C348" s="44" t="s">
        <v>28</v>
      </c>
      <c r="D348" s="44" t="s">
        <v>0</v>
      </c>
      <c r="E348" s="45" t="s">
        <v>1</v>
      </c>
      <c r="F348" s="45" t="s">
        <v>14</v>
      </c>
    </row>
    <row r="349" spans="1:6" ht="15">
      <c r="A349" s="46" t="s">
        <v>71</v>
      </c>
      <c r="B349" s="35" t="s">
        <v>209</v>
      </c>
      <c r="C349" s="36">
        <v>1</v>
      </c>
      <c r="D349" s="37" t="s">
        <v>4</v>
      </c>
      <c r="E349" s="38">
        <v>0</v>
      </c>
      <c r="F349" s="50">
        <f aca="true" t="shared" si="30" ref="F349:F354">C349*E349</f>
        <v>0</v>
      </c>
    </row>
    <row r="350" spans="1:6" ht="15">
      <c r="A350" s="34" t="s">
        <v>73</v>
      </c>
      <c r="B350" s="47" t="s">
        <v>118</v>
      </c>
      <c r="C350" s="48">
        <v>1</v>
      </c>
      <c r="D350" s="49" t="s">
        <v>5</v>
      </c>
      <c r="E350" s="50">
        <v>0</v>
      </c>
      <c r="F350" s="50">
        <f t="shared" si="30"/>
        <v>0</v>
      </c>
    </row>
    <row r="351" spans="1:6" ht="15">
      <c r="A351" s="46" t="s">
        <v>75</v>
      </c>
      <c r="B351" s="47" t="s">
        <v>179</v>
      </c>
      <c r="C351" s="48">
        <v>8</v>
      </c>
      <c r="D351" s="49" t="s">
        <v>15</v>
      </c>
      <c r="E351" s="50">
        <v>0</v>
      </c>
      <c r="F351" s="50">
        <f t="shared" si="30"/>
        <v>0</v>
      </c>
    </row>
    <row r="352" spans="1:6" ht="15">
      <c r="A352" s="34" t="s">
        <v>77</v>
      </c>
      <c r="B352" s="35" t="s">
        <v>76</v>
      </c>
      <c r="C352" s="36">
        <v>1</v>
      </c>
      <c r="D352" s="37" t="s">
        <v>1099</v>
      </c>
      <c r="E352" s="38">
        <v>0</v>
      </c>
      <c r="F352" s="50">
        <f t="shared" si="30"/>
        <v>0</v>
      </c>
    </row>
    <row r="353" spans="1:6" ht="15">
      <c r="A353" s="34" t="s">
        <v>79</v>
      </c>
      <c r="B353" s="35" t="s">
        <v>78</v>
      </c>
      <c r="C353" s="36">
        <v>4</v>
      </c>
      <c r="D353" s="37" t="s">
        <v>15</v>
      </c>
      <c r="E353" s="38">
        <v>0</v>
      </c>
      <c r="F353" s="50">
        <f t="shared" si="30"/>
        <v>0</v>
      </c>
    </row>
    <row r="354" spans="1:6" ht="15">
      <c r="A354" s="46" t="s">
        <v>81</v>
      </c>
      <c r="B354" s="47" t="s">
        <v>83</v>
      </c>
      <c r="C354" s="48">
        <v>1</v>
      </c>
      <c r="D354" s="49" t="s">
        <v>84</v>
      </c>
      <c r="E354" s="50">
        <v>0</v>
      </c>
      <c r="F354" s="50">
        <f t="shared" si="30"/>
        <v>0</v>
      </c>
    </row>
    <row r="355" spans="1:6" ht="15">
      <c r="A355" s="166"/>
      <c r="B355" s="51" t="s">
        <v>14</v>
      </c>
      <c r="C355" s="167"/>
      <c r="D355" s="167"/>
      <c r="E355" s="167"/>
      <c r="F355" s="52">
        <f>SUM(F349:F354)</f>
        <v>0</v>
      </c>
    </row>
    <row r="356" spans="1:6" ht="15">
      <c r="A356" s="34"/>
      <c r="B356" s="35"/>
      <c r="C356" s="36"/>
      <c r="D356" s="37"/>
      <c r="E356" s="38"/>
      <c r="F356" s="38"/>
    </row>
    <row r="357" spans="1:6" ht="15.75">
      <c r="A357" s="419" t="s">
        <v>293</v>
      </c>
      <c r="B357" s="419"/>
      <c r="C357" s="419"/>
      <c r="D357" s="419"/>
      <c r="E357" s="419"/>
      <c r="F357" s="419"/>
    </row>
    <row r="358" spans="1:6" ht="15.75">
      <c r="A358" s="420" t="s">
        <v>210</v>
      </c>
      <c r="B358" s="420"/>
      <c r="C358" s="420"/>
      <c r="D358" s="420"/>
      <c r="E358" s="420"/>
      <c r="F358" s="420"/>
    </row>
    <row r="359" spans="1:6" ht="15">
      <c r="A359" s="25"/>
      <c r="B359" s="26"/>
      <c r="C359" s="26"/>
      <c r="D359" s="26"/>
      <c r="E359" s="26"/>
      <c r="F359" s="26"/>
    </row>
    <row r="360" spans="1:6" ht="15.75">
      <c r="A360" s="27"/>
      <c r="B360" s="28" t="s">
        <v>19</v>
      </c>
      <c r="C360" s="27"/>
      <c r="D360" s="27"/>
      <c r="E360" s="27"/>
      <c r="F360" s="27"/>
    </row>
    <row r="361" spans="1:6" ht="15">
      <c r="A361" s="29"/>
      <c r="B361" s="29" t="s">
        <v>20</v>
      </c>
      <c r="C361" s="29"/>
      <c r="D361" s="29"/>
      <c r="E361" s="29"/>
      <c r="F361" s="30">
        <f>F376+F386+F392</f>
        <v>0</v>
      </c>
    </row>
    <row r="362" spans="1:6" ht="15">
      <c r="A362" s="29"/>
      <c r="B362" s="29" t="s">
        <v>21</v>
      </c>
      <c r="C362" s="29"/>
      <c r="D362" s="29"/>
      <c r="E362" s="29"/>
      <c r="F362" s="30">
        <f>F403+F414+F421+F428</f>
        <v>0</v>
      </c>
    </row>
    <row r="363" spans="1:6" ht="15">
      <c r="A363" s="29"/>
      <c r="B363" s="29" t="s">
        <v>22</v>
      </c>
      <c r="C363" s="29"/>
      <c r="D363" s="29"/>
      <c r="E363" s="29"/>
      <c r="F363" s="30">
        <f>F361*0.01</f>
        <v>0</v>
      </c>
    </row>
    <row r="364" spans="1:6" ht="15">
      <c r="A364" s="29"/>
      <c r="B364" s="29" t="s">
        <v>23</v>
      </c>
      <c r="C364" s="29"/>
      <c r="D364" s="29"/>
      <c r="E364" s="29"/>
      <c r="F364" s="30">
        <f>F362*0.06</f>
        <v>0</v>
      </c>
    </row>
    <row r="365" spans="1:6" ht="15.75" thickBot="1">
      <c r="A365" s="31"/>
      <c r="B365" s="32" t="s">
        <v>24</v>
      </c>
      <c r="C365" s="31"/>
      <c r="D365" s="31"/>
      <c r="E365" s="31"/>
      <c r="F365" s="33">
        <f>SUM(F361:F364)</f>
        <v>0</v>
      </c>
    </row>
    <row r="366" spans="1:6" ht="15">
      <c r="A366" s="168"/>
      <c r="B366" s="168"/>
      <c r="C366" s="29"/>
      <c r="D366" s="29"/>
      <c r="E366" s="29"/>
      <c r="F366" s="29"/>
    </row>
    <row r="367" spans="1:6" ht="15.75">
      <c r="A367" s="39"/>
      <c r="B367" s="40" t="s">
        <v>25</v>
      </c>
      <c r="C367" s="39"/>
      <c r="D367" s="39"/>
      <c r="E367" s="39"/>
      <c r="F367" s="39"/>
    </row>
    <row r="368" spans="1:6" ht="15.75">
      <c r="A368" s="41"/>
      <c r="B368" s="42" t="s">
        <v>26</v>
      </c>
      <c r="C368" s="41"/>
      <c r="D368" s="41"/>
      <c r="E368" s="41"/>
      <c r="F368" s="41"/>
    </row>
    <row r="369" spans="1:6" ht="15">
      <c r="A369" s="43"/>
      <c r="B369" s="43" t="s">
        <v>27</v>
      </c>
      <c r="C369" s="44" t="s">
        <v>28</v>
      </c>
      <c r="D369" s="44" t="s">
        <v>0</v>
      </c>
      <c r="E369" s="45" t="s">
        <v>1</v>
      </c>
      <c r="F369" s="45" t="s">
        <v>14</v>
      </c>
    </row>
    <row r="370" spans="1:6" ht="15">
      <c r="A370" s="34" t="s">
        <v>211</v>
      </c>
      <c r="B370" s="35" t="s">
        <v>212</v>
      </c>
      <c r="C370" s="36">
        <v>5</v>
      </c>
      <c r="D370" s="37" t="s">
        <v>4</v>
      </c>
      <c r="E370" s="38">
        <v>0</v>
      </c>
      <c r="F370" s="50">
        <f aca="true" t="shared" si="31" ref="F370:F375">C370*E370</f>
        <v>0</v>
      </c>
    </row>
    <row r="371" spans="1:6" ht="15">
      <c r="A371" s="34" t="s">
        <v>213</v>
      </c>
      <c r="B371" s="35" t="s">
        <v>214</v>
      </c>
      <c r="C371" s="36">
        <v>5</v>
      </c>
      <c r="D371" s="37" t="s">
        <v>4</v>
      </c>
      <c r="E371" s="38">
        <v>0</v>
      </c>
      <c r="F371" s="50">
        <f t="shared" si="31"/>
        <v>0</v>
      </c>
    </row>
    <row r="372" spans="1:6" ht="15">
      <c r="A372" s="34" t="s">
        <v>215</v>
      </c>
      <c r="B372" s="35" t="s">
        <v>216</v>
      </c>
      <c r="C372" s="36">
        <v>1</v>
      </c>
      <c r="D372" s="37" t="s">
        <v>1099</v>
      </c>
      <c r="E372" s="38">
        <v>0</v>
      </c>
      <c r="F372" s="50">
        <f t="shared" si="31"/>
        <v>0</v>
      </c>
    </row>
    <row r="373" spans="1:6" ht="15">
      <c r="A373" s="34" t="s">
        <v>217</v>
      </c>
      <c r="B373" s="35" t="s">
        <v>218</v>
      </c>
      <c r="C373" s="36">
        <v>5</v>
      </c>
      <c r="D373" s="37" t="s">
        <v>4</v>
      </c>
      <c r="E373" s="38">
        <v>0</v>
      </c>
      <c r="F373" s="50">
        <f t="shared" si="31"/>
        <v>0</v>
      </c>
    </row>
    <row r="374" spans="1:6" ht="15">
      <c r="A374" s="34" t="s">
        <v>219</v>
      </c>
      <c r="B374" s="35" t="s">
        <v>220</v>
      </c>
      <c r="C374" s="36">
        <v>5</v>
      </c>
      <c r="D374" s="37" t="s">
        <v>4</v>
      </c>
      <c r="E374" s="38">
        <v>0</v>
      </c>
      <c r="F374" s="50">
        <f t="shared" si="31"/>
        <v>0</v>
      </c>
    </row>
    <row r="375" spans="1:6" ht="15">
      <c r="A375" s="34" t="s">
        <v>221</v>
      </c>
      <c r="B375" s="35" t="s">
        <v>222</v>
      </c>
      <c r="C375" s="36">
        <v>5</v>
      </c>
      <c r="D375" s="37" t="s">
        <v>4</v>
      </c>
      <c r="E375" s="38">
        <v>0</v>
      </c>
      <c r="F375" s="50">
        <f t="shared" si="31"/>
        <v>0</v>
      </c>
    </row>
    <row r="376" spans="1:6" ht="15">
      <c r="A376" s="166"/>
      <c r="B376" s="51" t="s">
        <v>14</v>
      </c>
      <c r="C376" s="167"/>
      <c r="D376" s="167"/>
      <c r="E376" s="167"/>
      <c r="F376" s="52">
        <f>SUM(F370:F375)</f>
        <v>0</v>
      </c>
    </row>
    <row r="377" spans="1:6" ht="15">
      <c r="A377" s="62"/>
      <c r="B377" s="63"/>
      <c r="C377" s="64"/>
      <c r="D377" s="64"/>
      <c r="E377" s="175"/>
      <c r="F377" s="65"/>
    </row>
    <row r="378" spans="1:6" ht="15.75">
      <c r="A378" s="41"/>
      <c r="B378" s="42" t="s">
        <v>38</v>
      </c>
      <c r="C378" s="41"/>
      <c r="D378" s="41"/>
      <c r="E378" s="41"/>
      <c r="F378" s="41"/>
    </row>
    <row r="379" spans="1:6" ht="15">
      <c r="A379" s="43"/>
      <c r="B379" s="43" t="s">
        <v>27</v>
      </c>
      <c r="C379" s="44" t="s">
        <v>28</v>
      </c>
      <c r="D379" s="44" t="s">
        <v>0</v>
      </c>
      <c r="E379" s="45" t="s">
        <v>1</v>
      </c>
      <c r="F379" s="45" t="s">
        <v>14</v>
      </c>
    </row>
    <row r="380" spans="1:6" ht="15">
      <c r="A380" s="46" t="s">
        <v>39</v>
      </c>
      <c r="B380" s="35" t="s">
        <v>223</v>
      </c>
      <c r="C380" s="36">
        <v>80</v>
      </c>
      <c r="D380" s="37" t="s">
        <v>3</v>
      </c>
      <c r="E380" s="38">
        <v>0</v>
      </c>
      <c r="F380" s="50">
        <f aca="true" t="shared" si="32" ref="F380:F385">C380*E380</f>
        <v>0</v>
      </c>
    </row>
    <row r="381" spans="1:6" ht="15">
      <c r="A381" s="46" t="s">
        <v>40</v>
      </c>
      <c r="B381" s="47" t="s">
        <v>224</v>
      </c>
      <c r="C381" s="48">
        <v>50</v>
      </c>
      <c r="D381" s="49" t="s">
        <v>3</v>
      </c>
      <c r="E381" s="50">
        <v>0</v>
      </c>
      <c r="F381" s="50">
        <f t="shared" si="32"/>
        <v>0</v>
      </c>
    </row>
    <row r="382" spans="1:6" ht="15">
      <c r="A382" s="46"/>
      <c r="B382" s="47" t="s">
        <v>225</v>
      </c>
      <c r="C382" s="48">
        <v>50</v>
      </c>
      <c r="D382" s="49" t="s">
        <v>3</v>
      </c>
      <c r="E382" s="50">
        <v>0</v>
      </c>
      <c r="F382" s="50">
        <f t="shared" si="32"/>
        <v>0</v>
      </c>
    </row>
    <row r="383" spans="1:6" ht="15">
      <c r="A383" s="46" t="s">
        <v>92</v>
      </c>
      <c r="B383" s="35" t="s">
        <v>226</v>
      </c>
      <c r="C383" s="36">
        <v>12</v>
      </c>
      <c r="D383" s="37" t="s">
        <v>4</v>
      </c>
      <c r="E383" s="38">
        <v>0</v>
      </c>
      <c r="F383" s="50">
        <f t="shared" si="32"/>
        <v>0</v>
      </c>
    </row>
    <row r="384" spans="1:6" ht="15">
      <c r="A384" s="46" t="s">
        <v>227</v>
      </c>
      <c r="B384" s="47" t="s">
        <v>155</v>
      </c>
      <c r="C384" s="48">
        <v>8</v>
      </c>
      <c r="D384" s="49" t="s">
        <v>4</v>
      </c>
      <c r="E384" s="50">
        <v>0</v>
      </c>
      <c r="F384" s="50">
        <f t="shared" si="32"/>
        <v>0</v>
      </c>
    </row>
    <row r="385" spans="1:6" ht="15">
      <c r="A385" s="34"/>
      <c r="B385" s="35" t="s">
        <v>228</v>
      </c>
      <c r="C385" s="36">
        <v>1</v>
      </c>
      <c r="D385" s="37" t="s">
        <v>47</v>
      </c>
      <c r="E385" s="38">
        <v>0</v>
      </c>
      <c r="F385" s="50">
        <f t="shared" si="32"/>
        <v>0</v>
      </c>
    </row>
    <row r="386" spans="1:6" ht="15">
      <c r="A386" s="166"/>
      <c r="B386" s="51" t="s">
        <v>14</v>
      </c>
      <c r="C386" s="167"/>
      <c r="D386" s="167"/>
      <c r="E386" s="167"/>
      <c r="F386" s="52">
        <f>SUM(F380:F385)</f>
        <v>0</v>
      </c>
    </row>
    <row r="387" spans="1:6" ht="15">
      <c r="A387" s="34"/>
      <c r="B387" s="35"/>
      <c r="C387" s="36"/>
      <c r="D387" s="37"/>
      <c r="E387" s="38"/>
      <c r="F387" s="38"/>
    </row>
    <row r="388" spans="1:6" ht="15.75">
      <c r="A388" s="41"/>
      <c r="B388" s="42" t="s">
        <v>95</v>
      </c>
      <c r="C388" s="41"/>
      <c r="D388" s="41"/>
      <c r="E388" s="41"/>
      <c r="F388" s="41"/>
    </row>
    <row r="389" spans="1:6" ht="15">
      <c r="A389" s="43"/>
      <c r="B389" s="43" t="s">
        <v>27</v>
      </c>
      <c r="C389" s="44" t="s">
        <v>28</v>
      </c>
      <c r="D389" s="44" t="s">
        <v>0</v>
      </c>
      <c r="E389" s="45" t="s">
        <v>1</v>
      </c>
      <c r="F389" s="45" t="s">
        <v>14</v>
      </c>
    </row>
    <row r="390" spans="1:6" ht="15">
      <c r="A390" s="34" t="s">
        <v>96</v>
      </c>
      <c r="B390" s="35" t="s">
        <v>145</v>
      </c>
      <c r="C390" s="36">
        <v>400</v>
      </c>
      <c r="D390" s="37" t="s">
        <v>3</v>
      </c>
      <c r="E390" s="38">
        <v>0</v>
      </c>
      <c r="F390" s="50">
        <f aca="true" t="shared" si="33" ref="F390">C390*E390</f>
        <v>0</v>
      </c>
    </row>
    <row r="391" spans="1:6" ht="48.75">
      <c r="A391" s="34" t="s">
        <v>98</v>
      </c>
      <c r="B391" s="67" t="s">
        <v>229</v>
      </c>
      <c r="C391" s="36">
        <v>400</v>
      </c>
      <c r="D391" s="37" t="s">
        <v>3</v>
      </c>
      <c r="E391" s="38">
        <v>0</v>
      </c>
      <c r="F391" s="50">
        <f>C391*E391</f>
        <v>0</v>
      </c>
    </row>
    <row r="392" spans="1:6" ht="15">
      <c r="A392" s="166"/>
      <c r="B392" s="51" t="s">
        <v>14</v>
      </c>
      <c r="C392" s="167"/>
      <c r="D392" s="167"/>
      <c r="E392" s="167"/>
      <c r="F392" s="52">
        <f>SUM(F390:F391)</f>
        <v>0</v>
      </c>
    </row>
    <row r="393" spans="1:6" ht="15">
      <c r="A393" s="34"/>
      <c r="B393" s="35"/>
      <c r="C393" s="36"/>
      <c r="D393" s="37"/>
      <c r="E393" s="38"/>
      <c r="F393" s="38"/>
    </row>
    <row r="394" spans="1:6" ht="15.75">
      <c r="A394" s="41"/>
      <c r="B394" s="42" t="s">
        <v>48</v>
      </c>
      <c r="C394" s="41"/>
      <c r="D394" s="41"/>
      <c r="E394" s="41"/>
      <c r="F394" s="41"/>
    </row>
    <row r="395" spans="1:6" ht="15">
      <c r="A395" s="43"/>
      <c r="B395" s="43" t="s">
        <v>27</v>
      </c>
      <c r="C395" s="44" t="s">
        <v>28</v>
      </c>
      <c r="D395" s="44" t="s">
        <v>0</v>
      </c>
      <c r="E395" s="45" t="s">
        <v>1</v>
      </c>
      <c r="F395" s="45" t="s">
        <v>14</v>
      </c>
    </row>
    <row r="396" spans="1:6" ht="15">
      <c r="A396" s="34" t="s">
        <v>300</v>
      </c>
      <c r="B396" s="67" t="s">
        <v>230</v>
      </c>
      <c r="C396" s="68">
        <v>5</v>
      </c>
      <c r="D396" s="69" t="s">
        <v>4</v>
      </c>
      <c r="E396" s="70">
        <v>0</v>
      </c>
      <c r="F396" s="71">
        <f aca="true" t="shared" si="34" ref="F396:F402">C396*E396</f>
        <v>0</v>
      </c>
    </row>
    <row r="397" spans="1:6" ht="15">
      <c r="A397" s="34" t="s">
        <v>301</v>
      </c>
      <c r="B397" s="67" t="s">
        <v>231</v>
      </c>
      <c r="C397" s="68">
        <v>5</v>
      </c>
      <c r="D397" s="69" t="s">
        <v>4</v>
      </c>
      <c r="E397" s="70">
        <v>0</v>
      </c>
      <c r="F397" s="71">
        <f t="shared" si="34"/>
        <v>0</v>
      </c>
    </row>
    <row r="398" spans="1:6" ht="15">
      <c r="A398" s="34" t="s">
        <v>302</v>
      </c>
      <c r="B398" s="67" t="s">
        <v>232</v>
      </c>
      <c r="C398" s="68">
        <v>5</v>
      </c>
      <c r="D398" s="69" t="s">
        <v>4</v>
      </c>
      <c r="E398" s="70">
        <v>0</v>
      </c>
      <c r="F398" s="71">
        <f t="shared" si="34"/>
        <v>0</v>
      </c>
    </row>
    <row r="399" spans="1:6" ht="15">
      <c r="A399" s="34" t="s">
        <v>303</v>
      </c>
      <c r="B399" s="67" t="s">
        <v>233</v>
      </c>
      <c r="C399" s="68">
        <v>5</v>
      </c>
      <c r="D399" s="69" t="s">
        <v>4</v>
      </c>
      <c r="E399" s="70">
        <v>0</v>
      </c>
      <c r="F399" s="71">
        <f t="shared" si="34"/>
        <v>0</v>
      </c>
    </row>
    <row r="400" spans="1:6" ht="15">
      <c r="A400" s="34" t="s">
        <v>304</v>
      </c>
      <c r="B400" s="67" t="s">
        <v>234</v>
      </c>
      <c r="C400" s="68">
        <v>5</v>
      </c>
      <c r="D400" s="69" t="s">
        <v>4</v>
      </c>
      <c r="E400" s="70">
        <v>0</v>
      </c>
      <c r="F400" s="71">
        <f t="shared" si="34"/>
        <v>0</v>
      </c>
    </row>
    <row r="401" spans="1:6" ht="15">
      <c r="A401" s="34" t="s">
        <v>305</v>
      </c>
      <c r="B401" s="67" t="s">
        <v>235</v>
      </c>
      <c r="C401" s="68">
        <v>5</v>
      </c>
      <c r="D401" s="69" t="s">
        <v>4</v>
      </c>
      <c r="E401" s="70">
        <v>0</v>
      </c>
      <c r="F401" s="71">
        <f t="shared" si="34"/>
        <v>0</v>
      </c>
    </row>
    <row r="402" spans="1:6" ht="15">
      <c r="A402" s="34" t="s">
        <v>306</v>
      </c>
      <c r="B402" s="67" t="s">
        <v>236</v>
      </c>
      <c r="C402" s="68">
        <v>5</v>
      </c>
      <c r="D402" s="69" t="s">
        <v>4</v>
      </c>
      <c r="E402" s="70">
        <v>0</v>
      </c>
      <c r="F402" s="50">
        <f t="shared" si="34"/>
        <v>0</v>
      </c>
    </row>
    <row r="403" spans="1:6" ht="15">
      <c r="A403" s="166"/>
      <c r="B403" s="51" t="s">
        <v>14</v>
      </c>
      <c r="C403" s="167"/>
      <c r="D403" s="167"/>
      <c r="E403" s="167"/>
      <c r="F403" s="52">
        <f>SUM(F396:F402)</f>
        <v>0</v>
      </c>
    </row>
    <row r="404" spans="1:6" ht="15">
      <c r="A404" s="34"/>
      <c r="B404" s="35"/>
      <c r="C404" s="36"/>
      <c r="D404" s="37"/>
      <c r="E404" s="38"/>
      <c r="F404" s="38"/>
    </row>
    <row r="405" spans="1:6" ht="15.75">
      <c r="A405" s="41"/>
      <c r="B405" s="42" t="s">
        <v>57</v>
      </c>
      <c r="C405" s="41"/>
      <c r="D405" s="41"/>
      <c r="E405" s="41"/>
      <c r="F405" s="41"/>
    </row>
    <row r="406" spans="1:6" ht="15">
      <c r="A406" s="43"/>
      <c r="B406" s="43" t="s">
        <v>27</v>
      </c>
      <c r="C406" s="44" t="s">
        <v>28</v>
      </c>
      <c r="D406" s="44" t="s">
        <v>0</v>
      </c>
      <c r="E406" s="45" t="s">
        <v>1</v>
      </c>
      <c r="F406" s="45" t="s">
        <v>14</v>
      </c>
    </row>
    <row r="407" spans="1:6" ht="15">
      <c r="A407" s="46" t="s">
        <v>58</v>
      </c>
      <c r="B407" s="47" t="s">
        <v>59</v>
      </c>
      <c r="C407" s="48">
        <v>130</v>
      </c>
      <c r="D407" s="49" t="s">
        <v>3</v>
      </c>
      <c r="E407" s="50">
        <v>0</v>
      </c>
      <c r="F407" s="50">
        <f aca="true" t="shared" si="35" ref="F407:F412">C407*E407</f>
        <v>0</v>
      </c>
    </row>
    <row r="408" spans="1:6" ht="15">
      <c r="A408" s="34" t="s">
        <v>62</v>
      </c>
      <c r="B408" s="35" t="s">
        <v>171</v>
      </c>
      <c r="C408" s="36">
        <v>80</v>
      </c>
      <c r="D408" s="37" t="s">
        <v>3</v>
      </c>
      <c r="E408" s="38">
        <v>0</v>
      </c>
      <c r="F408" s="50">
        <f t="shared" si="35"/>
        <v>0</v>
      </c>
    </row>
    <row r="409" spans="1:6" ht="15">
      <c r="A409" s="46" t="s">
        <v>64</v>
      </c>
      <c r="B409" s="47" t="s">
        <v>237</v>
      </c>
      <c r="C409" s="48">
        <v>50</v>
      </c>
      <c r="D409" s="49" t="s">
        <v>3</v>
      </c>
      <c r="E409" s="50">
        <v>0</v>
      </c>
      <c r="F409" s="50">
        <f t="shared" si="35"/>
        <v>0</v>
      </c>
    </row>
    <row r="410" spans="1:6" ht="15">
      <c r="A410" s="34" t="s">
        <v>66</v>
      </c>
      <c r="B410" s="35" t="s">
        <v>238</v>
      </c>
      <c r="C410" s="36">
        <v>12</v>
      </c>
      <c r="D410" s="37" t="s">
        <v>4</v>
      </c>
      <c r="E410" s="38">
        <v>0</v>
      </c>
      <c r="F410" s="50">
        <f t="shared" si="35"/>
        <v>0</v>
      </c>
    </row>
    <row r="411" spans="1:6" ht="15">
      <c r="A411" s="46" t="s">
        <v>111</v>
      </c>
      <c r="B411" s="47" t="s">
        <v>239</v>
      </c>
      <c r="C411" s="48">
        <v>10</v>
      </c>
      <c r="D411" s="49" t="s">
        <v>4</v>
      </c>
      <c r="E411" s="50">
        <v>0</v>
      </c>
      <c r="F411" s="50">
        <f>C411*E411</f>
        <v>0</v>
      </c>
    </row>
    <row r="412" spans="1:6" ht="15">
      <c r="A412" s="46" t="s">
        <v>240</v>
      </c>
      <c r="B412" s="47" t="s">
        <v>69</v>
      </c>
      <c r="C412" s="48">
        <v>6</v>
      </c>
      <c r="D412" s="49" t="s">
        <v>47</v>
      </c>
      <c r="E412" s="50">
        <v>0</v>
      </c>
      <c r="F412" s="50">
        <f t="shared" si="35"/>
        <v>0</v>
      </c>
    </row>
    <row r="413" spans="1:6" ht="15">
      <c r="A413" s="34" t="s">
        <v>241</v>
      </c>
      <c r="B413" s="35" t="s">
        <v>173</v>
      </c>
      <c r="C413" s="36">
        <v>50</v>
      </c>
      <c r="D413" s="37" t="s">
        <v>3</v>
      </c>
      <c r="E413" s="38">
        <v>0</v>
      </c>
      <c r="F413" s="50">
        <f>C413*E413</f>
        <v>0</v>
      </c>
    </row>
    <row r="414" spans="1:6" ht="15">
      <c r="A414" s="166"/>
      <c r="B414" s="51" t="s">
        <v>14</v>
      </c>
      <c r="C414" s="167"/>
      <c r="D414" s="167"/>
      <c r="E414" s="167"/>
      <c r="F414" s="52">
        <f>SUM(F407:F413)</f>
        <v>0</v>
      </c>
    </row>
    <row r="415" spans="1:6" ht="15">
      <c r="A415" s="62"/>
      <c r="B415" s="63"/>
      <c r="C415" s="64"/>
      <c r="D415" s="64"/>
      <c r="E415" s="175"/>
      <c r="F415" s="65"/>
    </row>
    <row r="416" spans="1:6" ht="15.75">
      <c r="A416" s="41"/>
      <c r="B416" s="42"/>
      <c r="C416" s="41"/>
      <c r="D416" s="41"/>
      <c r="E416" s="41"/>
      <c r="F416" s="41"/>
    </row>
    <row r="417" spans="1:6" ht="15.75">
      <c r="A417" s="41"/>
      <c r="B417" s="42" t="s">
        <v>113</v>
      </c>
      <c r="C417" s="41"/>
      <c r="D417" s="41"/>
      <c r="E417" s="41"/>
      <c r="F417" s="41"/>
    </row>
    <row r="418" spans="1:6" ht="15">
      <c r="A418" s="43"/>
      <c r="B418" s="43" t="s">
        <v>27</v>
      </c>
      <c r="C418" s="44" t="s">
        <v>28</v>
      </c>
      <c r="D418" s="44" t="s">
        <v>0</v>
      </c>
      <c r="E418" s="45" t="s">
        <v>1</v>
      </c>
      <c r="F418" s="45" t="s">
        <v>14</v>
      </c>
    </row>
    <row r="419" spans="1:6" ht="15">
      <c r="A419" s="174">
        <v>601</v>
      </c>
      <c r="B419" s="35" t="s">
        <v>242</v>
      </c>
      <c r="C419" s="36">
        <v>400</v>
      </c>
      <c r="D419" s="37" t="s">
        <v>3</v>
      </c>
      <c r="E419" s="38">
        <v>0</v>
      </c>
      <c r="F419" s="50">
        <f>C419*E419</f>
        <v>0</v>
      </c>
    </row>
    <row r="420" spans="1:6" ht="15">
      <c r="A420" s="34" t="s">
        <v>116</v>
      </c>
      <c r="B420" s="35" t="s">
        <v>243</v>
      </c>
      <c r="C420" s="36">
        <v>80</v>
      </c>
      <c r="D420" s="37" t="s">
        <v>3</v>
      </c>
      <c r="E420" s="38">
        <v>0</v>
      </c>
      <c r="F420" s="50">
        <f>C420*E420</f>
        <v>0</v>
      </c>
    </row>
    <row r="421" spans="1:6" ht="15">
      <c r="A421" s="166"/>
      <c r="B421" s="51" t="s">
        <v>14</v>
      </c>
      <c r="C421" s="167"/>
      <c r="D421" s="167"/>
      <c r="E421" s="167"/>
      <c r="F421" s="52">
        <f>SUM(F419:F420)</f>
        <v>0</v>
      </c>
    </row>
    <row r="422" spans="1:6" ht="15">
      <c r="A422" s="62"/>
      <c r="B422" s="63"/>
      <c r="C422" s="64"/>
      <c r="D422" s="64"/>
      <c r="E422" s="175"/>
      <c r="F422" s="65"/>
    </row>
    <row r="423" spans="1:6" ht="15.75">
      <c r="A423" s="41"/>
      <c r="B423" s="42" t="s">
        <v>70</v>
      </c>
      <c r="C423" s="41"/>
      <c r="D423" s="41"/>
      <c r="E423" s="41"/>
      <c r="F423" s="41"/>
    </row>
    <row r="424" spans="1:6" ht="15">
      <c r="A424" s="43"/>
      <c r="B424" s="43" t="s">
        <v>27</v>
      </c>
      <c r="C424" s="44" t="s">
        <v>28</v>
      </c>
      <c r="D424" s="44" t="s">
        <v>0</v>
      </c>
      <c r="E424" s="45" t="s">
        <v>1</v>
      </c>
      <c r="F424" s="45" t="s">
        <v>14</v>
      </c>
    </row>
    <row r="425" spans="1:6" ht="15">
      <c r="A425" s="46" t="s">
        <v>71</v>
      </c>
      <c r="B425" s="47" t="s">
        <v>244</v>
      </c>
      <c r="C425" s="48">
        <v>1</v>
      </c>
      <c r="D425" s="49" t="s">
        <v>4</v>
      </c>
      <c r="E425" s="50">
        <v>0</v>
      </c>
      <c r="F425" s="50">
        <f>C425*E425</f>
        <v>0</v>
      </c>
    </row>
    <row r="426" spans="1:6" ht="15">
      <c r="A426" s="46" t="s">
        <v>73</v>
      </c>
      <c r="B426" s="47" t="s">
        <v>245</v>
      </c>
      <c r="C426" s="48">
        <v>1</v>
      </c>
      <c r="D426" s="49" t="s">
        <v>4</v>
      </c>
      <c r="E426" s="50">
        <v>0</v>
      </c>
      <c r="F426" s="50">
        <f>C426*E426</f>
        <v>0</v>
      </c>
    </row>
    <row r="427" spans="1:6" ht="15">
      <c r="A427" s="46" t="s">
        <v>81</v>
      </c>
      <c r="B427" s="47" t="s">
        <v>83</v>
      </c>
      <c r="C427" s="48">
        <v>1</v>
      </c>
      <c r="D427" s="49" t="s">
        <v>84</v>
      </c>
      <c r="E427" s="50">
        <v>0</v>
      </c>
      <c r="F427" s="50">
        <f aca="true" t="shared" si="36" ref="F427">C427*E427</f>
        <v>0</v>
      </c>
    </row>
    <row r="428" spans="1:6" ht="15">
      <c r="A428" s="166"/>
      <c r="B428" s="51" t="s">
        <v>14</v>
      </c>
      <c r="C428" s="167"/>
      <c r="D428" s="167"/>
      <c r="E428" s="167"/>
      <c r="F428" s="52">
        <f>SUM(F425:F427)</f>
        <v>0</v>
      </c>
    </row>
    <row r="429" spans="1:6" ht="15">
      <c r="A429" s="29"/>
      <c r="B429" s="63"/>
      <c r="C429" s="168"/>
      <c r="D429" s="168"/>
      <c r="E429" s="168"/>
      <c r="F429" s="65"/>
    </row>
    <row r="430" spans="1:6" ht="15.75">
      <c r="A430" s="419" t="s">
        <v>293</v>
      </c>
      <c r="B430" s="419"/>
      <c r="C430" s="419"/>
      <c r="D430" s="419"/>
      <c r="E430" s="419"/>
      <c r="F430" s="419"/>
    </row>
    <row r="431" spans="1:6" ht="15.75">
      <c r="A431" s="420" t="s">
        <v>246</v>
      </c>
      <c r="B431" s="420"/>
      <c r="C431" s="420"/>
      <c r="D431" s="420"/>
      <c r="E431" s="420"/>
      <c r="F431" s="420"/>
    </row>
    <row r="432" spans="1:6" ht="15">
      <c r="A432" s="29"/>
      <c r="B432" s="29"/>
      <c r="C432" s="29"/>
      <c r="D432" s="29"/>
      <c r="E432" s="29"/>
      <c r="F432" s="30"/>
    </row>
    <row r="433" spans="1:6" ht="15">
      <c r="A433" s="25"/>
      <c r="B433" s="29" t="s">
        <v>20</v>
      </c>
      <c r="C433" s="29"/>
      <c r="D433" s="29"/>
      <c r="E433" s="29"/>
      <c r="F433" s="30">
        <f>F448+F453+F458</f>
        <v>0</v>
      </c>
    </row>
    <row r="434" spans="1:6" ht="15">
      <c r="A434" s="25"/>
      <c r="B434" s="29" t="s">
        <v>21</v>
      </c>
      <c r="C434" s="29"/>
      <c r="D434" s="29"/>
      <c r="E434" s="29"/>
      <c r="F434" s="30">
        <f>F467+F472+F477+F484</f>
        <v>0</v>
      </c>
    </row>
    <row r="435" spans="1:6" ht="15">
      <c r="A435" s="25"/>
      <c r="B435" s="29" t="s">
        <v>22</v>
      </c>
      <c r="C435" s="29"/>
      <c r="D435" s="29"/>
      <c r="E435" s="29"/>
      <c r="F435" s="30">
        <f>F433*0.01</f>
        <v>0</v>
      </c>
    </row>
    <row r="436" spans="1:6" ht="15">
      <c r="A436" s="25"/>
      <c r="B436" s="29" t="s">
        <v>23</v>
      </c>
      <c r="C436" s="29"/>
      <c r="D436" s="29"/>
      <c r="E436" s="29"/>
      <c r="F436" s="30">
        <f>F434*0.06</f>
        <v>0</v>
      </c>
    </row>
    <row r="437" spans="1:6" ht="15.75" thickBot="1">
      <c r="A437" s="25"/>
      <c r="B437" s="32" t="s">
        <v>24</v>
      </c>
      <c r="C437" s="31"/>
      <c r="D437" s="31"/>
      <c r="E437" s="31"/>
      <c r="F437" s="33">
        <f>SUM(F433:F436)</f>
        <v>0</v>
      </c>
    </row>
    <row r="438" spans="1:6" ht="15">
      <c r="A438" s="25"/>
      <c r="B438" s="63"/>
      <c r="C438" s="29"/>
      <c r="D438" s="29"/>
      <c r="E438" s="29"/>
      <c r="F438" s="65"/>
    </row>
    <row r="439" spans="1:6" ht="15.75">
      <c r="A439" s="25"/>
      <c r="B439" s="40" t="s">
        <v>25</v>
      </c>
      <c r="C439" s="39"/>
      <c r="D439" s="39"/>
      <c r="E439" s="39"/>
      <c r="F439" s="39"/>
    </row>
    <row r="440" spans="1:6" ht="15.75">
      <c r="A440" s="25"/>
      <c r="B440" s="42" t="s">
        <v>26</v>
      </c>
      <c r="C440" s="41"/>
      <c r="D440" s="41"/>
      <c r="E440" s="41"/>
      <c r="F440" s="41"/>
    </row>
    <row r="441" spans="1:6" ht="15">
      <c r="A441" s="25"/>
      <c r="B441" s="43" t="s">
        <v>27</v>
      </c>
      <c r="C441" s="44" t="s">
        <v>28</v>
      </c>
      <c r="D441" s="44" t="s">
        <v>0</v>
      </c>
      <c r="E441" s="45" t="s">
        <v>1</v>
      </c>
      <c r="F441" s="45" t="s">
        <v>14</v>
      </c>
    </row>
    <row r="442" spans="1:6" ht="60">
      <c r="A442" s="25">
        <v>104</v>
      </c>
      <c r="B442" s="177" t="s">
        <v>248</v>
      </c>
      <c r="C442" s="37">
        <v>15</v>
      </c>
      <c r="D442" s="37" t="s">
        <v>4</v>
      </c>
      <c r="E442" s="38">
        <v>0</v>
      </c>
      <c r="F442" s="50">
        <f aca="true" t="shared" si="37" ref="F442:F444">C442*E442</f>
        <v>0</v>
      </c>
    </row>
    <row r="443" spans="1:6" ht="15">
      <c r="A443" s="25"/>
      <c r="B443" s="177" t="s">
        <v>249</v>
      </c>
      <c r="C443" s="37">
        <v>15</v>
      </c>
      <c r="D443" s="37" t="s">
        <v>4</v>
      </c>
      <c r="E443" s="38">
        <v>0</v>
      </c>
      <c r="F443" s="50">
        <f t="shared" si="37"/>
        <v>0</v>
      </c>
    </row>
    <row r="444" spans="1:6" ht="15">
      <c r="A444" s="25">
        <v>105</v>
      </c>
      <c r="B444" s="35" t="s">
        <v>250</v>
      </c>
      <c r="C444" s="37">
        <v>13</v>
      </c>
      <c r="D444" s="37" t="s">
        <v>4</v>
      </c>
      <c r="E444" s="38">
        <v>0</v>
      </c>
      <c r="F444" s="50">
        <f t="shared" si="37"/>
        <v>0</v>
      </c>
    </row>
    <row r="445" spans="1:6" ht="15">
      <c r="A445" s="25"/>
      <c r="B445" s="178" t="s">
        <v>307</v>
      </c>
      <c r="C445" s="36"/>
      <c r="D445" s="37"/>
      <c r="E445" s="38"/>
      <c r="F445" s="50"/>
    </row>
    <row r="446" spans="1:6" ht="15">
      <c r="A446" s="25">
        <v>110</v>
      </c>
      <c r="B446" s="179" t="s">
        <v>308</v>
      </c>
      <c r="C446" s="36">
        <v>0</v>
      </c>
      <c r="D446" s="37" t="s">
        <v>4</v>
      </c>
      <c r="E446" s="180">
        <v>0</v>
      </c>
      <c r="F446" s="50">
        <f aca="true" t="shared" si="38" ref="F446:F447">C446*E446</f>
        <v>0</v>
      </c>
    </row>
    <row r="447" spans="1:6" ht="15">
      <c r="A447" s="25">
        <v>112</v>
      </c>
      <c r="B447" s="181" t="s">
        <v>309</v>
      </c>
      <c r="C447" s="36">
        <v>0</v>
      </c>
      <c r="D447" s="37" t="s">
        <v>4</v>
      </c>
      <c r="E447" s="180">
        <v>0</v>
      </c>
      <c r="F447" s="50">
        <f t="shared" si="38"/>
        <v>0</v>
      </c>
    </row>
    <row r="448" spans="1:6" ht="15">
      <c r="A448" s="25"/>
      <c r="B448" s="51" t="s">
        <v>14</v>
      </c>
      <c r="C448" s="167"/>
      <c r="D448" s="167"/>
      <c r="E448" s="167"/>
      <c r="F448" s="52">
        <f>SUM(F442:F447)</f>
        <v>0</v>
      </c>
    </row>
    <row r="449" spans="1:6" ht="15">
      <c r="A449" s="25"/>
      <c r="B449" s="35"/>
      <c r="C449" s="36"/>
      <c r="D449" s="37"/>
      <c r="E449" s="38"/>
      <c r="F449" s="38"/>
    </row>
    <row r="450" spans="1:6" ht="15.75">
      <c r="A450" s="25"/>
      <c r="B450" s="42" t="s">
        <v>38</v>
      </c>
      <c r="C450" s="41"/>
      <c r="D450" s="41"/>
      <c r="E450" s="41"/>
      <c r="F450" s="41"/>
    </row>
    <row r="451" spans="1:6" ht="15">
      <c r="A451" s="25"/>
      <c r="B451" s="43" t="s">
        <v>27</v>
      </c>
      <c r="C451" s="44" t="s">
        <v>28</v>
      </c>
      <c r="D451" s="44" t="s">
        <v>0</v>
      </c>
      <c r="E451" s="45" t="s">
        <v>1</v>
      </c>
      <c r="F451" s="45" t="s">
        <v>14</v>
      </c>
    </row>
    <row r="452" spans="1:6" ht="15">
      <c r="A452" s="25">
        <v>301</v>
      </c>
      <c r="B452" s="35" t="s">
        <v>1103</v>
      </c>
      <c r="C452" s="36">
        <v>1</v>
      </c>
      <c r="D452" s="37" t="s">
        <v>47</v>
      </c>
      <c r="E452" s="38">
        <v>0</v>
      </c>
      <c r="F452" s="50">
        <f aca="true" t="shared" si="39" ref="F452">C452*E452</f>
        <v>0</v>
      </c>
    </row>
    <row r="453" spans="1:6" ht="15">
      <c r="A453" s="25"/>
      <c r="B453" s="51" t="s">
        <v>14</v>
      </c>
      <c r="C453" s="167"/>
      <c r="D453" s="167"/>
      <c r="E453" s="167"/>
      <c r="F453" s="52">
        <f>SUM(F452:F452)</f>
        <v>0</v>
      </c>
    </row>
    <row r="454" spans="1:6" ht="15">
      <c r="A454" s="25"/>
      <c r="B454" s="35"/>
      <c r="C454" s="36"/>
      <c r="D454" s="37"/>
      <c r="E454" s="38"/>
      <c r="F454" s="38"/>
    </row>
    <row r="455" spans="1:6" ht="15.75">
      <c r="A455" s="25"/>
      <c r="B455" s="42" t="s">
        <v>95</v>
      </c>
      <c r="C455" s="41"/>
      <c r="D455" s="41"/>
      <c r="E455" s="41"/>
      <c r="F455" s="41"/>
    </row>
    <row r="456" spans="1:6" ht="15">
      <c r="A456" s="25"/>
      <c r="B456" s="43" t="s">
        <v>27</v>
      </c>
      <c r="C456" s="44" t="s">
        <v>28</v>
      </c>
      <c r="D456" s="44" t="s">
        <v>0</v>
      </c>
      <c r="E456" s="45" t="s">
        <v>1</v>
      </c>
      <c r="F456" s="45" t="s">
        <v>14</v>
      </c>
    </row>
    <row r="457" spans="1:6" ht="15">
      <c r="A457" s="25">
        <v>501</v>
      </c>
      <c r="B457" s="47" t="s">
        <v>251</v>
      </c>
      <c r="C457" s="48">
        <v>0</v>
      </c>
      <c r="D457" s="49" t="s">
        <v>3</v>
      </c>
      <c r="E457" s="50">
        <v>0</v>
      </c>
      <c r="F457" s="50">
        <f>C457*E457</f>
        <v>0</v>
      </c>
    </row>
    <row r="458" spans="1:6" ht="15">
      <c r="A458" s="25"/>
      <c r="B458" s="51" t="s">
        <v>14</v>
      </c>
      <c r="C458" s="167"/>
      <c r="D458" s="167"/>
      <c r="E458" s="167"/>
      <c r="F458" s="52">
        <f>SUM(F457:F457)</f>
        <v>0</v>
      </c>
    </row>
    <row r="459" spans="1:6" ht="18.75">
      <c r="A459" s="25"/>
      <c r="B459" s="73"/>
      <c r="C459" s="74"/>
      <c r="D459" s="74"/>
      <c r="E459" s="74"/>
      <c r="F459" s="75"/>
    </row>
    <row r="460" spans="1:6" ht="15.75">
      <c r="A460" s="25"/>
      <c r="B460" s="42" t="s">
        <v>48</v>
      </c>
      <c r="C460" s="41"/>
      <c r="D460" s="41"/>
      <c r="E460" s="41"/>
      <c r="F460" s="41"/>
    </row>
    <row r="461" spans="1:6" ht="15">
      <c r="A461" s="25"/>
      <c r="B461" s="43" t="s">
        <v>27</v>
      </c>
      <c r="C461" s="44" t="s">
        <v>28</v>
      </c>
      <c r="D461" s="44" t="s">
        <v>0</v>
      </c>
      <c r="E461" s="45" t="s">
        <v>1</v>
      </c>
      <c r="F461" s="45" t="s">
        <v>14</v>
      </c>
    </row>
    <row r="462" spans="1:6" ht="15">
      <c r="A462" s="25"/>
      <c r="B462" s="72" t="s">
        <v>247</v>
      </c>
      <c r="C462" s="36"/>
      <c r="D462" s="37"/>
      <c r="E462" s="50"/>
      <c r="F462" s="50"/>
    </row>
    <row r="463" spans="1:6" ht="15">
      <c r="A463" s="25">
        <v>201</v>
      </c>
      <c r="B463" s="177" t="s">
        <v>310</v>
      </c>
      <c r="C463" s="182">
        <v>1</v>
      </c>
      <c r="D463" s="37" t="s">
        <v>4</v>
      </c>
      <c r="E463" s="183">
        <v>0</v>
      </c>
      <c r="F463" s="50">
        <f aca="true" t="shared" si="40" ref="F463:F466">C463*E463</f>
        <v>0</v>
      </c>
    </row>
    <row r="464" spans="1:6" ht="15">
      <c r="A464" s="25">
        <v>202</v>
      </c>
      <c r="B464" s="177" t="s">
        <v>252</v>
      </c>
      <c r="C464" s="182">
        <v>15</v>
      </c>
      <c r="D464" s="37" t="s">
        <v>4</v>
      </c>
      <c r="E464" s="183">
        <v>0</v>
      </c>
      <c r="F464" s="50">
        <f t="shared" si="40"/>
        <v>0</v>
      </c>
    </row>
    <row r="465" spans="1:6" ht="15">
      <c r="A465" s="25">
        <v>203</v>
      </c>
      <c r="B465" s="177" t="s">
        <v>253</v>
      </c>
      <c r="C465" s="182">
        <v>13</v>
      </c>
      <c r="D465" s="37" t="s">
        <v>4</v>
      </c>
      <c r="E465" s="183">
        <v>0</v>
      </c>
      <c r="F465" s="50">
        <f t="shared" si="40"/>
        <v>0</v>
      </c>
    </row>
    <row r="466" spans="1:6" ht="15">
      <c r="A466" s="25">
        <v>204</v>
      </c>
      <c r="B466" s="177" t="s">
        <v>254</v>
      </c>
      <c r="C466" s="182">
        <v>1</v>
      </c>
      <c r="D466" s="37" t="s">
        <v>4</v>
      </c>
      <c r="E466" s="183">
        <v>0</v>
      </c>
      <c r="F466" s="50">
        <f t="shared" si="40"/>
        <v>0</v>
      </c>
    </row>
    <row r="467" spans="1:6" ht="15">
      <c r="A467" s="25"/>
      <c r="B467" s="51" t="s">
        <v>14</v>
      </c>
      <c r="C467" s="167"/>
      <c r="D467" s="167"/>
      <c r="E467" s="167"/>
      <c r="F467" s="52">
        <f>SUM(F462:F466)</f>
        <v>0</v>
      </c>
    </row>
    <row r="468" ht="15">
      <c r="A468" s="25"/>
    </row>
    <row r="469" spans="1:6" ht="15.75">
      <c r="A469" s="25"/>
      <c r="B469" s="42" t="s">
        <v>57</v>
      </c>
      <c r="C469" s="41"/>
      <c r="D469" s="41"/>
      <c r="E469" s="41"/>
      <c r="F469" s="41"/>
    </row>
    <row r="470" spans="1:6" ht="15">
      <c r="A470" s="25"/>
      <c r="B470" s="43" t="s">
        <v>27</v>
      </c>
      <c r="C470" s="44" t="s">
        <v>28</v>
      </c>
      <c r="D470" s="44" t="s">
        <v>0</v>
      </c>
      <c r="E470" s="45" t="s">
        <v>1</v>
      </c>
      <c r="F470" s="45" t="s">
        <v>14</v>
      </c>
    </row>
    <row r="471" spans="1:6" ht="15">
      <c r="A471" s="25">
        <v>401</v>
      </c>
      <c r="B471" s="35" t="s">
        <v>59</v>
      </c>
      <c r="C471" s="36">
        <v>0</v>
      </c>
      <c r="D471" s="37" t="s">
        <v>3</v>
      </c>
      <c r="E471" s="38">
        <v>0</v>
      </c>
      <c r="F471" s="50">
        <f aca="true" t="shared" si="41" ref="F471">C471*E471</f>
        <v>0</v>
      </c>
    </row>
    <row r="472" spans="1:6" ht="15">
      <c r="A472" s="25"/>
      <c r="B472" s="51" t="s">
        <v>14</v>
      </c>
      <c r="C472" s="167"/>
      <c r="D472" s="167"/>
      <c r="E472" s="167"/>
      <c r="F472" s="52">
        <f>SUM(F471:F471)</f>
        <v>0</v>
      </c>
    </row>
    <row r="473" ht="15">
      <c r="A473" s="25"/>
    </row>
    <row r="474" spans="1:6" ht="15.75">
      <c r="A474" s="25"/>
      <c r="B474" s="42" t="s">
        <v>113</v>
      </c>
      <c r="C474" s="41"/>
      <c r="D474" s="41"/>
      <c r="E474" s="41"/>
      <c r="F474" s="41"/>
    </row>
    <row r="475" spans="1:6" ht="15">
      <c r="A475" s="25"/>
      <c r="B475" s="43" t="s">
        <v>27</v>
      </c>
      <c r="C475" s="44" t="s">
        <v>28</v>
      </c>
      <c r="D475" s="44" t="s">
        <v>0</v>
      </c>
      <c r="E475" s="45" t="s">
        <v>1</v>
      </c>
      <c r="F475" s="45" t="s">
        <v>14</v>
      </c>
    </row>
    <row r="476" spans="1:6" ht="15">
      <c r="A476" s="25">
        <v>601</v>
      </c>
      <c r="B476" s="35" t="s">
        <v>255</v>
      </c>
      <c r="C476" s="36">
        <v>0</v>
      </c>
      <c r="D476" s="37" t="s">
        <v>3</v>
      </c>
      <c r="E476" s="38">
        <v>0</v>
      </c>
      <c r="F476" s="50">
        <f>C476*E476</f>
        <v>0</v>
      </c>
    </row>
    <row r="477" spans="1:6" ht="15">
      <c r="A477" s="25"/>
      <c r="B477" s="51" t="s">
        <v>14</v>
      </c>
      <c r="C477" s="167"/>
      <c r="D477" s="167"/>
      <c r="E477" s="167"/>
      <c r="F477" s="52">
        <f>SUM(F476)</f>
        <v>0</v>
      </c>
    </row>
    <row r="478" ht="15">
      <c r="A478" s="25"/>
    </row>
    <row r="479" spans="1:6" ht="15.75">
      <c r="A479" s="25"/>
      <c r="B479" s="42" t="s">
        <v>70</v>
      </c>
      <c r="C479" s="41"/>
      <c r="D479" s="41"/>
      <c r="E479" s="41"/>
      <c r="F479" s="41"/>
    </row>
    <row r="480" spans="1:6" ht="15">
      <c r="A480" s="25"/>
      <c r="B480" s="43" t="s">
        <v>27</v>
      </c>
      <c r="C480" s="44" t="s">
        <v>28</v>
      </c>
      <c r="D480" s="44" t="s">
        <v>0</v>
      </c>
      <c r="E480" s="45" t="s">
        <v>1</v>
      </c>
      <c r="F480" s="45" t="s">
        <v>14</v>
      </c>
    </row>
    <row r="481" spans="1:6" ht="15">
      <c r="A481" s="46" t="s">
        <v>71</v>
      </c>
      <c r="B481" s="35" t="s">
        <v>256</v>
      </c>
      <c r="C481" s="36">
        <v>1</v>
      </c>
      <c r="D481" s="37" t="s">
        <v>4</v>
      </c>
      <c r="E481" s="38">
        <v>0</v>
      </c>
      <c r="F481" s="50">
        <f aca="true" t="shared" si="42" ref="F481:F483">C481*E481</f>
        <v>0</v>
      </c>
    </row>
    <row r="482" spans="1:6" ht="15">
      <c r="A482" s="46" t="s">
        <v>73</v>
      </c>
      <c r="B482" s="35" t="s">
        <v>257</v>
      </c>
      <c r="C482" s="36">
        <v>1</v>
      </c>
      <c r="D482" s="37" t="s">
        <v>4</v>
      </c>
      <c r="E482" s="38">
        <v>0</v>
      </c>
      <c r="F482" s="50">
        <f t="shared" si="42"/>
        <v>0</v>
      </c>
    </row>
    <row r="483" spans="1:6" ht="15">
      <c r="A483" s="25">
        <v>707</v>
      </c>
      <c r="B483" s="47" t="s">
        <v>83</v>
      </c>
      <c r="C483" s="48">
        <v>400</v>
      </c>
      <c r="D483" s="49" t="s">
        <v>258</v>
      </c>
      <c r="E483" s="50">
        <v>0</v>
      </c>
      <c r="F483" s="50">
        <f t="shared" si="42"/>
        <v>0</v>
      </c>
    </row>
    <row r="484" spans="1:6" ht="15">
      <c r="A484" s="25"/>
      <c r="B484" s="51" t="s">
        <v>14</v>
      </c>
      <c r="C484" s="167"/>
      <c r="D484" s="167"/>
      <c r="E484" s="167"/>
      <c r="F484" s="52">
        <f>SUM(F481:F483)</f>
        <v>0</v>
      </c>
    </row>
    <row r="485" spans="1:6" ht="15">
      <c r="A485" s="25"/>
      <c r="B485" s="26"/>
      <c r="C485" s="26"/>
      <c r="D485" s="26"/>
      <c r="E485" s="26"/>
      <c r="F485" s="26"/>
    </row>
    <row r="486" spans="2:6" ht="18.75">
      <c r="B486" s="73" t="s">
        <v>24</v>
      </c>
      <c r="F486" s="75">
        <f>F437+F365+F293+F204+F139+F66+F9</f>
        <v>0</v>
      </c>
    </row>
  </sheetData>
  <mergeCells count="14">
    <mergeCell ref="A132:F132"/>
    <mergeCell ref="A1:F1"/>
    <mergeCell ref="A2:F2"/>
    <mergeCell ref="A59:F59"/>
    <mergeCell ref="A60:F60"/>
    <mergeCell ref="A131:F131"/>
    <mergeCell ref="A430:F430"/>
    <mergeCell ref="A431:F431"/>
    <mergeCell ref="A196:F196"/>
    <mergeCell ref="A197:F197"/>
    <mergeCell ref="A285:F285"/>
    <mergeCell ref="A286:F286"/>
    <mergeCell ref="A357:F357"/>
    <mergeCell ref="A358:F358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J1045"/>
  <sheetViews>
    <sheetView showGridLines="0" showZeros="0" workbookViewId="0" topLeftCell="A1">
      <pane ySplit="12" topLeftCell="A13" activePane="bottomLeft" state="frozen"/>
      <selection pane="topLeft" activeCell="C30" sqref="C30"/>
      <selection pane="bottomLeft" activeCell="C30" sqref="C30"/>
    </sheetView>
  </sheetViews>
  <sheetFormatPr defaultColWidth="9.140625" defaultRowHeight="15"/>
  <cols>
    <col min="1" max="1" width="5.421875" style="184" customWidth="1"/>
    <col min="2" max="2" width="5.7109375" style="185" customWidth="1"/>
    <col min="3" max="3" width="11.421875" style="185" customWidth="1"/>
    <col min="4" max="4" width="59.7109375" style="186" customWidth="1"/>
    <col min="5" max="5" width="17.00390625" style="186" customWidth="1"/>
    <col min="6" max="6" width="4.57421875" style="185" customWidth="1"/>
    <col min="7" max="7" width="8.7109375" style="184" customWidth="1"/>
    <col min="8" max="9" width="16.7109375" style="184" customWidth="1"/>
    <col min="10" max="10" width="13.140625" style="184" bestFit="1" customWidth="1"/>
    <col min="11" max="256" width="8.8515625" style="184" customWidth="1"/>
    <col min="257" max="257" width="5.421875" style="184" customWidth="1"/>
    <col min="258" max="258" width="5.7109375" style="184" customWidth="1"/>
    <col min="259" max="259" width="11.421875" style="184" customWidth="1"/>
    <col min="260" max="260" width="59.7109375" style="184" customWidth="1"/>
    <col min="261" max="261" width="17.00390625" style="184" customWidth="1"/>
    <col min="262" max="262" width="4.57421875" style="184" customWidth="1"/>
    <col min="263" max="263" width="8.7109375" style="184" customWidth="1"/>
    <col min="264" max="265" width="16.7109375" style="184" customWidth="1"/>
    <col min="266" max="266" width="13.140625" style="184" bestFit="1" customWidth="1"/>
    <col min="267" max="512" width="8.8515625" style="184" customWidth="1"/>
    <col min="513" max="513" width="5.421875" style="184" customWidth="1"/>
    <col min="514" max="514" width="5.7109375" style="184" customWidth="1"/>
    <col min="515" max="515" width="11.421875" style="184" customWidth="1"/>
    <col min="516" max="516" width="59.7109375" style="184" customWidth="1"/>
    <col min="517" max="517" width="17.00390625" style="184" customWidth="1"/>
    <col min="518" max="518" width="4.57421875" style="184" customWidth="1"/>
    <col min="519" max="519" width="8.7109375" style="184" customWidth="1"/>
    <col min="520" max="521" width="16.7109375" style="184" customWidth="1"/>
    <col min="522" max="522" width="13.140625" style="184" bestFit="1" customWidth="1"/>
    <col min="523" max="768" width="8.8515625" style="184" customWidth="1"/>
    <col min="769" max="769" width="5.421875" style="184" customWidth="1"/>
    <col min="770" max="770" width="5.7109375" style="184" customWidth="1"/>
    <col min="771" max="771" width="11.421875" style="184" customWidth="1"/>
    <col min="772" max="772" width="59.7109375" style="184" customWidth="1"/>
    <col min="773" max="773" width="17.00390625" style="184" customWidth="1"/>
    <col min="774" max="774" width="4.57421875" style="184" customWidth="1"/>
    <col min="775" max="775" width="8.7109375" style="184" customWidth="1"/>
    <col min="776" max="777" width="16.7109375" style="184" customWidth="1"/>
    <col min="778" max="778" width="13.140625" style="184" bestFit="1" customWidth="1"/>
    <col min="779" max="1024" width="8.8515625" style="184" customWidth="1"/>
    <col min="1025" max="1025" width="5.421875" style="184" customWidth="1"/>
    <col min="1026" max="1026" width="5.7109375" style="184" customWidth="1"/>
    <col min="1027" max="1027" width="11.421875" style="184" customWidth="1"/>
    <col min="1028" max="1028" width="59.7109375" style="184" customWidth="1"/>
    <col min="1029" max="1029" width="17.00390625" style="184" customWidth="1"/>
    <col min="1030" max="1030" width="4.57421875" style="184" customWidth="1"/>
    <col min="1031" max="1031" width="8.7109375" style="184" customWidth="1"/>
    <col min="1032" max="1033" width="16.7109375" style="184" customWidth="1"/>
    <col min="1034" max="1034" width="13.140625" style="184" bestFit="1" customWidth="1"/>
    <col min="1035" max="1280" width="8.8515625" style="184" customWidth="1"/>
    <col min="1281" max="1281" width="5.421875" style="184" customWidth="1"/>
    <col min="1282" max="1282" width="5.7109375" style="184" customWidth="1"/>
    <col min="1283" max="1283" width="11.421875" style="184" customWidth="1"/>
    <col min="1284" max="1284" width="59.7109375" style="184" customWidth="1"/>
    <col min="1285" max="1285" width="17.00390625" style="184" customWidth="1"/>
    <col min="1286" max="1286" width="4.57421875" style="184" customWidth="1"/>
    <col min="1287" max="1287" width="8.7109375" style="184" customWidth="1"/>
    <col min="1288" max="1289" width="16.7109375" style="184" customWidth="1"/>
    <col min="1290" max="1290" width="13.140625" style="184" bestFit="1" customWidth="1"/>
    <col min="1291" max="1536" width="8.8515625" style="184" customWidth="1"/>
    <col min="1537" max="1537" width="5.421875" style="184" customWidth="1"/>
    <col min="1538" max="1538" width="5.7109375" style="184" customWidth="1"/>
    <col min="1539" max="1539" width="11.421875" style="184" customWidth="1"/>
    <col min="1540" max="1540" width="59.7109375" style="184" customWidth="1"/>
    <col min="1541" max="1541" width="17.00390625" style="184" customWidth="1"/>
    <col min="1542" max="1542" width="4.57421875" style="184" customWidth="1"/>
    <col min="1543" max="1543" width="8.7109375" style="184" customWidth="1"/>
    <col min="1544" max="1545" width="16.7109375" style="184" customWidth="1"/>
    <col min="1546" max="1546" width="13.140625" style="184" bestFit="1" customWidth="1"/>
    <col min="1547" max="1792" width="8.8515625" style="184" customWidth="1"/>
    <col min="1793" max="1793" width="5.421875" style="184" customWidth="1"/>
    <col min="1794" max="1794" width="5.7109375" style="184" customWidth="1"/>
    <col min="1795" max="1795" width="11.421875" style="184" customWidth="1"/>
    <col min="1796" max="1796" width="59.7109375" style="184" customWidth="1"/>
    <col min="1797" max="1797" width="17.00390625" style="184" customWidth="1"/>
    <col min="1798" max="1798" width="4.57421875" style="184" customWidth="1"/>
    <col min="1799" max="1799" width="8.7109375" style="184" customWidth="1"/>
    <col min="1800" max="1801" width="16.7109375" style="184" customWidth="1"/>
    <col min="1802" max="1802" width="13.140625" style="184" bestFit="1" customWidth="1"/>
    <col min="1803" max="2048" width="8.8515625" style="184" customWidth="1"/>
    <col min="2049" max="2049" width="5.421875" style="184" customWidth="1"/>
    <col min="2050" max="2050" width="5.7109375" style="184" customWidth="1"/>
    <col min="2051" max="2051" width="11.421875" style="184" customWidth="1"/>
    <col min="2052" max="2052" width="59.7109375" style="184" customWidth="1"/>
    <col min="2053" max="2053" width="17.00390625" style="184" customWidth="1"/>
    <col min="2054" max="2054" width="4.57421875" style="184" customWidth="1"/>
    <col min="2055" max="2055" width="8.7109375" style="184" customWidth="1"/>
    <col min="2056" max="2057" width="16.7109375" style="184" customWidth="1"/>
    <col min="2058" max="2058" width="13.140625" style="184" bestFit="1" customWidth="1"/>
    <col min="2059" max="2304" width="8.8515625" style="184" customWidth="1"/>
    <col min="2305" max="2305" width="5.421875" style="184" customWidth="1"/>
    <col min="2306" max="2306" width="5.7109375" style="184" customWidth="1"/>
    <col min="2307" max="2307" width="11.421875" style="184" customWidth="1"/>
    <col min="2308" max="2308" width="59.7109375" style="184" customWidth="1"/>
    <col min="2309" max="2309" width="17.00390625" style="184" customWidth="1"/>
    <col min="2310" max="2310" width="4.57421875" style="184" customWidth="1"/>
    <col min="2311" max="2311" width="8.7109375" style="184" customWidth="1"/>
    <col min="2312" max="2313" width="16.7109375" style="184" customWidth="1"/>
    <col min="2314" max="2314" width="13.140625" style="184" bestFit="1" customWidth="1"/>
    <col min="2315" max="2560" width="8.8515625" style="184" customWidth="1"/>
    <col min="2561" max="2561" width="5.421875" style="184" customWidth="1"/>
    <col min="2562" max="2562" width="5.7109375" style="184" customWidth="1"/>
    <col min="2563" max="2563" width="11.421875" style="184" customWidth="1"/>
    <col min="2564" max="2564" width="59.7109375" style="184" customWidth="1"/>
    <col min="2565" max="2565" width="17.00390625" style="184" customWidth="1"/>
    <col min="2566" max="2566" width="4.57421875" style="184" customWidth="1"/>
    <col min="2567" max="2567" width="8.7109375" style="184" customWidth="1"/>
    <col min="2568" max="2569" width="16.7109375" style="184" customWidth="1"/>
    <col min="2570" max="2570" width="13.140625" style="184" bestFit="1" customWidth="1"/>
    <col min="2571" max="2816" width="8.8515625" style="184" customWidth="1"/>
    <col min="2817" max="2817" width="5.421875" style="184" customWidth="1"/>
    <col min="2818" max="2818" width="5.7109375" style="184" customWidth="1"/>
    <col min="2819" max="2819" width="11.421875" style="184" customWidth="1"/>
    <col min="2820" max="2820" width="59.7109375" style="184" customWidth="1"/>
    <col min="2821" max="2821" width="17.00390625" style="184" customWidth="1"/>
    <col min="2822" max="2822" width="4.57421875" style="184" customWidth="1"/>
    <col min="2823" max="2823" width="8.7109375" style="184" customWidth="1"/>
    <col min="2824" max="2825" width="16.7109375" style="184" customWidth="1"/>
    <col min="2826" max="2826" width="13.140625" style="184" bestFit="1" customWidth="1"/>
    <col min="2827" max="3072" width="8.8515625" style="184" customWidth="1"/>
    <col min="3073" max="3073" width="5.421875" style="184" customWidth="1"/>
    <col min="3074" max="3074" width="5.7109375" style="184" customWidth="1"/>
    <col min="3075" max="3075" width="11.421875" style="184" customWidth="1"/>
    <col min="3076" max="3076" width="59.7109375" style="184" customWidth="1"/>
    <col min="3077" max="3077" width="17.00390625" style="184" customWidth="1"/>
    <col min="3078" max="3078" width="4.57421875" style="184" customWidth="1"/>
    <col min="3079" max="3079" width="8.7109375" style="184" customWidth="1"/>
    <col min="3080" max="3081" width="16.7109375" style="184" customWidth="1"/>
    <col min="3082" max="3082" width="13.140625" style="184" bestFit="1" customWidth="1"/>
    <col min="3083" max="3328" width="8.8515625" style="184" customWidth="1"/>
    <col min="3329" max="3329" width="5.421875" style="184" customWidth="1"/>
    <col min="3330" max="3330" width="5.7109375" style="184" customWidth="1"/>
    <col min="3331" max="3331" width="11.421875" style="184" customWidth="1"/>
    <col min="3332" max="3332" width="59.7109375" style="184" customWidth="1"/>
    <col min="3333" max="3333" width="17.00390625" style="184" customWidth="1"/>
    <col min="3334" max="3334" width="4.57421875" style="184" customWidth="1"/>
    <col min="3335" max="3335" width="8.7109375" style="184" customWidth="1"/>
    <col min="3336" max="3337" width="16.7109375" style="184" customWidth="1"/>
    <col min="3338" max="3338" width="13.140625" style="184" bestFit="1" customWidth="1"/>
    <col min="3339" max="3584" width="8.8515625" style="184" customWidth="1"/>
    <col min="3585" max="3585" width="5.421875" style="184" customWidth="1"/>
    <col min="3586" max="3586" width="5.7109375" style="184" customWidth="1"/>
    <col min="3587" max="3587" width="11.421875" style="184" customWidth="1"/>
    <col min="3588" max="3588" width="59.7109375" style="184" customWidth="1"/>
    <col min="3589" max="3589" width="17.00390625" style="184" customWidth="1"/>
    <col min="3590" max="3590" width="4.57421875" style="184" customWidth="1"/>
    <col min="3591" max="3591" width="8.7109375" style="184" customWidth="1"/>
    <col min="3592" max="3593" width="16.7109375" style="184" customWidth="1"/>
    <col min="3594" max="3594" width="13.140625" style="184" bestFit="1" customWidth="1"/>
    <col min="3595" max="3840" width="8.8515625" style="184" customWidth="1"/>
    <col min="3841" max="3841" width="5.421875" style="184" customWidth="1"/>
    <col min="3842" max="3842" width="5.7109375" style="184" customWidth="1"/>
    <col min="3843" max="3843" width="11.421875" style="184" customWidth="1"/>
    <col min="3844" max="3844" width="59.7109375" style="184" customWidth="1"/>
    <col min="3845" max="3845" width="17.00390625" style="184" customWidth="1"/>
    <col min="3846" max="3846" width="4.57421875" style="184" customWidth="1"/>
    <col min="3847" max="3847" width="8.7109375" style="184" customWidth="1"/>
    <col min="3848" max="3849" width="16.7109375" style="184" customWidth="1"/>
    <col min="3850" max="3850" width="13.140625" style="184" bestFit="1" customWidth="1"/>
    <col min="3851" max="4096" width="8.8515625" style="184" customWidth="1"/>
    <col min="4097" max="4097" width="5.421875" style="184" customWidth="1"/>
    <col min="4098" max="4098" width="5.7109375" style="184" customWidth="1"/>
    <col min="4099" max="4099" width="11.421875" style="184" customWidth="1"/>
    <col min="4100" max="4100" width="59.7109375" style="184" customWidth="1"/>
    <col min="4101" max="4101" width="17.00390625" style="184" customWidth="1"/>
    <col min="4102" max="4102" width="4.57421875" style="184" customWidth="1"/>
    <col min="4103" max="4103" width="8.7109375" style="184" customWidth="1"/>
    <col min="4104" max="4105" width="16.7109375" style="184" customWidth="1"/>
    <col min="4106" max="4106" width="13.140625" style="184" bestFit="1" customWidth="1"/>
    <col min="4107" max="4352" width="8.8515625" style="184" customWidth="1"/>
    <col min="4353" max="4353" width="5.421875" style="184" customWidth="1"/>
    <col min="4354" max="4354" width="5.7109375" style="184" customWidth="1"/>
    <col min="4355" max="4355" width="11.421875" style="184" customWidth="1"/>
    <col min="4356" max="4356" width="59.7109375" style="184" customWidth="1"/>
    <col min="4357" max="4357" width="17.00390625" style="184" customWidth="1"/>
    <col min="4358" max="4358" width="4.57421875" style="184" customWidth="1"/>
    <col min="4359" max="4359" width="8.7109375" style="184" customWidth="1"/>
    <col min="4360" max="4361" width="16.7109375" style="184" customWidth="1"/>
    <col min="4362" max="4362" width="13.140625" style="184" bestFit="1" customWidth="1"/>
    <col min="4363" max="4608" width="8.8515625" style="184" customWidth="1"/>
    <col min="4609" max="4609" width="5.421875" style="184" customWidth="1"/>
    <col min="4610" max="4610" width="5.7109375" style="184" customWidth="1"/>
    <col min="4611" max="4611" width="11.421875" style="184" customWidth="1"/>
    <col min="4612" max="4612" width="59.7109375" style="184" customWidth="1"/>
    <col min="4613" max="4613" width="17.00390625" style="184" customWidth="1"/>
    <col min="4614" max="4614" width="4.57421875" style="184" customWidth="1"/>
    <col min="4615" max="4615" width="8.7109375" style="184" customWidth="1"/>
    <col min="4616" max="4617" width="16.7109375" style="184" customWidth="1"/>
    <col min="4618" max="4618" width="13.140625" style="184" bestFit="1" customWidth="1"/>
    <col min="4619" max="4864" width="8.8515625" style="184" customWidth="1"/>
    <col min="4865" max="4865" width="5.421875" style="184" customWidth="1"/>
    <col min="4866" max="4866" width="5.7109375" style="184" customWidth="1"/>
    <col min="4867" max="4867" width="11.421875" style="184" customWidth="1"/>
    <col min="4868" max="4868" width="59.7109375" style="184" customWidth="1"/>
    <col min="4869" max="4869" width="17.00390625" style="184" customWidth="1"/>
    <col min="4870" max="4870" width="4.57421875" style="184" customWidth="1"/>
    <col min="4871" max="4871" width="8.7109375" style="184" customWidth="1"/>
    <col min="4872" max="4873" width="16.7109375" style="184" customWidth="1"/>
    <col min="4874" max="4874" width="13.140625" style="184" bestFit="1" customWidth="1"/>
    <col min="4875" max="5120" width="8.8515625" style="184" customWidth="1"/>
    <col min="5121" max="5121" width="5.421875" style="184" customWidth="1"/>
    <col min="5122" max="5122" width="5.7109375" style="184" customWidth="1"/>
    <col min="5123" max="5123" width="11.421875" style="184" customWidth="1"/>
    <col min="5124" max="5124" width="59.7109375" style="184" customWidth="1"/>
    <col min="5125" max="5125" width="17.00390625" style="184" customWidth="1"/>
    <col min="5126" max="5126" width="4.57421875" style="184" customWidth="1"/>
    <col min="5127" max="5127" width="8.7109375" style="184" customWidth="1"/>
    <col min="5128" max="5129" width="16.7109375" style="184" customWidth="1"/>
    <col min="5130" max="5130" width="13.140625" style="184" bestFit="1" customWidth="1"/>
    <col min="5131" max="5376" width="8.8515625" style="184" customWidth="1"/>
    <col min="5377" max="5377" width="5.421875" style="184" customWidth="1"/>
    <col min="5378" max="5378" width="5.7109375" style="184" customWidth="1"/>
    <col min="5379" max="5379" width="11.421875" style="184" customWidth="1"/>
    <col min="5380" max="5380" width="59.7109375" style="184" customWidth="1"/>
    <col min="5381" max="5381" width="17.00390625" style="184" customWidth="1"/>
    <col min="5382" max="5382" width="4.57421875" style="184" customWidth="1"/>
    <col min="5383" max="5383" width="8.7109375" style="184" customWidth="1"/>
    <col min="5384" max="5385" width="16.7109375" style="184" customWidth="1"/>
    <col min="5386" max="5386" width="13.140625" style="184" bestFit="1" customWidth="1"/>
    <col min="5387" max="5632" width="8.8515625" style="184" customWidth="1"/>
    <col min="5633" max="5633" width="5.421875" style="184" customWidth="1"/>
    <col min="5634" max="5634" width="5.7109375" style="184" customWidth="1"/>
    <col min="5635" max="5635" width="11.421875" style="184" customWidth="1"/>
    <col min="5636" max="5636" width="59.7109375" style="184" customWidth="1"/>
    <col min="5637" max="5637" width="17.00390625" style="184" customWidth="1"/>
    <col min="5638" max="5638" width="4.57421875" style="184" customWidth="1"/>
    <col min="5639" max="5639" width="8.7109375" style="184" customWidth="1"/>
    <col min="5640" max="5641" width="16.7109375" style="184" customWidth="1"/>
    <col min="5642" max="5642" width="13.140625" style="184" bestFit="1" customWidth="1"/>
    <col min="5643" max="5888" width="8.8515625" style="184" customWidth="1"/>
    <col min="5889" max="5889" width="5.421875" style="184" customWidth="1"/>
    <col min="5890" max="5890" width="5.7109375" style="184" customWidth="1"/>
    <col min="5891" max="5891" width="11.421875" style="184" customWidth="1"/>
    <col min="5892" max="5892" width="59.7109375" style="184" customWidth="1"/>
    <col min="5893" max="5893" width="17.00390625" style="184" customWidth="1"/>
    <col min="5894" max="5894" width="4.57421875" style="184" customWidth="1"/>
    <col min="5895" max="5895" width="8.7109375" style="184" customWidth="1"/>
    <col min="5896" max="5897" width="16.7109375" style="184" customWidth="1"/>
    <col min="5898" max="5898" width="13.140625" style="184" bestFit="1" customWidth="1"/>
    <col min="5899" max="6144" width="8.8515625" style="184" customWidth="1"/>
    <col min="6145" max="6145" width="5.421875" style="184" customWidth="1"/>
    <col min="6146" max="6146" width="5.7109375" style="184" customWidth="1"/>
    <col min="6147" max="6147" width="11.421875" style="184" customWidth="1"/>
    <col min="6148" max="6148" width="59.7109375" style="184" customWidth="1"/>
    <col min="6149" max="6149" width="17.00390625" style="184" customWidth="1"/>
    <col min="6150" max="6150" width="4.57421875" style="184" customWidth="1"/>
    <col min="6151" max="6151" width="8.7109375" style="184" customWidth="1"/>
    <col min="6152" max="6153" width="16.7109375" style="184" customWidth="1"/>
    <col min="6154" max="6154" width="13.140625" style="184" bestFit="1" customWidth="1"/>
    <col min="6155" max="6400" width="8.8515625" style="184" customWidth="1"/>
    <col min="6401" max="6401" width="5.421875" style="184" customWidth="1"/>
    <col min="6402" max="6402" width="5.7109375" style="184" customWidth="1"/>
    <col min="6403" max="6403" width="11.421875" style="184" customWidth="1"/>
    <col min="6404" max="6404" width="59.7109375" style="184" customWidth="1"/>
    <col min="6405" max="6405" width="17.00390625" style="184" customWidth="1"/>
    <col min="6406" max="6406" width="4.57421875" style="184" customWidth="1"/>
    <col min="6407" max="6407" width="8.7109375" style="184" customWidth="1"/>
    <col min="6408" max="6409" width="16.7109375" style="184" customWidth="1"/>
    <col min="6410" max="6410" width="13.140625" style="184" bestFit="1" customWidth="1"/>
    <col min="6411" max="6656" width="8.8515625" style="184" customWidth="1"/>
    <col min="6657" max="6657" width="5.421875" style="184" customWidth="1"/>
    <col min="6658" max="6658" width="5.7109375" style="184" customWidth="1"/>
    <col min="6659" max="6659" width="11.421875" style="184" customWidth="1"/>
    <col min="6660" max="6660" width="59.7109375" style="184" customWidth="1"/>
    <col min="6661" max="6661" width="17.00390625" style="184" customWidth="1"/>
    <col min="6662" max="6662" width="4.57421875" style="184" customWidth="1"/>
    <col min="6663" max="6663" width="8.7109375" style="184" customWidth="1"/>
    <col min="6664" max="6665" width="16.7109375" style="184" customWidth="1"/>
    <col min="6666" max="6666" width="13.140625" style="184" bestFit="1" customWidth="1"/>
    <col min="6667" max="6912" width="8.8515625" style="184" customWidth="1"/>
    <col min="6913" max="6913" width="5.421875" style="184" customWidth="1"/>
    <col min="6914" max="6914" width="5.7109375" style="184" customWidth="1"/>
    <col min="6915" max="6915" width="11.421875" style="184" customWidth="1"/>
    <col min="6916" max="6916" width="59.7109375" style="184" customWidth="1"/>
    <col min="6917" max="6917" width="17.00390625" style="184" customWidth="1"/>
    <col min="6918" max="6918" width="4.57421875" style="184" customWidth="1"/>
    <col min="6919" max="6919" width="8.7109375" style="184" customWidth="1"/>
    <col min="6920" max="6921" width="16.7109375" style="184" customWidth="1"/>
    <col min="6922" max="6922" width="13.140625" style="184" bestFit="1" customWidth="1"/>
    <col min="6923" max="7168" width="8.8515625" style="184" customWidth="1"/>
    <col min="7169" max="7169" width="5.421875" style="184" customWidth="1"/>
    <col min="7170" max="7170" width="5.7109375" style="184" customWidth="1"/>
    <col min="7171" max="7171" width="11.421875" style="184" customWidth="1"/>
    <col min="7172" max="7172" width="59.7109375" style="184" customWidth="1"/>
    <col min="7173" max="7173" width="17.00390625" style="184" customWidth="1"/>
    <col min="7174" max="7174" width="4.57421875" style="184" customWidth="1"/>
    <col min="7175" max="7175" width="8.7109375" style="184" customWidth="1"/>
    <col min="7176" max="7177" width="16.7109375" style="184" customWidth="1"/>
    <col min="7178" max="7178" width="13.140625" style="184" bestFit="1" customWidth="1"/>
    <col min="7179" max="7424" width="8.8515625" style="184" customWidth="1"/>
    <col min="7425" max="7425" width="5.421875" style="184" customWidth="1"/>
    <col min="7426" max="7426" width="5.7109375" style="184" customWidth="1"/>
    <col min="7427" max="7427" width="11.421875" style="184" customWidth="1"/>
    <col min="7428" max="7428" width="59.7109375" style="184" customWidth="1"/>
    <col min="7429" max="7429" width="17.00390625" style="184" customWidth="1"/>
    <col min="7430" max="7430" width="4.57421875" style="184" customWidth="1"/>
    <col min="7431" max="7431" width="8.7109375" style="184" customWidth="1"/>
    <col min="7432" max="7433" width="16.7109375" style="184" customWidth="1"/>
    <col min="7434" max="7434" width="13.140625" style="184" bestFit="1" customWidth="1"/>
    <col min="7435" max="7680" width="8.8515625" style="184" customWidth="1"/>
    <col min="7681" max="7681" width="5.421875" style="184" customWidth="1"/>
    <col min="7682" max="7682" width="5.7109375" style="184" customWidth="1"/>
    <col min="7683" max="7683" width="11.421875" style="184" customWidth="1"/>
    <col min="7684" max="7684" width="59.7109375" style="184" customWidth="1"/>
    <col min="7685" max="7685" width="17.00390625" style="184" customWidth="1"/>
    <col min="7686" max="7686" width="4.57421875" style="184" customWidth="1"/>
    <col min="7687" max="7687" width="8.7109375" style="184" customWidth="1"/>
    <col min="7688" max="7689" width="16.7109375" style="184" customWidth="1"/>
    <col min="7690" max="7690" width="13.140625" style="184" bestFit="1" customWidth="1"/>
    <col min="7691" max="7936" width="8.8515625" style="184" customWidth="1"/>
    <col min="7937" max="7937" width="5.421875" style="184" customWidth="1"/>
    <col min="7938" max="7938" width="5.7109375" style="184" customWidth="1"/>
    <col min="7939" max="7939" width="11.421875" style="184" customWidth="1"/>
    <col min="7940" max="7940" width="59.7109375" style="184" customWidth="1"/>
    <col min="7941" max="7941" width="17.00390625" style="184" customWidth="1"/>
    <col min="7942" max="7942" width="4.57421875" style="184" customWidth="1"/>
    <col min="7943" max="7943" width="8.7109375" style="184" customWidth="1"/>
    <col min="7944" max="7945" width="16.7109375" style="184" customWidth="1"/>
    <col min="7946" max="7946" width="13.140625" style="184" bestFit="1" customWidth="1"/>
    <col min="7947" max="8192" width="8.8515625" style="184" customWidth="1"/>
    <col min="8193" max="8193" width="5.421875" style="184" customWidth="1"/>
    <col min="8194" max="8194" width="5.7109375" style="184" customWidth="1"/>
    <col min="8195" max="8195" width="11.421875" style="184" customWidth="1"/>
    <col min="8196" max="8196" width="59.7109375" style="184" customWidth="1"/>
    <col min="8197" max="8197" width="17.00390625" style="184" customWidth="1"/>
    <col min="8198" max="8198" width="4.57421875" style="184" customWidth="1"/>
    <col min="8199" max="8199" width="8.7109375" style="184" customWidth="1"/>
    <col min="8200" max="8201" width="16.7109375" style="184" customWidth="1"/>
    <col min="8202" max="8202" width="13.140625" style="184" bestFit="1" customWidth="1"/>
    <col min="8203" max="8448" width="8.8515625" style="184" customWidth="1"/>
    <col min="8449" max="8449" width="5.421875" style="184" customWidth="1"/>
    <col min="8450" max="8450" width="5.7109375" style="184" customWidth="1"/>
    <col min="8451" max="8451" width="11.421875" style="184" customWidth="1"/>
    <col min="8452" max="8452" width="59.7109375" style="184" customWidth="1"/>
    <col min="8453" max="8453" width="17.00390625" style="184" customWidth="1"/>
    <col min="8454" max="8454" width="4.57421875" style="184" customWidth="1"/>
    <col min="8455" max="8455" width="8.7109375" style="184" customWidth="1"/>
    <col min="8456" max="8457" width="16.7109375" style="184" customWidth="1"/>
    <col min="8458" max="8458" width="13.140625" style="184" bestFit="1" customWidth="1"/>
    <col min="8459" max="8704" width="8.8515625" style="184" customWidth="1"/>
    <col min="8705" max="8705" width="5.421875" style="184" customWidth="1"/>
    <col min="8706" max="8706" width="5.7109375" style="184" customWidth="1"/>
    <col min="8707" max="8707" width="11.421875" style="184" customWidth="1"/>
    <col min="8708" max="8708" width="59.7109375" style="184" customWidth="1"/>
    <col min="8709" max="8709" width="17.00390625" style="184" customWidth="1"/>
    <col min="8710" max="8710" width="4.57421875" style="184" customWidth="1"/>
    <col min="8711" max="8711" width="8.7109375" style="184" customWidth="1"/>
    <col min="8712" max="8713" width="16.7109375" style="184" customWidth="1"/>
    <col min="8714" max="8714" width="13.140625" style="184" bestFit="1" customWidth="1"/>
    <col min="8715" max="8960" width="8.8515625" style="184" customWidth="1"/>
    <col min="8961" max="8961" width="5.421875" style="184" customWidth="1"/>
    <col min="8962" max="8962" width="5.7109375" style="184" customWidth="1"/>
    <col min="8963" max="8963" width="11.421875" style="184" customWidth="1"/>
    <col min="8964" max="8964" width="59.7109375" style="184" customWidth="1"/>
    <col min="8965" max="8965" width="17.00390625" style="184" customWidth="1"/>
    <col min="8966" max="8966" width="4.57421875" style="184" customWidth="1"/>
    <col min="8967" max="8967" width="8.7109375" style="184" customWidth="1"/>
    <col min="8968" max="8969" width="16.7109375" style="184" customWidth="1"/>
    <col min="8970" max="8970" width="13.140625" style="184" bestFit="1" customWidth="1"/>
    <col min="8971" max="9216" width="8.8515625" style="184" customWidth="1"/>
    <col min="9217" max="9217" width="5.421875" style="184" customWidth="1"/>
    <col min="9218" max="9218" width="5.7109375" style="184" customWidth="1"/>
    <col min="9219" max="9219" width="11.421875" style="184" customWidth="1"/>
    <col min="9220" max="9220" width="59.7109375" style="184" customWidth="1"/>
    <col min="9221" max="9221" width="17.00390625" style="184" customWidth="1"/>
    <col min="9222" max="9222" width="4.57421875" style="184" customWidth="1"/>
    <col min="9223" max="9223" width="8.7109375" style="184" customWidth="1"/>
    <col min="9224" max="9225" width="16.7109375" style="184" customWidth="1"/>
    <col min="9226" max="9226" width="13.140625" style="184" bestFit="1" customWidth="1"/>
    <col min="9227" max="9472" width="8.8515625" style="184" customWidth="1"/>
    <col min="9473" max="9473" width="5.421875" style="184" customWidth="1"/>
    <col min="9474" max="9474" width="5.7109375" style="184" customWidth="1"/>
    <col min="9475" max="9475" width="11.421875" style="184" customWidth="1"/>
    <col min="9476" max="9476" width="59.7109375" style="184" customWidth="1"/>
    <col min="9477" max="9477" width="17.00390625" style="184" customWidth="1"/>
    <col min="9478" max="9478" width="4.57421875" style="184" customWidth="1"/>
    <col min="9479" max="9479" width="8.7109375" style="184" customWidth="1"/>
    <col min="9480" max="9481" width="16.7109375" style="184" customWidth="1"/>
    <col min="9482" max="9482" width="13.140625" style="184" bestFit="1" customWidth="1"/>
    <col min="9483" max="9728" width="8.8515625" style="184" customWidth="1"/>
    <col min="9729" max="9729" width="5.421875" style="184" customWidth="1"/>
    <col min="9730" max="9730" width="5.7109375" style="184" customWidth="1"/>
    <col min="9731" max="9731" width="11.421875" style="184" customWidth="1"/>
    <col min="9732" max="9732" width="59.7109375" style="184" customWidth="1"/>
    <col min="9733" max="9733" width="17.00390625" style="184" customWidth="1"/>
    <col min="9734" max="9734" width="4.57421875" style="184" customWidth="1"/>
    <col min="9735" max="9735" width="8.7109375" style="184" customWidth="1"/>
    <col min="9736" max="9737" width="16.7109375" style="184" customWidth="1"/>
    <col min="9738" max="9738" width="13.140625" style="184" bestFit="1" customWidth="1"/>
    <col min="9739" max="9984" width="8.8515625" style="184" customWidth="1"/>
    <col min="9985" max="9985" width="5.421875" style="184" customWidth="1"/>
    <col min="9986" max="9986" width="5.7109375" style="184" customWidth="1"/>
    <col min="9987" max="9987" width="11.421875" style="184" customWidth="1"/>
    <col min="9988" max="9988" width="59.7109375" style="184" customWidth="1"/>
    <col min="9989" max="9989" width="17.00390625" style="184" customWidth="1"/>
    <col min="9990" max="9990" width="4.57421875" style="184" customWidth="1"/>
    <col min="9991" max="9991" width="8.7109375" style="184" customWidth="1"/>
    <col min="9992" max="9993" width="16.7109375" style="184" customWidth="1"/>
    <col min="9994" max="9994" width="13.140625" style="184" bestFit="1" customWidth="1"/>
    <col min="9995" max="10240" width="8.8515625" style="184" customWidth="1"/>
    <col min="10241" max="10241" width="5.421875" style="184" customWidth="1"/>
    <col min="10242" max="10242" width="5.7109375" style="184" customWidth="1"/>
    <col min="10243" max="10243" width="11.421875" style="184" customWidth="1"/>
    <col min="10244" max="10244" width="59.7109375" style="184" customWidth="1"/>
    <col min="10245" max="10245" width="17.00390625" style="184" customWidth="1"/>
    <col min="10246" max="10246" width="4.57421875" style="184" customWidth="1"/>
    <col min="10247" max="10247" width="8.7109375" style="184" customWidth="1"/>
    <col min="10248" max="10249" width="16.7109375" style="184" customWidth="1"/>
    <col min="10250" max="10250" width="13.140625" style="184" bestFit="1" customWidth="1"/>
    <col min="10251" max="10496" width="8.8515625" style="184" customWidth="1"/>
    <col min="10497" max="10497" width="5.421875" style="184" customWidth="1"/>
    <col min="10498" max="10498" width="5.7109375" style="184" customWidth="1"/>
    <col min="10499" max="10499" width="11.421875" style="184" customWidth="1"/>
    <col min="10500" max="10500" width="59.7109375" style="184" customWidth="1"/>
    <col min="10501" max="10501" width="17.00390625" style="184" customWidth="1"/>
    <col min="10502" max="10502" width="4.57421875" style="184" customWidth="1"/>
    <col min="10503" max="10503" width="8.7109375" style="184" customWidth="1"/>
    <col min="10504" max="10505" width="16.7109375" style="184" customWidth="1"/>
    <col min="10506" max="10506" width="13.140625" style="184" bestFit="1" customWidth="1"/>
    <col min="10507" max="10752" width="8.8515625" style="184" customWidth="1"/>
    <col min="10753" max="10753" width="5.421875" style="184" customWidth="1"/>
    <col min="10754" max="10754" width="5.7109375" style="184" customWidth="1"/>
    <col min="10755" max="10755" width="11.421875" style="184" customWidth="1"/>
    <col min="10756" max="10756" width="59.7109375" style="184" customWidth="1"/>
    <col min="10757" max="10757" width="17.00390625" style="184" customWidth="1"/>
    <col min="10758" max="10758" width="4.57421875" style="184" customWidth="1"/>
    <col min="10759" max="10759" width="8.7109375" style="184" customWidth="1"/>
    <col min="10760" max="10761" width="16.7109375" style="184" customWidth="1"/>
    <col min="10762" max="10762" width="13.140625" style="184" bestFit="1" customWidth="1"/>
    <col min="10763" max="11008" width="8.8515625" style="184" customWidth="1"/>
    <col min="11009" max="11009" width="5.421875" style="184" customWidth="1"/>
    <col min="11010" max="11010" width="5.7109375" style="184" customWidth="1"/>
    <col min="11011" max="11011" width="11.421875" style="184" customWidth="1"/>
    <col min="11012" max="11012" width="59.7109375" style="184" customWidth="1"/>
    <col min="11013" max="11013" width="17.00390625" style="184" customWidth="1"/>
    <col min="11014" max="11014" width="4.57421875" style="184" customWidth="1"/>
    <col min="11015" max="11015" width="8.7109375" style="184" customWidth="1"/>
    <col min="11016" max="11017" width="16.7109375" style="184" customWidth="1"/>
    <col min="11018" max="11018" width="13.140625" style="184" bestFit="1" customWidth="1"/>
    <col min="11019" max="11264" width="8.8515625" style="184" customWidth="1"/>
    <col min="11265" max="11265" width="5.421875" style="184" customWidth="1"/>
    <col min="11266" max="11266" width="5.7109375" style="184" customWidth="1"/>
    <col min="11267" max="11267" width="11.421875" style="184" customWidth="1"/>
    <col min="11268" max="11268" width="59.7109375" style="184" customWidth="1"/>
    <col min="11269" max="11269" width="17.00390625" style="184" customWidth="1"/>
    <col min="11270" max="11270" width="4.57421875" style="184" customWidth="1"/>
    <col min="11271" max="11271" width="8.7109375" style="184" customWidth="1"/>
    <col min="11272" max="11273" width="16.7109375" style="184" customWidth="1"/>
    <col min="11274" max="11274" width="13.140625" style="184" bestFit="1" customWidth="1"/>
    <col min="11275" max="11520" width="8.8515625" style="184" customWidth="1"/>
    <col min="11521" max="11521" width="5.421875" style="184" customWidth="1"/>
    <col min="11522" max="11522" width="5.7109375" style="184" customWidth="1"/>
    <col min="11523" max="11523" width="11.421875" style="184" customWidth="1"/>
    <col min="11524" max="11524" width="59.7109375" style="184" customWidth="1"/>
    <col min="11525" max="11525" width="17.00390625" style="184" customWidth="1"/>
    <col min="11526" max="11526" width="4.57421875" style="184" customWidth="1"/>
    <col min="11527" max="11527" width="8.7109375" style="184" customWidth="1"/>
    <col min="11528" max="11529" width="16.7109375" style="184" customWidth="1"/>
    <col min="11530" max="11530" width="13.140625" style="184" bestFit="1" customWidth="1"/>
    <col min="11531" max="11776" width="8.8515625" style="184" customWidth="1"/>
    <col min="11777" max="11777" width="5.421875" style="184" customWidth="1"/>
    <col min="11778" max="11778" width="5.7109375" style="184" customWidth="1"/>
    <col min="11779" max="11779" width="11.421875" style="184" customWidth="1"/>
    <col min="11780" max="11780" width="59.7109375" style="184" customWidth="1"/>
    <col min="11781" max="11781" width="17.00390625" style="184" customWidth="1"/>
    <col min="11782" max="11782" width="4.57421875" style="184" customWidth="1"/>
    <col min="11783" max="11783" width="8.7109375" style="184" customWidth="1"/>
    <col min="11784" max="11785" width="16.7109375" style="184" customWidth="1"/>
    <col min="11786" max="11786" width="13.140625" style="184" bestFit="1" customWidth="1"/>
    <col min="11787" max="12032" width="8.8515625" style="184" customWidth="1"/>
    <col min="12033" max="12033" width="5.421875" style="184" customWidth="1"/>
    <col min="12034" max="12034" width="5.7109375" style="184" customWidth="1"/>
    <col min="12035" max="12035" width="11.421875" style="184" customWidth="1"/>
    <col min="12036" max="12036" width="59.7109375" style="184" customWidth="1"/>
    <col min="12037" max="12037" width="17.00390625" style="184" customWidth="1"/>
    <col min="12038" max="12038" width="4.57421875" style="184" customWidth="1"/>
    <col min="12039" max="12039" width="8.7109375" style="184" customWidth="1"/>
    <col min="12040" max="12041" width="16.7109375" style="184" customWidth="1"/>
    <col min="12042" max="12042" width="13.140625" style="184" bestFit="1" customWidth="1"/>
    <col min="12043" max="12288" width="8.8515625" style="184" customWidth="1"/>
    <col min="12289" max="12289" width="5.421875" style="184" customWidth="1"/>
    <col min="12290" max="12290" width="5.7109375" style="184" customWidth="1"/>
    <col min="12291" max="12291" width="11.421875" style="184" customWidth="1"/>
    <col min="12292" max="12292" width="59.7109375" style="184" customWidth="1"/>
    <col min="12293" max="12293" width="17.00390625" style="184" customWidth="1"/>
    <col min="12294" max="12294" width="4.57421875" style="184" customWidth="1"/>
    <col min="12295" max="12295" width="8.7109375" style="184" customWidth="1"/>
    <col min="12296" max="12297" width="16.7109375" style="184" customWidth="1"/>
    <col min="12298" max="12298" width="13.140625" style="184" bestFit="1" customWidth="1"/>
    <col min="12299" max="12544" width="8.8515625" style="184" customWidth="1"/>
    <col min="12545" max="12545" width="5.421875" style="184" customWidth="1"/>
    <col min="12546" max="12546" width="5.7109375" style="184" customWidth="1"/>
    <col min="12547" max="12547" width="11.421875" style="184" customWidth="1"/>
    <col min="12548" max="12548" width="59.7109375" style="184" customWidth="1"/>
    <col min="12549" max="12549" width="17.00390625" style="184" customWidth="1"/>
    <col min="12550" max="12550" width="4.57421875" style="184" customWidth="1"/>
    <col min="12551" max="12551" width="8.7109375" style="184" customWidth="1"/>
    <col min="12552" max="12553" width="16.7109375" style="184" customWidth="1"/>
    <col min="12554" max="12554" width="13.140625" style="184" bestFit="1" customWidth="1"/>
    <col min="12555" max="12800" width="8.8515625" style="184" customWidth="1"/>
    <col min="12801" max="12801" width="5.421875" style="184" customWidth="1"/>
    <col min="12802" max="12802" width="5.7109375" style="184" customWidth="1"/>
    <col min="12803" max="12803" width="11.421875" style="184" customWidth="1"/>
    <col min="12804" max="12804" width="59.7109375" style="184" customWidth="1"/>
    <col min="12805" max="12805" width="17.00390625" style="184" customWidth="1"/>
    <col min="12806" max="12806" width="4.57421875" style="184" customWidth="1"/>
    <col min="12807" max="12807" width="8.7109375" style="184" customWidth="1"/>
    <col min="12808" max="12809" width="16.7109375" style="184" customWidth="1"/>
    <col min="12810" max="12810" width="13.140625" style="184" bestFit="1" customWidth="1"/>
    <col min="12811" max="13056" width="8.8515625" style="184" customWidth="1"/>
    <col min="13057" max="13057" width="5.421875" style="184" customWidth="1"/>
    <col min="13058" max="13058" width="5.7109375" style="184" customWidth="1"/>
    <col min="13059" max="13059" width="11.421875" style="184" customWidth="1"/>
    <col min="13060" max="13060" width="59.7109375" style="184" customWidth="1"/>
    <col min="13061" max="13061" width="17.00390625" style="184" customWidth="1"/>
    <col min="13062" max="13062" width="4.57421875" style="184" customWidth="1"/>
    <col min="13063" max="13063" width="8.7109375" style="184" customWidth="1"/>
    <col min="13064" max="13065" width="16.7109375" style="184" customWidth="1"/>
    <col min="13066" max="13066" width="13.140625" style="184" bestFit="1" customWidth="1"/>
    <col min="13067" max="13312" width="8.8515625" style="184" customWidth="1"/>
    <col min="13313" max="13313" width="5.421875" style="184" customWidth="1"/>
    <col min="13314" max="13314" width="5.7109375" style="184" customWidth="1"/>
    <col min="13315" max="13315" width="11.421875" style="184" customWidth="1"/>
    <col min="13316" max="13316" width="59.7109375" style="184" customWidth="1"/>
    <col min="13317" max="13317" width="17.00390625" style="184" customWidth="1"/>
    <col min="13318" max="13318" width="4.57421875" style="184" customWidth="1"/>
    <col min="13319" max="13319" width="8.7109375" style="184" customWidth="1"/>
    <col min="13320" max="13321" width="16.7109375" style="184" customWidth="1"/>
    <col min="13322" max="13322" width="13.140625" style="184" bestFit="1" customWidth="1"/>
    <col min="13323" max="13568" width="8.8515625" style="184" customWidth="1"/>
    <col min="13569" max="13569" width="5.421875" style="184" customWidth="1"/>
    <col min="13570" max="13570" width="5.7109375" style="184" customWidth="1"/>
    <col min="13571" max="13571" width="11.421875" style="184" customWidth="1"/>
    <col min="13572" max="13572" width="59.7109375" style="184" customWidth="1"/>
    <col min="13573" max="13573" width="17.00390625" style="184" customWidth="1"/>
    <col min="13574" max="13574" width="4.57421875" style="184" customWidth="1"/>
    <col min="13575" max="13575" width="8.7109375" style="184" customWidth="1"/>
    <col min="13576" max="13577" width="16.7109375" style="184" customWidth="1"/>
    <col min="13578" max="13578" width="13.140625" style="184" bestFit="1" customWidth="1"/>
    <col min="13579" max="13824" width="8.8515625" style="184" customWidth="1"/>
    <col min="13825" max="13825" width="5.421875" style="184" customWidth="1"/>
    <col min="13826" max="13826" width="5.7109375" style="184" customWidth="1"/>
    <col min="13827" max="13827" width="11.421875" style="184" customWidth="1"/>
    <col min="13828" max="13828" width="59.7109375" style="184" customWidth="1"/>
    <col min="13829" max="13829" width="17.00390625" style="184" customWidth="1"/>
    <col min="13830" max="13830" width="4.57421875" style="184" customWidth="1"/>
    <col min="13831" max="13831" width="8.7109375" style="184" customWidth="1"/>
    <col min="13832" max="13833" width="16.7109375" style="184" customWidth="1"/>
    <col min="13834" max="13834" width="13.140625" style="184" bestFit="1" customWidth="1"/>
    <col min="13835" max="14080" width="8.8515625" style="184" customWidth="1"/>
    <col min="14081" max="14081" width="5.421875" style="184" customWidth="1"/>
    <col min="14082" max="14082" width="5.7109375" style="184" customWidth="1"/>
    <col min="14083" max="14083" width="11.421875" style="184" customWidth="1"/>
    <col min="14084" max="14084" width="59.7109375" style="184" customWidth="1"/>
    <col min="14085" max="14085" width="17.00390625" style="184" customWidth="1"/>
    <col min="14086" max="14086" width="4.57421875" style="184" customWidth="1"/>
    <col min="14087" max="14087" width="8.7109375" style="184" customWidth="1"/>
    <col min="14088" max="14089" width="16.7109375" style="184" customWidth="1"/>
    <col min="14090" max="14090" width="13.140625" style="184" bestFit="1" customWidth="1"/>
    <col min="14091" max="14336" width="8.8515625" style="184" customWidth="1"/>
    <col min="14337" max="14337" width="5.421875" style="184" customWidth="1"/>
    <col min="14338" max="14338" width="5.7109375" style="184" customWidth="1"/>
    <col min="14339" max="14339" width="11.421875" style="184" customWidth="1"/>
    <col min="14340" max="14340" width="59.7109375" style="184" customWidth="1"/>
    <col min="14341" max="14341" width="17.00390625" style="184" customWidth="1"/>
    <col min="14342" max="14342" width="4.57421875" style="184" customWidth="1"/>
    <col min="14343" max="14343" width="8.7109375" style="184" customWidth="1"/>
    <col min="14344" max="14345" width="16.7109375" style="184" customWidth="1"/>
    <col min="14346" max="14346" width="13.140625" style="184" bestFit="1" customWidth="1"/>
    <col min="14347" max="14592" width="8.8515625" style="184" customWidth="1"/>
    <col min="14593" max="14593" width="5.421875" style="184" customWidth="1"/>
    <col min="14594" max="14594" width="5.7109375" style="184" customWidth="1"/>
    <col min="14595" max="14595" width="11.421875" style="184" customWidth="1"/>
    <col min="14596" max="14596" width="59.7109375" style="184" customWidth="1"/>
    <col min="14597" max="14597" width="17.00390625" style="184" customWidth="1"/>
    <col min="14598" max="14598" width="4.57421875" style="184" customWidth="1"/>
    <col min="14599" max="14599" width="8.7109375" style="184" customWidth="1"/>
    <col min="14600" max="14601" width="16.7109375" style="184" customWidth="1"/>
    <col min="14602" max="14602" width="13.140625" style="184" bestFit="1" customWidth="1"/>
    <col min="14603" max="14848" width="8.8515625" style="184" customWidth="1"/>
    <col min="14849" max="14849" width="5.421875" style="184" customWidth="1"/>
    <col min="14850" max="14850" width="5.7109375" style="184" customWidth="1"/>
    <col min="14851" max="14851" width="11.421875" style="184" customWidth="1"/>
    <col min="14852" max="14852" width="59.7109375" style="184" customWidth="1"/>
    <col min="14853" max="14853" width="17.00390625" style="184" customWidth="1"/>
    <col min="14854" max="14854" width="4.57421875" style="184" customWidth="1"/>
    <col min="14855" max="14855" width="8.7109375" style="184" customWidth="1"/>
    <col min="14856" max="14857" width="16.7109375" style="184" customWidth="1"/>
    <col min="14858" max="14858" width="13.140625" style="184" bestFit="1" customWidth="1"/>
    <col min="14859" max="15104" width="8.8515625" style="184" customWidth="1"/>
    <col min="15105" max="15105" width="5.421875" style="184" customWidth="1"/>
    <col min="15106" max="15106" width="5.7109375" style="184" customWidth="1"/>
    <col min="15107" max="15107" width="11.421875" style="184" customWidth="1"/>
    <col min="15108" max="15108" width="59.7109375" style="184" customWidth="1"/>
    <col min="15109" max="15109" width="17.00390625" style="184" customWidth="1"/>
    <col min="15110" max="15110" width="4.57421875" style="184" customWidth="1"/>
    <col min="15111" max="15111" width="8.7109375" style="184" customWidth="1"/>
    <col min="15112" max="15113" width="16.7109375" style="184" customWidth="1"/>
    <col min="15114" max="15114" width="13.140625" style="184" bestFit="1" customWidth="1"/>
    <col min="15115" max="15360" width="8.8515625" style="184" customWidth="1"/>
    <col min="15361" max="15361" width="5.421875" style="184" customWidth="1"/>
    <col min="15362" max="15362" width="5.7109375" style="184" customWidth="1"/>
    <col min="15363" max="15363" width="11.421875" style="184" customWidth="1"/>
    <col min="15364" max="15364" width="59.7109375" style="184" customWidth="1"/>
    <col min="15365" max="15365" width="17.00390625" style="184" customWidth="1"/>
    <col min="15366" max="15366" width="4.57421875" style="184" customWidth="1"/>
    <col min="15367" max="15367" width="8.7109375" style="184" customWidth="1"/>
    <col min="15368" max="15369" width="16.7109375" style="184" customWidth="1"/>
    <col min="15370" max="15370" width="13.140625" style="184" bestFit="1" customWidth="1"/>
    <col min="15371" max="15616" width="8.8515625" style="184" customWidth="1"/>
    <col min="15617" max="15617" width="5.421875" style="184" customWidth="1"/>
    <col min="15618" max="15618" width="5.7109375" style="184" customWidth="1"/>
    <col min="15619" max="15619" width="11.421875" style="184" customWidth="1"/>
    <col min="15620" max="15620" width="59.7109375" style="184" customWidth="1"/>
    <col min="15621" max="15621" width="17.00390625" style="184" customWidth="1"/>
    <col min="15622" max="15622" width="4.57421875" style="184" customWidth="1"/>
    <col min="15623" max="15623" width="8.7109375" style="184" customWidth="1"/>
    <col min="15624" max="15625" width="16.7109375" style="184" customWidth="1"/>
    <col min="15626" max="15626" width="13.140625" style="184" bestFit="1" customWidth="1"/>
    <col min="15627" max="15872" width="8.8515625" style="184" customWidth="1"/>
    <col min="15873" max="15873" width="5.421875" style="184" customWidth="1"/>
    <col min="15874" max="15874" width="5.7109375" style="184" customWidth="1"/>
    <col min="15875" max="15875" width="11.421875" style="184" customWidth="1"/>
    <col min="15876" max="15876" width="59.7109375" style="184" customWidth="1"/>
    <col min="15877" max="15877" width="17.00390625" style="184" customWidth="1"/>
    <col min="15878" max="15878" width="4.57421875" style="184" customWidth="1"/>
    <col min="15879" max="15879" width="8.7109375" style="184" customWidth="1"/>
    <col min="15880" max="15881" width="16.7109375" style="184" customWidth="1"/>
    <col min="15882" max="15882" width="13.140625" style="184" bestFit="1" customWidth="1"/>
    <col min="15883" max="16128" width="8.8515625" style="184" customWidth="1"/>
    <col min="16129" max="16129" width="5.421875" style="184" customWidth="1"/>
    <col min="16130" max="16130" width="5.7109375" style="184" customWidth="1"/>
    <col min="16131" max="16131" width="11.421875" style="184" customWidth="1"/>
    <col min="16132" max="16132" width="59.7109375" style="184" customWidth="1"/>
    <col min="16133" max="16133" width="17.00390625" style="184" customWidth="1"/>
    <col min="16134" max="16134" width="4.57421875" style="184" customWidth="1"/>
    <col min="16135" max="16135" width="8.7109375" style="184" customWidth="1"/>
    <col min="16136" max="16137" width="16.7109375" style="184" customWidth="1"/>
    <col min="16138" max="16138" width="13.140625" style="184" bestFit="1" customWidth="1"/>
    <col min="16139" max="16384" width="8.8515625" style="184" customWidth="1"/>
  </cols>
  <sheetData>
    <row r="1" spans="2:8" ht="23.25">
      <c r="B1" s="214"/>
      <c r="D1" s="224" t="s">
        <v>1196</v>
      </c>
      <c r="E1" s="223"/>
      <c r="F1" s="222" t="s">
        <v>1195</v>
      </c>
      <c r="H1" s="221" t="s">
        <v>1194</v>
      </c>
    </row>
    <row r="2" spans="1:6" ht="15">
      <c r="A2" s="214"/>
      <c r="B2" s="220" t="s">
        <v>1193</v>
      </c>
      <c r="E2" s="193"/>
      <c r="F2" s="184"/>
    </row>
    <row r="3" spans="1:6" ht="15">
      <c r="A3" s="214"/>
      <c r="B3" s="220" t="s">
        <v>1192</v>
      </c>
      <c r="E3" s="193"/>
      <c r="F3" s="184"/>
    </row>
    <row r="4" spans="1:6" ht="15">
      <c r="A4" s="214"/>
      <c r="B4" s="214" t="s">
        <v>1191</v>
      </c>
      <c r="D4" s="217" t="s">
        <v>1190</v>
      </c>
      <c r="E4" s="193"/>
      <c r="F4" s="184"/>
    </row>
    <row r="5" spans="1:9" ht="15">
      <c r="A5" s="214"/>
      <c r="B5" s="214" t="s">
        <v>1189</v>
      </c>
      <c r="D5" s="186" t="s">
        <v>1188</v>
      </c>
      <c r="F5" s="218"/>
      <c r="H5" s="193" t="s">
        <v>323</v>
      </c>
      <c r="I5" s="219" t="s">
        <v>1187</v>
      </c>
    </row>
    <row r="6" spans="1:9" ht="15">
      <c r="A6" s="214"/>
      <c r="B6" s="214" t="s">
        <v>1186</v>
      </c>
      <c r="D6" s="217" t="s">
        <v>1185</v>
      </c>
      <c r="F6" s="218"/>
      <c r="H6" s="195" t="s">
        <v>1106</v>
      </c>
      <c r="I6" s="194">
        <f>I78</f>
        <v>0</v>
      </c>
    </row>
    <row r="7" spans="1:9" ht="15">
      <c r="A7" s="214"/>
      <c r="B7" s="214" t="s">
        <v>321</v>
      </c>
      <c r="D7" s="217" t="s">
        <v>1184</v>
      </c>
      <c r="E7" s="193"/>
      <c r="F7" s="193"/>
      <c r="G7" s="213"/>
      <c r="H7" s="193" t="s">
        <v>1183</v>
      </c>
      <c r="I7" s="191">
        <f>I79</f>
        <v>0</v>
      </c>
    </row>
    <row r="8" spans="1:9" ht="15">
      <c r="A8" s="214"/>
      <c r="B8" s="214" t="s">
        <v>1182</v>
      </c>
      <c r="D8" s="217" t="s">
        <v>1181</v>
      </c>
      <c r="E8" s="193"/>
      <c r="F8" s="193"/>
      <c r="G8" s="213"/>
      <c r="H8" s="192">
        <v>0.21</v>
      </c>
      <c r="I8" s="191">
        <f>I6*H8</f>
        <v>0</v>
      </c>
    </row>
    <row r="9" spans="1:9" ht="15">
      <c r="A9" s="214"/>
      <c r="B9" s="214" t="s">
        <v>1180</v>
      </c>
      <c r="D9" s="217"/>
      <c r="E9" s="193"/>
      <c r="F9" s="193"/>
      <c r="G9" s="213"/>
      <c r="H9" s="216"/>
      <c r="I9" s="191"/>
    </row>
    <row r="10" spans="1:9" ht="15">
      <c r="A10" s="214"/>
      <c r="B10" s="214" t="s">
        <v>1179</v>
      </c>
      <c r="D10" s="215" t="s">
        <v>1178</v>
      </c>
      <c r="E10" s="193"/>
      <c r="F10" s="193"/>
      <c r="G10" s="213"/>
      <c r="H10" s="190" t="s">
        <v>1105</v>
      </c>
      <c r="I10" s="189">
        <f>SUM(I6+I8)</f>
        <v>0</v>
      </c>
    </row>
    <row r="11" spans="1:9" ht="13.5" thickBot="1">
      <c r="A11" s="214"/>
      <c r="B11" s="214" t="s">
        <v>1177</v>
      </c>
      <c r="D11" s="186" t="s">
        <v>1176</v>
      </c>
      <c r="E11" s="193"/>
      <c r="F11" s="193"/>
      <c r="G11" s="213"/>
      <c r="H11" s="190"/>
      <c r="I11" s="189"/>
    </row>
    <row r="12" spans="1:10" ht="13.5" thickBot="1">
      <c r="A12" s="212" t="s">
        <v>1175</v>
      </c>
      <c r="B12" s="212" t="s">
        <v>1174</v>
      </c>
      <c r="C12" s="209" t="s">
        <v>1173</v>
      </c>
      <c r="D12" s="211" t="s">
        <v>1172</v>
      </c>
      <c r="E12" s="209" t="s">
        <v>1171</v>
      </c>
      <c r="F12" s="209" t="s">
        <v>0</v>
      </c>
      <c r="G12" s="210" t="s">
        <v>378</v>
      </c>
      <c r="H12" s="209" t="s">
        <v>1170</v>
      </c>
      <c r="I12" s="209" t="s">
        <v>331</v>
      </c>
      <c r="J12" s="208" t="s">
        <v>1169</v>
      </c>
    </row>
    <row r="13" spans="1:10" ht="15">
      <c r="A13" s="184">
        <f>IF(G13&gt;0,MAX(A$12:A12)+1,0)</f>
        <v>0</v>
      </c>
      <c r="C13" s="204"/>
      <c r="D13" s="202" t="s">
        <v>1168</v>
      </c>
      <c r="E13" s="202"/>
      <c r="H13" s="185"/>
      <c r="I13" s="185"/>
      <c r="J13" s="188">
        <f aca="true" t="shared" si="0" ref="J13:J28">IF(B13="MAT","ceník dodavatele",IF(B13&gt;0,"ÚRS 2018 01",0))</f>
        <v>0</v>
      </c>
    </row>
    <row r="14" spans="1:10" ht="15">
      <c r="A14" s="184">
        <f>IF(G14&gt;0,MAX(A$12:A13)+1,0)</f>
        <v>1</v>
      </c>
      <c r="B14" s="185">
        <v>713</v>
      </c>
      <c r="C14" s="187">
        <v>713463121</v>
      </c>
      <c r="D14" s="186" t="s">
        <v>1167</v>
      </c>
      <c r="F14" s="185" t="s">
        <v>3</v>
      </c>
      <c r="G14" s="184">
        <v>14</v>
      </c>
      <c r="H14" s="191"/>
      <c r="I14" s="191">
        <f>G14*H14</f>
        <v>0</v>
      </c>
      <c r="J14" s="188" t="str">
        <f t="shared" si="0"/>
        <v>ÚRS 2018 01</v>
      </c>
    </row>
    <row r="15" spans="1:10" ht="15">
      <c r="A15" s="184">
        <f>IF(G15&gt;0,MAX(A$12:A14)+1,0)</f>
        <v>2</v>
      </c>
      <c r="B15" s="185">
        <v>713</v>
      </c>
      <c r="C15" s="187">
        <v>713463122</v>
      </c>
      <c r="D15" s="186" t="s">
        <v>1166</v>
      </c>
      <c r="F15" s="185" t="s">
        <v>3</v>
      </c>
      <c r="G15" s="184">
        <v>7</v>
      </c>
      <c r="H15" s="191"/>
      <c r="I15" s="191">
        <f>G15*H15</f>
        <v>0</v>
      </c>
      <c r="J15" s="188" t="str">
        <f t="shared" si="0"/>
        <v>ÚRS 2018 01</v>
      </c>
    </row>
    <row r="16" spans="1:10" ht="30">
      <c r="A16" s="184">
        <f>IF(G16&gt;0,MAX(A$12:A15)+1,0)</f>
        <v>3</v>
      </c>
      <c r="B16" s="185" t="s">
        <v>1127</v>
      </c>
      <c r="C16" s="187"/>
      <c r="D16" s="186" t="s">
        <v>1165</v>
      </c>
      <c r="F16" s="185" t="s">
        <v>3</v>
      </c>
      <c r="G16" s="184">
        <v>21</v>
      </c>
      <c r="H16" s="191"/>
      <c r="I16" s="191">
        <f>G16*H16</f>
        <v>0</v>
      </c>
      <c r="J16" s="188" t="str">
        <f t="shared" si="0"/>
        <v>ceník dodavatele</v>
      </c>
    </row>
    <row r="17" spans="1:10" ht="15">
      <c r="A17" s="184">
        <f>IF(G17&gt;0,MAX(A$12:A16)+1,0)</f>
        <v>4</v>
      </c>
      <c r="B17" s="185">
        <v>731</v>
      </c>
      <c r="C17" s="187">
        <v>998713201</v>
      </c>
      <c r="D17" s="200" t="s">
        <v>1164</v>
      </c>
      <c r="E17" s="200"/>
      <c r="F17" s="185" t="s">
        <v>816</v>
      </c>
      <c r="G17" s="198">
        <v>1.77</v>
      </c>
      <c r="H17" s="191">
        <f>SUM(I13:I16)/100</f>
        <v>0</v>
      </c>
      <c r="I17" s="191">
        <f>G17*H17</f>
        <v>0</v>
      </c>
      <c r="J17" s="188" t="str">
        <f t="shared" si="0"/>
        <v>ÚRS 2018 01</v>
      </c>
    </row>
    <row r="18" spans="1:10" ht="15">
      <c r="A18" s="184">
        <f>IF(G18&gt;0,MAX(A$12:A17)+1,0)</f>
        <v>0</v>
      </c>
      <c r="C18" s="187"/>
      <c r="D18" s="197" t="s">
        <v>1163</v>
      </c>
      <c r="E18" s="197"/>
      <c r="H18" s="196">
        <f>SUM(I13:I17)</f>
        <v>0</v>
      </c>
      <c r="I18" s="191">
        <f>G18*H18</f>
        <v>0</v>
      </c>
      <c r="J18" s="188">
        <f t="shared" si="0"/>
        <v>0</v>
      </c>
    </row>
    <row r="19" spans="1:10" ht="15">
      <c r="A19" s="184">
        <f>IF(G19&gt;0,MAX(A$12:A18)+1,0)</f>
        <v>0</v>
      </c>
      <c r="C19" s="187"/>
      <c r="D19" s="200"/>
      <c r="E19" s="200"/>
      <c r="G19" s="198"/>
      <c r="H19" s="191"/>
      <c r="I19" s="191"/>
      <c r="J19" s="188">
        <f t="shared" si="0"/>
        <v>0</v>
      </c>
    </row>
    <row r="20" spans="1:10" ht="15">
      <c r="A20" s="184">
        <f>IF(G20&gt;0,MAX(A$12:A19)+1,0)</f>
        <v>0</v>
      </c>
      <c r="C20" s="204"/>
      <c r="D20" s="202" t="s">
        <v>1162</v>
      </c>
      <c r="E20" s="202"/>
      <c r="H20" s="185"/>
      <c r="I20" s="185"/>
      <c r="J20" s="188">
        <f t="shared" si="0"/>
        <v>0</v>
      </c>
    </row>
    <row r="21" spans="1:10" ht="15">
      <c r="A21" s="184">
        <f>IF(G21&gt;0,MAX(A$12:A20)+1,0)</f>
        <v>5</v>
      </c>
      <c r="B21" s="185">
        <v>731</v>
      </c>
      <c r="C21" s="187">
        <v>733110803</v>
      </c>
      <c r="D21" s="186" t="s">
        <v>1161</v>
      </c>
      <c r="F21" s="185" t="s">
        <v>3</v>
      </c>
      <c r="G21" s="184">
        <v>10</v>
      </c>
      <c r="H21" s="191"/>
      <c r="I21" s="191">
        <f>G21*H21</f>
        <v>0</v>
      </c>
      <c r="J21" s="188" t="str">
        <f t="shared" si="0"/>
        <v>ÚRS 2018 01</v>
      </c>
    </row>
    <row r="22" spans="1:10" ht="15">
      <c r="A22" s="184">
        <f>IF(G22&gt;0,MAX(A$12:A21)+1,0)</f>
        <v>6</v>
      </c>
      <c r="B22" s="185">
        <v>731</v>
      </c>
      <c r="C22" s="187">
        <v>733222302</v>
      </c>
      <c r="D22" s="186" t="s">
        <v>1160</v>
      </c>
      <c r="F22" s="185" t="s">
        <v>3</v>
      </c>
      <c r="G22" s="184">
        <v>21</v>
      </c>
      <c r="H22" s="191"/>
      <c r="I22" s="191">
        <f>G22*H22</f>
        <v>0</v>
      </c>
      <c r="J22" s="188" t="str">
        <f t="shared" si="0"/>
        <v>ÚRS 2018 01</v>
      </c>
    </row>
    <row r="23" spans="1:10" ht="15">
      <c r="A23" s="184">
        <f>IF(G23&gt;0,MAX(A$12:A22)+1,0)</f>
        <v>7</v>
      </c>
      <c r="B23" s="185">
        <v>731</v>
      </c>
      <c r="C23" s="187">
        <v>733291101</v>
      </c>
      <c r="D23" s="186" t="s">
        <v>1159</v>
      </c>
      <c r="F23" s="185" t="s">
        <v>3</v>
      </c>
      <c r="G23" s="184">
        <v>21</v>
      </c>
      <c r="H23" s="191"/>
      <c r="I23" s="191">
        <f>G23*H23</f>
        <v>0</v>
      </c>
      <c r="J23" s="188" t="str">
        <f t="shared" si="0"/>
        <v>ÚRS 2018 01</v>
      </c>
    </row>
    <row r="24" spans="1:10" ht="15">
      <c r="A24" s="184">
        <f>IF(G24&gt;0,MAX(A$12:A23)+1,0)</f>
        <v>8</v>
      </c>
      <c r="B24" s="185">
        <v>731</v>
      </c>
      <c r="C24" s="187">
        <v>998733201</v>
      </c>
      <c r="D24" s="200" t="s">
        <v>1158</v>
      </c>
      <c r="E24" s="200"/>
      <c r="F24" s="185" t="s">
        <v>816</v>
      </c>
      <c r="G24" s="198">
        <v>3.19</v>
      </c>
      <c r="H24" s="191">
        <f>SUM(I20:I23)/100</f>
        <v>0</v>
      </c>
      <c r="I24" s="191">
        <f>G24*H24</f>
        <v>0</v>
      </c>
      <c r="J24" s="188" t="str">
        <f t="shared" si="0"/>
        <v>ÚRS 2018 01</v>
      </c>
    </row>
    <row r="25" spans="1:10" ht="15">
      <c r="A25" s="184">
        <f>IF(G25&gt;0,MAX(A$12:A24)+1,0)</f>
        <v>0</v>
      </c>
      <c r="C25" s="187"/>
      <c r="D25" s="197" t="s">
        <v>1157</v>
      </c>
      <c r="E25" s="197"/>
      <c r="H25" s="196">
        <f>SUM(I20:I24)</f>
        <v>0</v>
      </c>
      <c r="I25" s="191">
        <f>G25*H25</f>
        <v>0</v>
      </c>
      <c r="J25" s="188">
        <f t="shared" si="0"/>
        <v>0</v>
      </c>
    </row>
    <row r="26" spans="1:10" ht="15">
      <c r="A26" s="184">
        <f>IF(G26&gt;0,MAX(A$12:A25)+1,0)</f>
        <v>0</v>
      </c>
      <c r="C26" s="187"/>
      <c r="D26" s="200"/>
      <c r="E26" s="200"/>
      <c r="G26" s="198"/>
      <c r="H26" s="191"/>
      <c r="I26" s="191"/>
      <c r="J26" s="188">
        <f t="shared" si="0"/>
        <v>0</v>
      </c>
    </row>
    <row r="27" spans="1:10" ht="15">
      <c r="A27" s="184">
        <f>IF(G27&gt;0,MAX(A$12:A26)+1,0)</f>
        <v>0</v>
      </c>
      <c r="C27" s="204"/>
      <c r="D27" s="202" t="s">
        <v>1156</v>
      </c>
      <c r="E27" s="202"/>
      <c r="H27" s="185"/>
      <c r="I27" s="185"/>
      <c r="J27" s="188">
        <f t="shared" si="0"/>
        <v>0</v>
      </c>
    </row>
    <row r="28" spans="1:10" ht="15">
      <c r="A28" s="184">
        <f>IF(G28&gt;0,MAX(A$12:A27)+1,0)</f>
        <v>9</v>
      </c>
      <c r="B28" s="185">
        <v>731</v>
      </c>
      <c r="C28" s="187">
        <v>734200821</v>
      </c>
      <c r="D28" s="186" t="s">
        <v>1155</v>
      </c>
      <c r="F28" s="185" t="s">
        <v>4</v>
      </c>
      <c r="G28" s="184">
        <v>20</v>
      </c>
      <c r="H28" s="191"/>
      <c r="I28" s="191">
        <f aca="true" t="shared" si="1" ref="I28:I40">G28*H28</f>
        <v>0</v>
      </c>
      <c r="J28" s="188" t="str">
        <f t="shared" si="0"/>
        <v>ÚRS 2018 01</v>
      </c>
    </row>
    <row r="29" spans="1:10" ht="15">
      <c r="A29" s="184">
        <f>IF(G29&gt;0,MAX(A$12:A28)+1,0)</f>
        <v>10</v>
      </c>
      <c r="B29" s="185">
        <v>731</v>
      </c>
      <c r="C29" s="187">
        <v>734209103</v>
      </c>
      <c r="D29" s="186" t="s">
        <v>1154</v>
      </c>
      <c r="F29" s="185" t="s">
        <v>4</v>
      </c>
      <c r="G29" s="184">
        <v>14</v>
      </c>
      <c r="H29" s="191"/>
      <c r="I29" s="191">
        <f t="shared" si="1"/>
        <v>0</v>
      </c>
      <c r="J29" s="188" t="str">
        <f>IF(B29="MAT","ceník dodavatele",IF(B29&gt;0,"ÚRS 2018 01",0))</f>
        <v>ÚRS 2018 01</v>
      </c>
    </row>
    <row r="30" spans="1:10" ht="15">
      <c r="A30" s="184">
        <f>IF(G30&gt;0,MAX(A$12:A29)+1,0)</f>
        <v>11</v>
      </c>
      <c r="B30" s="185">
        <v>731</v>
      </c>
      <c r="C30" s="187">
        <v>734209113</v>
      </c>
      <c r="D30" s="186" t="s">
        <v>1153</v>
      </c>
      <c r="F30" s="185" t="s">
        <v>4</v>
      </c>
      <c r="G30" s="184">
        <v>14</v>
      </c>
      <c r="H30" s="191"/>
      <c r="I30" s="191">
        <f t="shared" si="1"/>
        <v>0</v>
      </c>
      <c r="J30" s="188" t="str">
        <f>IF(B30="MAT","ceník dodavatele",IF(B30&gt;0,"ÚRS 2018 01",0))</f>
        <v>ÚRS 2018 01</v>
      </c>
    </row>
    <row r="31" spans="1:10" ht="15">
      <c r="A31" s="184">
        <f>IF(G31&gt;0,MAX(A$12:A30)+1,0)</f>
        <v>12</v>
      </c>
      <c r="B31" s="185" t="s">
        <v>1127</v>
      </c>
      <c r="C31" s="187"/>
      <c r="D31" s="186" t="s">
        <v>1152</v>
      </c>
      <c r="F31" s="185" t="s">
        <v>4</v>
      </c>
      <c r="G31" s="184">
        <v>2</v>
      </c>
      <c r="H31" s="191"/>
      <c r="I31" s="191">
        <f t="shared" si="1"/>
        <v>0</v>
      </c>
      <c r="J31" s="188" t="str">
        <f aca="true" t="shared" si="2" ref="J31:J75">IF(B31="MAT","ceník dodavatele",IF(B31&gt;0,"ÚRS 2018 01",0))</f>
        <v>ceník dodavatele</v>
      </c>
    </row>
    <row r="32" spans="1:10" ht="15">
      <c r="A32" s="184">
        <f>IF(G32&gt;0,MAX(A$12:A31)+1,0)</f>
        <v>13</v>
      </c>
      <c r="B32" s="185" t="s">
        <v>1127</v>
      </c>
      <c r="C32" s="187"/>
      <c r="D32" s="186" t="s">
        <v>1151</v>
      </c>
      <c r="F32" s="185" t="s">
        <v>4</v>
      </c>
      <c r="G32" s="184">
        <v>6</v>
      </c>
      <c r="H32" s="191"/>
      <c r="I32" s="191">
        <f t="shared" si="1"/>
        <v>0</v>
      </c>
      <c r="J32" s="188" t="str">
        <f t="shared" si="2"/>
        <v>ceník dodavatele</v>
      </c>
    </row>
    <row r="33" spans="1:10" ht="72">
      <c r="A33" s="184">
        <f>IF(G33&gt;0,MAX(A$12:A32)+1,0)</f>
        <v>14</v>
      </c>
      <c r="B33" s="185" t="s">
        <v>1127</v>
      </c>
      <c r="C33" s="187"/>
      <c r="D33" s="207" t="s">
        <v>1150</v>
      </c>
      <c r="F33" s="185" t="s">
        <v>4</v>
      </c>
      <c r="G33" s="184">
        <v>2</v>
      </c>
      <c r="H33" s="191"/>
      <c r="I33" s="191">
        <f t="shared" si="1"/>
        <v>0</v>
      </c>
      <c r="J33" s="188" t="str">
        <f t="shared" si="2"/>
        <v>ceník dodavatele</v>
      </c>
    </row>
    <row r="34" spans="1:10" ht="15">
      <c r="A34" s="184">
        <f>IF(G34&gt;0,MAX(A$12:A33)+1,0)</f>
        <v>15</v>
      </c>
      <c r="B34" s="185" t="s">
        <v>1127</v>
      </c>
      <c r="C34" s="187"/>
      <c r="D34" s="207" t="s">
        <v>1149</v>
      </c>
      <c r="F34" s="185" t="s">
        <v>4</v>
      </c>
      <c r="G34" s="184">
        <v>3</v>
      </c>
      <c r="H34" s="191"/>
      <c r="I34" s="191">
        <f t="shared" si="1"/>
        <v>0</v>
      </c>
      <c r="J34" s="188" t="str">
        <f t="shared" si="2"/>
        <v>ceník dodavatele</v>
      </c>
    </row>
    <row r="35" spans="1:10" ht="25.5">
      <c r="A35" s="184">
        <f>IF(G35&gt;0,MAX(A$12:A34)+1,0)</f>
        <v>16</v>
      </c>
      <c r="B35" s="185" t="s">
        <v>1127</v>
      </c>
      <c r="C35" s="187"/>
      <c r="D35" s="186" t="s">
        <v>1148</v>
      </c>
      <c r="E35" s="206"/>
      <c r="F35" s="185" t="s">
        <v>4</v>
      </c>
      <c r="G35" s="184">
        <v>4</v>
      </c>
      <c r="H35" s="191"/>
      <c r="I35" s="191">
        <f t="shared" si="1"/>
        <v>0</v>
      </c>
      <c r="J35" s="188" t="str">
        <f t="shared" si="2"/>
        <v>ceník dodavatele</v>
      </c>
    </row>
    <row r="36" spans="1:10" ht="51">
      <c r="A36" s="184">
        <f>IF(G36&gt;0,MAX(A$12:A35)+1,0)</f>
        <v>17</v>
      </c>
      <c r="B36" s="185" t="s">
        <v>1127</v>
      </c>
      <c r="C36" s="187"/>
      <c r="D36" s="186" t="s">
        <v>1147</v>
      </c>
      <c r="F36" s="185" t="s">
        <v>4</v>
      </c>
      <c r="G36" s="184">
        <v>2</v>
      </c>
      <c r="H36" s="191"/>
      <c r="I36" s="191">
        <f>G36*H36</f>
        <v>0</v>
      </c>
      <c r="J36" s="188" t="str">
        <f t="shared" si="2"/>
        <v>ceník dodavatele</v>
      </c>
    </row>
    <row r="37" spans="1:10" ht="30">
      <c r="A37" s="184">
        <f>IF(G37&gt;0,MAX(A$12:A36)+1,0)</f>
        <v>18</v>
      </c>
      <c r="B37" s="185" t="s">
        <v>1127</v>
      </c>
      <c r="C37" s="187"/>
      <c r="D37" s="186" t="s">
        <v>1146</v>
      </c>
      <c r="F37" s="185" t="s">
        <v>4</v>
      </c>
      <c r="G37" s="184">
        <v>4</v>
      </c>
      <c r="H37" s="191"/>
      <c r="I37" s="191">
        <f>G37*H37</f>
        <v>0</v>
      </c>
      <c r="J37" s="188" t="str">
        <f t="shared" si="2"/>
        <v>ceník dodavatele</v>
      </c>
    </row>
    <row r="38" spans="1:10" ht="25.5">
      <c r="A38" s="184">
        <f>IF(G38&gt;0,MAX(A$12:A37)+1,0)</f>
        <v>19</v>
      </c>
      <c r="B38" s="185" t="s">
        <v>1127</v>
      </c>
      <c r="C38" s="187"/>
      <c r="D38" s="186" t="s">
        <v>1145</v>
      </c>
      <c r="F38" s="185" t="s">
        <v>4</v>
      </c>
      <c r="G38" s="184">
        <v>1</v>
      </c>
      <c r="H38" s="191"/>
      <c r="I38" s="191">
        <f t="shared" si="1"/>
        <v>0</v>
      </c>
      <c r="J38" s="188" t="str">
        <f t="shared" si="2"/>
        <v>ceník dodavatele</v>
      </c>
    </row>
    <row r="39" spans="1:10" ht="15">
      <c r="A39" s="184">
        <f>IF(G39&gt;0,MAX(A$12:A38)+1,0)</f>
        <v>20</v>
      </c>
      <c r="B39" s="185">
        <v>731</v>
      </c>
      <c r="C39" s="187">
        <v>998734201</v>
      </c>
      <c r="D39" s="200" t="s">
        <v>1144</v>
      </c>
      <c r="E39" s="200"/>
      <c r="F39" s="185" t="s">
        <v>816</v>
      </c>
      <c r="G39" s="198">
        <v>0.27</v>
      </c>
      <c r="H39" s="191">
        <f>SUM(I27:I38)/100</f>
        <v>0</v>
      </c>
      <c r="I39" s="191">
        <f t="shared" si="1"/>
        <v>0</v>
      </c>
      <c r="J39" s="188" t="str">
        <f t="shared" si="2"/>
        <v>ÚRS 2018 01</v>
      </c>
    </row>
    <row r="40" spans="1:10" ht="15">
      <c r="A40" s="184">
        <f>IF(G40&gt;0,MAX(A$12:A39)+1,0)</f>
        <v>0</v>
      </c>
      <c r="C40" s="187"/>
      <c r="D40" s="197" t="s">
        <v>1143</v>
      </c>
      <c r="E40" s="197"/>
      <c r="H40" s="196">
        <f>SUM(I27:I39)</f>
        <v>0</v>
      </c>
      <c r="I40" s="191">
        <f t="shared" si="1"/>
        <v>0</v>
      </c>
      <c r="J40" s="188">
        <f t="shared" si="2"/>
        <v>0</v>
      </c>
    </row>
    <row r="41" spans="1:10" ht="15">
      <c r="A41" s="184">
        <f>IF(G41&gt;0,MAX(A$12:A40)+1,0)</f>
        <v>0</v>
      </c>
      <c r="C41" s="187"/>
      <c r="J41" s="188">
        <f t="shared" si="2"/>
        <v>0</v>
      </c>
    </row>
    <row r="42" spans="1:10" ht="15">
      <c r="A42" s="184">
        <f>IF(G42&gt;0,MAX(A$12:A41)+1,0)</f>
        <v>0</v>
      </c>
      <c r="C42" s="204"/>
      <c r="D42" s="202" t="s">
        <v>1142</v>
      </c>
      <c r="E42" s="202"/>
      <c r="H42" s="185"/>
      <c r="I42" s="185"/>
      <c r="J42" s="188">
        <f t="shared" si="2"/>
        <v>0</v>
      </c>
    </row>
    <row r="43" spans="1:10" ht="15">
      <c r="A43" s="184">
        <f>IF(G43&gt;0,MAX(A$12:A42)+1,0)</f>
        <v>21</v>
      </c>
      <c r="B43" s="185">
        <v>731</v>
      </c>
      <c r="C43" s="187">
        <v>735000912</v>
      </c>
      <c r="D43" s="186" t="s">
        <v>1141</v>
      </c>
      <c r="F43" s="185" t="s">
        <v>4</v>
      </c>
      <c r="G43" s="184">
        <v>7</v>
      </c>
      <c r="H43" s="191"/>
      <c r="I43" s="191">
        <f aca="true" t="shared" si="3" ref="I43:I58">G43*H43</f>
        <v>0</v>
      </c>
      <c r="J43" s="188" t="str">
        <f t="shared" si="2"/>
        <v>ÚRS 2018 01</v>
      </c>
    </row>
    <row r="44" spans="1:10" ht="25.5">
      <c r="A44" s="184">
        <f>IF(G44&gt;0,MAX(A$12:A43)+1,0)</f>
        <v>22</v>
      </c>
      <c r="B44" s="185">
        <v>731</v>
      </c>
      <c r="C44" s="187">
        <v>735151831</v>
      </c>
      <c r="D44" s="186" t="s">
        <v>1140</v>
      </c>
      <c r="F44" s="185" t="s">
        <v>4</v>
      </c>
      <c r="G44" s="184">
        <v>10</v>
      </c>
      <c r="H44" s="191"/>
      <c r="I44" s="191">
        <f t="shared" si="3"/>
        <v>0</v>
      </c>
      <c r="J44" s="188" t="str">
        <f>IF(B44="MAT","ceník dodavatele",IF(B44&gt;0,"ÚRS 2016 01",0))</f>
        <v>ÚRS 2016 01</v>
      </c>
    </row>
    <row r="45" spans="1:10" ht="15">
      <c r="A45" s="184">
        <f>IF(G45&gt;0,MAX(A$12:A44)+1,0)</f>
        <v>23</v>
      </c>
      <c r="B45" s="185">
        <v>731</v>
      </c>
      <c r="C45" s="187">
        <v>735159210</v>
      </c>
      <c r="D45" s="186" t="s">
        <v>1139</v>
      </c>
      <c r="F45" s="185" t="s">
        <v>4</v>
      </c>
      <c r="G45" s="184">
        <v>1</v>
      </c>
      <c r="H45" s="191"/>
      <c r="I45" s="191">
        <f t="shared" si="3"/>
        <v>0</v>
      </c>
      <c r="J45" s="188" t="str">
        <f t="shared" si="2"/>
        <v>ÚRS 2018 01</v>
      </c>
    </row>
    <row r="46" spans="1:10" ht="15">
      <c r="A46" s="184">
        <f>IF(G46&gt;0,MAX(A$12:A45)+1,0)</f>
        <v>24</v>
      </c>
      <c r="B46" s="185">
        <v>731</v>
      </c>
      <c r="C46" s="187">
        <v>735164521</v>
      </c>
      <c r="D46" s="205" t="s">
        <v>1138</v>
      </c>
      <c r="F46" s="185" t="s">
        <v>4</v>
      </c>
      <c r="G46" s="184">
        <v>2</v>
      </c>
      <c r="H46" s="191"/>
      <c r="I46" s="191">
        <f t="shared" si="3"/>
        <v>0</v>
      </c>
      <c r="J46" s="188" t="str">
        <f t="shared" si="2"/>
        <v>ÚRS 2018 01</v>
      </c>
    </row>
    <row r="47" spans="1:10" ht="15">
      <c r="A47" s="184">
        <f>IF(G47&gt;0,MAX(A$12:A46)+1,0)</f>
        <v>25</v>
      </c>
      <c r="B47" s="185">
        <v>731</v>
      </c>
      <c r="C47" s="187">
        <v>735191905</v>
      </c>
      <c r="D47" s="186" t="s">
        <v>1137</v>
      </c>
      <c r="F47" s="199" t="s">
        <v>1136</v>
      </c>
      <c r="G47" s="184">
        <v>7</v>
      </c>
      <c r="H47" s="191"/>
      <c r="I47" s="191">
        <f t="shared" si="3"/>
        <v>0</v>
      </c>
      <c r="J47" s="188" t="str">
        <f t="shared" si="2"/>
        <v>ÚRS 2018 01</v>
      </c>
    </row>
    <row r="48" spans="1:10" ht="15">
      <c r="A48" s="184">
        <f>IF(G48&gt;0,MAX(A$12:A47)+1,0)</f>
        <v>26</v>
      </c>
      <c r="B48" s="185">
        <v>731</v>
      </c>
      <c r="C48" s="187">
        <v>735419115</v>
      </c>
      <c r="D48" s="186" t="s">
        <v>1135</v>
      </c>
      <c r="F48" s="185" t="s">
        <v>4</v>
      </c>
      <c r="G48" s="184">
        <v>1</v>
      </c>
      <c r="H48" s="191"/>
      <c r="I48" s="191">
        <f t="shared" si="3"/>
        <v>0</v>
      </c>
      <c r="J48" s="188" t="str">
        <f t="shared" si="2"/>
        <v>ÚRS 2018 01</v>
      </c>
    </row>
    <row r="49" spans="1:10" ht="15">
      <c r="A49" s="184">
        <f>IF(G49&gt;0,MAX(A$12:A48)+1,0)</f>
        <v>27</v>
      </c>
      <c r="B49" s="185">
        <v>731</v>
      </c>
      <c r="C49" s="187">
        <v>735419126</v>
      </c>
      <c r="D49" s="186" t="s">
        <v>1134</v>
      </c>
      <c r="F49" s="185" t="s">
        <v>4</v>
      </c>
      <c r="G49" s="184">
        <v>3</v>
      </c>
      <c r="H49" s="191"/>
      <c r="I49" s="191">
        <f t="shared" si="3"/>
        <v>0</v>
      </c>
      <c r="J49" s="188" t="str">
        <f t="shared" si="2"/>
        <v>ÚRS 2018 01</v>
      </c>
    </row>
    <row r="50" spans="1:10" ht="25.5">
      <c r="A50" s="184">
        <f>IF(G50&gt;0,MAX(A$12:A49)+1,0)</f>
        <v>28</v>
      </c>
      <c r="B50" s="185" t="s">
        <v>1127</v>
      </c>
      <c r="C50" s="187"/>
      <c r="D50" s="186" t="s">
        <v>1133</v>
      </c>
      <c r="F50" s="185" t="s">
        <v>4</v>
      </c>
      <c r="G50" s="184">
        <v>1</v>
      </c>
      <c r="H50" s="191"/>
      <c r="I50" s="191">
        <f t="shared" si="3"/>
        <v>0</v>
      </c>
      <c r="J50" s="188" t="str">
        <f t="shared" si="2"/>
        <v>ceník dodavatele</v>
      </c>
    </row>
    <row r="51" spans="1:10" ht="38.25">
      <c r="A51" s="184">
        <f>IF(G51&gt;0,MAX(A$12:A50)+1,0)</f>
        <v>29</v>
      </c>
      <c r="B51" s="185" t="s">
        <v>1127</v>
      </c>
      <c r="C51" s="187"/>
      <c r="D51" s="186" t="s">
        <v>1132</v>
      </c>
      <c r="F51" s="185" t="s">
        <v>4</v>
      </c>
      <c r="G51" s="184">
        <v>2</v>
      </c>
      <c r="H51" s="191"/>
      <c r="I51" s="191">
        <f t="shared" si="3"/>
        <v>0</v>
      </c>
      <c r="J51" s="188" t="str">
        <f t="shared" si="2"/>
        <v>ceník dodavatele</v>
      </c>
    </row>
    <row r="52" spans="1:10" ht="25.5">
      <c r="A52" s="184">
        <f>IF(G52&gt;0,MAX(A$12:A51)+1,0)</f>
        <v>30</v>
      </c>
      <c r="B52" s="185" t="s">
        <v>1127</v>
      </c>
      <c r="C52" s="187"/>
      <c r="D52" s="186" t="s">
        <v>1131</v>
      </c>
      <c r="F52" s="185" t="s">
        <v>4</v>
      </c>
      <c r="G52" s="184">
        <v>1</v>
      </c>
      <c r="H52" s="191"/>
      <c r="I52" s="191">
        <f t="shared" si="3"/>
        <v>0</v>
      </c>
      <c r="J52" s="188" t="str">
        <f t="shared" si="2"/>
        <v>ceník dodavatele</v>
      </c>
    </row>
    <row r="53" spans="1:10" ht="25.5">
      <c r="A53" s="184">
        <f>IF(G53&gt;0,MAX(A$12:A52)+1,0)</f>
        <v>31</v>
      </c>
      <c r="B53" s="185" t="s">
        <v>1127</v>
      </c>
      <c r="C53" s="187"/>
      <c r="D53" s="186" t="s">
        <v>1130</v>
      </c>
      <c r="F53" s="185" t="s">
        <v>4</v>
      </c>
      <c r="G53" s="184">
        <v>1</v>
      </c>
      <c r="H53" s="191"/>
      <c r="I53" s="191">
        <f t="shared" si="3"/>
        <v>0</v>
      </c>
      <c r="J53" s="188" t="str">
        <f t="shared" si="2"/>
        <v>ceník dodavatele</v>
      </c>
    </row>
    <row r="54" spans="1:10" ht="25.5">
      <c r="A54" s="184">
        <f>IF(G54&gt;0,MAX(A$12:A53)+1,0)</f>
        <v>32</v>
      </c>
      <c r="B54" s="185" t="s">
        <v>1127</v>
      </c>
      <c r="C54" s="187"/>
      <c r="D54" s="186" t="s">
        <v>1129</v>
      </c>
      <c r="F54" s="185" t="s">
        <v>4</v>
      </c>
      <c r="G54" s="184">
        <v>1</v>
      </c>
      <c r="H54" s="191"/>
      <c r="I54" s="191">
        <f>G54*H54</f>
        <v>0</v>
      </c>
      <c r="J54" s="188" t="str">
        <f t="shared" si="2"/>
        <v>ceník dodavatele</v>
      </c>
    </row>
    <row r="55" spans="1:10" ht="25.5">
      <c r="A55" s="184">
        <f>IF(G55&gt;0,MAX(A$12:A54)+1,0)</f>
        <v>33</v>
      </c>
      <c r="B55" s="185" t="s">
        <v>1127</v>
      </c>
      <c r="C55" s="187"/>
      <c r="D55" s="186" t="s">
        <v>1128</v>
      </c>
      <c r="F55" s="185" t="s">
        <v>4</v>
      </c>
      <c r="G55" s="184">
        <v>1</v>
      </c>
      <c r="H55" s="191"/>
      <c r="I55" s="191">
        <f>G55*H55</f>
        <v>0</v>
      </c>
      <c r="J55" s="188" t="str">
        <f t="shared" si="2"/>
        <v>ceník dodavatele</v>
      </c>
    </row>
    <row r="56" spans="1:10" ht="15">
      <c r="A56" s="184">
        <f>IF(G56&gt;0,MAX(A$12:A55)+1,0)</f>
        <v>34</v>
      </c>
      <c r="B56" s="185" t="s">
        <v>1127</v>
      </c>
      <c r="C56" s="187"/>
      <c r="D56" s="186" t="s">
        <v>1126</v>
      </c>
      <c r="F56" s="185" t="s">
        <v>4</v>
      </c>
      <c r="G56" s="184">
        <v>8</v>
      </c>
      <c r="H56" s="191"/>
      <c r="I56" s="191">
        <f>G56*H56</f>
        <v>0</v>
      </c>
      <c r="J56" s="188" t="str">
        <f t="shared" si="2"/>
        <v>ceník dodavatele</v>
      </c>
    </row>
    <row r="57" spans="1:10" ht="15">
      <c r="A57" s="184">
        <f>IF(G57&gt;0,MAX(A$12:A56)+1,0)</f>
        <v>35</v>
      </c>
      <c r="B57" s="185">
        <v>731</v>
      </c>
      <c r="C57" s="187">
        <v>998735201</v>
      </c>
      <c r="D57" s="200" t="s">
        <v>1125</v>
      </c>
      <c r="E57" s="200"/>
      <c r="F57" s="185" t="s">
        <v>816</v>
      </c>
      <c r="G57" s="198">
        <v>2.26</v>
      </c>
      <c r="H57" s="191">
        <f>SUM(I42:I55)/100</f>
        <v>0</v>
      </c>
      <c r="I57" s="191">
        <f t="shared" si="3"/>
        <v>0</v>
      </c>
      <c r="J57" s="188" t="str">
        <f t="shared" si="2"/>
        <v>ÚRS 2018 01</v>
      </c>
    </row>
    <row r="58" spans="1:10" ht="15">
      <c r="A58" s="184">
        <f>IF(G58&gt;0,MAX(A$12:A57)+1,0)</f>
        <v>0</v>
      </c>
      <c r="C58" s="187"/>
      <c r="D58" s="197" t="s">
        <v>1124</v>
      </c>
      <c r="E58" s="197"/>
      <c r="H58" s="196">
        <f>SUM(I42:I57)</f>
        <v>0</v>
      </c>
      <c r="I58" s="191">
        <f t="shared" si="3"/>
        <v>0</v>
      </c>
      <c r="J58" s="188">
        <f t="shared" si="2"/>
        <v>0</v>
      </c>
    </row>
    <row r="59" spans="1:10" ht="15">
      <c r="A59" s="184">
        <f>IF(G59&gt;0,MAX(A$12:A58)+1,0)</f>
        <v>0</v>
      </c>
      <c r="C59" s="187"/>
      <c r="D59" s="197"/>
      <c r="E59" s="197"/>
      <c r="H59" s="196"/>
      <c r="I59" s="191"/>
      <c r="J59" s="188">
        <f t="shared" si="2"/>
        <v>0</v>
      </c>
    </row>
    <row r="60" spans="1:10" ht="15">
      <c r="A60" s="184">
        <f>IF(G60&gt;0,MAX(A$12:A59)+1,0)</f>
        <v>0</v>
      </c>
      <c r="C60" s="204"/>
      <c r="D60" s="202" t="s">
        <v>1123</v>
      </c>
      <c r="E60" s="202"/>
      <c r="H60" s="185"/>
      <c r="I60" s="185"/>
      <c r="J60" s="188">
        <f t="shared" si="2"/>
        <v>0</v>
      </c>
    </row>
    <row r="61" spans="1:10" ht="15">
      <c r="A61" s="184">
        <f>IF(G61&gt;0,MAX(A$12:A60)+1,0)</f>
        <v>36</v>
      </c>
      <c r="B61" s="185">
        <v>783</v>
      </c>
      <c r="C61" s="187">
        <v>783614551</v>
      </c>
      <c r="D61" s="186" t="s">
        <v>1122</v>
      </c>
      <c r="F61" s="185" t="s">
        <v>3</v>
      </c>
      <c r="G61" s="184">
        <v>21</v>
      </c>
      <c r="H61" s="191"/>
      <c r="I61" s="191">
        <f>G61*H61</f>
        <v>0</v>
      </c>
      <c r="J61" s="188" t="str">
        <f t="shared" si="2"/>
        <v>ÚRS 2018 01</v>
      </c>
    </row>
    <row r="62" spans="1:10" ht="15">
      <c r="A62" s="184">
        <f>IF(G62&gt;0,MAX(A$12:A61)+1,0)</f>
        <v>37</v>
      </c>
      <c r="B62" s="185">
        <v>783</v>
      </c>
      <c r="C62" s="187">
        <v>783617611</v>
      </c>
      <c r="D62" s="186" t="s">
        <v>1121</v>
      </c>
      <c r="F62" s="185" t="s">
        <v>3</v>
      </c>
      <c r="G62" s="184">
        <v>21</v>
      </c>
      <c r="H62" s="191"/>
      <c r="I62" s="191">
        <f>G62*H62</f>
        <v>0</v>
      </c>
      <c r="J62" s="188" t="str">
        <f t="shared" si="2"/>
        <v>ÚRS 2018 01</v>
      </c>
    </row>
    <row r="63" spans="1:10" ht="15">
      <c r="A63" s="184">
        <f>IF(G63&gt;0,MAX(A$12:A62)+1,0)</f>
        <v>0</v>
      </c>
      <c r="C63" s="187"/>
      <c r="D63" s="197" t="s">
        <v>1120</v>
      </c>
      <c r="E63" s="197"/>
      <c r="H63" s="196">
        <f>SUM(I60:I62)</f>
        <v>0</v>
      </c>
      <c r="I63" s="191">
        <f>G63*H63</f>
        <v>0</v>
      </c>
      <c r="J63" s="188">
        <f t="shared" si="2"/>
        <v>0</v>
      </c>
    </row>
    <row r="64" spans="1:10" ht="15">
      <c r="A64" s="184">
        <f>IF(G64&gt;0,MAX(A$12:A63)+1,0)</f>
        <v>0</v>
      </c>
      <c r="C64" s="187"/>
      <c r="D64" s="197"/>
      <c r="E64" s="197"/>
      <c r="H64" s="196"/>
      <c r="I64" s="191"/>
      <c r="J64" s="188">
        <f t="shared" si="2"/>
        <v>0</v>
      </c>
    </row>
    <row r="65" spans="1:10" ht="15">
      <c r="A65" s="184">
        <f>IF(G65&gt;0,MAX(A$12:A64)+1,0)</f>
        <v>0</v>
      </c>
      <c r="C65" s="204"/>
      <c r="D65" s="202" t="s">
        <v>1119</v>
      </c>
      <c r="E65" s="202"/>
      <c r="H65" s="185"/>
      <c r="I65" s="185"/>
      <c r="J65" s="188">
        <f t="shared" si="2"/>
        <v>0</v>
      </c>
    </row>
    <row r="66" spans="1:10" ht="25.5">
      <c r="A66" s="184">
        <f>IF(G66&gt;0,MAX(A$12:A65)+1,0)</f>
        <v>38</v>
      </c>
      <c r="B66" s="199" t="s">
        <v>1114</v>
      </c>
      <c r="C66" s="203" t="s">
        <v>1118</v>
      </c>
      <c r="D66" s="200" t="s">
        <v>1117</v>
      </c>
      <c r="F66" s="199" t="s">
        <v>15</v>
      </c>
      <c r="G66" s="184">
        <v>8</v>
      </c>
      <c r="H66" s="191"/>
      <c r="I66" s="191">
        <f>G66*H66</f>
        <v>0</v>
      </c>
      <c r="J66" s="188" t="str">
        <f t="shared" si="2"/>
        <v>ÚRS 2018 01</v>
      </c>
    </row>
    <row r="67" spans="1:10" ht="25.5">
      <c r="A67" s="184">
        <f>IF(G67&gt;0,MAX(A$12:A66)+1,0)</f>
        <v>39</v>
      </c>
      <c r="B67" s="199" t="s">
        <v>1114</v>
      </c>
      <c r="C67" s="203" t="s">
        <v>1116</v>
      </c>
      <c r="D67" s="200" t="s">
        <v>1115</v>
      </c>
      <c r="F67" s="199" t="s">
        <v>15</v>
      </c>
      <c r="G67" s="184">
        <v>24</v>
      </c>
      <c r="H67" s="191"/>
      <c r="I67" s="191">
        <f>G67*H67</f>
        <v>0</v>
      </c>
      <c r="J67" s="188" t="str">
        <f t="shared" si="2"/>
        <v>ÚRS 2018 01</v>
      </c>
    </row>
    <row r="68" spans="1:10" ht="25.5">
      <c r="A68" s="184">
        <f>IF(G68&gt;0,MAX(A$12:A67)+1,0)</f>
        <v>40</v>
      </c>
      <c r="B68" s="199" t="s">
        <v>1114</v>
      </c>
      <c r="C68" s="203" t="s">
        <v>1113</v>
      </c>
      <c r="D68" s="200" t="s">
        <v>1112</v>
      </c>
      <c r="F68" s="199" t="s">
        <v>15</v>
      </c>
      <c r="G68" s="184">
        <v>16</v>
      </c>
      <c r="H68" s="191"/>
      <c r="I68" s="191">
        <f>G68*H68</f>
        <v>0</v>
      </c>
      <c r="J68" s="188" t="str">
        <f t="shared" si="2"/>
        <v>ÚRS 2018 01</v>
      </c>
    </row>
    <row r="69" spans="1:10" ht="15">
      <c r="A69" s="184">
        <f>IF(G69&gt;0,MAX(A$12:A68)+1,0)</f>
        <v>0</v>
      </c>
      <c r="C69" s="187"/>
      <c r="D69" s="197" t="s">
        <v>1111</v>
      </c>
      <c r="E69" s="197"/>
      <c r="H69" s="196">
        <f>SUM(I65:I68)</f>
        <v>0</v>
      </c>
      <c r="I69" s="191">
        <f>G69*H69</f>
        <v>0</v>
      </c>
      <c r="J69" s="188">
        <f t="shared" si="2"/>
        <v>0</v>
      </c>
    </row>
    <row r="70" spans="1:10" ht="15">
      <c r="A70" s="184">
        <f>IF(G70&gt;0,MAX(A$12:A69)+1,0)</f>
        <v>0</v>
      </c>
      <c r="C70" s="187"/>
      <c r="D70" s="197"/>
      <c r="E70" s="197"/>
      <c r="H70" s="196"/>
      <c r="I70" s="191"/>
      <c r="J70" s="188">
        <f t="shared" si="2"/>
        <v>0</v>
      </c>
    </row>
    <row r="71" spans="1:10" ht="15">
      <c r="A71" s="184">
        <f>IF(G71&gt;0,MAX(A$12:A70)+1,0)</f>
        <v>0</v>
      </c>
      <c r="C71" s="187"/>
      <c r="D71" s="202" t="s">
        <v>1060</v>
      </c>
      <c r="E71" s="202"/>
      <c r="H71" s="196"/>
      <c r="I71" s="191"/>
      <c r="J71" s="188">
        <f t="shared" si="2"/>
        <v>0</v>
      </c>
    </row>
    <row r="72" spans="1:10" ht="15">
      <c r="A72" s="184">
        <f>IF(G72&gt;0,MAX(A$12:A71)+1,0)</f>
        <v>41</v>
      </c>
      <c r="B72" s="199" t="s">
        <v>1059</v>
      </c>
      <c r="C72" s="201" t="s">
        <v>1069</v>
      </c>
      <c r="D72" s="186" t="s">
        <v>1070</v>
      </c>
      <c r="F72" s="185" t="s">
        <v>816</v>
      </c>
      <c r="G72" s="198">
        <v>1.3</v>
      </c>
      <c r="H72" s="191">
        <f>SUM(I12:I70)/100</f>
        <v>0</v>
      </c>
      <c r="I72" s="191">
        <f>G72*H72</f>
        <v>0</v>
      </c>
      <c r="J72" s="188" t="str">
        <f t="shared" si="2"/>
        <v>ÚRS 2018 01</v>
      </c>
    </row>
    <row r="73" spans="1:10" ht="15">
      <c r="A73" s="184">
        <f>IF(G73&gt;0,MAX(A$12:A72)+1,0)</f>
        <v>42</v>
      </c>
      <c r="B73" s="199" t="s">
        <v>1059</v>
      </c>
      <c r="C73" s="201" t="s">
        <v>1089</v>
      </c>
      <c r="D73" s="186" t="s">
        <v>1110</v>
      </c>
      <c r="F73" s="185" t="s">
        <v>816</v>
      </c>
      <c r="G73" s="198">
        <v>0.6</v>
      </c>
      <c r="H73" s="191">
        <f>SUM(I12:I70)/100</f>
        <v>0</v>
      </c>
      <c r="I73" s="191">
        <f>G73*H73</f>
        <v>0</v>
      </c>
      <c r="J73" s="188" t="str">
        <f t="shared" si="2"/>
        <v>ÚRS 2018 01</v>
      </c>
    </row>
    <row r="74" spans="1:10" ht="15">
      <c r="A74" s="184">
        <f>IF(G74&gt;0,MAX(A$12:A73)+1,0)</f>
        <v>43</v>
      </c>
      <c r="B74" s="199" t="s">
        <v>1059</v>
      </c>
      <c r="C74" s="201" t="s">
        <v>1109</v>
      </c>
      <c r="D74" s="186" t="s">
        <v>1108</v>
      </c>
      <c r="F74" s="185" t="s">
        <v>816</v>
      </c>
      <c r="G74" s="198">
        <v>2.5</v>
      </c>
      <c r="H74" s="191">
        <f>SUM(I12:I71)/100</f>
        <v>0</v>
      </c>
      <c r="I74" s="191">
        <f>G74*H74</f>
        <v>0</v>
      </c>
      <c r="J74" s="188" t="str">
        <f t="shared" si="2"/>
        <v>ÚRS 2018 01</v>
      </c>
    </row>
    <row r="75" spans="1:10" ht="15">
      <c r="A75" s="184">
        <f>IF(G75&gt;0,MAX(A$12:A74)+1,0)</f>
        <v>44</v>
      </c>
      <c r="B75" s="199" t="s">
        <v>1059</v>
      </c>
      <c r="C75" s="201" t="s">
        <v>1061</v>
      </c>
      <c r="D75" s="200" t="s">
        <v>1062</v>
      </c>
      <c r="F75" s="199" t="s">
        <v>4</v>
      </c>
      <c r="G75" s="198">
        <v>1</v>
      </c>
      <c r="H75" s="191"/>
      <c r="I75" s="191">
        <f>G75*H75</f>
        <v>0</v>
      </c>
      <c r="J75" s="188" t="str">
        <f t="shared" si="2"/>
        <v>ÚRS 2018 01</v>
      </c>
    </row>
    <row r="76" spans="1:10" ht="15">
      <c r="A76" s="184">
        <f>IF(G76&gt;0,MAX(A$12:A75)+1,0)</f>
        <v>0</v>
      </c>
      <c r="C76" s="187"/>
      <c r="D76" s="197" t="s">
        <v>1107</v>
      </c>
      <c r="E76" s="197"/>
      <c r="H76" s="196">
        <f>SUM(I72:I75)</f>
        <v>0</v>
      </c>
      <c r="I76" s="191"/>
      <c r="J76" s="188">
        <f>IF(B76="MAT","ceník dodavatele",IF(B76&gt;0,"ÚRS 2016 01",0))</f>
        <v>0</v>
      </c>
    </row>
    <row r="77" spans="1:10" ht="15">
      <c r="A77" s="184">
        <f>IF(G77&gt;0,MAX(A$12:A76)+1,0)</f>
        <v>0</v>
      </c>
      <c r="C77" s="187"/>
      <c r="J77" s="188">
        <f>IF(B77="MAT","ceník dodavatele",IF(B77&gt;0,"ÚRS 2016 01",0))</f>
        <v>0</v>
      </c>
    </row>
    <row r="78" spans="1:10" ht="15">
      <c r="A78" s="184">
        <f>IF(G78&gt;0,MAX(A$12:A77)+1,0)</f>
        <v>0</v>
      </c>
      <c r="H78" s="195" t="s">
        <v>1106</v>
      </c>
      <c r="I78" s="194">
        <f>SUM(I12:I77)</f>
        <v>0</v>
      </c>
      <c r="J78" s="188">
        <f>IF(B78="MAT","ceník dodavatele",IF(B78&gt;0,"ÚRS 2016 01",0))</f>
        <v>0</v>
      </c>
    </row>
    <row r="79" spans="1:10" ht="15">
      <c r="A79" s="184">
        <f>IF(G79&gt;0,MAX(A$12:A78)+1,0)</f>
        <v>0</v>
      </c>
      <c r="H79" s="193" t="s">
        <v>335</v>
      </c>
      <c r="I79" s="191"/>
      <c r="J79" s="188">
        <f aca="true" t="shared" si="4" ref="J79:J131">IF(B79="MAT","ceník dodavatele",IF(B79&gt;0,"ÚRS 2016 01",0))</f>
        <v>0</v>
      </c>
    </row>
    <row r="80" spans="1:10" ht="15">
      <c r="A80" s="184">
        <f>IF(G80&gt;0,MAX(A$12:A79)+1,0)</f>
        <v>0</v>
      </c>
      <c r="H80" s="192">
        <f>H8</f>
        <v>0.21</v>
      </c>
      <c r="I80" s="191">
        <f>I78*H80</f>
        <v>0</v>
      </c>
      <c r="J80" s="188">
        <f t="shared" si="4"/>
        <v>0</v>
      </c>
    </row>
    <row r="81" spans="1:10" ht="15">
      <c r="A81" s="184">
        <f>IF(G81&gt;0,MAX(A$12:A80)+1,0)</f>
        <v>0</v>
      </c>
      <c r="J81" s="188">
        <f t="shared" si="4"/>
        <v>0</v>
      </c>
    </row>
    <row r="82" spans="1:10" ht="15">
      <c r="A82" s="184">
        <f>IF(G82&gt;0,MAX(A$12:A81)+1,0)</f>
        <v>0</v>
      </c>
      <c r="H82" s="190" t="s">
        <v>1105</v>
      </c>
      <c r="I82" s="189">
        <f>SUM(I78:I80)</f>
        <v>0</v>
      </c>
      <c r="J82" s="188">
        <f t="shared" si="4"/>
        <v>0</v>
      </c>
    </row>
    <row r="83" spans="1:10" ht="15">
      <c r="A83" s="184">
        <f>IF(G83&gt;0,MAX(A$12:A82)+1,0)</f>
        <v>0</v>
      </c>
      <c r="C83" s="187"/>
      <c r="J83" s="188">
        <f t="shared" si="4"/>
        <v>0</v>
      </c>
    </row>
    <row r="84" spans="1:10" ht="149.25" customHeight="1">
      <c r="A84" s="184">
        <f>IF(G84&gt;0,MAX(A$12:A83)+1,0)</f>
        <v>0</v>
      </c>
      <c r="B84" s="422" t="s">
        <v>1104</v>
      </c>
      <c r="C84" s="422"/>
      <c r="D84" s="422"/>
      <c r="E84" s="422"/>
      <c r="F84" s="422"/>
      <c r="G84" s="422"/>
      <c r="J84" s="188"/>
    </row>
    <row r="85" spans="1:10" ht="15">
      <c r="A85" s="184">
        <f>IF(G85&gt;0,MAX(A$12:A84)+1,0)</f>
        <v>0</v>
      </c>
      <c r="C85" s="422"/>
      <c r="D85" s="422"/>
      <c r="E85" s="422"/>
      <c r="F85" s="422"/>
      <c r="G85" s="422"/>
      <c r="H85" s="422"/>
      <c r="J85" s="188">
        <f t="shared" si="4"/>
        <v>0</v>
      </c>
    </row>
    <row r="86" spans="1:10" ht="15">
      <c r="A86" s="184">
        <f>IF(G86&gt;0,MAX(A$12:A85)+1,0)</f>
        <v>0</v>
      </c>
      <c r="C86" s="187"/>
      <c r="J86" s="188">
        <f t="shared" si="4"/>
        <v>0</v>
      </c>
    </row>
    <row r="87" spans="1:10" ht="15">
      <c r="A87" s="184">
        <f>IF(G87&gt;0,MAX(A$12:A86)+1,0)</f>
        <v>0</v>
      </c>
      <c r="C87" s="187"/>
      <c r="J87" s="188">
        <f t="shared" si="4"/>
        <v>0</v>
      </c>
    </row>
    <row r="88" spans="1:10" ht="15">
      <c r="A88" s="184">
        <f>IF(G88&gt;0,MAX(A$12:A87)+1,0)</f>
        <v>0</v>
      </c>
      <c r="C88" s="187"/>
      <c r="J88" s="188">
        <f t="shared" si="4"/>
        <v>0</v>
      </c>
    </row>
    <row r="89" spans="1:10" ht="15">
      <c r="A89" s="184">
        <f>IF(G89&gt;0,MAX(A$12:A88)+1,0)</f>
        <v>0</v>
      </c>
      <c r="C89" s="187"/>
      <c r="J89" s="188">
        <f t="shared" si="4"/>
        <v>0</v>
      </c>
    </row>
    <row r="90" spans="1:10" ht="15">
      <c r="A90" s="184">
        <f>IF(G90&gt;0,MAX(A$12:A89)+1,0)</f>
        <v>0</v>
      </c>
      <c r="C90" s="187"/>
      <c r="J90" s="188">
        <f t="shared" si="4"/>
        <v>0</v>
      </c>
    </row>
    <row r="91" spans="1:10" ht="15">
      <c r="A91" s="184">
        <f>IF(G91&gt;0,MAX(A$12:A90)+1,0)</f>
        <v>0</v>
      </c>
      <c r="C91" s="187"/>
      <c r="J91" s="188">
        <f t="shared" si="4"/>
        <v>0</v>
      </c>
    </row>
    <row r="92" spans="1:10" ht="15">
      <c r="A92" s="184">
        <f>IF(G92&gt;0,MAX(A$12:A91)+1,0)</f>
        <v>0</v>
      </c>
      <c r="C92" s="187"/>
      <c r="J92" s="188">
        <f t="shared" si="4"/>
        <v>0</v>
      </c>
    </row>
    <row r="93" spans="1:10" ht="15">
      <c r="A93" s="184">
        <f>IF(G93&gt;0,MAX(A$12:A92)+1,0)</f>
        <v>0</v>
      </c>
      <c r="C93" s="187"/>
      <c r="J93" s="188">
        <f t="shared" si="4"/>
        <v>0</v>
      </c>
    </row>
    <row r="94" spans="1:10" ht="15">
      <c r="A94" s="184">
        <f>IF(G94&gt;0,MAX(A$12:A93)+1,0)</f>
        <v>0</v>
      </c>
      <c r="C94" s="187"/>
      <c r="J94" s="188">
        <f t="shared" si="4"/>
        <v>0</v>
      </c>
    </row>
    <row r="95" spans="1:10" ht="15">
      <c r="A95" s="184">
        <f>IF(G95&gt;0,MAX(A$12:A94)+1,0)</f>
        <v>0</v>
      </c>
      <c r="C95" s="187"/>
      <c r="J95" s="188">
        <f t="shared" si="4"/>
        <v>0</v>
      </c>
    </row>
    <row r="96" spans="1:10" ht="15">
      <c r="A96" s="184">
        <f>IF(G96&gt;0,MAX(A$12:A95)+1,0)</f>
        <v>0</v>
      </c>
      <c r="C96" s="187"/>
      <c r="J96" s="188">
        <f t="shared" si="4"/>
        <v>0</v>
      </c>
    </row>
    <row r="97" spans="1:10" ht="15">
      <c r="A97" s="184">
        <f>IF(G97&gt;0,MAX(A$12:A96)+1,0)</f>
        <v>0</v>
      </c>
      <c r="C97" s="187"/>
      <c r="J97" s="188">
        <f t="shared" si="4"/>
        <v>0</v>
      </c>
    </row>
    <row r="98" spans="1:10" ht="15">
      <c r="A98" s="184">
        <f>IF(G98&gt;0,MAX(A$12:A97)+1,0)</f>
        <v>0</v>
      </c>
      <c r="C98" s="187"/>
      <c r="J98" s="188">
        <f t="shared" si="4"/>
        <v>0</v>
      </c>
    </row>
    <row r="99" spans="1:10" ht="15">
      <c r="A99" s="184">
        <f>IF(G99&gt;0,MAX(A$12:A98)+1,0)</f>
        <v>0</v>
      </c>
      <c r="C99" s="187"/>
      <c r="J99" s="188">
        <f t="shared" si="4"/>
        <v>0</v>
      </c>
    </row>
    <row r="100" spans="1:10" ht="15">
      <c r="A100" s="184">
        <f>IF(G100&gt;0,MAX(A$12:A99)+1,0)</f>
        <v>0</v>
      </c>
      <c r="C100" s="187"/>
      <c r="J100" s="188">
        <f t="shared" si="4"/>
        <v>0</v>
      </c>
    </row>
    <row r="101" spans="1:10" ht="15">
      <c r="A101" s="184">
        <f>IF(G101&gt;0,MAX(A$12:A100)+1,0)</f>
        <v>0</v>
      </c>
      <c r="C101" s="187"/>
      <c r="J101" s="188">
        <f t="shared" si="4"/>
        <v>0</v>
      </c>
    </row>
    <row r="102" spans="1:10" ht="15">
      <c r="A102" s="184">
        <f>IF(G102&gt;0,MAX(A$12:A101)+1,0)</f>
        <v>0</v>
      </c>
      <c r="C102" s="187"/>
      <c r="J102" s="188">
        <f t="shared" si="4"/>
        <v>0</v>
      </c>
    </row>
    <row r="103" spans="3:10" ht="15">
      <c r="C103" s="187"/>
      <c r="J103" s="188">
        <f t="shared" si="4"/>
        <v>0</v>
      </c>
    </row>
    <row r="104" spans="3:10" ht="15">
      <c r="C104" s="187"/>
      <c r="J104" s="188">
        <f t="shared" si="4"/>
        <v>0</v>
      </c>
    </row>
    <row r="105" spans="3:10" ht="15">
      <c r="C105" s="187"/>
      <c r="J105" s="188">
        <f t="shared" si="4"/>
        <v>0</v>
      </c>
    </row>
    <row r="106" spans="3:10" ht="15">
      <c r="C106" s="187"/>
      <c r="J106" s="188">
        <f t="shared" si="4"/>
        <v>0</v>
      </c>
    </row>
    <row r="107" spans="3:10" ht="15">
      <c r="C107" s="187"/>
      <c r="J107" s="188">
        <f t="shared" si="4"/>
        <v>0</v>
      </c>
    </row>
    <row r="108" spans="3:10" ht="15">
      <c r="C108" s="187"/>
      <c r="J108" s="188">
        <f t="shared" si="4"/>
        <v>0</v>
      </c>
    </row>
    <row r="109" spans="3:10" ht="15">
      <c r="C109" s="187"/>
      <c r="J109" s="188">
        <f t="shared" si="4"/>
        <v>0</v>
      </c>
    </row>
    <row r="110" spans="3:10" ht="15">
      <c r="C110" s="187"/>
      <c r="J110" s="188">
        <f t="shared" si="4"/>
        <v>0</v>
      </c>
    </row>
    <row r="111" spans="3:10" ht="15">
      <c r="C111" s="187"/>
      <c r="J111" s="188">
        <f t="shared" si="4"/>
        <v>0</v>
      </c>
    </row>
    <row r="112" spans="3:10" ht="15">
      <c r="C112" s="187"/>
      <c r="J112" s="188">
        <f t="shared" si="4"/>
        <v>0</v>
      </c>
    </row>
    <row r="113" spans="3:10" ht="15">
      <c r="C113" s="187"/>
      <c r="J113" s="188">
        <f t="shared" si="4"/>
        <v>0</v>
      </c>
    </row>
    <row r="114" spans="3:10" ht="15">
      <c r="C114" s="187"/>
      <c r="J114" s="188">
        <f t="shared" si="4"/>
        <v>0</v>
      </c>
    </row>
    <row r="115" spans="3:10" ht="15">
      <c r="C115" s="187"/>
      <c r="J115" s="188">
        <f t="shared" si="4"/>
        <v>0</v>
      </c>
    </row>
    <row r="116" spans="3:10" ht="15">
      <c r="C116" s="187"/>
      <c r="J116" s="188">
        <f t="shared" si="4"/>
        <v>0</v>
      </c>
    </row>
    <row r="117" spans="3:10" ht="15">
      <c r="C117" s="187"/>
      <c r="J117" s="188">
        <f t="shared" si="4"/>
        <v>0</v>
      </c>
    </row>
    <row r="118" spans="3:10" ht="15">
      <c r="C118" s="187"/>
      <c r="J118" s="188">
        <f t="shared" si="4"/>
        <v>0</v>
      </c>
    </row>
    <row r="119" spans="3:10" ht="15">
      <c r="C119" s="187"/>
      <c r="J119" s="188">
        <f t="shared" si="4"/>
        <v>0</v>
      </c>
    </row>
    <row r="120" spans="3:10" ht="15">
      <c r="C120" s="187"/>
      <c r="J120" s="188">
        <f t="shared" si="4"/>
        <v>0</v>
      </c>
    </row>
    <row r="121" spans="3:10" ht="15">
      <c r="C121" s="187"/>
      <c r="J121" s="188">
        <f t="shared" si="4"/>
        <v>0</v>
      </c>
    </row>
    <row r="122" spans="3:10" ht="15">
      <c r="C122" s="187"/>
      <c r="J122" s="188">
        <f t="shared" si="4"/>
        <v>0</v>
      </c>
    </row>
    <row r="123" spans="3:10" ht="15">
      <c r="C123" s="187"/>
      <c r="J123" s="188">
        <f t="shared" si="4"/>
        <v>0</v>
      </c>
    </row>
    <row r="124" spans="3:10" ht="15">
      <c r="C124" s="187"/>
      <c r="J124" s="188">
        <f t="shared" si="4"/>
        <v>0</v>
      </c>
    </row>
    <row r="125" spans="3:10" ht="15">
      <c r="C125" s="187"/>
      <c r="J125" s="188">
        <f t="shared" si="4"/>
        <v>0</v>
      </c>
    </row>
    <row r="126" spans="3:10" ht="15">
      <c r="C126" s="187"/>
      <c r="J126" s="188">
        <f t="shared" si="4"/>
        <v>0</v>
      </c>
    </row>
    <row r="127" spans="3:10" ht="15">
      <c r="C127" s="187"/>
      <c r="J127" s="188">
        <f t="shared" si="4"/>
        <v>0</v>
      </c>
    </row>
    <row r="128" spans="3:10" ht="15">
      <c r="C128" s="187"/>
      <c r="J128" s="188">
        <f t="shared" si="4"/>
        <v>0</v>
      </c>
    </row>
    <row r="129" spans="3:10" ht="15">
      <c r="C129" s="187"/>
      <c r="J129" s="188">
        <f t="shared" si="4"/>
        <v>0</v>
      </c>
    </row>
    <row r="130" spans="3:10" ht="15">
      <c r="C130" s="187"/>
      <c r="J130" s="188">
        <f t="shared" si="4"/>
        <v>0</v>
      </c>
    </row>
    <row r="131" spans="3:10" ht="15">
      <c r="C131" s="187"/>
      <c r="J131" s="188">
        <f t="shared" si="4"/>
        <v>0</v>
      </c>
    </row>
    <row r="132" ht="15">
      <c r="C132" s="187"/>
    </row>
    <row r="133" ht="15">
      <c r="C133" s="187"/>
    </row>
    <row r="134" ht="15">
      <c r="C134" s="187"/>
    </row>
    <row r="135" ht="15">
      <c r="C135" s="187"/>
    </row>
    <row r="136" ht="15">
      <c r="C136" s="187"/>
    </row>
    <row r="137" ht="15">
      <c r="C137" s="187"/>
    </row>
    <row r="138" ht="15">
      <c r="C138" s="187"/>
    </row>
    <row r="139" ht="15">
      <c r="C139" s="187"/>
    </row>
    <row r="140" ht="15">
      <c r="C140" s="187"/>
    </row>
    <row r="141" ht="15">
      <c r="C141" s="187"/>
    </row>
    <row r="142" ht="15">
      <c r="C142" s="187"/>
    </row>
    <row r="143" ht="15">
      <c r="C143" s="187"/>
    </row>
    <row r="144" ht="15">
      <c r="C144" s="187"/>
    </row>
    <row r="145" ht="15">
      <c r="C145" s="187"/>
    </row>
    <row r="146" ht="15">
      <c r="C146" s="187"/>
    </row>
    <row r="147" ht="15">
      <c r="C147" s="187"/>
    </row>
    <row r="148" ht="15">
      <c r="C148" s="187"/>
    </row>
    <row r="149" ht="15">
      <c r="C149" s="187"/>
    </row>
    <row r="150" ht="15">
      <c r="C150" s="187"/>
    </row>
    <row r="151" ht="15">
      <c r="C151" s="187"/>
    </row>
    <row r="152" ht="15">
      <c r="C152" s="187"/>
    </row>
    <row r="153" ht="15">
      <c r="C153" s="187"/>
    </row>
    <row r="154" ht="15">
      <c r="C154" s="187"/>
    </row>
    <row r="155" ht="15">
      <c r="C155" s="187"/>
    </row>
    <row r="156" ht="15">
      <c r="C156" s="187"/>
    </row>
    <row r="157" ht="15">
      <c r="C157" s="187"/>
    </row>
    <row r="158" ht="15">
      <c r="C158" s="187"/>
    </row>
    <row r="159" ht="15">
      <c r="C159" s="187"/>
    </row>
    <row r="160" ht="15">
      <c r="C160" s="187"/>
    </row>
    <row r="161" ht="15">
      <c r="C161" s="187"/>
    </row>
    <row r="162" ht="15">
      <c r="C162" s="187"/>
    </row>
    <row r="163" ht="15">
      <c r="C163" s="187"/>
    </row>
    <row r="164" ht="15">
      <c r="C164" s="187"/>
    </row>
    <row r="165" ht="15">
      <c r="C165" s="187"/>
    </row>
    <row r="166" ht="15">
      <c r="C166" s="187"/>
    </row>
    <row r="167" ht="15">
      <c r="C167" s="187"/>
    </row>
    <row r="168" ht="15">
      <c r="C168" s="187"/>
    </row>
    <row r="169" ht="15">
      <c r="C169" s="187"/>
    </row>
    <row r="170" ht="15">
      <c r="C170" s="187"/>
    </row>
    <row r="171" ht="15">
      <c r="C171" s="187"/>
    </row>
    <row r="172" ht="15">
      <c r="C172" s="187"/>
    </row>
    <row r="173" ht="15">
      <c r="C173" s="187"/>
    </row>
    <row r="174" ht="15">
      <c r="C174" s="187"/>
    </row>
    <row r="175" ht="15">
      <c r="C175" s="187"/>
    </row>
    <row r="176" ht="15">
      <c r="C176" s="187"/>
    </row>
    <row r="177" ht="15">
      <c r="C177" s="187"/>
    </row>
    <row r="178" ht="15">
      <c r="C178" s="187"/>
    </row>
    <row r="179" ht="15">
      <c r="C179" s="187"/>
    </row>
    <row r="180" ht="15">
      <c r="C180" s="187"/>
    </row>
    <row r="181" ht="15">
      <c r="C181" s="187"/>
    </row>
    <row r="182" ht="15">
      <c r="C182" s="187"/>
    </row>
    <row r="183" ht="15">
      <c r="C183" s="187"/>
    </row>
    <row r="184" ht="15">
      <c r="C184" s="187"/>
    </row>
    <row r="185" ht="15">
      <c r="C185" s="187"/>
    </row>
    <row r="186" ht="15">
      <c r="C186" s="187"/>
    </row>
    <row r="187" ht="15">
      <c r="C187" s="187"/>
    </row>
    <row r="188" ht="15">
      <c r="C188" s="187"/>
    </row>
    <row r="189" ht="15">
      <c r="C189" s="187"/>
    </row>
    <row r="190" ht="15">
      <c r="C190" s="187"/>
    </row>
    <row r="191" ht="15">
      <c r="C191" s="187"/>
    </row>
    <row r="192" ht="15">
      <c r="C192" s="187"/>
    </row>
    <row r="193" ht="15">
      <c r="C193" s="187"/>
    </row>
    <row r="194" ht="15">
      <c r="C194" s="187"/>
    </row>
    <row r="195" ht="15">
      <c r="C195" s="187"/>
    </row>
    <row r="196" ht="15">
      <c r="C196" s="187"/>
    </row>
    <row r="197" ht="15">
      <c r="C197" s="187"/>
    </row>
    <row r="198" ht="15">
      <c r="C198" s="187"/>
    </row>
    <row r="199" ht="15">
      <c r="C199" s="187"/>
    </row>
    <row r="200" ht="15">
      <c r="C200" s="187"/>
    </row>
    <row r="201" ht="15">
      <c r="C201" s="187"/>
    </row>
    <row r="202" ht="15">
      <c r="C202" s="187"/>
    </row>
    <row r="203" ht="15">
      <c r="C203" s="187"/>
    </row>
    <row r="204" ht="15">
      <c r="C204" s="187"/>
    </row>
    <row r="205" ht="15">
      <c r="C205" s="187"/>
    </row>
    <row r="206" ht="15">
      <c r="C206" s="187"/>
    </row>
    <row r="207" ht="15">
      <c r="C207" s="187"/>
    </row>
    <row r="208" ht="15">
      <c r="C208" s="187"/>
    </row>
    <row r="209" ht="15">
      <c r="C209" s="187"/>
    </row>
    <row r="210" ht="15">
      <c r="C210" s="187"/>
    </row>
    <row r="211" ht="15">
      <c r="C211" s="187"/>
    </row>
    <row r="212" ht="15">
      <c r="C212" s="187"/>
    </row>
    <row r="213" ht="15">
      <c r="C213" s="187"/>
    </row>
    <row r="214" ht="15">
      <c r="C214" s="187"/>
    </row>
    <row r="215" ht="15">
      <c r="C215" s="187"/>
    </row>
    <row r="216" ht="15">
      <c r="C216" s="187"/>
    </row>
    <row r="217" ht="15">
      <c r="C217" s="187"/>
    </row>
    <row r="218" ht="15">
      <c r="C218" s="187"/>
    </row>
    <row r="219" ht="15">
      <c r="C219" s="187"/>
    </row>
    <row r="220" ht="15">
      <c r="C220" s="187"/>
    </row>
    <row r="221" ht="15">
      <c r="C221" s="187"/>
    </row>
    <row r="222" ht="15">
      <c r="C222" s="187"/>
    </row>
    <row r="223" ht="15">
      <c r="C223" s="187"/>
    </row>
    <row r="224" ht="15">
      <c r="C224" s="187"/>
    </row>
    <row r="225" ht="15">
      <c r="C225" s="187"/>
    </row>
    <row r="226" ht="15">
      <c r="C226" s="187"/>
    </row>
    <row r="227" ht="15">
      <c r="C227" s="187"/>
    </row>
    <row r="228" ht="15">
      <c r="C228" s="187"/>
    </row>
    <row r="229" ht="15">
      <c r="C229" s="187"/>
    </row>
    <row r="230" ht="15">
      <c r="C230" s="187"/>
    </row>
    <row r="231" ht="15">
      <c r="C231" s="187"/>
    </row>
    <row r="232" ht="15">
      <c r="C232" s="187"/>
    </row>
    <row r="233" ht="15">
      <c r="C233" s="187"/>
    </row>
    <row r="234" ht="15">
      <c r="C234" s="187"/>
    </row>
    <row r="235" ht="15">
      <c r="C235" s="187"/>
    </row>
    <row r="236" ht="15">
      <c r="C236" s="187"/>
    </row>
    <row r="237" ht="15">
      <c r="C237" s="187"/>
    </row>
    <row r="238" ht="15">
      <c r="C238" s="187"/>
    </row>
    <row r="239" ht="15">
      <c r="C239" s="187"/>
    </row>
    <row r="240" ht="15">
      <c r="C240" s="187"/>
    </row>
    <row r="241" ht="15">
      <c r="C241" s="187"/>
    </row>
    <row r="242" ht="15">
      <c r="C242" s="187"/>
    </row>
    <row r="243" ht="15">
      <c r="C243" s="187"/>
    </row>
    <row r="244" ht="15">
      <c r="C244" s="187"/>
    </row>
    <row r="245" ht="15">
      <c r="C245" s="187"/>
    </row>
    <row r="246" ht="15">
      <c r="C246" s="187"/>
    </row>
    <row r="247" ht="15">
      <c r="C247" s="187"/>
    </row>
    <row r="248" ht="15">
      <c r="C248" s="187"/>
    </row>
    <row r="249" ht="15">
      <c r="C249" s="187"/>
    </row>
    <row r="250" ht="15">
      <c r="C250" s="187"/>
    </row>
    <row r="251" ht="15">
      <c r="C251" s="187"/>
    </row>
    <row r="252" ht="15">
      <c r="C252" s="187"/>
    </row>
    <row r="253" ht="15">
      <c r="C253" s="187"/>
    </row>
    <row r="254" ht="15">
      <c r="C254" s="187"/>
    </row>
    <row r="255" ht="15">
      <c r="C255" s="187"/>
    </row>
    <row r="256" ht="15">
      <c r="C256" s="187"/>
    </row>
    <row r="257" ht="15">
      <c r="C257" s="187"/>
    </row>
    <row r="258" ht="15">
      <c r="C258" s="187"/>
    </row>
    <row r="259" ht="15">
      <c r="C259" s="187"/>
    </row>
    <row r="260" ht="15">
      <c r="C260" s="187"/>
    </row>
    <row r="261" ht="15">
      <c r="C261" s="187"/>
    </row>
    <row r="262" ht="15">
      <c r="C262" s="187"/>
    </row>
    <row r="263" ht="15">
      <c r="C263" s="187"/>
    </row>
    <row r="264" ht="15">
      <c r="C264" s="187"/>
    </row>
    <row r="265" ht="15">
      <c r="C265" s="187"/>
    </row>
    <row r="266" ht="15">
      <c r="C266" s="187"/>
    </row>
    <row r="267" ht="15">
      <c r="C267" s="187"/>
    </row>
    <row r="268" ht="15">
      <c r="C268" s="187"/>
    </row>
    <row r="269" ht="15">
      <c r="C269" s="187"/>
    </row>
    <row r="270" ht="15">
      <c r="C270" s="187"/>
    </row>
    <row r="271" ht="15">
      <c r="C271" s="187"/>
    </row>
    <row r="272" ht="15">
      <c r="C272" s="187"/>
    </row>
    <row r="273" ht="15">
      <c r="C273" s="187"/>
    </row>
    <row r="274" ht="15">
      <c r="C274" s="187"/>
    </row>
    <row r="275" ht="15">
      <c r="C275" s="187"/>
    </row>
    <row r="276" ht="15">
      <c r="C276" s="187"/>
    </row>
    <row r="277" ht="15">
      <c r="C277" s="187"/>
    </row>
    <row r="278" ht="15">
      <c r="C278" s="187"/>
    </row>
    <row r="279" ht="15">
      <c r="C279" s="187"/>
    </row>
    <row r="280" ht="15">
      <c r="C280" s="187"/>
    </row>
    <row r="281" ht="15">
      <c r="C281" s="187"/>
    </row>
    <row r="282" ht="15">
      <c r="C282" s="187"/>
    </row>
    <row r="283" ht="15">
      <c r="C283" s="187"/>
    </row>
    <row r="284" ht="15">
      <c r="C284" s="187"/>
    </row>
    <row r="285" ht="15">
      <c r="C285" s="187"/>
    </row>
    <row r="286" ht="15">
      <c r="C286" s="187"/>
    </row>
    <row r="287" ht="15">
      <c r="C287" s="187"/>
    </row>
    <row r="288" ht="15">
      <c r="C288" s="187"/>
    </row>
    <row r="289" ht="15">
      <c r="C289" s="187"/>
    </row>
    <row r="290" ht="15">
      <c r="C290" s="187"/>
    </row>
    <row r="291" ht="15">
      <c r="C291" s="187"/>
    </row>
    <row r="292" ht="15">
      <c r="C292" s="187"/>
    </row>
    <row r="293" ht="15">
      <c r="C293" s="187"/>
    </row>
    <row r="294" ht="15">
      <c r="C294" s="187"/>
    </row>
    <row r="295" ht="15">
      <c r="C295" s="187"/>
    </row>
    <row r="296" ht="15">
      <c r="C296" s="187"/>
    </row>
    <row r="297" ht="15">
      <c r="C297" s="187"/>
    </row>
    <row r="298" ht="15">
      <c r="C298" s="187"/>
    </row>
    <row r="299" ht="15">
      <c r="C299" s="187"/>
    </row>
    <row r="300" ht="15">
      <c r="C300" s="187"/>
    </row>
    <row r="301" ht="15">
      <c r="C301" s="187"/>
    </row>
    <row r="302" ht="15">
      <c r="C302" s="187"/>
    </row>
    <row r="303" ht="15">
      <c r="C303" s="187"/>
    </row>
    <row r="304" ht="15">
      <c r="C304" s="187"/>
    </row>
    <row r="305" ht="15">
      <c r="C305" s="187"/>
    </row>
    <row r="306" ht="15">
      <c r="C306" s="187"/>
    </row>
    <row r="307" ht="15">
      <c r="C307" s="187"/>
    </row>
    <row r="308" ht="15">
      <c r="C308" s="187"/>
    </row>
    <row r="309" ht="15">
      <c r="C309" s="187"/>
    </row>
    <row r="310" ht="15">
      <c r="C310" s="187"/>
    </row>
    <row r="311" ht="15">
      <c r="C311" s="187"/>
    </row>
    <row r="312" ht="15">
      <c r="C312" s="187"/>
    </row>
    <row r="313" ht="15">
      <c r="C313" s="187"/>
    </row>
    <row r="314" ht="15">
      <c r="C314" s="187"/>
    </row>
    <row r="315" ht="15">
      <c r="C315" s="187"/>
    </row>
    <row r="316" ht="15">
      <c r="C316" s="187"/>
    </row>
    <row r="317" ht="15">
      <c r="C317" s="187"/>
    </row>
    <row r="318" ht="15">
      <c r="C318" s="187"/>
    </row>
    <row r="319" ht="15">
      <c r="C319" s="187"/>
    </row>
    <row r="320" ht="15">
      <c r="C320" s="187"/>
    </row>
    <row r="321" ht="15">
      <c r="C321" s="187"/>
    </row>
    <row r="322" ht="15">
      <c r="C322" s="187"/>
    </row>
    <row r="323" ht="15">
      <c r="C323" s="187"/>
    </row>
    <row r="324" ht="15">
      <c r="C324" s="187"/>
    </row>
    <row r="325" ht="15">
      <c r="C325" s="187"/>
    </row>
    <row r="326" ht="15">
      <c r="C326" s="187"/>
    </row>
    <row r="327" ht="15">
      <c r="C327" s="187"/>
    </row>
    <row r="328" ht="15">
      <c r="C328" s="187"/>
    </row>
    <row r="329" ht="15">
      <c r="C329" s="187"/>
    </row>
    <row r="330" ht="15">
      <c r="C330" s="187"/>
    </row>
    <row r="331" ht="15">
      <c r="C331" s="187"/>
    </row>
    <row r="332" ht="15">
      <c r="C332" s="187"/>
    </row>
    <row r="333" ht="15">
      <c r="C333" s="187"/>
    </row>
    <row r="334" ht="15">
      <c r="C334" s="187"/>
    </row>
    <row r="335" ht="15">
      <c r="C335" s="187"/>
    </row>
    <row r="336" ht="15">
      <c r="C336" s="187"/>
    </row>
    <row r="337" ht="15">
      <c r="C337" s="187"/>
    </row>
    <row r="338" ht="15">
      <c r="C338" s="187"/>
    </row>
    <row r="339" ht="15">
      <c r="C339" s="187"/>
    </row>
    <row r="340" ht="15">
      <c r="C340" s="187"/>
    </row>
    <row r="341" ht="15">
      <c r="C341" s="187"/>
    </row>
    <row r="342" ht="15">
      <c r="C342" s="187"/>
    </row>
    <row r="343" ht="15">
      <c r="C343" s="187"/>
    </row>
    <row r="344" ht="15">
      <c r="C344" s="187"/>
    </row>
    <row r="345" ht="15">
      <c r="C345" s="187"/>
    </row>
    <row r="346" ht="15">
      <c r="C346" s="187"/>
    </row>
    <row r="347" ht="15">
      <c r="C347" s="187"/>
    </row>
    <row r="348" ht="15">
      <c r="C348" s="187"/>
    </row>
    <row r="349" ht="15">
      <c r="C349" s="187"/>
    </row>
    <row r="350" ht="15">
      <c r="C350" s="187"/>
    </row>
    <row r="351" ht="15">
      <c r="C351" s="187"/>
    </row>
    <row r="352" ht="15">
      <c r="C352" s="187"/>
    </row>
    <row r="353" ht="15">
      <c r="C353" s="187"/>
    </row>
    <row r="354" ht="15">
      <c r="C354" s="187"/>
    </row>
    <row r="355" ht="15">
      <c r="C355" s="187"/>
    </row>
    <row r="356" ht="15">
      <c r="C356" s="187"/>
    </row>
    <row r="357" ht="15">
      <c r="C357" s="187"/>
    </row>
    <row r="358" ht="15">
      <c r="C358" s="187"/>
    </row>
    <row r="359" ht="15">
      <c r="C359" s="187"/>
    </row>
    <row r="360" ht="15">
      <c r="C360" s="187"/>
    </row>
    <row r="361" ht="15">
      <c r="C361" s="187"/>
    </row>
    <row r="362" ht="15">
      <c r="C362" s="187"/>
    </row>
    <row r="363" ht="15">
      <c r="C363" s="187"/>
    </row>
    <row r="364" ht="15">
      <c r="C364" s="187"/>
    </row>
    <row r="365" ht="15">
      <c r="C365" s="187"/>
    </row>
    <row r="366" ht="15">
      <c r="C366" s="187"/>
    </row>
    <row r="367" ht="15">
      <c r="C367" s="187"/>
    </row>
    <row r="368" ht="15">
      <c r="C368" s="187"/>
    </row>
    <row r="369" ht="15">
      <c r="C369" s="187"/>
    </row>
    <row r="370" ht="15">
      <c r="C370" s="187"/>
    </row>
    <row r="371" ht="15">
      <c r="C371" s="187"/>
    </row>
    <row r="372" ht="15">
      <c r="C372" s="187"/>
    </row>
    <row r="373" ht="15">
      <c r="C373" s="187"/>
    </row>
    <row r="374" ht="15">
      <c r="C374" s="187"/>
    </row>
    <row r="375" ht="15">
      <c r="C375" s="187"/>
    </row>
    <row r="376" ht="15">
      <c r="C376" s="187"/>
    </row>
    <row r="377" ht="15">
      <c r="C377" s="187"/>
    </row>
    <row r="378" ht="15">
      <c r="C378" s="187"/>
    </row>
    <row r="379" ht="15">
      <c r="C379" s="187"/>
    </row>
    <row r="380" ht="15">
      <c r="C380" s="187"/>
    </row>
    <row r="381" ht="15">
      <c r="C381" s="187"/>
    </row>
    <row r="382" ht="15">
      <c r="C382" s="187"/>
    </row>
    <row r="383" ht="15">
      <c r="C383" s="187"/>
    </row>
    <row r="384" ht="15">
      <c r="C384" s="187"/>
    </row>
    <row r="385" ht="15">
      <c r="C385" s="187"/>
    </row>
    <row r="386" ht="15">
      <c r="C386" s="187"/>
    </row>
    <row r="387" ht="15">
      <c r="C387" s="187"/>
    </row>
    <row r="388" ht="15">
      <c r="C388" s="187"/>
    </row>
    <row r="389" ht="15">
      <c r="C389" s="187"/>
    </row>
    <row r="390" ht="15">
      <c r="C390" s="187"/>
    </row>
    <row r="391" ht="15">
      <c r="C391" s="187"/>
    </row>
    <row r="392" ht="15">
      <c r="C392" s="187"/>
    </row>
    <row r="393" ht="15">
      <c r="C393" s="187"/>
    </row>
    <row r="394" ht="15">
      <c r="C394" s="187"/>
    </row>
    <row r="395" ht="15">
      <c r="C395" s="187"/>
    </row>
    <row r="396" ht="15">
      <c r="C396" s="187"/>
    </row>
    <row r="397" ht="15">
      <c r="C397" s="187"/>
    </row>
    <row r="398" ht="15">
      <c r="C398" s="187"/>
    </row>
    <row r="399" ht="15">
      <c r="C399" s="187"/>
    </row>
    <row r="400" ht="15">
      <c r="C400" s="187"/>
    </row>
    <row r="401" ht="15">
      <c r="C401" s="187"/>
    </row>
    <row r="402" ht="15">
      <c r="C402" s="187"/>
    </row>
    <row r="403" ht="15">
      <c r="C403" s="187"/>
    </row>
    <row r="404" ht="15">
      <c r="C404" s="187"/>
    </row>
    <row r="405" ht="15">
      <c r="C405" s="187"/>
    </row>
    <row r="406" ht="15">
      <c r="C406" s="187"/>
    </row>
    <row r="407" ht="15">
      <c r="C407" s="187"/>
    </row>
    <row r="408" ht="15">
      <c r="C408" s="187"/>
    </row>
    <row r="409" ht="15">
      <c r="C409" s="187"/>
    </row>
    <row r="410" ht="15">
      <c r="C410" s="187"/>
    </row>
    <row r="411" ht="15">
      <c r="C411" s="187"/>
    </row>
    <row r="412" ht="15">
      <c r="C412" s="187"/>
    </row>
    <row r="413" ht="15">
      <c r="C413" s="187"/>
    </row>
    <row r="414" ht="15">
      <c r="C414" s="187"/>
    </row>
    <row r="415" ht="15">
      <c r="C415" s="187"/>
    </row>
    <row r="416" ht="15">
      <c r="C416" s="187"/>
    </row>
    <row r="417" ht="15">
      <c r="C417" s="187"/>
    </row>
    <row r="418" ht="15">
      <c r="C418" s="187"/>
    </row>
    <row r="419" ht="15">
      <c r="C419" s="187"/>
    </row>
    <row r="420" ht="15">
      <c r="C420" s="187"/>
    </row>
    <row r="421" ht="15">
      <c r="C421" s="187"/>
    </row>
    <row r="422" ht="15">
      <c r="C422" s="187"/>
    </row>
    <row r="423" ht="15">
      <c r="C423" s="187"/>
    </row>
    <row r="424" ht="15">
      <c r="C424" s="187"/>
    </row>
    <row r="425" ht="15">
      <c r="C425" s="187"/>
    </row>
    <row r="426" ht="15">
      <c r="C426" s="187"/>
    </row>
    <row r="427" ht="15">
      <c r="C427" s="187"/>
    </row>
    <row r="428" ht="15">
      <c r="C428" s="187"/>
    </row>
    <row r="429" ht="15">
      <c r="C429" s="187"/>
    </row>
    <row r="430" ht="15">
      <c r="C430" s="187"/>
    </row>
    <row r="431" ht="15">
      <c r="C431" s="187"/>
    </row>
    <row r="432" ht="15">
      <c r="C432" s="187"/>
    </row>
    <row r="433" ht="15">
      <c r="C433" s="187"/>
    </row>
    <row r="434" ht="15">
      <c r="C434" s="187"/>
    </row>
    <row r="435" ht="15">
      <c r="C435" s="187"/>
    </row>
    <row r="436" ht="15">
      <c r="C436" s="187"/>
    </row>
    <row r="437" ht="15">
      <c r="C437" s="187"/>
    </row>
    <row r="438" ht="15">
      <c r="C438" s="187"/>
    </row>
    <row r="439" ht="15">
      <c r="C439" s="187"/>
    </row>
    <row r="440" ht="15">
      <c r="C440" s="187"/>
    </row>
    <row r="441" ht="15">
      <c r="C441" s="187"/>
    </row>
    <row r="442" ht="15">
      <c r="C442" s="187"/>
    </row>
    <row r="443" ht="15">
      <c r="C443" s="187"/>
    </row>
    <row r="444" ht="15">
      <c r="C444" s="187"/>
    </row>
    <row r="445" ht="15">
      <c r="C445" s="187"/>
    </row>
    <row r="446" ht="15">
      <c r="C446" s="187"/>
    </row>
    <row r="447" ht="15">
      <c r="C447" s="187"/>
    </row>
    <row r="448" ht="15">
      <c r="C448" s="187"/>
    </row>
    <row r="449" ht="15">
      <c r="C449" s="187"/>
    </row>
    <row r="450" ht="15">
      <c r="C450" s="187"/>
    </row>
    <row r="451" ht="15">
      <c r="C451" s="187"/>
    </row>
    <row r="452" ht="15">
      <c r="C452" s="187"/>
    </row>
    <row r="453" ht="15">
      <c r="C453" s="187"/>
    </row>
    <row r="454" ht="15">
      <c r="C454" s="187"/>
    </row>
    <row r="455" ht="15">
      <c r="C455" s="187"/>
    </row>
    <row r="456" ht="15">
      <c r="C456" s="187"/>
    </row>
    <row r="457" ht="15">
      <c r="C457" s="187"/>
    </row>
    <row r="458" ht="15">
      <c r="C458" s="187"/>
    </row>
    <row r="459" ht="15">
      <c r="C459" s="187"/>
    </row>
    <row r="460" ht="15">
      <c r="C460" s="187"/>
    </row>
    <row r="461" ht="15">
      <c r="C461" s="187"/>
    </row>
    <row r="462" ht="15">
      <c r="C462" s="187"/>
    </row>
    <row r="463" ht="15">
      <c r="C463" s="187"/>
    </row>
    <row r="464" ht="15">
      <c r="C464" s="187"/>
    </row>
    <row r="465" ht="15">
      <c r="C465" s="187"/>
    </row>
    <row r="466" ht="15">
      <c r="C466" s="187"/>
    </row>
    <row r="467" ht="15">
      <c r="C467" s="187"/>
    </row>
    <row r="468" ht="15">
      <c r="C468" s="187"/>
    </row>
    <row r="469" ht="15">
      <c r="C469" s="187"/>
    </row>
    <row r="470" ht="15">
      <c r="C470" s="187"/>
    </row>
    <row r="471" ht="15">
      <c r="C471" s="187"/>
    </row>
    <row r="472" ht="15">
      <c r="C472" s="187"/>
    </row>
    <row r="473" ht="15">
      <c r="C473" s="187"/>
    </row>
    <row r="474" ht="15">
      <c r="C474" s="187"/>
    </row>
    <row r="475" ht="15">
      <c r="C475" s="187"/>
    </row>
    <row r="476" ht="15">
      <c r="C476" s="187"/>
    </row>
    <row r="477" ht="15">
      <c r="C477" s="187"/>
    </row>
    <row r="478" ht="15">
      <c r="C478" s="187"/>
    </row>
    <row r="479" ht="15">
      <c r="C479" s="187"/>
    </row>
    <row r="480" ht="15">
      <c r="C480" s="187"/>
    </row>
    <row r="481" ht="15">
      <c r="C481" s="187"/>
    </row>
    <row r="482" ht="15">
      <c r="C482" s="187"/>
    </row>
    <row r="483" ht="15">
      <c r="C483" s="187"/>
    </row>
    <row r="484" ht="15">
      <c r="C484" s="187"/>
    </row>
    <row r="485" ht="15">
      <c r="C485" s="187"/>
    </row>
    <row r="486" ht="15">
      <c r="C486" s="187"/>
    </row>
    <row r="487" ht="15">
      <c r="C487" s="187"/>
    </row>
    <row r="488" ht="15">
      <c r="C488" s="187"/>
    </row>
    <row r="489" ht="15">
      <c r="C489" s="187"/>
    </row>
    <row r="490" ht="15">
      <c r="C490" s="187"/>
    </row>
    <row r="491" ht="15">
      <c r="C491" s="187"/>
    </row>
    <row r="492" ht="15">
      <c r="C492" s="187"/>
    </row>
    <row r="493" ht="15">
      <c r="C493" s="187"/>
    </row>
    <row r="494" ht="15">
      <c r="C494" s="187"/>
    </row>
    <row r="495" ht="15">
      <c r="C495" s="187"/>
    </row>
    <row r="496" ht="15">
      <c r="C496" s="187"/>
    </row>
    <row r="497" ht="15">
      <c r="C497" s="187"/>
    </row>
    <row r="498" ht="15">
      <c r="C498" s="187"/>
    </row>
    <row r="499" ht="15">
      <c r="C499" s="187"/>
    </row>
    <row r="500" ht="15">
      <c r="C500" s="187"/>
    </row>
    <row r="501" ht="15">
      <c r="C501" s="187"/>
    </row>
    <row r="502" ht="15">
      <c r="C502" s="187"/>
    </row>
    <row r="503" ht="15">
      <c r="C503" s="187"/>
    </row>
    <row r="504" ht="15">
      <c r="C504" s="187"/>
    </row>
    <row r="505" ht="15">
      <c r="C505" s="187"/>
    </row>
    <row r="506" ht="15">
      <c r="C506" s="187"/>
    </row>
    <row r="507" ht="15">
      <c r="C507" s="187"/>
    </row>
    <row r="508" ht="15">
      <c r="C508" s="187"/>
    </row>
    <row r="509" ht="15">
      <c r="C509" s="187"/>
    </row>
    <row r="510" ht="15">
      <c r="C510" s="187"/>
    </row>
    <row r="511" ht="15">
      <c r="C511" s="187"/>
    </row>
    <row r="512" ht="15">
      <c r="C512" s="187"/>
    </row>
    <row r="513" ht="15">
      <c r="C513" s="187"/>
    </row>
    <row r="514" ht="15">
      <c r="C514" s="187"/>
    </row>
    <row r="515" ht="15">
      <c r="C515" s="187"/>
    </row>
    <row r="516" ht="15">
      <c r="C516" s="187"/>
    </row>
    <row r="517" ht="15">
      <c r="C517" s="187"/>
    </row>
    <row r="518" ht="15">
      <c r="C518" s="187"/>
    </row>
    <row r="519" ht="15">
      <c r="C519" s="187"/>
    </row>
    <row r="520" ht="15">
      <c r="C520" s="187"/>
    </row>
    <row r="521" ht="15">
      <c r="C521" s="187"/>
    </row>
    <row r="522" ht="15">
      <c r="C522" s="187"/>
    </row>
    <row r="523" ht="15">
      <c r="C523" s="187"/>
    </row>
    <row r="524" ht="15">
      <c r="C524" s="187"/>
    </row>
    <row r="525" ht="15">
      <c r="C525" s="187"/>
    </row>
    <row r="526" ht="15">
      <c r="C526" s="187"/>
    </row>
    <row r="527" ht="15">
      <c r="C527" s="187"/>
    </row>
    <row r="528" ht="15">
      <c r="C528" s="187"/>
    </row>
    <row r="529" ht="15">
      <c r="C529" s="187"/>
    </row>
    <row r="530" ht="15">
      <c r="C530" s="187"/>
    </row>
    <row r="531" ht="15">
      <c r="C531" s="187"/>
    </row>
    <row r="532" ht="15">
      <c r="C532" s="187"/>
    </row>
    <row r="533" ht="15">
      <c r="C533" s="187"/>
    </row>
    <row r="534" ht="15">
      <c r="C534" s="187"/>
    </row>
    <row r="535" ht="15">
      <c r="C535" s="187"/>
    </row>
    <row r="536" ht="15">
      <c r="C536" s="187"/>
    </row>
    <row r="537" ht="15">
      <c r="C537" s="187"/>
    </row>
    <row r="538" ht="15">
      <c r="C538" s="187"/>
    </row>
    <row r="539" ht="15">
      <c r="C539" s="187"/>
    </row>
    <row r="540" ht="15">
      <c r="C540" s="187"/>
    </row>
    <row r="541" ht="15">
      <c r="C541" s="187"/>
    </row>
    <row r="542" ht="15">
      <c r="C542" s="187"/>
    </row>
    <row r="543" ht="15">
      <c r="C543" s="187"/>
    </row>
    <row r="544" ht="15">
      <c r="C544" s="187"/>
    </row>
    <row r="545" ht="15">
      <c r="C545" s="187"/>
    </row>
    <row r="546" ht="15">
      <c r="C546" s="187"/>
    </row>
    <row r="547" ht="15">
      <c r="C547" s="187"/>
    </row>
    <row r="548" ht="15">
      <c r="C548" s="187"/>
    </row>
    <row r="549" ht="15">
      <c r="C549" s="187"/>
    </row>
    <row r="550" ht="15">
      <c r="C550" s="187"/>
    </row>
    <row r="551" ht="15">
      <c r="C551" s="187"/>
    </row>
    <row r="552" ht="15">
      <c r="C552" s="187"/>
    </row>
    <row r="553" ht="15">
      <c r="C553" s="187"/>
    </row>
    <row r="554" ht="15">
      <c r="C554" s="187"/>
    </row>
    <row r="555" ht="15">
      <c r="C555" s="187"/>
    </row>
    <row r="556" ht="15">
      <c r="C556" s="187"/>
    </row>
    <row r="557" ht="15">
      <c r="C557" s="187"/>
    </row>
    <row r="558" ht="15">
      <c r="C558" s="187"/>
    </row>
    <row r="559" ht="15">
      <c r="C559" s="187"/>
    </row>
    <row r="560" ht="15">
      <c r="C560" s="187"/>
    </row>
    <row r="561" ht="15">
      <c r="C561" s="187"/>
    </row>
    <row r="562" ht="15">
      <c r="C562" s="187"/>
    </row>
    <row r="563" ht="15">
      <c r="C563" s="187"/>
    </row>
    <row r="564" ht="15">
      <c r="C564" s="187"/>
    </row>
    <row r="565" ht="15">
      <c r="C565" s="187"/>
    </row>
    <row r="566" ht="15">
      <c r="C566" s="187"/>
    </row>
    <row r="567" ht="15">
      <c r="C567" s="187"/>
    </row>
    <row r="568" ht="15">
      <c r="C568" s="187"/>
    </row>
    <row r="569" ht="15">
      <c r="C569" s="187"/>
    </row>
    <row r="570" ht="15">
      <c r="C570" s="187"/>
    </row>
    <row r="571" ht="15">
      <c r="C571" s="187"/>
    </row>
    <row r="572" ht="15">
      <c r="C572" s="187"/>
    </row>
    <row r="573" ht="15">
      <c r="C573" s="187"/>
    </row>
    <row r="574" ht="15">
      <c r="C574" s="187"/>
    </row>
    <row r="575" ht="15">
      <c r="C575" s="187"/>
    </row>
    <row r="576" ht="15">
      <c r="C576" s="187"/>
    </row>
    <row r="577" ht="15">
      <c r="C577" s="187"/>
    </row>
    <row r="578" ht="15">
      <c r="C578" s="187"/>
    </row>
    <row r="579" ht="15">
      <c r="C579" s="187"/>
    </row>
    <row r="580" ht="15">
      <c r="C580" s="187"/>
    </row>
    <row r="581" ht="15">
      <c r="C581" s="187"/>
    </row>
    <row r="582" ht="15">
      <c r="C582" s="187"/>
    </row>
    <row r="583" ht="15">
      <c r="C583" s="187"/>
    </row>
    <row r="584" ht="15">
      <c r="C584" s="187"/>
    </row>
    <row r="585" ht="15">
      <c r="C585" s="187"/>
    </row>
    <row r="586" ht="15">
      <c r="C586" s="187"/>
    </row>
    <row r="587" ht="15">
      <c r="C587" s="187"/>
    </row>
    <row r="588" ht="15">
      <c r="C588" s="187"/>
    </row>
    <row r="589" ht="15">
      <c r="C589" s="187"/>
    </row>
    <row r="590" ht="15">
      <c r="C590" s="187"/>
    </row>
    <row r="591" ht="15">
      <c r="C591" s="187"/>
    </row>
    <row r="592" ht="15">
      <c r="C592" s="187"/>
    </row>
    <row r="593" ht="15">
      <c r="C593" s="187"/>
    </row>
    <row r="594" ht="15">
      <c r="C594" s="187"/>
    </row>
    <row r="595" ht="15">
      <c r="C595" s="187"/>
    </row>
    <row r="596" ht="15">
      <c r="C596" s="187"/>
    </row>
    <row r="597" ht="15">
      <c r="C597" s="187"/>
    </row>
    <row r="598" ht="15">
      <c r="C598" s="187"/>
    </row>
    <row r="599" ht="15">
      <c r="C599" s="187"/>
    </row>
    <row r="600" ht="15">
      <c r="C600" s="187"/>
    </row>
    <row r="601" ht="15">
      <c r="C601" s="187"/>
    </row>
    <row r="602" ht="15">
      <c r="C602" s="187"/>
    </row>
    <row r="603" ht="15">
      <c r="C603" s="187"/>
    </row>
    <row r="604" ht="15">
      <c r="C604" s="187"/>
    </row>
    <row r="605" ht="15">
      <c r="C605" s="187"/>
    </row>
    <row r="606" ht="15">
      <c r="C606" s="187"/>
    </row>
    <row r="607" ht="15">
      <c r="C607" s="187"/>
    </row>
    <row r="608" ht="15">
      <c r="C608" s="187"/>
    </row>
    <row r="609" ht="15">
      <c r="C609" s="187"/>
    </row>
    <row r="610" ht="15">
      <c r="C610" s="187"/>
    </row>
    <row r="611" ht="15">
      <c r="C611" s="187"/>
    </row>
    <row r="612" ht="15">
      <c r="C612" s="187"/>
    </row>
    <row r="613" ht="15">
      <c r="C613" s="187"/>
    </row>
    <row r="614" ht="15">
      <c r="C614" s="187"/>
    </row>
    <row r="615" ht="15">
      <c r="C615" s="187"/>
    </row>
    <row r="616" ht="15">
      <c r="C616" s="187"/>
    </row>
    <row r="617" ht="15">
      <c r="C617" s="187"/>
    </row>
    <row r="618" ht="15">
      <c r="C618" s="187"/>
    </row>
    <row r="619" ht="15">
      <c r="C619" s="187"/>
    </row>
    <row r="620" ht="15">
      <c r="C620" s="187"/>
    </row>
    <row r="621" ht="15">
      <c r="C621" s="187"/>
    </row>
    <row r="622" ht="15">
      <c r="C622" s="187"/>
    </row>
    <row r="623" ht="15">
      <c r="C623" s="187"/>
    </row>
    <row r="624" ht="15">
      <c r="C624" s="187"/>
    </row>
    <row r="625" ht="15">
      <c r="C625" s="187"/>
    </row>
    <row r="626" ht="15">
      <c r="C626" s="187"/>
    </row>
    <row r="627" ht="15">
      <c r="C627" s="187"/>
    </row>
    <row r="628" ht="15">
      <c r="C628" s="187"/>
    </row>
    <row r="629" ht="15">
      <c r="C629" s="187"/>
    </row>
    <row r="630" ht="15">
      <c r="C630" s="187"/>
    </row>
    <row r="631" ht="15">
      <c r="C631" s="187"/>
    </row>
    <row r="632" ht="15">
      <c r="C632" s="187"/>
    </row>
    <row r="633" ht="15">
      <c r="C633" s="187"/>
    </row>
    <row r="634" ht="15">
      <c r="C634" s="187"/>
    </row>
    <row r="635" ht="15">
      <c r="C635" s="187"/>
    </row>
    <row r="636" ht="15">
      <c r="C636" s="187"/>
    </row>
    <row r="637" ht="15">
      <c r="C637" s="187"/>
    </row>
    <row r="638" ht="15">
      <c r="C638" s="187"/>
    </row>
    <row r="639" ht="15">
      <c r="C639" s="187"/>
    </row>
    <row r="640" ht="15">
      <c r="C640" s="187"/>
    </row>
    <row r="641" ht="15">
      <c r="C641" s="187"/>
    </row>
    <row r="642" ht="15">
      <c r="C642" s="187"/>
    </row>
    <row r="643" ht="15">
      <c r="C643" s="187"/>
    </row>
    <row r="644" ht="15">
      <c r="C644" s="187"/>
    </row>
    <row r="645" ht="15">
      <c r="C645" s="187"/>
    </row>
    <row r="646" ht="15">
      <c r="C646" s="187"/>
    </row>
    <row r="647" ht="15">
      <c r="C647" s="187"/>
    </row>
    <row r="648" ht="15">
      <c r="C648" s="187"/>
    </row>
    <row r="649" ht="15">
      <c r="C649" s="187"/>
    </row>
    <row r="650" ht="15">
      <c r="C650" s="187"/>
    </row>
    <row r="651" ht="15">
      <c r="C651" s="187"/>
    </row>
    <row r="652" ht="15">
      <c r="C652" s="187"/>
    </row>
    <row r="653" ht="15">
      <c r="C653" s="187"/>
    </row>
    <row r="654" ht="15">
      <c r="C654" s="187"/>
    </row>
    <row r="655" ht="15">
      <c r="C655" s="187"/>
    </row>
    <row r="656" ht="15">
      <c r="C656" s="187"/>
    </row>
    <row r="657" ht="15">
      <c r="C657" s="187"/>
    </row>
    <row r="658" ht="15">
      <c r="C658" s="187"/>
    </row>
    <row r="659" ht="15">
      <c r="C659" s="187"/>
    </row>
    <row r="660" ht="15">
      <c r="C660" s="187"/>
    </row>
    <row r="661" ht="15">
      <c r="C661" s="187"/>
    </row>
    <row r="662" ht="15">
      <c r="C662" s="187"/>
    </row>
    <row r="663" ht="15">
      <c r="C663" s="187"/>
    </row>
    <row r="664" ht="15">
      <c r="C664" s="187"/>
    </row>
    <row r="665" ht="15">
      <c r="C665" s="187"/>
    </row>
    <row r="666" ht="15">
      <c r="C666" s="187"/>
    </row>
    <row r="667" ht="15">
      <c r="C667" s="187"/>
    </row>
    <row r="668" ht="15">
      <c r="C668" s="187"/>
    </row>
    <row r="669" ht="15">
      <c r="C669" s="187"/>
    </row>
    <row r="670" ht="15">
      <c r="C670" s="187"/>
    </row>
    <row r="671" ht="15">
      <c r="C671" s="187"/>
    </row>
    <row r="672" ht="15">
      <c r="C672" s="187"/>
    </row>
    <row r="673" ht="15">
      <c r="C673" s="187"/>
    </row>
    <row r="674" ht="15">
      <c r="C674" s="187"/>
    </row>
    <row r="675" ht="15">
      <c r="C675" s="187"/>
    </row>
    <row r="676" ht="15">
      <c r="C676" s="187"/>
    </row>
    <row r="677" ht="15">
      <c r="C677" s="187"/>
    </row>
    <row r="678" ht="15">
      <c r="C678" s="187"/>
    </row>
    <row r="679" ht="15">
      <c r="C679" s="187"/>
    </row>
    <row r="680" ht="15">
      <c r="C680" s="187"/>
    </row>
    <row r="681" ht="15">
      <c r="C681" s="187"/>
    </row>
    <row r="682" ht="15">
      <c r="C682" s="187"/>
    </row>
    <row r="683" ht="15">
      <c r="C683" s="187"/>
    </row>
    <row r="684" ht="15">
      <c r="C684" s="187"/>
    </row>
    <row r="685" ht="15">
      <c r="C685" s="187"/>
    </row>
    <row r="686" ht="15">
      <c r="C686" s="187"/>
    </row>
    <row r="687" ht="15">
      <c r="C687" s="187"/>
    </row>
    <row r="688" ht="15">
      <c r="C688" s="187"/>
    </row>
    <row r="689" ht="15">
      <c r="C689" s="187"/>
    </row>
    <row r="690" ht="15">
      <c r="C690" s="187"/>
    </row>
    <row r="691" ht="15">
      <c r="C691" s="187"/>
    </row>
    <row r="692" ht="15">
      <c r="C692" s="187"/>
    </row>
    <row r="693" ht="15">
      <c r="C693" s="187"/>
    </row>
    <row r="694" ht="15">
      <c r="C694" s="187"/>
    </row>
    <row r="695" ht="15">
      <c r="C695" s="187"/>
    </row>
    <row r="696" ht="15">
      <c r="C696" s="187"/>
    </row>
    <row r="697" ht="15">
      <c r="C697" s="187"/>
    </row>
    <row r="698" ht="15">
      <c r="C698" s="187"/>
    </row>
    <row r="699" ht="15">
      <c r="C699" s="187"/>
    </row>
    <row r="700" ht="15">
      <c r="C700" s="187"/>
    </row>
    <row r="701" ht="15">
      <c r="C701" s="187"/>
    </row>
    <row r="702" ht="15">
      <c r="C702" s="187"/>
    </row>
    <row r="703" ht="15">
      <c r="C703" s="187"/>
    </row>
    <row r="704" ht="15">
      <c r="C704" s="187"/>
    </row>
    <row r="705" ht="15">
      <c r="C705" s="187"/>
    </row>
    <row r="706" ht="15">
      <c r="C706" s="187"/>
    </row>
    <row r="707" ht="15">
      <c r="C707" s="187"/>
    </row>
    <row r="708" ht="15">
      <c r="C708" s="187"/>
    </row>
    <row r="709" ht="15">
      <c r="C709" s="187"/>
    </row>
    <row r="710" ht="15">
      <c r="C710" s="187"/>
    </row>
    <row r="711" ht="15">
      <c r="C711" s="187"/>
    </row>
    <row r="712" ht="15">
      <c r="C712" s="187"/>
    </row>
    <row r="713" ht="15">
      <c r="C713" s="187"/>
    </row>
    <row r="714" ht="15">
      <c r="C714" s="187"/>
    </row>
    <row r="715" ht="15">
      <c r="C715" s="187"/>
    </row>
    <row r="716" ht="15">
      <c r="C716" s="187"/>
    </row>
    <row r="717" ht="15">
      <c r="C717" s="187"/>
    </row>
    <row r="718" ht="15">
      <c r="C718" s="187"/>
    </row>
    <row r="719" ht="15">
      <c r="C719" s="187"/>
    </row>
    <row r="720" ht="15">
      <c r="C720" s="187"/>
    </row>
    <row r="721" ht="15">
      <c r="C721" s="187"/>
    </row>
    <row r="722" ht="15">
      <c r="C722" s="187"/>
    </row>
    <row r="723" ht="15">
      <c r="C723" s="187"/>
    </row>
    <row r="724" ht="15">
      <c r="C724" s="187"/>
    </row>
    <row r="725" ht="15">
      <c r="C725" s="187"/>
    </row>
    <row r="726" ht="15">
      <c r="C726" s="187"/>
    </row>
    <row r="727" ht="15">
      <c r="C727" s="187"/>
    </row>
    <row r="728" ht="15">
      <c r="C728" s="187"/>
    </row>
    <row r="729" ht="15">
      <c r="C729" s="187"/>
    </row>
    <row r="730" ht="15">
      <c r="C730" s="187"/>
    </row>
    <row r="731" ht="15">
      <c r="C731" s="187"/>
    </row>
    <row r="732" ht="15">
      <c r="C732" s="187"/>
    </row>
    <row r="733" ht="15">
      <c r="C733" s="187"/>
    </row>
    <row r="734" ht="15">
      <c r="C734" s="187"/>
    </row>
    <row r="735" ht="15">
      <c r="C735" s="187"/>
    </row>
    <row r="736" ht="15">
      <c r="C736" s="187"/>
    </row>
    <row r="737" ht="15">
      <c r="C737" s="187"/>
    </row>
    <row r="738" ht="15">
      <c r="C738" s="187"/>
    </row>
    <row r="739" ht="15">
      <c r="C739" s="187"/>
    </row>
    <row r="740" ht="15">
      <c r="C740" s="187"/>
    </row>
    <row r="741" ht="15">
      <c r="C741" s="187"/>
    </row>
    <row r="742" ht="15">
      <c r="C742" s="187"/>
    </row>
    <row r="743" ht="15">
      <c r="C743" s="187"/>
    </row>
    <row r="744" ht="15">
      <c r="C744" s="187"/>
    </row>
    <row r="745" ht="15">
      <c r="C745" s="187"/>
    </row>
    <row r="746" ht="15">
      <c r="C746" s="187"/>
    </row>
    <row r="747" ht="15">
      <c r="C747" s="187"/>
    </row>
    <row r="748" ht="15">
      <c r="C748" s="187"/>
    </row>
    <row r="749" ht="15">
      <c r="C749" s="187"/>
    </row>
    <row r="750" ht="15">
      <c r="C750" s="187"/>
    </row>
    <row r="751" ht="15">
      <c r="C751" s="187"/>
    </row>
    <row r="752" ht="15">
      <c r="C752" s="187"/>
    </row>
    <row r="753" ht="15">
      <c r="C753" s="187"/>
    </row>
    <row r="754" ht="15">
      <c r="C754" s="187"/>
    </row>
    <row r="755" ht="15">
      <c r="C755" s="187"/>
    </row>
    <row r="756" ht="15">
      <c r="C756" s="187"/>
    </row>
    <row r="757" ht="15">
      <c r="C757" s="187"/>
    </row>
    <row r="758" ht="15">
      <c r="C758" s="187"/>
    </row>
    <row r="759" ht="15">
      <c r="C759" s="187"/>
    </row>
    <row r="760" ht="15">
      <c r="C760" s="187"/>
    </row>
    <row r="761" ht="15">
      <c r="C761" s="187"/>
    </row>
    <row r="762" ht="15">
      <c r="C762" s="187"/>
    </row>
    <row r="763" ht="15">
      <c r="C763" s="187"/>
    </row>
    <row r="764" ht="15">
      <c r="C764" s="187"/>
    </row>
    <row r="765" ht="15">
      <c r="C765" s="187"/>
    </row>
    <row r="766" ht="15">
      <c r="C766" s="187"/>
    </row>
    <row r="767" ht="15">
      <c r="C767" s="187"/>
    </row>
    <row r="768" ht="15">
      <c r="C768" s="187"/>
    </row>
    <row r="769" ht="15">
      <c r="C769" s="187"/>
    </row>
    <row r="770" ht="15">
      <c r="C770" s="187"/>
    </row>
    <row r="771" ht="15">
      <c r="C771" s="187"/>
    </row>
    <row r="772" ht="15">
      <c r="C772" s="187"/>
    </row>
    <row r="773" ht="15">
      <c r="C773" s="187"/>
    </row>
    <row r="774" ht="15">
      <c r="C774" s="187"/>
    </row>
    <row r="775" ht="15">
      <c r="C775" s="187"/>
    </row>
    <row r="776" ht="15">
      <c r="C776" s="187"/>
    </row>
    <row r="777" ht="15">
      <c r="C777" s="187"/>
    </row>
    <row r="778" ht="15">
      <c r="C778" s="187"/>
    </row>
    <row r="779" ht="15">
      <c r="C779" s="187"/>
    </row>
    <row r="780" ht="15">
      <c r="C780" s="187"/>
    </row>
    <row r="781" ht="15">
      <c r="C781" s="187"/>
    </row>
    <row r="782" ht="15">
      <c r="C782" s="187"/>
    </row>
    <row r="783" ht="15">
      <c r="C783" s="187"/>
    </row>
    <row r="784" ht="15">
      <c r="C784" s="187"/>
    </row>
    <row r="785" ht="15">
      <c r="C785" s="187"/>
    </row>
    <row r="786" ht="15">
      <c r="C786" s="187"/>
    </row>
    <row r="787" ht="15">
      <c r="C787" s="187"/>
    </row>
    <row r="788" ht="15">
      <c r="C788" s="187"/>
    </row>
    <row r="789" ht="15">
      <c r="C789" s="187"/>
    </row>
    <row r="790" ht="15">
      <c r="C790" s="187"/>
    </row>
    <row r="791" ht="15">
      <c r="C791" s="187"/>
    </row>
    <row r="792" ht="15">
      <c r="C792" s="187"/>
    </row>
    <row r="793" ht="15">
      <c r="C793" s="187"/>
    </row>
    <row r="794" ht="15">
      <c r="C794" s="187"/>
    </row>
    <row r="795" ht="15">
      <c r="C795" s="187"/>
    </row>
    <row r="796" ht="15">
      <c r="C796" s="187"/>
    </row>
    <row r="797" ht="15">
      <c r="C797" s="187"/>
    </row>
    <row r="798" ht="15">
      <c r="C798" s="187"/>
    </row>
    <row r="799" ht="15">
      <c r="C799" s="187"/>
    </row>
    <row r="800" ht="15">
      <c r="C800" s="187"/>
    </row>
    <row r="801" ht="15">
      <c r="C801" s="187"/>
    </row>
    <row r="802" ht="15">
      <c r="C802" s="187"/>
    </row>
    <row r="803" ht="15">
      <c r="C803" s="187"/>
    </row>
    <row r="804" ht="15">
      <c r="C804" s="187"/>
    </row>
    <row r="805" ht="15">
      <c r="C805" s="187"/>
    </row>
    <row r="806" ht="15">
      <c r="C806" s="187"/>
    </row>
    <row r="807" ht="15">
      <c r="C807" s="187"/>
    </row>
    <row r="808" ht="15">
      <c r="C808" s="187"/>
    </row>
    <row r="809" ht="15">
      <c r="C809" s="187"/>
    </row>
    <row r="810" ht="15">
      <c r="C810" s="187"/>
    </row>
    <row r="811" ht="15">
      <c r="C811" s="187"/>
    </row>
    <row r="812" ht="15">
      <c r="C812" s="187"/>
    </row>
    <row r="813" ht="15">
      <c r="C813" s="187"/>
    </row>
    <row r="814" ht="15">
      <c r="C814" s="187"/>
    </row>
    <row r="815" ht="15">
      <c r="C815" s="187"/>
    </row>
    <row r="816" ht="15">
      <c r="C816" s="187"/>
    </row>
    <row r="817" ht="15">
      <c r="C817" s="187"/>
    </row>
    <row r="818" ht="15">
      <c r="C818" s="187"/>
    </row>
    <row r="819" ht="15">
      <c r="C819" s="187"/>
    </row>
    <row r="820" ht="15">
      <c r="C820" s="187"/>
    </row>
    <row r="821" ht="15">
      <c r="C821" s="187"/>
    </row>
    <row r="822" ht="15">
      <c r="C822" s="187"/>
    </row>
    <row r="823" ht="15">
      <c r="C823" s="187"/>
    </row>
    <row r="824" ht="15">
      <c r="C824" s="187"/>
    </row>
    <row r="825" ht="15">
      <c r="C825" s="187"/>
    </row>
    <row r="826" ht="15">
      <c r="C826" s="187"/>
    </row>
    <row r="827" ht="15">
      <c r="C827" s="187"/>
    </row>
    <row r="828" ht="15">
      <c r="C828" s="187"/>
    </row>
    <row r="829" ht="15">
      <c r="C829" s="187"/>
    </row>
    <row r="830" ht="15">
      <c r="C830" s="187"/>
    </row>
    <row r="831" ht="15">
      <c r="C831" s="187"/>
    </row>
    <row r="832" ht="15">
      <c r="C832" s="187"/>
    </row>
    <row r="833" ht="15">
      <c r="C833" s="187"/>
    </row>
    <row r="834" ht="15">
      <c r="C834" s="187"/>
    </row>
    <row r="835" ht="15">
      <c r="C835" s="187"/>
    </row>
    <row r="836" ht="15">
      <c r="C836" s="187"/>
    </row>
    <row r="837" ht="15">
      <c r="C837" s="187"/>
    </row>
    <row r="838" ht="15">
      <c r="C838" s="187"/>
    </row>
    <row r="839" ht="15">
      <c r="C839" s="187"/>
    </row>
    <row r="840" ht="15">
      <c r="C840" s="187"/>
    </row>
    <row r="841" ht="15">
      <c r="C841" s="187"/>
    </row>
    <row r="842" ht="15">
      <c r="C842" s="187"/>
    </row>
    <row r="843" ht="15">
      <c r="C843" s="187"/>
    </row>
    <row r="844" ht="15">
      <c r="C844" s="187"/>
    </row>
    <row r="845" ht="15">
      <c r="C845" s="187"/>
    </row>
    <row r="846" ht="15">
      <c r="C846" s="187"/>
    </row>
    <row r="847" ht="15">
      <c r="C847" s="187"/>
    </row>
    <row r="848" ht="15">
      <c r="C848" s="187"/>
    </row>
    <row r="849" ht="15">
      <c r="C849" s="187"/>
    </row>
    <row r="850" ht="15">
      <c r="C850" s="187"/>
    </row>
    <row r="851" ht="15">
      <c r="C851" s="187"/>
    </row>
    <row r="852" ht="15">
      <c r="C852" s="187"/>
    </row>
    <row r="853" ht="15">
      <c r="C853" s="187"/>
    </row>
    <row r="854" ht="15">
      <c r="C854" s="187"/>
    </row>
    <row r="855" ht="15">
      <c r="C855" s="187"/>
    </row>
    <row r="856" ht="15">
      <c r="C856" s="187"/>
    </row>
    <row r="857" ht="15">
      <c r="C857" s="187"/>
    </row>
    <row r="858" ht="15">
      <c r="C858" s="187"/>
    </row>
    <row r="859" ht="15">
      <c r="C859" s="187"/>
    </row>
    <row r="860" ht="15">
      <c r="C860" s="187"/>
    </row>
    <row r="861" ht="15">
      <c r="C861" s="187"/>
    </row>
    <row r="862" ht="15">
      <c r="C862" s="187"/>
    </row>
    <row r="863" ht="15">
      <c r="C863" s="187"/>
    </row>
    <row r="864" ht="15">
      <c r="C864" s="187"/>
    </row>
    <row r="865" ht="15">
      <c r="C865" s="187"/>
    </row>
    <row r="866" ht="15">
      <c r="C866" s="187"/>
    </row>
    <row r="867" ht="15">
      <c r="C867" s="187"/>
    </row>
    <row r="868" ht="15">
      <c r="C868" s="187"/>
    </row>
    <row r="869" ht="15">
      <c r="C869" s="187"/>
    </row>
    <row r="870" ht="15">
      <c r="C870" s="187"/>
    </row>
    <row r="871" ht="15">
      <c r="C871" s="187"/>
    </row>
    <row r="872" ht="15">
      <c r="C872" s="187"/>
    </row>
    <row r="873" ht="15">
      <c r="C873" s="187"/>
    </row>
    <row r="874" ht="15">
      <c r="C874" s="187"/>
    </row>
    <row r="875" ht="15">
      <c r="C875" s="187"/>
    </row>
    <row r="876" ht="15">
      <c r="C876" s="187"/>
    </row>
    <row r="877" ht="15">
      <c r="C877" s="187"/>
    </row>
    <row r="878" ht="15">
      <c r="C878" s="187"/>
    </row>
    <row r="879" ht="15">
      <c r="C879" s="187"/>
    </row>
    <row r="880" ht="15">
      <c r="C880" s="187"/>
    </row>
    <row r="881" ht="15">
      <c r="C881" s="187"/>
    </row>
    <row r="882" ht="15">
      <c r="C882" s="187"/>
    </row>
    <row r="883" ht="15">
      <c r="C883" s="187"/>
    </row>
    <row r="884" ht="15">
      <c r="C884" s="187"/>
    </row>
    <row r="885" ht="15">
      <c r="C885" s="187"/>
    </row>
    <row r="886" ht="15">
      <c r="C886" s="187"/>
    </row>
    <row r="887" ht="15">
      <c r="C887" s="187"/>
    </row>
    <row r="888" ht="15">
      <c r="C888" s="187"/>
    </row>
    <row r="889" ht="15">
      <c r="C889" s="187"/>
    </row>
    <row r="890" ht="15">
      <c r="C890" s="187"/>
    </row>
    <row r="891" ht="15">
      <c r="C891" s="187"/>
    </row>
    <row r="892" ht="15">
      <c r="C892" s="187"/>
    </row>
    <row r="893" ht="15">
      <c r="C893" s="187"/>
    </row>
    <row r="894" ht="15">
      <c r="C894" s="187"/>
    </row>
    <row r="895" ht="15">
      <c r="C895" s="187"/>
    </row>
    <row r="896" ht="15">
      <c r="C896" s="187"/>
    </row>
    <row r="897" ht="15">
      <c r="C897" s="187"/>
    </row>
    <row r="898" ht="15">
      <c r="C898" s="187"/>
    </row>
    <row r="899" ht="15">
      <c r="C899" s="187"/>
    </row>
    <row r="900" ht="15">
      <c r="C900" s="187"/>
    </row>
    <row r="901" ht="15">
      <c r="C901" s="187"/>
    </row>
    <row r="902" ht="15">
      <c r="C902" s="187"/>
    </row>
    <row r="903" ht="15">
      <c r="C903" s="187"/>
    </row>
    <row r="904" ht="15">
      <c r="C904" s="187"/>
    </row>
    <row r="905" ht="15">
      <c r="C905" s="187"/>
    </row>
    <row r="906" ht="15">
      <c r="C906" s="187"/>
    </row>
    <row r="907" ht="15">
      <c r="C907" s="187"/>
    </row>
    <row r="908" ht="15">
      <c r="C908" s="187"/>
    </row>
    <row r="909" ht="15">
      <c r="C909" s="187"/>
    </row>
    <row r="910" ht="15">
      <c r="C910" s="187"/>
    </row>
    <row r="911" ht="15">
      <c r="C911" s="187"/>
    </row>
    <row r="912" ht="15">
      <c r="C912" s="187"/>
    </row>
    <row r="913" ht="15">
      <c r="C913" s="187"/>
    </row>
    <row r="914" ht="15">
      <c r="C914" s="187"/>
    </row>
    <row r="915" ht="15">
      <c r="C915" s="187"/>
    </row>
    <row r="916" ht="15">
      <c r="C916" s="187"/>
    </row>
    <row r="917" ht="15">
      <c r="C917" s="187"/>
    </row>
    <row r="918" ht="15">
      <c r="C918" s="187"/>
    </row>
    <row r="919" ht="15">
      <c r="C919" s="187"/>
    </row>
    <row r="920" ht="15">
      <c r="C920" s="187"/>
    </row>
    <row r="921" ht="15">
      <c r="C921" s="187"/>
    </row>
    <row r="922" ht="15">
      <c r="C922" s="187"/>
    </row>
    <row r="923" ht="15">
      <c r="C923" s="187"/>
    </row>
    <row r="924" ht="15">
      <c r="C924" s="187"/>
    </row>
    <row r="925" ht="15">
      <c r="C925" s="187"/>
    </row>
    <row r="926" ht="15">
      <c r="C926" s="187"/>
    </row>
    <row r="927" ht="15">
      <c r="C927" s="187"/>
    </row>
    <row r="928" ht="15">
      <c r="C928" s="187"/>
    </row>
    <row r="929" ht="15">
      <c r="C929" s="187"/>
    </row>
    <row r="930" ht="15">
      <c r="C930" s="187"/>
    </row>
    <row r="931" ht="15">
      <c r="C931" s="187"/>
    </row>
    <row r="932" ht="15">
      <c r="C932" s="187"/>
    </row>
    <row r="933" ht="15">
      <c r="C933" s="187"/>
    </row>
    <row r="934" ht="15">
      <c r="C934" s="187"/>
    </row>
    <row r="935" ht="15">
      <c r="C935" s="187"/>
    </row>
    <row r="936" ht="15">
      <c r="C936" s="187"/>
    </row>
    <row r="937" ht="15">
      <c r="C937" s="187"/>
    </row>
    <row r="938" ht="15">
      <c r="C938" s="187"/>
    </row>
    <row r="939" ht="15">
      <c r="C939" s="187"/>
    </row>
    <row r="940" ht="15">
      <c r="C940" s="187"/>
    </row>
    <row r="941" ht="15">
      <c r="C941" s="187"/>
    </row>
    <row r="942" ht="15">
      <c r="C942" s="187"/>
    </row>
    <row r="943" ht="15">
      <c r="C943" s="187"/>
    </row>
    <row r="944" ht="15">
      <c r="C944" s="187"/>
    </row>
    <row r="945" ht="15">
      <c r="C945" s="187"/>
    </row>
    <row r="946" ht="15">
      <c r="C946" s="187"/>
    </row>
    <row r="947" ht="15">
      <c r="C947" s="187"/>
    </row>
    <row r="948" ht="15">
      <c r="C948" s="187"/>
    </row>
    <row r="949" ht="15">
      <c r="C949" s="187"/>
    </row>
    <row r="950" ht="15">
      <c r="C950" s="187"/>
    </row>
    <row r="951" ht="15">
      <c r="C951" s="187"/>
    </row>
    <row r="952" ht="15">
      <c r="C952" s="187"/>
    </row>
    <row r="953" ht="15">
      <c r="C953" s="187"/>
    </row>
    <row r="954" ht="15">
      <c r="C954" s="187"/>
    </row>
    <row r="955" ht="15">
      <c r="C955" s="187"/>
    </row>
    <row r="956" ht="15">
      <c r="C956" s="187"/>
    </row>
    <row r="957" ht="15">
      <c r="C957" s="187"/>
    </row>
    <row r="958" ht="15">
      <c r="C958" s="187"/>
    </row>
    <row r="959" ht="15">
      <c r="C959" s="187"/>
    </row>
    <row r="960" ht="15">
      <c r="C960" s="187"/>
    </row>
    <row r="961" ht="15">
      <c r="C961" s="187"/>
    </row>
    <row r="962" ht="15">
      <c r="C962" s="187"/>
    </row>
    <row r="963" ht="15">
      <c r="C963" s="187"/>
    </row>
    <row r="964" ht="15">
      <c r="C964" s="187"/>
    </row>
    <row r="965" ht="15">
      <c r="C965" s="187"/>
    </row>
    <row r="966" ht="15">
      <c r="C966" s="187"/>
    </row>
    <row r="967" ht="15">
      <c r="C967" s="187"/>
    </row>
    <row r="968" ht="15">
      <c r="C968" s="187"/>
    </row>
    <row r="969" ht="15">
      <c r="C969" s="187"/>
    </row>
    <row r="970" ht="15">
      <c r="C970" s="187"/>
    </row>
    <row r="971" ht="15">
      <c r="C971" s="187"/>
    </row>
    <row r="972" ht="15">
      <c r="C972" s="187"/>
    </row>
    <row r="973" ht="15">
      <c r="C973" s="187"/>
    </row>
    <row r="974" ht="15">
      <c r="C974" s="187"/>
    </row>
    <row r="975" ht="15">
      <c r="C975" s="187"/>
    </row>
    <row r="976" ht="15">
      <c r="C976" s="187"/>
    </row>
    <row r="977" ht="15">
      <c r="C977" s="187"/>
    </row>
    <row r="978" ht="15">
      <c r="C978" s="187"/>
    </row>
    <row r="979" ht="15">
      <c r="C979" s="187"/>
    </row>
    <row r="980" ht="15">
      <c r="C980" s="187"/>
    </row>
    <row r="981" ht="15">
      <c r="C981" s="187"/>
    </row>
    <row r="982" ht="15">
      <c r="C982" s="187"/>
    </row>
    <row r="983" ht="15">
      <c r="C983" s="187"/>
    </row>
    <row r="984" ht="15">
      <c r="C984" s="187"/>
    </row>
    <row r="985" ht="15">
      <c r="C985" s="187"/>
    </row>
    <row r="986" ht="15">
      <c r="C986" s="187"/>
    </row>
    <row r="987" ht="15">
      <c r="C987" s="187"/>
    </row>
    <row r="988" ht="15">
      <c r="C988" s="187"/>
    </row>
    <row r="989" ht="15">
      <c r="C989" s="187"/>
    </row>
    <row r="990" ht="15">
      <c r="C990" s="187"/>
    </row>
    <row r="991" ht="15">
      <c r="C991" s="187"/>
    </row>
    <row r="992" ht="15">
      <c r="C992" s="187"/>
    </row>
    <row r="993" ht="15">
      <c r="C993" s="187"/>
    </row>
    <row r="994" ht="15">
      <c r="C994" s="187"/>
    </row>
    <row r="995" ht="15">
      <c r="C995" s="187"/>
    </row>
    <row r="996" ht="15">
      <c r="C996" s="187"/>
    </row>
    <row r="997" ht="15">
      <c r="C997" s="187"/>
    </row>
    <row r="998" ht="15">
      <c r="C998" s="187"/>
    </row>
    <row r="999" ht="15">
      <c r="C999" s="187"/>
    </row>
    <row r="1000" ht="15">
      <c r="C1000" s="187"/>
    </row>
    <row r="1001" ht="15">
      <c r="C1001" s="187"/>
    </row>
    <row r="1002" ht="15">
      <c r="C1002" s="187"/>
    </row>
    <row r="1003" ht="15">
      <c r="C1003" s="187"/>
    </row>
    <row r="1004" ht="15">
      <c r="C1004" s="187"/>
    </row>
    <row r="1005" ht="15">
      <c r="C1005" s="187"/>
    </row>
    <row r="1006" ht="15">
      <c r="C1006" s="187"/>
    </row>
    <row r="1007" ht="15">
      <c r="C1007" s="187"/>
    </row>
    <row r="1008" ht="15">
      <c r="C1008" s="187"/>
    </row>
    <row r="1009" ht="15">
      <c r="C1009" s="187"/>
    </row>
    <row r="1010" ht="15">
      <c r="C1010" s="187"/>
    </row>
    <row r="1011" ht="15">
      <c r="C1011" s="187"/>
    </row>
    <row r="1012" ht="15">
      <c r="C1012" s="187"/>
    </row>
    <row r="1013" ht="15">
      <c r="C1013" s="187"/>
    </row>
    <row r="1014" ht="15">
      <c r="C1014" s="187"/>
    </row>
    <row r="1015" ht="15">
      <c r="C1015" s="187"/>
    </row>
    <row r="1016" ht="15">
      <c r="C1016" s="187"/>
    </row>
    <row r="1017" ht="15">
      <c r="C1017" s="187"/>
    </row>
    <row r="1018" ht="15">
      <c r="C1018" s="187"/>
    </row>
    <row r="1019" ht="15">
      <c r="C1019" s="187"/>
    </row>
    <row r="1020" ht="15">
      <c r="C1020" s="187"/>
    </row>
    <row r="1021" ht="15">
      <c r="C1021" s="187"/>
    </row>
    <row r="1022" ht="15">
      <c r="C1022" s="187"/>
    </row>
    <row r="1023" ht="15">
      <c r="C1023" s="187"/>
    </row>
    <row r="1024" ht="15">
      <c r="C1024" s="187"/>
    </row>
    <row r="1025" ht="15">
      <c r="C1025" s="187"/>
    </row>
    <row r="1026" ht="15">
      <c r="C1026" s="187"/>
    </row>
    <row r="1027" ht="15">
      <c r="C1027" s="187"/>
    </row>
    <row r="1028" ht="15">
      <c r="C1028" s="187"/>
    </row>
    <row r="1029" ht="15">
      <c r="C1029" s="187"/>
    </row>
    <row r="1030" ht="15">
      <c r="C1030" s="187"/>
    </row>
    <row r="1031" ht="15">
      <c r="C1031" s="187"/>
    </row>
    <row r="1032" ht="15">
      <c r="C1032" s="187"/>
    </row>
    <row r="1033" ht="15">
      <c r="C1033" s="187"/>
    </row>
    <row r="1034" ht="15">
      <c r="C1034" s="187"/>
    </row>
    <row r="1035" ht="15">
      <c r="C1035" s="187"/>
    </row>
    <row r="1036" ht="15">
      <c r="C1036" s="187"/>
    </row>
    <row r="1037" ht="15">
      <c r="C1037" s="187"/>
    </row>
    <row r="1038" ht="15">
      <c r="C1038" s="187"/>
    </row>
    <row r="1039" ht="15">
      <c r="C1039" s="187"/>
    </row>
    <row r="1040" ht="15">
      <c r="C1040" s="187"/>
    </row>
    <row r="1041" ht="15">
      <c r="C1041" s="187"/>
    </row>
    <row r="1042" ht="15">
      <c r="C1042" s="187"/>
    </row>
    <row r="1043" ht="15">
      <c r="C1043" s="187"/>
    </row>
    <row r="1044" ht="15">
      <c r="C1044" s="187"/>
    </row>
    <row r="1045" ht="15">
      <c r="C1045" s="187"/>
    </row>
  </sheetData>
  <mergeCells count="2">
    <mergeCell ref="B84:G84"/>
    <mergeCell ref="C85:H85"/>
  </mergeCells>
  <printOptions horizontalCentered="1"/>
  <pageMargins left="0.1968503937007874" right="0.1968503937007874" top="0.7874015748031497" bottom="0.7874015748031497" header="0.5118110236220472" footer="0.5118110236220472"/>
  <pageSetup horizontalDpi="144" verticalDpi="144" orientation="landscape" paperSize="9" scale="92" r:id="rId1"/>
  <headerFooter alignWithMargins="0"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E16"/>
  <sheetViews>
    <sheetView workbookViewId="0" topLeftCell="A7">
      <selection activeCell="E15" sqref="E15"/>
    </sheetView>
  </sheetViews>
  <sheetFormatPr defaultColWidth="9.140625" defaultRowHeight="15"/>
  <cols>
    <col min="2" max="3" width="18.421875" style="0" customWidth="1"/>
    <col min="4" max="4" width="45.421875" style="0" customWidth="1"/>
    <col min="5" max="5" width="19.00390625" style="0" customWidth="1"/>
  </cols>
  <sheetData>
    <row r="1" spans="1:5" ht="15.75">
      <c r="A1" s="419" t="s">
        <v>259</v>
      </c>
      <c r="B1" s="419"/>
      <c r="C1" s="419"/>
      <c r="D1" s="419"/>
      <c r="E1" s="419"/>
    </row>
    <row r="2" spans="1:5" ht="15.75">
      <c r="A2" s="420" t="s">
        <v>1559</v>
      </c>
      <c r="B2" s="420"/>
      <c r="C2" s="420"/>
      <c r="D2" s="420"/>
      <c r="E2" s="420"/>
    </row>
    <row r="3" spans="1:5" ht="47.45" customHeight="1">
      <c r="A3" s="214" t="s">
        <v>1191</v>
      </c>
      <c r="B3" s="185"/>
      <c r="C3" s="185"/>
      <c r="D3" s="217" t="s">
        <v>1190</v>
      </c>
      <c r="E3" s="217"/>
    </row>
    <row r="4" spans="1:5" ht="34.15" customHeight="1">
      <c r="A4" s="214" t="s">
        <v>1189</v>
      </c>
      <c r="B4" s="185"/>
      <c r="C4" s="185"/>
      <c r="D4" s="186" t="s">
        <v>1560</v>
      </c>
      <c r="E4" s="186"/>
    </row>
    <row r="5" spans="1:5" ht="15">
      <c r="A5" s="214" t="s">
        <v>1186</v>
      </c>
      <c r="B5" s="185"/>
      <c r="C5" s="185"/>
      <c r="D5" s="217" t="s">
        <v>1185</v>
      </c>
      <c r="E5" s="217"/>
    </row>
    <row r="6" spans="1:5" ht="15">
      <c r="A6" s="214" t="s">
        <v>321</v>
      </c>
      <c r="B6" s="185"/>
      <c r="C6" s="185"/>
      <c r="D6" s="217" t="s">
        <v>1184</v>
      </c>
      <c r="E6" s="217"/>
    </row>
    <row r="7" spans="1:5" ht="15">
      <c r="A7" s="29"/>
      <c r="B7" s="29"/>
      <c r="C7" s="29"/>
      <c r="D7" s="29"/>
      <c r="E7" s="30"/>
    </row>
    <row r="8" spans="1:5" ht="15.75">
      <c r="A8" s="27"/>
      <c r="B8" s="28" t="s">
        <v>19</v>
      </c>
      <c r="C8" s="28"/>
      <c r="D8" s="27"/>
      <c r="E8" s="27"/>
    </row>
    <row r="9" spans="1:5" ht="15">
      <c r="A9" s="29"/>
      <c r="B9" s="29"/>
      <c r="C9" s="395" t="s">
        <v>1626</v>
      </c>
      <c r="D9" s="29"/>
      <c r="E9" s="30" t="s">
        <v>8</v>
      </c>
    </row>
    <row r="10" spans="1:5" ht="128.25">
      <c r="A10" s="29"/>
      <c r="B10" s="399" t="s">
        <v>1629</v>
      </c>
      <c r="C10" s="398" t="s">
        <v>1628</v>
      </c>
      <c r="D10" s="396" t="s">
        <v>1627</v>
      </c>
      <c r="E10" s="30">
        <v>0</v>
      </c>
    </row>
    <row r="11" spans="1:5" ht="135" customHeight="1">
      <c r="A11" s="29"/>
      <c r="B11" s="399" t="s">
        <v>1630</v>
      </c>
      <c r="C11" s="398" t="s">
        <v>1628</v>
      </c>
      <c r="D11" s="399" t="s">
        <v>1627</v>
      </c>
      <c r="E11" s="30">
        <v>0</v>
      </c>
    </row>
    <row r="12" spans="1:5" ht="28.5" customHeight="1">
      <c r="A12" s="29"/>
      <c r="B12" s="399" t="s">
        <v>1631</v>
      </c>
      <c r="C12" s="398" t="s">
        <v>1628</v>
      </c>
      <c r="D12" s="397" t="s">
        <v>1633</v>
      </c>
      <c r="E12" s="30">
        <v>0</v>
      </c>
    </row>
    <row r="13" spans="1:5" ht="29.25" customHeight="1">
      <c r="A13" s="29"/>
      <c r="B13" s="399" t="s">
        <v>1631</v>
      </c>
      <c r="C13" s="398" t="s">
        <v>1628</v>
      </c>
      <c r="D13" s="397" t="s">
        <v>1634</v>
      </c>
      <c r="E13" s="30">
        <v>0</v>
      </c>
    </row>
    <row r="14" spans="1:5" ht="25.5">
      <c r="A14" s="29"/>
      <c r="B14" s="399" t="s">
        <v>1632</v>
      </c>
      <c r="C14" s="398" t="s">
        <v>1628</v>
      </c>
      <c r="D14" s="397" t="s">
        <v>1635</v>
      </c>
      <c r="E14" s="30">
        <v>0</v>
      </c>
    </row>
    <row r="15" spans="1:5" ht="25.5">
      <c r="A15" s="29"/>
      <c r="B15" s="399" t="s">
        <v>1632</v>
      </c>
      <c r="C15" s="398" t="s">
        <v>1628</v>
      </c>
      <c r="D15" s="397" t="s">
        <v>1636</v>
      </c>
      <c r="E15" s="30">
        <v>0</v>
      </c>
    </row>
    <row r="16" spans="1:5" ht="15.75" thickBot="1">
      <c r="A16" s="31"/>
      <c r="B16" s="32" t="s">
        <v>24</v>
      </c>
      <c r="C16" s="32"/>
      <c r="D16" s="31"/>
      <c r="E16" s="33">
        <f>SUM(E9:E15)</f>
        <v>0</v>
      </c>
    </row>
  </sheetData>
  <mergeCells count="2">
    <mergeCell ref="A1:E1"/>
    <mergeCell ref="A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2019-09-13T04:00:11Z</dcterms:modified>
  <cp:category/>
  <cp:version/>
  <cp:contentType/>
  <cp:contentStatus/>
</cp:coreProperties>
</file>