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ORI\Jáchim\DPS + rozp. a VV do zadávací dokumentace\NAKLADOVA CAST - VV\SO 03 - Nadzemní objekty\4.500 - ZTI\"/>
    </mc:Choice>
  </mc:AlternateContent>
  <bookViews>
    <workbookView xWindow="0" yWindow="0" windowWidth="25200" windowHeight="11850"/>
  </bookViews>
  <sheets>
    <sheet name="Rekapitulace stavby" sheetId="1" r:id="rId1"/>
    <sheet name="NS - Nové areálové sítě" sheetId="2" r:id="rId2"/>
    <sheet name="SO02_1 - Objekt technologie" sheetId="3" r:id="rId3"/>
    <sheet name="SO02_2 - Objekt filtrace" sheetId="4" r:id="rId4"/>
    <sheet name="SO03 - Provozní a vstupní..." sheetId="5" r:id="rId5"/>
  </sheets>
  <definedNames>
    <definedName name="_xlnm._FilterDatabase" localSheetId="1" hidden="1">'NS - Nové areálové sítě'!$C$121:$K$194</definedName>
    <definedName name="_xlnm._FilterDatabase" localSheetId="2" hidden="1">'SO02_1 - Objekt technologie'!$C$120:$K$162</definedName>
    <definedName name="_xlnm._FilterDatabase" localSheetId="3" hidden="1">'SO02_2 - Objekt filtrace'!$C$122:$K$161</definedName>
    <definedName name="_xlnm._FilterDatabase" localSheetId="4" hidden="1">'SO03 - Provozní a vstupní...'!$C$128:$K$290</definedName>
    <definedName name="_xlnm.Print_Titles" localSheetId="1">'NS - Nové areálové sítě'!$121:$121</definedName>
    <definedName name="_xlnm.Print_Titles" localSheetId="0">'Rekapitulace stavby'!$92:$92</definedName>
    <definedName name="_xlnm.Print_Titles" localSheetId="2">'SO02_1 - Objekt technologie'!$120:$120</definedName>
    <definedName name="_xlnm.Print_Titles" localSheetId="3">'SO02_2 - Objekt filtrace'!$122:$122</definedName>
    <definedName name="_xlnm.Print_Titles" localSheetId="4">'SO03 - Provozní a vstupní...'!$128:$128</definedName>
    <definedName name="_xlnm.Print_Area" localSheetId="1">'NS - Nové areálové sítě'!$C$4:$J$76,'NS - Nové areálové sítě'!$C$82:$J$103,'NS - Nové areálové sítě'!$C$109:$K$194</definedName>
    <definedName name="_xlnm.Print_Area" localSheetId="0">'Rekapitulace stavby'!$D$4:$AO$76,'Rekapitulace stavby'!$C$82:$AQ$99</definedName>
    <definedName name="_xlnm.Print_Area" localSheetId="2">'SO02_1 - Objekt technologie'!$C$4:$J$76,'SO02_1 - Objekt technologie'!$C$82:$J$102,'SO02_1 - Objekt technologie'!$C$108:$K$162</definedName>
    <definedName name="_xlnm.Print_Area" localSheetId="3">'SO02_2 - Objekt filtrace'!$C$4:$J$76,'SO02_2 - Objekt filtrace'!$C$82:$J$104,'SO02_2 - Objekt filtrace'!$C$110:$K$161</definedName>
    <definedName name="_xlnm.Print_Area" localSheetId="4">'SO03 - Provozní a vstupní...'!$C$4:$J$76,'SO03 - Provozní a vstupní...'!$C$82:$J$110,'SO03 - Provozní a vstupní...'!$C$116:$K$290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290" i="5"/>
  <c r="BH290" i="5"/>
  <c r="BG290" i="5"/>
  <c r="BF290" i="5"/>
  <c r="T290" i="5"/>
  <c r="R290" i="5"/>
  <c r="P290" i="5"/>
  <c r="BK290" i="5"/>
  <c r="J290" i="5"/>
  <c r="BE290" i="5"/>
  <c r="BI289" i="5"/>
  <c r="BH289" i="5"/>
  <c r="BG289" i="5"/>
  <c r="BF289" i="5"/>
  <c r="T289" i="5"/>
  <c r="R289" i="5"/>
  <c r="P289" i="5"/>
  <c r="BK289" i="5"/>
  <c r="J289" i="5"/>
  <c r="BE289" i="5" s="1"/>
  <c r="BI288" i="5"/>
  <c r="BH288" i="5"/>
  <c r="BG288" i="5"/>
  <c r="BF288" i="5"/>
  <c r="T288" i="5"/>
  <c r="R288" i="5"/>
  <c r="P288" i="5"/>
  <c r="BK288" i="5"/>
  <c r="J288" i="5"/>
  <c r="BE288" i="5" s="1"/>
  <c r="BI283" i="5"/>
  <c r="BH283" i="5"/>
  <c r="BG283" i="5"/>
  <c r="BF283" i="5"/>
  <c r="T283" i="5"/>
  <c r="R283" i="5"/>
  <c r="P283" i="5"/>
  <c r="BK283" i="5"/>
  <c r="J283" i="5"/>
  <c r="BE283" i="5"/>
  <c r="BI278" i="5"/>
  <c r="BH278" i="5"/>
  <c r="BG278" i="5"/>
  <c r="BF278" i="5"/>
  <c r="T278" i="5"/>
  <c r="R278" i="5"/>
  <c r="P278" i="5"/>
  <c r="BK278" i="5"/>
  <c r="J278" i="5"/>
  <c r="BE278" i="5"/>
  <c r="BI277" i="5"/>
  <c r="BH277" i="5"/>
  <c r="BG277" i="5"/>
  <c r="BF277" i="5"/>
  <c r="T277" i="5"/>
  <c r="R277" i="5"/>
  <c r="P277" i="5"/>
  <c r="BK277" i="5"/>
  <c r="J277" i="5"/>
  <c r="BE277" i="5" s="1"/>
  <c r="BI276" i="5"/>
  <c r="BH276" i="5"/>
  <c r="BG276" i="5"/>
  <c r="BF276" i="5"/>
  <c r="T276" i="5"/>
  <c r="R276" i="5"/>
  <c r="P276" i="5"/>
  <c r="BK276" i="5"/>
  <c r="J276" i="5"/>
  <c r="BE276" i="5" s="1"/>
  <c r="BI275" i="5"/>
  <c r="BH275" i="5"/>
  <c r="BG275" i="5"/>
  <c r="BF275" i="5"/>
  <c r="T275" i="5"/>
  <c r="R275" i="5"/>
  <c r="P275" i="5"/>
  <c r="BK275" i="5"/>
  <c r="J275" i="5"/>
  <c r="BE275" i="5"/>
  <c r="BI274" i="5"/>
  <c r="BH274" i="5"/>
  <c r="BG274" i="5"/>
  <c r="BF274" i="5"/>
  <c r="T274" i="5"/>
  <c r="T271" i="5" s="1"/>
  <c r="R274" i="5"/>
  <c r="P274" i="5"/>
  <c r="BK274" i="5"/>
  <c r="J274" i="5"/>
  <c r="BE274" i="5"/>
  <c r="BI273" i="5"/>
  <c r="BH273" i="5"/>
  <c r="BG273" i="5"/>
  <c r="BF273" i="5"/>
  <c r="T273" i="5"/>
  <c r="R273" i="5"/>
  <c r="P273" i="5"/>
  <c r="BK273" i="5"/>
  <c r="BK271" i="5" s="1"/>
  <c r="J271" i="5" s="1"/>
  <c r="J109" i="5" s="1"/>
  <c r="J273" i="5"/>
  <c r="BE273" i="5" s="1"/>
  <c r="BI272" i="5"/>
  <c r="BH272" i="5"/>
  <c r="BG272" i="5"/>
  <c r="BF272" i="5"/>
  <c r="T272" i="5"/>
  <c r="R272" i="5"/>
  <c r="R271" i="5" s="1"/>
  <c r="P272" i="5"/>
  <c r="P271" i="5" s="1"/>
  <c r="BK272" i="5"/>
  <c r="J272" i="5"/>
  <c r="BE272" i="5"/>
  <c r="BI270" i="5"/>
  <c r="BH270" i="5"/>
  <c r="BG270" i="5"/>
  <c r="BF270" i="5"/>
  <c r="T270" i="5"/>
  <c r="R270" i="5"/>
  <c r="P270" i="5"/>
  <c r="BK270" i="5"/>
  <c r="J270" i="5"/>
  <c r="BE270" i="5" s="1"/>
  <c r="BI269" i="5"/>
  <c r="BH269" i="5"/>
  <c r="BG269" i="5"/>
  <c r="BF269" i="5"/>
  <c r="T269" i="5"/>
  <c r="R269" i="5"/>
  <c r="P269" i="5"/>
  <c r="BK269" i="5"/>
  <c r="J269" i="5"/>
  <c r="BE269" i="5"/>
  <c r="BI268" i="5"/>
  <c r="BH268" i="5"/>
  <c r="BG268" i="5"/>
  <c r="BF268" i="5"/>
  <c r="T268" i="5"/>
  <c r="R268" i="5"/>
  <c r="P268" i="5"/>
  <c r="BK268" i="5"/>
  <c r="J268" i="5"/>
  <c r="BE268" i="5"/>
  <c r="BI267" i="5"/>
  <c r="BH267" i="5"/>
  <c r="BG267" i="5"/>
  <c r="BF267" i="5"/>
  <c r="T267" i="5"/>
  <c r="R267" i="5"/>
  <c r="R263" i="5" s="1"/>
  <c r="P267" i="5"/>
  <c r="BK267" i="5"/>
  <c r="J267" i="5"/>
  <c r="BE267" i="5" s="1"/>
  <c r="BI266" i="5"/>
  <c r="BH266" i="5"/>
  <c r="BG266" i="5"/>
  <c r="BF266" i="5"/>
  <c r="T266" i="5"/>
  <c r="R266" i="5"/>
  <c r="P266" i="5"/>
  <c r="P263" i="5" s="1"/>
  <c r="BK266" i="5"/>
  <c r="J266" i="5"/>
  <c r="BE266" i="5" s="1"/>
  <c r="BI265" i="5"/>
  <c r="BH265" i="5"/>
  <c r="BG265" i="5"/>
  <c r="BF265" i="5"/>
  <c r="T265" i="5"/>
  <c r="R265" i="5"/>
  <c r="P265" i="5"/>
  <c r="BK265" i="5"/>
  <c r="J265" i="5"/>
  <c r="BE265" i="5"/>
  <c r="BI264" i="5"/>
  <c r="BH264" i="5"/>
  <c r="BG264" i="5"/>
  <c r="BF264" i="5"/>
  <c r="T264" i="5"/>
  <c r="T263" i="5" s="1"/>
  <c r="R264" i="5"/>
  <c r="P264" i="5"/>
  <c r="BK264" i="5"/>
  <c r="BK263" i="5" s="1"/>
  <c r="J263" i="5" s="1"/>
  <c r="J108" i="5" s="1"/>
  <c r="J264" i="5"/>
  <c r="BE264" i="5"/>
  <c r="BI262" i="5"/>
  <c r="BH262" i="5"/>
  <c r="BG262" i="5"/>
  <c r="BF262" i="5"/>
  <c r="T262" i="5"/>
  <c r="R262" i="5"/>
  <c r="P262" i="5"/>
  <c r="BK262" i="5"/>
  <c r="J262" i="5"/>
  <c r="BE262" i="5"/>
  <c r="BI261" i="5"/>
  <c r="BH261" i="5"/>
  <c r="BG261" i="5"/>
  <c r="BF261" i="5"/>
  <c r="T261" i="5"/>
  <c r="R261" i="5"/>
  <c r="P261" i="5"/>
  <c r="BK261" i="5"/>
  <c r="J261" i="5"/>
  <c r="BE261" i="5" s="1"/>
  <c r="BI259" i="5"/>
  <c r="BH259" i="5"/>
  <c r="BG259" i="5"/>
  <c r="BF259" i="5"/>
  <c r="T259" i="5"/>
  <c r="R259" i="5"/>
  <c r="P259" i="5"/>
  <c r="BK259" i="5"/>
  <c r="J259" i="5"/>
  <c r="BE259" i="5" s="1"/>
  <c r="BI258" i="5"/>
  <c r="BH258" i="5"/>
  <c r="BG258" i="5"/>
  <c r="BF258" i="5"/>
  <c r="T258" i="5"/>
  <c r="R258" i="5"/>
  <c r="R256" i="5" s="1"/>
  <c r="P258" i="5"/>
  <c r="P256" i="5" s="1"/>
  <c r="BK258" i="5"/>
  <c r="J258" i="5"/>
  <c r="BE258" i="5"/>
  <c r="BI257" i="5"/>
  <c r="BH257" i="5"/>
  <c r="BG257" i="5"/>
  <c r="BF257" i="5"/>
  <c r="T257" i="5"/>
  <c r="T256" i="5" s="1"/>
  <c r="R257" i="5"/>
  <c r="P257" i="5"/>
  <c r="BK257" i="5"/>
  <c r="BK256" i="5" s="1"/>
  <c r="J256" i="5" s="1"/>
  <c r="J107" i="5" s="1"/>
  <c r="J257" i="5"/>
  <c r="BE257" i="5"/>
  <c r="BI255" i="5"/>
  <c r="BH255" i="5"/>
  <c r="BG255" i="5"/>
  <c r="BF255" i="5"/>
  <c r="T255" i="5"/>
  <c r="R255" i="5"/>
  <c r="P255" i="5"/>
  <c r="BK255" i="5"/>
  <c r="J255" i="5"/>
  <c r="BE255" i="5"/>
  <c r="BI254" i="5"/>
  <c r="BH254" i="5"/>
  <c r="BG254" i="5"/>
  <c r="BF254" i="5"/>
  <c r="T254" i="5"/>
  <c r="R254" i="5"/>
  <c r="P254" i="5"/>
  <c r="BK254" i="5"/>
  <c r="J254" i="5"/>
  <c r="BE254" i="5"/>
  <c r="BI253" i="5"/>
  <c r="BH253" i="5"/>
  <c r="BG253" i="5"/>
  <c r="BF253" i="5"/>
  <c r="T253" i="5"/>
  <c r="R253" i="5"/>
  <c r="P253" i="5"/>
  <c r="P250" i="5" s="1"/>
  <c r="BK253" i="5"/>
  <c r="BK250" i="5" s="1"/>
  <c r="J250" i="5" s="1"/>
  <c r="J106" i="5" s="1"/>
  <c r="J253" i="5"/>
  <c r="BE253" i="5" s="1"/>
  <c r="BI252" i="5"/>
  <c r="BH252" i="5"/>
  <c r="BG252" i="5"/>
  <c r="BF252" i="5"/>
  <c r="T252" i="5"/>
  <c r="R252" i="5"/>
  <c r="P252" i="5"/>
  <c r="BK252" i="5"/>
  <c r="J252" i="5"/>
  <c r="BE252" i="5"/>
  <c r="BI251" i="5"/>
  <c r="BH251" i="5"/>
  <c r="BG251" i="5"/>
  <c r="BF251" i="5"/>
  <c r="T251" i="5"/>
  <c r="T250" i="5" s="1"/>
  <c r="R251" i="5"/>
  <c r="R250" i="5"/>
  <c r="P251" i="5"/>
  <c r="BK251" i="5"/>
  <c r="J251" i="5"/>
  <c r="BE251" i="5"/>
  <c r="BI249" i="5"/>
  <c r="BH249" i="5"/>
  <c r="BG249" i="5"/>
  <c r="BF249" i="5"/>
  <c r="T249" i="5"/>
  <c r="T246" i="5" s="1"/>
  <c r="R249" i="5"/>
  <c r="P249" i="5"/>
  <c r="BK249" i="5"/>
  <c r="J249" i="5"/>
  <c r="BE249" i="5"/>
  <c r="BI248" i="5"/>
  <c r="BH248" i="5"/>
  <c r="BG248" i="5"/>
  <c r="BF248" i="5"/>
  <c r="T248" i="5"/>
  <c r="R248" i="5"/>
  <c r="R246" i="5" s="1"/>
  <c r="P248" i="5"/>
  <c r="BK248" i="5"/>
  <c r="BK246" i="5" s="1"/>
  <c r="J246" i="5" s="1"/>
  <c r="J105" i="5" s="1"/>
  <c r="J248" i="5"/>
  <c r="BE248" i="5" s="1"/>
  <c r="BI247" i="5"/>
  <c r="BH247" i="5"/>
  <c r="BG247" i="5"/>
  <c r="BF247" i="5"/>
  <c r="T247" i="5"/>
  <c r="R247" i="5"/>
  <c r="P247" i="5"/>
  <c r="P246" i="5" s="1"/>
  <c r="BK247" i="5"/>
  <c r="J247" i="5"/>
  <c r="BE247" i="5"/>
  <c r="BI245" i="5"/>
  <c r="BH245" i="5"/>
  <c r="BG245" i="5"/>
  <c r="BF245" i="5"/>
  <c r="T245" i="5"/>
  <c r="R245" i="5"/>
  <c r="P245" i="5"/>
  <c r="BK245" i="5"/>
  <c r="J245" i="5"/>
  <c r="BE245" i="5" s="1"/>
  <c r="BI244" i="5"/>
  <c r="BH244" i="5"/>
  <c r="BG244" i="5"/>
  <c r="BF244" i="5"/>
  <c r="T244" i="5"/>
  <c r="R244" i="5"/>
  <c r="R241" i="5" s="1"/>
  <c r="P244" i="5"/>
  <c r="P241" i="5" s="1"/>
  <c r="BK244" i="5"/>
  <c r="J244" i="5"/>
  <c r="BE244" i="5"/>
  <c r="BI243" i="5"/>
  <c r="BH243" i="5"/>
  <c r="BG243" i="5"/>
  <c r="BF243" i="5"/>
  <c r="T243" i="5"/>
  <c r="R243" i="5"/>
  <c r="P243" i="5"/>
  <c r="BK243" i="5"/>
  <c r="J243" i="5"/>
  <c r="BE243" i="5"/>
  <c r="BI242" i="5"/>
  <c r="BH242" i="5"/>
  <c r="BG242" i="5"/>
  <c r="BF242" i="5"/>
  <c r="T242" i="5"/>
  <c r="T241" i="5"/>
  <c r="R242" i="5"/>
  <c r="P242" i="5"/>
  <c r="BK242" i="5"/>
  <c r="BK241" i="5" s="1"/>
  <c r="J241" i="5" s="1"/>
  <c r="J104" i="5" s="1"/>
  <c r="J242" i="5"/>
  <c r="BE242" i="5" s="1"/>
  <c r="BI240" i="5"/>
  <c r="BH240" i="5"/>
  <c r="BG240" i="5"/>
  <c r="BF240" i="5"/>
  <c r="T240" i="5"/>
  <c r="R240" i="5"/>
  <c r="P240" i="5"/>
  <c r="BK240" i="5"/>
  <c r="J240" i="5"/>
  <c r="BE240" i="5"/>
  <c r="BI239" i="5"/>
  <c r="BH239" i="5"/>
  <c r="BG239" i="5"/>
  <c r="BF239" i="5"/>
  <c r="T239" i="5"/>
  <c r="R239" i="5"/>
  <c r="P239" i="5"/>
  <c r="BK239" i="5"/>
  <c r="J239" i="5"/>
  <c r="BE239" i="5" s="1"/>
  <c r="BI238" i="5"/>
  <c r="BH238" i="5"/>
  <c r="BG238" i="5"/>
  <c r="BF238" i="5"/>
  <c r="T238" i="5"/>
  <c r="R238" i="5"/>
  <c r="P238" i="5"/>
  <c r="BK238" i="5"/>
  <c r="J238" i="5"/>
  <c r="BE238" i="5"/>
  <c r="BI235" i="5"/>
  <c r="BH235" i="5"/>
  <c r="BG235" i="5"/>
  <c r="BF235" i="5"/>
  <c r="T235" i="5"/>
  <c r="R235" i="5"/>
  <c r="P235" i="5"/>
  <c r="BK235" i="5"/>
  <c r="J235" i="5"/>
  <c r="BE235" i="5"/>
  <c r="BI234" i="5"/>
  <c r="BH234" i="5"/>
  <c r="BG234" i="5"/>
  <c r="BF234" i="5"/>
  <c r="T234" i="5"/>
  <c r="R234" i="5"/>
  <c r="P234" i="5"/>
  <c r="BK234" i="5"/>
  <c r="J234" i="5"/>
  <c r="BE234" i="5" s="1"/>
  <c r="BI233" i="5"/>
  <c r="BH233" i="5"/>
  <c r="BG233" i="5"/>
  <c r="BF233" i="5"/>
  <c r="T233" i="5"/>
  <c r="R233" i="5"/>
  <c r="P233" i="5"/>
  <c r="BK233" i="5"/>
  <c r="J233" i="5"/>
  <c r="BE233" i="5" s="1"/>
  <c r="BI232" i="5"/>
  <c r="BH232" i="5"/>
  <c r="BG232" i="5"/>
  <c r="BF232" i="5"/>
  <c r="T232" i="5"/>
  <c r="R232" i="5"/>
  <c r="P232" i="5"/>
  <c r="BK232" i="5"/>
  <c r="J232" i="5"/>
  <c r="BE232" i="5"/>
  <c r="BI231" i="5"/>
  <c r="BH231" i="5"/>
  <c r="BG231" i="5"/>
  <c r="BF231" i="5"/>
  <c r="T231" i="5"/>
  <c r="R231" i="5"/>
  <c r="P231" i="5"/>
  <c r="BK231" i="5"/>
  <c r="J231" i="5"/>
  <c r="BE231" i="5"/>
  <c r="BI230" i="5"/>
  <c r="BH230" i="5"/>
  <c r="BG230" i="5"/>
  <c r="BF230" i="5"/>
  <c r="T230" i="5"/>
  <c r="R230" i="5"/>
  <c r="P230" i="5"/>
  <c r="BK230" i="5"/>
  <c r="J230" i="5"/>
  <c r="BE230" i="5"/>
  <c r="BI229" i="5"/>
  <c r="BH229" i="5"/>
  <c r="BG229" i="5"/>
  <c r="BF229" i="5"/>
  <c r="T229" i="5"/>
  <c r="R229" i="5"/>
  <c r="P229" i="5"/>
  <c r="BK229" i="5"/>
  <c r="J229" i="5"/>
  <c r="BE229" i="5" s="1"/>
  <c r="BI228" i="5"/>
  <c r="BH228" i="5"/>
  <c r="BG228" i="5"/>
  <c r="BF228" i="5"/>
  <c r="T228" i="5"/>
  <c r="R228" i="5"/>
  <c r="P228" i="5"/>
  <c r="BK228" i="5"/>
  <c r="J228" i="5"/>
  <c r="BE228" i="5"/>
  <c r="BI227" i="5"/>
  <c r="BH227" i="5"/>
  <c r="BG227" i="5"/>
  <c r="BF227" i="5"/>
  <c r="T227" i="5"/>
  <c r="T224" i="5" s="1"/>
  <c r="R227" i="5"/>
  <c r="P227" i="5"/>
  <c r="BK227" i="5"/>
  <c r="J227" i="5"/>
  <c r="BE227" i="5"/>
  <c r="BI226" i="5"/>
  <c r="BH226" i="5"/>
  <c r="BG226" i="5"/>
  <c r="BF226" i="5"/>
  <c r="T226" i="5"/>
  <c r="R226" i="5"/>
  <c r="R224" i="5" s="1"/>
  <c r="P226" i="5"/>
  <c r="BK226" i="5"/>
  <c r="BK224" i="5" s="1"/>
  <c r="J224" i="5" s="1"/>
  <c r="J103" i="5" s="1"/>
  <c r="J226" i="5"/>
  <c r="BE226" i="5" s="1"/>
  <c r="BI225" i="5"/>
  <c r="BH225" i="5"/>
  <c r="BG225" i="5"/>
  <c r="BF225" i="5"/>
  <c r="T225" i="5"/>
  <c r="R225" i="5"/>
  <c r="P225" i="5"/>
  <c r="P224" i="5" s="1"/>
  <c r="BK225" i="5"/>
  <c r="J225" i="5"/>
  <c r="BE225" i="5"/>
  <c r="BI223" i="5"/>
  <c r="BH223" i="5"/>
  <c r="BG223" i="5"/>
  <c r="BF223" i="5"/>
  <c r="T223" i="5"/>
  <c r="R223" i="5"/>
  <c r="P223" i="5"/>
  <c r="BK223" i="5"/>
  <c r="J223" i="5"/>
  <c r="BE223" i="5" s="1"/>
  <c r="BI222" i="5"/>
  <c r="BH222" i="5"/>
  <c r="BG222" i="5"/>
  <c r="BF222" i="5"/>
  <c r="T222" i="5"/>
  <c r="R222" i="5"/>
  <c r="P222" i="5"/>
  <c r="BK222" i="5"/>
  <c r="J222" i="5"/>
  <c r="BE222" i="5"/>
  <c r="BI221" i="5"/>
  <c r="BH221" i="5"/>
  <c r="BG221" i="5"/>
  <c r="BF221" i="5"/>
  <c r="T221" i="5"/>
  <c r="R221" i="5"/>
  <c r="P221" i="5"/>
  <c r="BK221" i="5"/>
  <c r="J221" i="5"/>
  <c r="BE221" i="5"/>
  <c r="BI219" i="5"/>
  <c r="BH219" i="5"/>
  <c r="BG219" i="5"/>
  <c r="BF219" i="5"/>
  <c r="T219" i="5"/>
  <c r="R219" i="5"/>
  <c r="P219" i="5"/>
  <c r="BK219" i="5"/>
  <c r="J219" i="5"/>
  <c r="BE219" i="5"/>
  <c r="BI218" i="5"/>
  <c r="BH218" i="5"/>
  <c r="BG218" i="5"/>
  <c r="BF218" i="5"/>
  <c r="T218" i="5"/>
  <c r="R218" i="5"/>
  <c r="P218" i="5"/>
  <c r="BK218" i="5"/>
  <c r="J218" i="5"/>
  <c r="BE218" i="5" s="1"/>
  <c r="BI217" i="5"/>
  <c r="BH217" i="5"/>
  <c r="BG217" i="5"/>
  <c r="BF217" i="5"/>
  <c r="T217" i="5"/>
  <c r="R217" i="5"/>
  <c r="P217" i="5"/>
  <c r="BK217" i="5"/>
  <c r="J217" i="5"/>
  <c r="BE217" i="5"/>
  <c r="BI216" i="5"/>
  <c r="BH216" i="5"/>
  <c r="BG216" i="5"/>
  <c r="BF216" i="5"/>
  <c r="T216" i="5"/>
  <c r="R216" i="5"/>
  <c r="P216" i="5"/>
  <c r="BK216" i="5"/>
  <c r="J216" i="5"/>
  <c r="BE216" i="5"/>
  <c r="BI215" i="5"/>
  <c r="BH215" i="5"/>
  <c r="BG215" i="5"/>
  <c r="BF215" i="5"/>
  <c r="T215" i="5"/>
  <c r="R215" i="5"/>
  <c r="P215" i="5"/>
  <c r="BK215" i="5"/>
  <c r="J215" i="5"/>
  <c r="BE215" i="5" s="1"/>
  <c r="BI214" i="5"/>
  <c r="BH214" i="5"/>
  <c r="BG214" i="5"/>
  <c r="BF214" i="5"/>
  <c r="T214" i="5"/>
  <c r="R214" i="5"/>
  <c r="P214" i="5"/>
  <c r="BK214" i="5"/>
  <c r="J214" i="5"/>
  <c r="BE214" i="5" s="1"/>
  <c r="BI213" i="5"/>
  <c r="BH213" i="5"/>
  <c r="BG213" i="5"/>
  <c r="BF213" i="5"/>
  <c r="T213" i="5"/>
  <c r="R213" i="5"/>
  <c r="P213" i="5"/>
  <c r="BK213" i="5"/>
  <c r="J213" i="5"/>
  <c r="BE213" i="5"/>
  <c r="BI212" i="5"/>
  <c r="BH212" i="5"/>
  <c r="BG212" i="5"/>
  <c r="BF212" i="5"/>
  <c r="T212" i="5"/>
  <c r="R212" i="5"/>
  <c r="P212" i="5"/>
  <c r="BK212" i="5"/>
  <c r="J212" i="5"/>
  <c r="BE212" i="5"/>
  <c r="BI211" i="5"/>
  <c r="BH211" i="5"/>
  <c r="BG211" i="5"/>
  <c r="BF211" i="5"/>
  <c r="T211" i="5"/>
  <c r="R211" i="5"/>
  <c r="P211" i="5"/>
  <c r="BK211" i="5"/>
  <c r="J211" i="5"/>
  <c r="BE211" i="5"/>
  <c r="BI210" i="5"/>
  <c r="BH210" i="5"/>
  <c r="BG210" i="5"/>
  <c r="BF210" i="5"/>
  <c r="T210" i="5"/>
  <c r="R210" i="5"/>
  <c r="P210" i="5"/>
  <c r="BK210" i="5"/>
  <c r="J210" i="5"/>
  <c r="BE210" i="5" s="1"/>
  <c r="BI209" i="5"/>
  <c r="BH209" i="5"/>
  <c r="BG209" i="5"/>
  <c r="BF209" i="5"/>
  <c r="T209" i="5"/>
  <c r="R209" i="5"/>
  <c r="P209" i="5"/>
  <c r="BK209" i="5"/>
  <c r="J209" i="5"/>
  <c r="BE209" i="5"/>
  <c r="BI208" i="5"/>
  <c r="BH208" i="5"/>
  <c r="BG208" i="5"/>
  <c r="BF208" i="5"/>
  <c r="T208" i="5"/>
  <c r="R208" i="5"/>
  <c r="P208" i="5"/>
  <c r="BK208" i="5"/>
  <c r="J208" i="5"/>
  <c r="BE208" i="5"/>
  <c r="BI207" i="5"/>
  <c r="BH207" i="5"/>
  <c r="BG207" i="5"/>
  <c r="BF207" i="5"/>
  <c r="T207" i="5"/>
  <c r="R207" i="5"/>
  <c r="P207" i="5"/>
  <c r="BK207" i="5"/>
  <c r="J207" i="5"/>
  <c r="BE207" i="5" s="1"/>
  <c r="BI206" i="5"/>
  <c r="BH206" i="5"/>
  <c r="BG206" i="5"/>
  <c r="BF206" i="5"/>
  <c r="T206" i="5"/>
  <c r="R206" i="5"/>
  <c r="P206" i="5"/>
  <c r="BK206" i="5"/>
  <c r="J206" i="5"/>
  <c r="BE206" i="5" s="1"/>
  <c r="BI205" i="5"/>
  <c r="BH205" i="5"/>
  <c r="BG205" i="5"/>
  <c r="BF205" i="5"/>
  <c r="T205" i="5"/>
  <c r="R205" i="5"/>
  <c r="P205" i="5"/>
  <c r="BK205" i="5"/>
  <c r="J205" i="5"/>
  <c r="BE205" i="5"/>
  <c r="BI204" i="5"/>
  <c r="BH204" i="5"/>
  <c r="BG204" i="5"/>
  <c r="BF204" i="5"/>
  <c r="T204" i="5"/>
  <c r="R204" i="5"/>
  <c r="P204" i="5"/>
  <c r="BK204" i="5"/>
  <c r="J204" i="5"/>
  <c r="BE204" i="5"/>
  <c r="BI203" i="5"/>
  <c r="BH203" i="5"/>
  <c r="BG203" i="5"/>
  <c r="BF203" i="5"/>
  <c r="T203" i="5"/>
  <c r="R203" i="5"/>
  <c r="P203" i="5"/>
  <c r="BK203" i="5"/>
  <c r="J203" i="5"/>
  <c r="BE203" i="5"/>
  <c r="BI202" i="5"/>
  <c r="BH202" i="5"/>
  <c r="BG202" i="5"/>
  <c r="BF202" i="5"/>
  <c r="T202" i="5"/>
  <c r="R202" i="5"/>
  <c r="P202" i="5"/>
  <c r="BK202" i="5"/>
  <c r="J202" i="5"/>
  <c r="BE202" i="5" s="1"/>
  <c r="BI201" i="5"/>
  <c r="BH201" i="5"/>
  <c r="BG201" i="5"/>
  <c r="BF201" i="5"/>
  <c r="T201" i="5"/>
  <c r="R201" i="5"/>
  <c r="P201" i="5"/>
  <c r="BK201" i="5"/>
  <c r="J201" i="5"/>
  <c r="BE201" i="5"/>
  <c r="BI200" i="5"/>
  <c r="BH200" i="5"/>
  <c r="BG200" i="5"/>
  <c r="BF200" i="5"/>
  <c r="T200" i="5"/>
  <c r="R200" i="5"/>
  <c r="P200" i="5"/>
  <c r="BK200" i="5"/>
  <c r="J200" i="5"/>
  <c r="BE200" i="5"/>
  <c r="BI199" i="5"/>
  <c r="BH199" i="5"/>
  <c r="BG199" i="5"/>
  <c r="BF199" i="5"/>
  <c r="T199" i="5"/>
  <c r="R199" i="5"/>
  <c r="P199" i="5"/>
  <c r="BK199" i="5"/>
  <c r="J199" i="5"/>
  <c r="BE199" i="5" s="1"/>
  <c r="BI198" i="5"/>
  <c r="BH198" i="5"/>
  <c r="BG198" i="5"/>
  <c r="BF198" i="5"/>
  <c r="T198" i="5"/>
  <c r="R198" i="5"/>
  <c r="P198" i="5"/>
  <c r="BK198" i="5"/>
  <c r="J198" i="5"/>
  <c r="BE198" i="5" s="1"/>
  <c r="BI197" i="5"/>
  <c r="BH197" i="5"/>
  <c r="BG197" i="5"/>
  <c r="BF197" i="5"/>
  <c r="T197" i="5"/>
  <c r="R197" i="5"/>
  <c r="P197" i="5"/>
  <c r="BK197" i="5"/>
  <c r="J197" i="5"/>
  <c r="BE197" i="5"/>
  <c r="BI196" i="5"/>
  <c r="BH196" i="5"/>
  <c r="BG196" i="5"/>
  <c r="BF196" i="5"/>
  <c r="T196" i="5"/>
  <c r="R196" i="5"/>
  <c r="P196" i="5"/>
  <c r="BK196" i="5"/>
  <c r="J196" i="5"/>
  <c r="BE196" i="5"/>
  <c r="BI195" i="5"/>
  <c r="BH195" i="5"/>
  <c r="BG195" i="5"/>
  <c r="BF195" i="5"/>
  <c r="T195" i="5"/>
  <c r="R195" i="5"/>
  <c r="P195" i="5"/>
  <c r="BK195" i="5"/>
  <c r="J195" i="5"/>
  <c r="BE195" i="5"/>
  <c r="BI194" i="5"/>
  <c r="BH194" i="5"/>
  <c r="BG194" i="5"/>
  <c r="BF194" i="5"/>
  <c r="T194" i="5"/>
  <c r="R194" i="5"/>
  <c r="P194" i="5"/>
  <c r="BK194" i="5"/>
  <c r="J194" i="5"/>
  <c r="BE194" i="5" s="1"/>
  <c r="BI193" i="5"/>
  <c r="BH193" i="5"/>
  <c r="BG193" i="5"/>
  <c r="BF193" i="5"/>
  <c r="T193" i="5"/>
  <c r="R193" i="5"/>
  <c r="P193" i="5"/>
  <c r="BK193" i="5"/>
  <c r="J193" i="5"/>
  <c r="BE193" i="5"/>
  <c r="BI192" i="5"/>
  <c r="BH192" i="5"/>
  <c r="BG192" i="5"/>
  <c r="BF192" i="5"/>
  <c r="T192" i="5"/>
  <c r="T189" i="5" s="1"/>
  <c r="R192" i="5"/>
  <c r="P192" i="5"/>
  <c r="BK192" i="5"/>
  <c r="J192" i="5"/>
  <c r="BE192" i="5"/>
  <c r="BI191" i="5"/>
  <c r="BH191" i="5"/>
  <c r="BG191" i="5"/>
  <c r="BF191" i="5"/>
  <c r="T191" i="5"/>
  <c r="R191" i="5"/>
  <c r="P191" i="5"/>
  <c r="BK191" i="5"/>
  <c r="BK189" i="5" s="1"/>
  <c r="J189" i="5" s="1"/>
  <c r="J102" i="5" s="1"/>
  <c r="J191" i="5"/>
  <c r="BE191" i="5" s="1"/>
  <c r="BI190" i="5"/>
  <c r="BH190" i="5"/>
  <c r="BG190" i="5"/>
  <c r="BF190" i="5"/>
  <c r="T190" i="5"/>
  <c r="R190" i="5"/>
  <c r="R189" i="5" s="1"/>
  <c r="P190" i="5"/>
  <c r="P189" i="5" s="1"/>
  <c r="BK190" i="5"/>
  <c r="J190" i="5"/>
  <c r="BE190" i="5"/>
  <c r="BI188" i="5"/>
  <c r="BH188" i="5"/>
  <c r="BG188" i="5"/>
  <c r="BF188" i="5"/>
  <c r="T188" i="5"/>
  <c r="R188" i="5"/>
  <c r="P188" i="5"/>
  <c r="BK188" i="5"/>
  <c r="J188" i="5"/>
  <c r="BE188" i="5" s="1"/>
  <c r="BI187" i="5"/>
  <c r="BH187" i="5"/>
  <c r="BG187" i="5"/>
  <c r="BF187" i="5"/>
  <c r="T187" i="5"/>
  <c r="R187" i="5"/>
  <c r="P187" i="5"/>
  <c r="BK187" i="5"/>
  <c r="J187" i="5"/>
  <c r="BE187" i="5"/>
  <c r="BI185" i="5"/>
  <c r="BH185" i="5"/>
  <c r="BG185" i="5"/>
  <c r="BF185" i="5"/>
  <c r="T185" i="5"/>
  <c r="R185" i="5"/>
  <c r="P185" i="5"/>
  <c r="BK185" i="5"/>
  <c r="J185" i="5"/>
  <c r="BE185" i="5"/>
  <c r="BI184" i="5"/>
  <c r="BH184" i="5"/>
  <c r="BG184" i="5"/>
  <c r="BF184" i="5"/>
  <c r="T184" i="5"/>
  <c r="R184" i="5"/>
  <c r="P184" i="5"/>
  <c r="BK184" i="5"/>
  <c r="J184" i="5"/>
  <c r="BE184" i="5"/>
  <c r="BI183" i="5"/>
  <c r="BH183" i="5"/>
  <c r="BG183" i="5"/>
  <c r="BF183" i="5"/>
  <c r="T183" i="5"/>
  <c r="R183" i="5"/>
  <c r="P183" i="5"/>
  <c r="BK183" i="5"/>
  <c r="J183" i="5"/>
  <c r="BE183" i="5" s="1"/>
  <c r="BI182" i="5"/>
  <c r="BH182" i="5"/>
  <c r="BG182" i="5"/>
  <c r="BF182" i="5"/>
  <c r="T182" i="5"/>
  <c r="R182" i="5"/>
  <c r="P182" i="5"/>
  <c r="BK182" i="5"/>
  <c r="J182" i="5"/>
  <c r="BE182" i="5"/>
  <c r="BI181" i="5"/>
  <c r="BH181" i="5"/>
  <c r="BG181" i="5"/>
  <c r="BF181" i="5"/>
  <c r="T181" i="5"/>
  <c r="R181" i="5"/>
  <c r="P181" i="5"/>
  <c r="BK181" i="5"/>
  <c r="J181" i="5"/>
  <c r="BE181" i="5"/>
  <c r="BI180" i="5"/>
  <c r="BH180" i="5"/>
  <c r="BG180" i="5"/>
  <c r="BF180" i="5"/>
  <c r="T180" i="5"/>
  <c r="R180" i="5"/>
  <c r="P180" i="5"/>
  <c r="BK180" i="5"/>
  <c r="J180" i="5"/>
  <c r="BE180" i="5" s="1"/>
  <c r="BI179" i="5"/>
  <c r="BH179" i="5"/>
  <c r="BG179" i="5"/>
  <c r="BF179" i="5"/>
  <c r="T179" i="5"/>
  <c r="R179" i="5"/>
  <c r="P179" i="5"/>
  <c r="BK179" i="5"/>
  <c r="J179" i="5"/>
  <c r="BE179" i="5" s="1"/>
  <c r="BI178" i="5"/>
  <c r="BH178" i="5"/>
  <c r="BG178" i="5"/>
  <c r="BF178" i="5"/>
  <c r="T178" i="5"/>
  <c r="R178" i="5"/>
  <c r="P178" i="5"/>
  <c r="BK178" i="5"/>
  <c r="J178" i="5"/>
  <c r="BE178" i="5"/>
  <c r="BI177" i="5"/>
  <c r="BH177" i="5"/>
  <c r="BG177" i="5"/>
  <c r="BF177" i="5"/>
  <c r="T177" i="5"/>
  <c r="R177" i="5"/>
  <c r="P177" i="5"/>
  <c r="BK177" i="5"/>
  <c r="J177" i="5"/>
  <c r="BE177" i="5"/>
  <c r="BI176" i="5"/>
  <c r="BH176" i="5"/>
  <c r="BG176" i="5"/>
  <c r="BF176" i="5"/>
  <c r="T176" i="5"/>
  <c r="R176" i="5"/>
  <c r="P176" i="5"/>
  <c r="BK176" i="5"/>
  <c r="J176" i="5"/>
  <c r="BE176" i="5"/>
  <c r="BI175" i="5"/>
  <c r="BH175" i="5"/>
  <c r="BG175" i="5"/>
  <c r="BF175" i="5"/>
  <c r="T175" i="5"/>
  <c r="R175" i="5"/>
  <c r="P175" i="5"/>
  <c r="BK175" i="5"/>
  <c r="J175" i="5"/>
  <c r="BE175" i="5" s="1"/>
  <c r="BI174" i="5"/>
  <c r="BH174" i="5"/>
  <c r="BG174" i="5"/>
  <c r="BF174" i="5"/>
  <c r="T174" i="5"/>
  <c r="R174" i="5"/>
  <c r="P174" i="5"/>
  <c r="BK174" i="5"/>
  <c r="J174" i="5"/>
  <c r="BE174" i="5"/>
  <c r="BI173" i="5"/>
  <c r="BH173" i="5"/>
  <c r="BG173" i="5"/>
  <c r="BF173" i="5"/>
  <c r="T173" i="5"/>
  <c r="R173" i="5"/>
  <c r="P173" i="5"/>
  <c r="BK173" i="5"/>
  <c r="J173" i="5"/>
  <c r="BE173" i="5"/>
  <c r="BI172" i="5"/>
  <c r="BH172" i="5"/>
  <c r="BG172" i="5"/>
  <c r="BF172" i="5"/>
  <c r="T172" i="5"/>
  <c r="R172" i="5"/>
  <c r="P172" i="5"/>
  <c r="BK172" i="5"/>
  <c r="J172" i="5"/>
  <c r="BE172" i="5" s="1"/>
  <c r="BI171" i="5"/>
  <c r="BH171" i="5"/>
  <c r="BG171" i="5"/>
  <c r="BF171" i="5"/>
  <c r="T171" i="5"/>
  <c r="R171" i="5"/>
  <c r="P171" i="5"/>
  <c r="BK171" i="5"/>
  <c r="J171" i="5"/>
  <c r="BE171" i="5" s="1"/>
  <c r="BI170" i="5"/>
  <c r="BH170" i="5"/>
  <c r="BG170" i="5"/>
  <c r="BF170" i="5"/>
  <c r="T170" i="5"/>
  <c r="R170" i="5"/>
  <c r="P170" i="5"/>
  <c r="BK170" i="5"/>
  <c r="J170" i="5"/>
  <c r="BE170" i="5"/>
  <c r="BI169" i="5"/>
  <c r="BH169" i="5"/>
  <c r="BG169" i="5"/>
  <c r="BF169" i="5"/>
  <c r="T169" i="5"/>
  <c r="R169" i="5"/>
  <c r="P169" i="5"/>
  <c r="BK169" i="5"/>
  <c r="J169" i="5"/>
  <c r="BE169" i="5"/>
  <c r="BI168" i="5"/>
  <c r="BH168" i="5"/>
  <c r="BG168" i="5"/>
  <c r="BF168" i="5"/>
  <c r="T168" i="5"/>
  <c r="R168" i="5"/>
  <c r="P168" i="5"/>
  <c r="BK168" i="5"/>
  <c r="J168" i="5"/>
  <c r="BE168" i="5"/>
  <c r="BI167" i="5"/>
  <c r="BH167" i="5"/>
  <c r="BG167" i="5"/>
  <c r="BF167" i="5"/>
  <c r="T167" i="5"/>
  <c r="R167" i="5"/>
  <c r="P167" i="5"/>
  <c r="BK167" i="5"/>
  <c r="J167" i="5"/>
  <c r="BE167" i="5" s="1"/>
  <c r="BI166" i="5"/>
  <c r="BH166" i="5"/>
  <c r="BG166" i="5"/>
  <c r="BF166" i="5"/>
  <c r="T166" i="5"/>
  <c r="R166" i="5"/>
  <c r="P166" i="5"/>
  <c r="BK166" i="5"/>
  <c r="J166" i="5"/>
  <c r="BE166" i="5"/>
  <c r="BI165" i="5"/>
  <c r="BH165" i="5"/>
  <c r="BG165" i="5"/>
  <c r="BF165" i="5"/>
  <c r="T165" i="5"/>
  <c r="R165" i="5"/>
  <c r="P165" i="5"/>
  <c r="BK165" i="5"/>
  <c r="J165" i="5"/>
  <c r="BE165" i="5"/>
  <c r="BI164" i="5"/>
  <c r="BH164" i="5"/>
  <c r="BG164" i="5"/>
  <c r="BF164" i="5"/>
  <c r="T164" i="5"/>
  <c r="R164" i="5"/>
  <c r="P164" i="5"/>
  <c r="BK164" i="5"/>
  <c r="BK161" i="5" s="1"/>
  <c r="J161" i="5" s="1"/>
  <c r="J101" i="5" s="1"/>
  <c r="J164" i="5"/>
  <c r="BE164" i="5" s="1"/>
  <c r="BI163" i="5"/>
  <c r="BH163" i="5"/>
  <c r="BG163" i="5"/>
  <c r="BF163" i="5"/>
  <c r="T163" i="5"/>
  <c r="R163" i="5"/>
  <c r="P163" i="5"/>
  <c r="BK163" i="5"/>
  <c r="J163" i="5"/>
  <c r="BE163" i="5" s="1"/>
  <c r="BI162" i="5"/>
  <c r="BH162" i="5"/>
  <c r="BG162" i="5"/>
  <c r="BF162" i="5"/>
  <c r="T162" i="5"/>
  <c r="T161" i="5" s="1"/>
  <c r="R162" i="5"/>
  <c r="R161" i="5" s="1"/>
  <c r="P162" i="5"/>
  <c r="P161" i="5"/>
  <c r="BK162" i="5"/>
  <c r="J162" i="5"/>
  <c r="BE162" i="5"/>
  <c r="BI160" i="5"/>
  <c r="BH160" i="5"/>
  <c r="BG160" i="5"/>
  <c r="BF160" i="5"/>
  <c r="T160" i="5"/>
  <c r="R160" i="5"/>
  <c r="P160" i="5"/>
  <c r="BK160" i="5"/>
  <c r="J160" i="5"/>
  <c r="BE160" i="5"/>
  <c r="BI159" i="5"/>
  <c r="BH159" i="5"/>
  <c r="BG159" i="5"/>
  <c r="BF159" i="5"/>
  <c r="T159" i="5"/>
  <c r="R159" i="5"/>
  <c r="P159" i="5"/>
  <c r="BK159" i="5"/>
  <c r="J159" i="5"/>
  <c r="BE159" i="5"/>
  <c r="BI158" i="5"/>
  <c r="BH158" i="5"/>
  <c r="BG158" i="5"/>
  <c r="BF158" i="5"/>
  <c r="T158" i="5"/>
  <c r="R158" i="5"/>
  <c r="P158" i="5"/>
  <c r="BK158" i="5"/>
  <c r="J158" i="5"/>
  <c r="BE158" i="5"/>
  <c r="BI156" i="5"/>
  <c r="BH156" i="5"/>
  <c r="BG156" i="5"/>
  <c r="BF156" i="5"/>
  <c r="T156" i="5"/>
  <c r="R156" i="5"/>
  <c r="P156" i="5"/>
  <c r="BK156" i="5"/>
  <c r="J156" i="5"/>
  <c r="BE156" i="5" s="1"/>
  <c r="BI155" i="5"/>
  <c r="BH155" i="5"/>
  <c r="BG155" i="5"/>
  <c r="BF155" i="5"/>
  <c r="T155" i="5"/>
  <c r="R155" i="5"/>
  <c r="P155" i="5"/>
  <c r="BK155" i="5"/>
  <c r="J155" i="5"/>
  <c r="BE155" i="5"/>
  <c r="BI153" i="5"/>
  <c r="BH153" i="5"/>
  <c r="BG153" i="5"/>
  <c r="BF153" i="5"/>
  <c r="T153" i="5"/>
  <c r="R153" i="5"/>
  <c r="P153" i="5"/>
  <c r="BK153" i="5"/>
  <c r="J153" i="5"/>
  <c r="BE153" i="5"/>
  <c r="BI151" i="5"/>
  <c r="BH151" i="5"/>
  <c r="BG151" i="5"/>
  <c r="BF151" i="5"/>
  <c r="T151" i="5"/>
  <c r="R151" i="5"/>
  <c r="P151" i="5"/>
  <c r="BK151" i="5"/>
  <c r="J151" i="5"/>
  <c r="BE151" i="5" s="1"/>
  <c r="BI150" i="5"/>
  <c r="BH150" i="5"/>
  <c r="BG150" i="5"/>
  <c r="BF150" i="5"/>
  <c r="T150" i="5"/>
  <c r="R150" i="5"/>
  <c r="P150" i="5"/>
  <c r="BK150" i="5"/>
  <c r="J150" i="5"/>
  <c r="BE150" i="5" s="1"/>
  <c r="BI149" i="5"/>
  <c r="BH149" i="5"/>
  <c r="BG149" i="5"/>
  <c r="BF149" i="5"/>
  <c r="T149" i="5"/>
  <c r="R149" i="5"/>
  <c r="P149" i="5"/>
  <c r="BK149" i="5"/>
  <c r="J149" i="5"/>
  <c r="BE149" i="5"/>
  <c r="BI148" i="5"/>
  <c r="BH148" i="5"/>
  <c r="BG148" i="5"/>
  <c r="BF148" i="5"/>
  <c r="T148" i="5"/>
  <c r="R148" i="5"/>
  <c r="P148" i="5"/>
  <c r="BK148" i="5"/>
  <c r="J148" i="5"/>
  <c r="BE148" i="5"/>
  <c r="BI147" i="5"/>
  <c r="BH147" i="5"/>
  <c r="BG147" i="5"/>
  <c r="BF147" i="5"/>
  <c r="T147" i="5"/>
  <c r="R147" i="5"/>
  <c r="P147" i="5"/>
  <c r="BK147" i="5"/>
  <c r="J147" i="5"/>
  <c r="BE147" i="5"/>
  <c r="BI146" i="5"/>
  <c r="BH146" i="5"/>
  <c r="BG146" i="5"/>
  <c r="BF146" i="5"/>
  <c r="T146" i="5"/>
  <c r="R146" i="5"/>
  <c r="P146" i="5"/>
  <c r="BK146" i="5"/>
  <c r="J146" i="5"/>
  <c r="BE146" i="5" s="1"/>
  <c r="BI145" i="5"/>
  <c r="BH145" i="5"/>
  <c r="BG145" i="5"/>
  <c r="BF145" i="5"/>
  <c r="T145" i="5"/>
  <c r="R145" i="5"/>
  <c r="P145" i="5"/>
  <c r="BK145" i="5"/>
  <c r="J145" i="5"/>
  <c r="BE145" i="5"/>
  <c r="BI144" i="5"/>
  <c r="BH144" i="5"/>
  <c r="BG144" i="5"/>
  <c r="BF144" i="5"/>
  <c r="T144" i="5"/>
  <c r="R144" i="5"/>
  <c r="P144" i="5"/>
  <c r="BK144" i="5"/>
  <c r="BK138" i="5" s="1"/>
  <c r="J144" i="5"/>
  <c r="BE144" i="5"/>
  <c r="BI143" i="5"/>
  <c r="BH143" i="5"/>
  <c r="BG143" i="5"/>
  <c r="BF143" i="5"/>
  <c r="T143" i="5"/>
  <c r="R143" i="5"/>
  <c r="P143" i="5"/>
  <c r="BK143" i="5"/>
  <c r="J143" i="5"/>
  <c r="BE143" i="5" s="1"/>
  <c r="BI142" i="5"/>
  <c r="BH142" i="5"/>
  <c r="BG142" i="5"/>
  <c r="BF142" i="5"/>
  <c r="F34" i="5" s="1"/>
  <c r="BA98" i="1" s="1"/>
  <c r="T142" i="5"/>
  <c r="R142" i="5"/>
  <c r="P142" i="5"/>
  <c r="BK142" i="5"/>
  <c r="J142" i="5"/>
  <c r="BE142" i="5" s="1"/>
  <c r="BI141" i="5"/>
  <c r="BH141" i="5"/>
  <c r="BG141" i="5"/>
  <c r="BF141" i="5"/>
  <c r="T141" i="5"/>
  <c r="R141" i="5"/>
  <c r="P141" i="5"/>
  <c r="BK141" i="5"/>
  <c r="J141" i="5"/>
  <c r="BE141" i="5"/>
  <c r="BI139" i="5"/>
  <c r="BH139" i="5"/>
  <c r="BG139" i="5"/>
  <c r="BF139" i="5"/>
  <c r="T139" i="5"/>
  <c r="T138" i="5" s="1"/>
  <c r="T137" i="5" s="1"/>
  <c r="R139" i="5"/>
  <c r="R138" i="5" s="1"/>
  <c r="P139" i="5"/>
  <c r="P138" i="5" s="1"/>
  <c r="BK139" i="5"/>
  <c r="J139" i="5"/>
  <c r="BE139" i="5"/>
  <c r="BI136" i="5"/>
  <c r="BH136" i="5"/>
  <c r="BG136" i="5"/>
  <c r="BF136" i="5"/>
  <c r="T136" i="5"/>
  <c r="R136" i="5"/>
  <c r="P136" i="5"/>
  <c r="BK136" i="5"/>
  <c r="J136" i="5"/>
  <c r="BE136" i="5"/>
  <c r="BI135" i="5"/>
  <c r="BH135" i="5"/>
  <c r="BG135" i="5"/>
  <c r="BF135" i="5"/>
  <c r="T135" i="5"/>
  <c r="R135" i="5"/>
  <c r="P135" i="5"/>
  <c r="BK135" i="5"/>
  <c r="J135" i="5"/>
  <c r="BE135" i="5"/>
  <c r="BI134" i="5"/>
  <c r="BH134" i="5"/>
  <c r="BG134" i="5"/>
  <c r="BF134" i="5"/>
  <c r="T134" i="5"/>
  <c r="R134" i="5"/>
  <c r="P134" i="5"/>
  <c r="BK134" i="5"/>
  <c r="J134" i="5"/>
  <c r="BE134" i="5"/>
  <c r="BI133" i="5"/>
  <c r="BH133" i="5"/>
  <c r="BG133" i="5"/>
  <c r="BF133" i="5"/>
  <c r="T133" i="5"/>
  <c r="R133" i="5"/>
  <c r="R131" i="5" s="1"/>
  <c r="R130" i="5" s="1"/>
  <c r="P133" i="5"/>
  <c r="BK133" i="5"/>
  <c r="J133" i="5"/>
  <c r="BE133" i="5" s="1"/>
  <c r="BI132" i="5"/>
  <c r="F37" i="5"/>
  <c r="BD98" i="1" s="1"/>
  <c r="BH132" i="5"/>
  <c r="F36" i="5" s="1"/>
  <c r="BC98" i="1" s="1"/>
  <c r="BG132" i="5"/>
  <c r="F35" i="5" s="1"/>
  <c r="BB98" i="1" s="1"/>
  <c r="BF132" i="5"/>
  <c r="J34" i="5" s="1"/>
  <c r="AW98" i="1" s="1"/>
  <c r="T132" i="5"/>
  <c r="T131" i="5" s="1"/>
  <c r="T130" i="5" s="1"/>
  <c r="R132" i="5"/>
  <c r="P132" i="5"/>
  <c r="P131" i="5" s="1"/>
  <c r="P130" i="5" s="1"/>
  <c r="BK132" i="5"/>
  <c r="BK131" i="5"/>
  <c r="J131" i="5" s="1"/>
  <c r="J98" i="5" s="1"/>
  <c r="BK130" i="5"/>
  <c r="J130" i="5" s="1"/>
  <c r="J97" i="5" s="1"/>
  <c r="J132" i="5"/>
  <c r="BE132" i="5"/>
  <c r="F123" i="5"/>
  <c r="E121" i="5"/>
  <c r="F89" i="5"/>
  <c r="E87" i="5"/>
  <c r="J24" i="5"/>
  <c r="E24" i="5"/>
  <c r="J92" i="5" s="1"/>
  <c r="J23" i="5"/>
  <c r="J21" i="5"/>
  <c r="E21" i="5"/>
  <c r="J125" i="5"/>
  <c r="J91" i="5"/>
  <c r="J20" i="5"/>
  <c r="J18" i="5"/>
  <c r="E18" i="5"/>
  <c r="F92" i="5" s="1"/>
  <c r="F126" i="5"/>
  <c r="J17" i="5"/>
  <c r="J15" i="5"/>
  <c r="E15" i="5"/>
  <c r="F125" i="5" s="1"/>
  <c r="J14" i="5"/>
  <c r="J12" i="5"/>
  <c r="J123" i="5" s="1"/>
  <c r="E7" i="5"/>
  <c r="E119" i="5" s="1"/>
  <c r="E85" i="5"/>
  <c r="J37" i="4"/>
  <c r="J36" i="4"/>
  <c r="AY97" i="1"/>
  <c r="J35" i="4"/>
  <c r="AX97" i="1"/>
  <c r="BI161" i="4"/>
  <c r="BH161" i="4"/>
  <c r="BG161" i="4"/>
  <c r="BF161" i="4"/>
  <c r="T161" i="4"/>
  <c r="R161" i="4"/>
  <c r="P161" i="4"/>
  <c r="BK161" i="4"/>
  <c r="J161" i="4"/>
  <c r="BE161" i="4" s="1"/>
  <c r="BI160" i="4"/>
  <c r="BH160" i="4"/>
  <c r="BG160" i="4"/>
  <c r="BF160" i="4"/>
  <c r="T160" i="4"/>
  <c r="R160" i="4"/>
  <c r="P160" i="4"/>
  <c r="BK160" i="4"/>
  <c r="J160" i="4"/>
  <c r="BE160" i="4" s="1"/>
  <c r="BI159" i="4"/>
  <c r="BH159" i="4"/>
  <c r="BG159" i="4"/>
  <c r="BF159" i="4"/>
  <c r="T159" i="4"/>
  <c r="R159" i="4"/>
  <c r="P159" i="4"/>
  <c r="BK159" i="4"/>
  <c r="J159" i="4"/>
  <c r="BE159" i="4"/>
  <c r="BI158" i="4"/>
  <c r="BH158" i="4"/>
  <c r="BG158" i="4"/>
  <c r="BF158" i="4"/>
  <c r="T158" i="4"/>
  <c r="R158" i="4"/>
  <c r="P158" i="4"/>
  <c r="BK158" i="4"/>
  <c r="J158" i="4"/>
  <c r="BE158" i="4"/>
  <c r="BI157" i="4"/>
  <c r="BH157" i="4"/>
  <c r="BG157" i="4"/>
  <c r="BF157" i="4"/>
  <c r="T157" i="4"/>
  <c r="R157" i="4"/>
  <c r="P157" i="4"/>
  <c r="BK157" i="4"/>
  <c r="J157" i="4"/>
  <c r="BE157" i="4" s="1"/>
  <c r="BI156" i="4"/>
  <c r="BH156" i="4"/>
  <c r="BG156" i="4"/>
  <c r="BF156" i="4"/>
  <c r="T156" i="4"/>
  <c r="R156" i="4"/>
  <c r="P156" i="4"/>
  <c r="P154" i="4" s="1"/>
  <c r="BK156" i="4"/>
  <c r="BK154" i="4" s="1"/>
  <c r="J154" i="4" s="1"/>
  <c r="J103" i="4" s="1"/>
  <c r="J156" i="4"/>
  <c r="BE156" i="4"/>
  <c r="BI155" i="4"/>
  <c r="BH155" i="4"/>
  <c r="BG155" i="4"/>
  <c r="BF155" i="4"/>
  <c r="T155" i="4"/>
  <c r="T154" i="4" s="1"/>
  <c r="R155" i="4"/>
  <c r="R154" i="4" s="1"/>
  <c r="P155" i="4"/>
  <c r="BK155" i="4"/>
  <c r="J155" i="4"/>
  <c r="BE155" i="4"/>
  <c r="BI153" i="4"/>
  <c r="BH153" i="4"/>
  <c r="BG153" i="4"/>
  <c r="BF153" i="4"/>
  <c r="T153" i="4"/>
  <c r="R153" i="4"/>
  <c r="P153" i="4"/>
  <c r="BK153" i="4"/>
  <c r="J153" i="4"/>
  <c r="BE153" i="4"/>
  <c r="BI152" i="4"/>
  <c r="BH152" i="4"/>
  <c r="BG152" i="4"/>
  <c r="BF152" i="4"/>
  <c r="T152" i="4"/>
  <c r="R152" i="4"/>
  <c r="P152" i="4"/>
  <c r="BK152" i="4"/>
  <c r="J152" i="4"/>
  <c r="BE152" i="4"/>
  <c r="BI151" i="4"/>
  <c r="BH151" i="4"/>
  <c r="BG151" i="4"/>
  <c r="BF151" i="4"/>
  <c r="T151" i="4"/>
  <c r="R151" i="4"/>
  <c r="P151" i="4"/>
  <c r="BK151" i="4"/>
  <c r="J151" i="4"/>
  <c r="BE151" i="4" s="1"/>
  <c r="BI150" i="4"/>
  <c r="BH150" i="4"/>
  <c r="BG150" i="4"/>
  <c r="BF150" i="4"/>
  <c r="T150" i="4"/>
  <c r="R150" i="4"/>
  <c r="P150" i="4"/>
  <c r="BK150" i="4"/>
  <c r="J150" i="4"/>
  <c r="BE150" i="4" s="1"/>
  <c r="BI149" i="4"/>
  <c r="BH149" i="4"/>
  <c r="BG149" i="4"/>
  <c r="BF149" i="4"/>
  <c r="T149" i="4"/>
  <c r="R149" i="4"/>
  <c r="R147" i="4" s="1"/>
  <c r="P149" i="4"/>
  <c r="BK149" i="4"/>
  <c r="J149" i="4"/>
  <c r="BE149" i="4"/>
  <c r="BI148" i="4"/>
  <c r="BH148" i="4"/>
  <c r="BG148" i="4"/>
  <c r="BF148" i="4"/>
  <c r="T148" i="4"/>
  <c r="T147" i="4" s="1"/>
  <c r="R148" i="4"/>
  <c r="P148" i="4"/>
  <c r="P147" i="4" s="1"/>
  <c r="BK148" i="4"/>
  <c r="BK147" i="4" s="1"/>
  <c r="J147" i="4" s="1"/>
  <c r="J102" i="4" s="1"/>
  <c r="J148" i="4"/>
  <c r="BE148" i="4" s="1"/>
  <c r="BI146" i="4"/>
  <c r="BH146" i="4"/>
  <c r="BG146" i="4"/>
  <c r="BF146" i="4"/>
  <c r="T146" i="4"/>
  <c r="R146" i="4"/>
  <c r="P146" i="4"/>
  <c r="BK146" i="4"/>
  <c r="J146" i="4"/>
  <c r="BE146" i="4"/>
  <c r="BI145" i="4"/>
  <c r="BH145" i="4"/>
  <c r="BG145" i="4"/>
  <c r="BF145" i="4"/>
  <c r="T145" i="4"/>
  <c r="R145" i="4"/>
  <c r="P145" i="4"/>
  <c r="BK145" i="4"/>
  <c r="J145" i="4"/>
  <c r="BE145" i="4" s="1"/>
  <c r="BI144" i="4"/>
  <c r="BH144" i="4"/>
  <c r="BG144" i="4"/>
  <c r="BF144" i="4"/>
  <c r="T144" i="4"/>
  <c r="R144" i="4"/>
  <c r="P144" i="4"/>
  <c r="BK144" i="4"/>
  <c r="J144" i="4"/>
  <c r="BE144" i="4"/>
  <c r="BI143" i="4"/>
  <c r="BH143" i="4"/>
  <c r="BG143" i="4"/>
  <c r="BF143" i="4"/>
  <c r="T143" i="4"/>
  <c r="T139" i="4" s="1"/>
  <c r="R143" i="4"/>
  <c r="P143" i="4"/>
  <c r="BK143" i="4"/>
  <c r="J143" i="4"/>
  <c r="BE143" i="4"/>
  <c r="BI142" i="4"/>
  <c r="BH142" i="4"/>
  <c r="BG142" i="4"/>
  <c r="BF142" i="4"/>
  <c r="T142" i="4"/>
  <c r="R142" i="4"/>
  <c r="P142" i="4"/>
  <c r="BK142" i="4"/>
  <c r="BK139" i="4" s="1"/>
  <c r="J139" i="4" s="1"/>
  <c r="J101" i="4" s="1"/>
  <c r="J142" i="4"/>
  <c r="BE142" i="4"/>
  <c r="BI141" i="4"/>
  <c r="BH141" i="4"/>
  <c r="BG141" i="4"/>
  <c r="BF141" i="4"/>
  <c r="T141" i="4"/>
  <c r="R141" i="4"/>
  <c r="P141" i="4"/>
  <c r="BK141" i="4"/>
  <c r="J141" i="4"/>
  <c r="BE141" i="4" s="1"/>
  <c r="BI140" i="4"/>
  <c r="BH140" i="4"/>
  <c r="BG140" i="4"/>
  <c r="BF140" i="4"/>
  <c r="T140" i="4"/>
  <c r="R140" i="4"/>
  <c r="R139" i="4" s="1"/>
  <c r="P140" i="4"/>
  <c r="P139" i="4" s="1"/>
  <c r="BK140" i="4"/>
  <c r="J140" i="4"/>
  <c r="BE140" i="4"/>
  <c r="BI138" i="4"/>
  <c r="BH138" i="4"/>
  <c r="BG138" i="4"/>
  <c r="BF138" i="4"/>
  <c r="T138" i="4"/>
  <c r="R138" i="4"/>
  <c r="P138" i="4"/>
  <c r="BK138" i="4"/>
  <c r="J138" i="4"/>
  <c r="BE138" i="4" s="1"/>
  <c r="BI137" i="4"/>
  <c r="BH137" i="4"/>
  <c r="BG137" i="4"/>
  <c r="BF137" i="4"/>
  <c r="T137" i="4"/>
  <c r="R137" i="4"/>
  <c r="P137" i="4"/>
  <c r="BK137" i="4"/>
  <c r="J137" i="4"/>
  <c r="BE137" i="4"/>
  <c r="BI136" i="4"/>
  <c r="BH136" i="4"/>
  <c r="BG136" i="4"/>
  <c r="BF136" i="4"/>
  <c r="T136" i="4"/>
  <c r="R136" i="4"/>
  <c r="P136" i="4"/>
  <c r="BK136" i="4"/>
  <c r="J136" i="4"/>
  <c r="BE136" i="4"/>
  <c r="BI135" i="4"/>
  <c r="BH135" i="4"/>
  <c r="BG135" i="4"/>
  <c r="BF135" i="4"/>
  <c r="T135" i="4"/>
  <c r="R135" i="4"/>
  <c r="R132" i="4" s="1"/>
  <c r="P135" i="4"/>
  <c r="BK135" i="4"/>
  <c r="BK132" i="4" s="1"/>
  <c r="J135" i="4"/>
  <c r="BE135" i="4" s="1"/>
  <c r="BI134" i="4"/>
  <c r="BH134" i="4"/>
  <c r="BG134" i="4"/>
  <c r="BF134" i="4"/>
  <c r="T134" i="4"/>
  <c r="R134" i="4"/>
  <c r="P134" i="4"/>
  <c r="P132" i="4" s="1"/>
  <c r="BK134" i="4"/>
  <c r="J134" i="4"/>
  <c r="BE134" i="4"/>
  <c r="BI133" i="4"/>
  <c r="BH133" i="4"/>
  <c r="BG133" i="4"/>
  <c r="BF133" i="4"/>
  <c r="T133" i="4"/>
  <c r="T132" i="4" s="1"/>
  <c r="R133" i="4"/>
  <c r="P133" i="4"/>
  <c r="BK133" i="4"/>
  <c r="J133" i="4"/>
  <c r="BE133" i="4"/>
  <c r="BI130" i="4"/>
  <c r="BH130" i="4"/>
  <c r="BG130" i="4"/>
  <c r="BF130" i="4"/>
  <c r="T130" i="4"/>
  <c r="R130" i="4"/>
  <c r="P130" i="4"/>
  <c r="BK130" i="4"/>
  <c r="J130" i="4"/>
  <c r="BE130" i="4"/>
  <c r="BI129" i="4"/>
  <c r="BH129" i="4"/>
  <c r="BG129" i="4"/>
  <c r="BF129" i="4"/>
  <c r="T129" i="4"/>
  <c r="R129" i="4"/>
  <c r="P129" i="4"/>
  <c r="BK129" i="4"/>
  <c r="J129" i="4"/>
  <c r="BE129" i="4"/>
  <c r="BI128" i="4"/>
  <c r="BH128" i="4"/>
  <c r="BG128" i="4"/>
  <c r="BF128" i="4"/>
  <c r="J34" i="4" s="1"/>
  <c r="AW97" i="1" s="1"/>
  <c r="T128" i="4"/>
  <c r="R128" i="4"/>
  <c r="P128" i="4"/>
  <c r="BK128" i="4"/>
  <c r="J128" i="4"/>
  <c r="BE128" i="4"/>
  <c r="BI127" i="4"/>
  <c r="F37" i="4" s="1"/>
  <c r="BD97" i="1" s="1"/>
  <c r="BH127" i="4"/>
  <c r="BG127" i="4"/>
  <c r="BF127" i="4"/>
  <c r="T127" i="4"/>
  <c r="R127" i="4"/>
  <c r="P127" i="4"/>
  <c r="BK127" i="4"/>
  <c r="J127" i="4"/>
  <c r="BE127" i="4" s="1"/>
  <c r="BI126" i="4"/>
  <c r="BH126" i="4"/>
  <c r="F36" i="4" s="1"/>
  <c r="BC97" i="1" s="1"/>
  <c r="BG126" i="4"/>
  <c r="F35" i="4" s="1"/>
  <c r="BB97" i="1" s="1"/>
  <c r="BF126" i="4"/>
  <c r="F34" i="4" s="1"/>
  <c r="BA97" i="1" s="1"/>
  <c r="T126" i="4"/>
  <c r="T125" i="4" s="1"/>
  <c r="T124" i="4" s="1"/>
  <c r="R126" i="4"/>
  <c r="R125" i="4"/>
  <c r="R124" i="4" s="1"/>
  <c r="P126" i="4"/>
  <c r="P125" i="4" s="1"/>
  <c r="P124" i="4" s="1"/>
  <c r="BK126" i="4"/>
  <c r="BK125" i="4" s="1"/>
  <c r="J126" i="4"/>
  <c r="BE126" i="4"/>
  <c r="F117" i="4"/>
  <c r="E115" i="4"/>
  <c r="F89" i="4"/>
  <c r="E87" i="4"/>
  <c r="J24" i="4"/>
  <c r="E24" i="4"/>
  <c r="J120" i="4" s="1"/>
  <c r="J23" i="4"/>
  <c r="J21" i="4"/>
  <c r="E21" i="4"/>
  <c r="J91" i="4" s="1"/>
  <c r="J20" i="4"/>
  <c r="J18" i="4"/>
  <c r="E18" i="4"/>
  <c r="F120" i="4"/>
  <c r="F92" i="4"/>
  <c r="J17" i="4"/>
  <c r="J15" i="4"/>
  <c r="E15" i="4"/>
  <c r="F91" i="4" s="1"/>
  <c r="F119" i="4"/>
  <c r="J14" i="4"/>
  <c r="J12" i="4"/>
  <c r="J117" i="4" s="1"/>
  <c r="E7" i="4"/>
  <c r="E113" i="4" s="1"/>
  <c r="E85" i="4"/>
  <c r="J37" i="3"/>
  <c r="J36" i="3"/>
  <c r="AY96" i="1"/>
  <c r="J35" i="3"/>
  <c r="AX96" i="1"/>
  <c r="BI162" i="3"/>
  <c r="BH162" i="3"/>
  <c r="BG162" i="3"/>
  <c r="BF162" i="3"/>
  <c r="T162" i="3"/>
  <c r="R162" i="3"/>
  <c r="P162" i="3"/>
  <c r="BK162" i="3"/>
  <c r="J162" i="3"/>
  <c r="BE162" i="3" s="1"/>
  <c r="BI161" i="3"/>
  <c r="BH161" i="3"/>
  <c r="BG161" i="3"/>
  <c r="BF161" i="3"/>
  <c r="T161" i="3"/>
  <c r="R161" i="3"/>
  <c r="P161" i="3"/>
  <c r="BK161" i="3"/>
  <c r="J161" i="3"/>
  <c r="BE161" i="3" s="1"/>
  <c r="BI160" i="3"/>
  <c r="BH160" i="3"/>
  <c r="BG160" i="3"/>
  <c r="BF160" i="3"/>
  <c r="T160" i="3"/>
  <c r="R160" i="3"/>
  <c r="P160" i="3"/>
  <c r="BK160" i="3"/>
  <c r="J160" i="3"/>
  <c r="BE160" i="3"/>
  <c r="BI159" i="3"/>
  <c r="BH159" i="3"/>
  <c r="BG159" i="3"/>
  <c r="BF159" i="3"/>
  <c r="T159" i="3"/>
  <c r="R159" i="3"/>
  <c r="P159" i="3"/>
  <c r="BK159" i="3"/>
  <c r="J159" i="3"/>
  <c r="BE159" i="3"/>
  <c r="BI158" i="3"/>
  <c r="BH158" i="3"/>
  <c r="BG158" i="3"/>
  <c r="BF158" i="3"/>
  <c r="T158" i="3"/>
  <c r="R158" i="3"/>
  <c r="P158" i="3"/>
  <c r="BK158" i="3"/>
  <c r="BK155" i="3" s="1"/>
  <c r="J155" i="3" s="1"/>
  <c r="J101" i="3" s="1"/>
  <c r="J158" i="3"/>
  <c r="BE158" i="3" s="1"/>
  <c r="BI157" i="3"/>
  <c r="BH157" i="3"/>
  <c r="BG157" i="3"/>
  <c r="BF157" i="3"/>
  <c r="T157" i="3"/>
  <c r="R157" i="3"/>
  <c r="P157" i="3"/>
  <c r="BK157" i="3"/>
  <c r="J157" i="3"/>
  <c r="BE157" i="3" s="1"/>
  <c r="BI156" i="3"/>
  <c r="BH156" i="3"/>
  <c r="BG156" i="3"/>
  <c r="BF156" i="3"/>
  <c r="T156" i="3"/>
  <c r="T155" i="3" s="1"/>
  <c r="R156" i="3"/>
  <c r="R155" i="3" s="1"/>
  <c r="P156" i="3"/>
  <c r="P155" i="3"/>
  <c r="BK156" i="3"/>
  <c r="J156" i="3"/>
  <c r="BE156" i="3"/>
  <c r="BI154" i="3"/>
  <c r="BH154" i="3"/>
  <c r="BG154" i="3"/>
  <c r="BF154" i="3"/>
  <c r="T154" i="3"/>
  <c r="R154" i="3"/>
  <c r="P154" i="3"/>
  <c r="BK154" i="3"/>
  <c r="J154" i="3"/>
  <c r="BE154" i="3"/>
  <c r="BI153" i="3"/>
  <c r="BH153" i="3"/>
  <c r="BG153" i="3"/>
  <c r="BF153" i="3"/>
  <c r="T153" i="3"/>
  <c r="R153" i="3"/>
  <c r="P153" i="3"/>
  <c r="BK153" i="3"/>
  <c r="J153" i="3"/>
  <c r="BE153" i="3"/>
  <c r="BI152" i="3"/>
  <c r="BH152" i="3"/>
  <c r="BG152" i="3"/>
  <c r="BF152" i="3"/>
  <c r="T152" i="3"/>
  <c r="R152" i="3"/>
  <c r="P152" i="3"/>
  <c r="BK152" i="3"/>
  <c r="J152" i="3"/>
  <c r="BE152" i="3"/>
  <c r="BI150" i="3"/>
  <c r="BH150" i="3"/>
  <c r="BG150" i="3"/>
  <c r="BF150" i="3"/>
  <c r="T150" i="3"/>
  <c r="R150" i="3"/>
  <c r="P150" i="3"/>
  <c r="BK150" i="3"/>
  <c r="J150" i="3"/>
  <c r="BE150" i="3" s="1"/>
  <c r="BI149" i="3"/>
  <c r="BH149" i="3"/>
  <c r="BG149" i="3"/>
  <c r="BF149" i="3"/>
  <c r="T149" i="3"/>
  <c r="R149" i="3"/>
  <c r="P149" i="3"/>
  <c r="BK149" i="3"/>
  <c r="J149" i="3"/>
  <c r="BE149" i="3"/>
  <c r="BI148" i="3"/>
  <c r="BH148" i="3"/>
  <c r="BG148" i="3"/>
  <c r="BF148" i="3"/>
  <c r="T148" i="3"/>
  <c r="R148" i="3"/>
  <c r="P148" i="3"/>
  <c r="BK148" i="3"/>
  <c r="J148" i="3"/>
  <c r="BE148" i="3"/>
  <c r="BI147" i="3"/>
  <c r="BH147" i="3"/>
  <c r="BG147" i="3"/>
  <c r="BF147" i="3"/>
  <c r="T147" i="3"/>
  <c r="R147" i="3"/>
  <c r="P147" i="3"/>
  <c r="BK147" i="3"/>
  <c r="J147" i="3"/>
  <c r="BE147" i="3" s="1"/>
  <c r="BI146" i="3"/>
  <c r="BH146" i="3"/>
  <c r="BG146" i="3"/>
  <c r="BF146" i="3"/>
  <c r="T146" i="3"/>
  <c r="R146" i="3"/>
  <c r="P146" i="3"/>
  <c r="BK146" i="3"/>
  <c r="J146" i="3"/>
  <c r="BE146" i="3" s="1"/>
  <c r="BI145" i="3"/>
  <c r="BH145" i="3"/>
  <c r="BG145" i="3"/>
  <c r="BF145" i="3"/>
  <c r="T145" i="3"/>
  <c r="R145" i="3"/>
  <c r="P145" i="3"/>
  <c r="BK145" i="3"/>
  <c r="J145" i="3"/>
  <c r="BE145" i="3"/>
  <c r="BI144" i="3"/>
  <c r="BH144" i="3"/>
  <c r="BG144" i="3"/>
  <c r="BF144" i="3"/>
  <c r="T144" i="3"/>
  <c r="R144" i="3"/>
  <c r="P144" i="3"/>
  <c r="BK144" i="3"/>
  <c r="J144" i="3"/>
  <c r="BE144" i="3"/>
  <c r="BI143" i="3"/>
  <c r="BH143" i="3"/>
  <c r="BG143" i="3"/>
  <c r="BF143" i="3"/>
  <c r="T143" i="3"/>
  <c r="R143" i="3"/>
  <c r="P143" i="3"/>
  <c r="BK143" i="3"/>
  <c r="J143" i="3"/>
  <c r="BE143" i="3"/>
  <c r="BI142" i="3"/>
  <c r="BH142" i="3"/>
  <c r="BG142" i="3"/>
  <c r="BF142" i="3"/>
  <c r="T142" i="3"/>
  <c r="R142" i="3"/>
  <c r="P142" i="3"/>
  <c r="BK142" i="3"/>
  <c r="J142" i="3"/>
  <c r="BE142" i="3" s="1"/>
  <c r="BI141" i="3"/>
  <c r="BH141" i="3"/>
  <c r="BG141" i="3"/>
  <c r="BF141" i="3"/>
  <c r="T141" i="3"/>
  <c r="R141" i="3"/>
  <c r="P141" i="3"/>
  <c r="BK141" i="3"/>
  <c r="J141" i="3"/>
  <c r="BE141" i="3"/>
  <c r="BI140" i="3"/>
  <c r="BH140" i="3"/>
  <c r="BG140" i="3"/>
  <c r="BF140" i="3"/>
  <c r="T140" i="3"/>
  <c r="R140" i="3"/>
  <c r="P140" i="3"/>
  <c r="BK140" i="3"/>
  <c r="J140" i="3"/>
  <c r="BE140" i="3"/>
  <c r="BI139" i="3"/>
  <c r="BH139" i="3"/>
  <c r="BG139" i="3"/>
  <c r="BF139" i="3"/>
  <c r="T139" i="3"/>
  <c r="R139" i="3"/>
  <c r="P139" i="3"/>
  <c r="BK139" i="3"/>
  <c r="BK136" i="3" s="1"/>
  <c r="J136" i="3" s="1"/>
  <c r="J100" i="3" s="1"/>
  <c r="J139" i="3"/>
  <c r="BE139" i="3" s="1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T137" i="3"/>
  <c r="T136" i="3" s="1"/>
  <c r="R137" i="3"/>
  <c r="R136" i="3" s="1"/>
  <c r="P137" i="3"/>
  <c r="P136" i="3"/>
  <c r="BK137" i="3"/>
  <c r="J137" i="3"/>
  <c r="BE137" i="3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BK134" i="3"/>
  <c r="J134" i="3"/>
  <c r="BE134" i="3"/>
  <c r="BI133" i="3"/>
  <c r="BH133" i="3"/>
  <c r="BG133" i="3"/>
  <c r="BF133" i="3"/>
  <c r="T133" i="3"/>
  <c r="R133" i="3"/>
  <c r="R128" i="3" s="1"/>
  <c r="P133" i="3"/>
  <c r="BK133" i="3"/>
  <c r="J133" i="3"/>
  <c r="BE133" i="3"/>
  <c r="BI132" i="3"/>
  <c r="BH132" i="3"/>
  <c r="BG132" i="3"/>
  <c r="BF132" i="3"/>
  <c r="T132" i="3"/>
  <c r="R132" i="3"/>
  <c r="P132" i="3"/>
  <c r="BK132" i="3"/>
  <c r="J132" i="3"/>
  <c r="BE132" i="3" s="1"/>
  <c r="BI131" i="3"/>
  <c r="BH131" i="3"/>
  <c r="BG131" i="3"/>
  <c r="BF131" i="3"/>
  <c r="T131" i="3"/>
  <c r="R131" i="3"/>
  <c r="P131" i="3"/>
  <c r="BK131" i="3"/>
  <c r="J131" i="3"/>
  <c r="BE131" i="3"/>
  <c r="BI130" i="3"/>
  <c r="BH130" i="3"/>
  <c r="BG130" i="3"/>
  <c r="BF130" i="3"/>
  <c r="T130" i="3"/>
  <c r="T128" i="3" s="1"/>
  <c r="R130" i="3"/>
  <c r="P130" i="3"/>
  <c r="BK130" i="3"/>
  <c r="J130" i="3"/>
  <c r="BE130" i="3"/>
  <c r="BI129" i="3"/>
  <c r="BH129" i="3"/>
  <c r="BG129" i="3"/>
  <c r="BF129" i="3"/>
  <c r="T129" i="3"/>
  <c r="R129" i="3"/>
  <c r="P129" i="3"/>
  <c r="P128" i="3" s="1"/>
  <c r="BK129" i="3"/>
  <c r="BK128" i="3" s="1"/>
  <c r="J128" i="3" s="1"/>
  <c r="J99" i="3" s="1"/>
  <c r="J129" i="3"/>
  <c r="BE129" i="3" s="1"/>
  <c r="BI127" i="3"/>
  <c r="BH127" i="3"/>
  <c r="BG127" i="3"/>
  <c r="BF127" i="3"/>
  <c r="T127" i="3"/>
  <c r="R127" i="3"/>
  <c r="P127" i="3"/>
  <c r="BK127" i="3"/>
  <c r="J127" i="3"/>
  <c r="BE127" i="3" s="1"/>
  <c r="BI126" i="3"/>
  <c r="F37" i="3" s="1"/>
  <c r="BD96" i="1" s="1"/>
  <c r="BH126" i="3"/>
  <c r="BG126" i="3"/>
  <c r="F35" i="3" s="1"/>
  <c r="BB96" i="1" s="1"/>
  <c r="BF126" i="3"/>
  <c r="J34" i="3" s="1"/>
  <c r="AW96" i="1" s="1"/>
  <c r="T126" i="3"/>
  <c r="R126" i="3"/>
  <c r="P126" i="3"/>
  <c r="BK126" i="3"/>
  <c r="J126" i="3"/>
  <c r="BE126" i="3" s="1"/>
  <c r="BI125" i="3"/>
  <c r="BH125" i="3"/>
  <c r="F36" i="3" s="1"/>
  <c r="BC96" i="1" s="1"/>
  <c r="BG125" i="3"/>
  <c r="BF125" i="3"/>
  <c r="T125" i="3"/>
  <c r="R125" i="3"/>
  <c r="P125" i="3"/>
  <c r="P123" i="3" s="1"/>
  <c r="P122" i="3" s="1"/>
  <c r="P121" i="3" s="1"/>
  <c r="AU96" i="1" s="1"/>
  <c r="BK125" i="3"/>
  <c r="J125" i="3"/>
  <c r="BE125" i="3"/>
  <c r="BI124" i="3"/>
  <c r="BH124" i="3"/>
  <c r="BG124" i="3"/>
  <c r="BF124" i="3"/>
  <c r="T124" i="3"/>
  <c r="T123" i="3"/>
  <c r="R124" i="3"/>
  <c r="R123" i="3" s="1"/>
  <c r="P124" i="3"/>
  <c r="BK124" i="3"/>
  <c r="BK123" i="3"/>
  <c r="J123" i="3" s="1"/>
  <c r="J98" i="3" s="1"/>
  <c r="J124" i="3"/>
  <c r="BE124" i="3"/>
  <c r="F115" i="3"/>
  <c r="E113" i="3"/>
  <c r="F89" i="3"/>
  <c r="E87" i="3"/>
  <c r="J24" i="3"/>
  <c r="E24" i="3"/>
  <c r="J92" i="3" s="1"/>
  <c r="J118" i="3"/>
  <c r="J23" i="3"/>
  <c r="J21" i="3"/>
  <c r="E21" i="3"/>
  <c r="J117" i="3"/>
  <c r="J91" i="3"/>
  <c r="J20" i="3"/>
  <c r="J18" i="3"/>
  <c r="E18" i="3"/>
  <c r="F118" i="3"/>
  <c r="F92" i="3"/>
  <c r="J17" i="3"/>
  <c r="J15" i="3"/>
  <c r="E15" i="3"/>
  <c r="F117" i="3" s="1"/>
  <c r="F91" i="3"/>
  <c r="J14" i="3"/>
  <c r="J12" i="3"/>
  <c r="J115" i="3"/>
  <c r="J89" i="3"/>
  <c r="E7" i="3"/>
  <c r="E111" i="3"/>
  <c r="E85" i="3"/>
  <c r="J37" i="2"/>
  <c r="J36" i="2"/>
  <c r="AY95" i="1"/>
  <c r="J35" i="2"/>
  <c r="AX95" i="1" s="1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J191" i="2"/>
  <c r="BE191" i="2" s="1"/>
  <c r="BI190" i="2"/>
  <c r="BH190" i="2"/>
  <c r="BG190" i="2"/>
  <c r="BF190" i="2"/>
  <c r="T190" i="2"/>
  <c r="R190" i="2"/>
  <c r="P190" i="2"/>
  <c r="BK190" i="2"/>
  <c r="J190" i="2"/>
  <c r="BE190" i="2" s="1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1" i="2"/>
  <c r="BH181" i="2"/>
  <c r="BG181" i="2"/>
  <c r="BF181" i="2"/>
  <c r="T181" i="2"/>
  <c r="R181" i="2"/>
  <c r="P181" i="2"/>
  <c r="BK181" i="2"/>
  <c r="J181" i="2"/>
  <c r="BE181" i="2" s="1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2" i="2"/>
  <c r="BH172" i="2"/>
  <c r="BG172" i="2"/>
  <c r="BF172" i="2"/>
  <c r="T172" i="2"/>
  <c r="R172" i="2"/>
  <c r="P172" i="2"/>
  <c r="BK172" i="2"/>
  <c r="J172" i="2"/>
  <c r="BE172" i="2" s="1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T163" i="2" s="1"/>
  <c r="R165" i="2"/>
  <c r="R163" i="2" s="1"/>
  <c r="P165" i="2"/>
  <c r="P163" i="2" s="1"/>
  <c r="BK165" i="2"/>
  <c r="BK163" i="2" s="1"/>
  <c r="J163" i="2" s="1"/>
  <c r="J102" i="2" s="1"/>
  <c r="J165" i="2"/>
  <c r="BE165" i="2"/>
  <c r="BI164" i="2"/>
  <c r="BH164" i="2"/>
  <c r="BG164" i="2"/>
  <c r="BF164" i="2"/>
  <c r="T164" i="2"/>
  <c r="R164" i="2"/>
  <c r="P164" i="2"/>
  <c r="BK164" i="2"/>
  <c r="J164" i="2"/>
  <c r="BE164" i="2" s="1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T157" i="2"/>
  <c r="R158" i="2"/>
  <c r="R157" i="2"/>
  <c r="P158" i="2"/>
  <c r="P157" i="2" s="1"/>
  <c r="BK158" i="2"/>
  <c r="BK157" i="2" s="1"/>
  <c r="J157" i="2" s="1"/>
  <c r="J101" i="2" s="1"/>
  <c r="J158" i="2"/>
  <c r="BE158" i="2" s="1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/>
  <c r="BI150" i="2"/>
  <c r="BH150" i="2"/>
  <c r="BG150" i="2"/>
  <c r="BF150" i="2"/>
  <c r="T150" i="2"/>
  <c r="R150" i="2"/>
  <c r="P150" i="2"/>
  <c r="P141" i="2" s="1"/>
  <c r="BK150" i="2"/>
  <c r="J150" i="2"/>
  <c r="BE150" i="2" s="1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T141" i="2" s="1"/>
  <c r="T140" i="2" s="1"/>
  <c r="R143" i="2"/>
  <c r="R141" i="2" s="1"/>
  <c r="R140" i="2" s="1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BK141" i="2" s="1"/>
  <c r="J142" i="2"/>
  <c r="BE142" i="2" s="1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P124" i="2" s="1"/>
  <c r="P123" i="2" s="1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F35" i="2" s="1"/>
  <c r="BB95" i="1" s="1"/>
  <c r="BF126" i="2"/>
  <c r="T126" i="2"/>
  <c r="R126" i="2"/>
  <c r="R124" i="2" s="1"/>
  <c r="R123" i="2" s="1"/>
  <c r="R122" i="2" s="1"/>
  <c r="P126" i="2"/>
  <c r="BK126" i="2"/>
  <c r="J126" i="2"/>
  <c r="BE126" i="2" s="1"/>
  <c r="BI125" i="2"/>
  <c r="F37" i="2" s="1"/>
  <c r="BD95" i="1" s="1"/>
  <c r="BH125" i="2"/>
  <c r="F36" i="2" s="1"/>
  <c r="BC95" i="1" s="1"/>
  <c r="BG125" i="2"/>
  <c r="BF125" i="2"/>
  <c r="J34" i="2" s="1"/>
  <c r="AW95" i="1" s="1"/>
  <c r="T125" i="2"/>
  <c r="T124" i="2" s="1"/>
  <c r="T123" i="2" s="1"/>
  <c r="T122" i="2" s="1"/>
  <c r="R125" i="2"/>
  <c r="P125" i="2"/>
  <c r="BK125" i="2"/>
  <c r="BK124" i="2" s="1"/>
  <c r="J125" i="2"/>
  <c r="BE125" i="2"/>
  <c r="F116" i="2"/>
  <c r="E114" i="2"/>
  <c r="F89" i="2"/>
  <c r="E87" i="2"/>
  <c r="J24" i="2"/>
  <c r="E24" i="2"/>
  <c r="J119" i="2" s="1"/>
  <c r="J23" i="2"/>
  <c r="J21" i="2"/>
  <c r="E21" i="2"/>
  <c r="J118" i="2"/>
  <c r="J91" i="2"/>
  <c r="J20" i="2"/>
  <c r="J18" i="2"/>
  <c r="E18" i="2"/>
  <c r="F92" i="2" s="1"/>
  <c r="F119" i="2"/>
  <c r="J17" i="2"/>
  <c r="J15" i="2"/>
  <c r="E15" i="2"/>
  <c r="F91" i="2" s="1"/>
  <c r="F118" i="2"/>
  <c r="J14" i="2"/>
  <c r="J12" i="2"/>
  <c r="J116" i="2"/>
  <c r="J89" i="2"/>
  <c r="E7" i="2"/>
  <c r="E112" i="2" s="1"/>
  <c r="E85" i="2"/>
  <c r="AS94" i="1"/>
  <c r="L90" i="1"/>
  <c r="AM90" i="1"/>
  <c r="AM89" i="1"/>
  <c r="L89" i="1"/>
  <c r="AM87" i="1"/>
  <c r="L87" i="1"/>
  <c r="L85" i="1"/>
  <c r="L84" i="1"/>
  <c r="BK123" i="2" l="1"/>
  <c r="J124" i="2"/>
  <c r="J98" i="2" s="1"/>
  <c r="F33" i="5"/>
  <c r="AZ98" i="1" s="1"/>
  <c r="P140" i="2"/>
  <c r="T131" i="4"/>
  <c r="T123" i="4" s="1"/>
  <c r="J132" i="4"/>
  <c r="J100" i="4" s="1"/>
  <c r="BK131" i="4"/>
  <c r="J131" i="4" s="1"/>
  <c r="J99" i="4" s="1"/>
  <c r="J33" i="5"/>
  <c r="AV98" i="1" s="1"/>
  <c r="AT98" i="1" s="1"/>
  <c r="R129" i="5"/>
  <c r="J33" i="4"/>
  <c r="AV97" i="1" s="1"/>
  <c r="AT97" i="1" s="1"/>
  <c r="R131" i="4"/>
  <c r="R123" i="4" s="1"/>
  <c r="BK140" i="2"/>
  <c r="J140" i="2" s="1"/>
  <c r="J99" i="2" s="1"/>
  <c r="J141" i="2"/>
  <c r="J100" i="2" s="1"/>
  <c r="P129" i="5"/>
  <c r="AU98" i="1" s="1"/>
  <c r="R122" i="3"/>
  <c r="R121" i="3" s="1"/>
  <c r="F33" i="3"/>
  <c r="AZ96" i="1" s="1"/>
  <c r="F33" i="2"/>
  <c r="AZ95" i="1" s="1"/>
  <c r="J33" i="2"/>
  <c r="AV95" i="1" s="1"/>
  <c r="AT95" i="1" s="1"/>
  <c r="BB94" i="1"/>
  <c r="P122" i="2"/>
  <c r="AU95" i="1" s="1"/>
  <c r="T129" i="5"/>
  <c r="P137" i="5"/>
  <c r="BK124" i="4"/>
  <c r="J125" i="4"/>
  <c r="J98" i="4" s="1"/>
  <c r="P123" i="4"/>
  <c r="AU97" i="1" s="1"/>
  <c r="BK137" i="5"/>
  <c r="J137" i="5" s="1"/>
  <c r="J99" i="5" s="1"/>
  <c r="J138" i="5"/>
  <c r="J100" i="5" s="1"/>
  <c r="BC94" i="1"/>
  <c r="BD94" i="1"/>
  <c r="W33" i="1" s="1"/>
  <c r="T122" i="3"/>
  <c r="T121" i="3" s="1"/>
  <c r="P131" i="4"/>
  <c r="R137" i="5"/>
  <c r="F34" i="3"/>
  <c r="BA96" i="1" s="1"/>
  <c r="J119" i="4"/>
  <c r="F33" i="4"/>
  <c r="AZ97" i="1" s="1"/>
  <c r="F91" i="5"/>
  <c r="J126" i="5"/>
  <c r="J89" i="4"/>
  <c r="BK122" i="3"/>
  <c r="J92" i="4"/>
  <c r="F34" i="2"/>
  <c r="BA95" i="1" s="1"/>
  <c r="BA94" i="1" s="1"/>
  <c r="J33" i="3"/>
  <c r="AV96" i="1" s="1"/>
  <c r="AT96" i="1" s="1"/>
  <c r="J92" i="2"/>
  <c r="J89" i="5"/>
  <c r="W30" i="1" l="1"/>
  <c r="AW94" i="1"/>
  <c r="AK30" i="1" s="1"/>
  <c r="BK129" i="5"/>
  <c r="J129" i="5" s="1"/>
  <c r="BK121" i="3"/>
  <c r="J121" i="3" s="1"/>
  <c r="J122" i="3"/>
  <c r="J97" i="3" s="1"/>
  <c r="BK123" i="4"/>
  <c r="J123" i="4" s="1"/>
  <c r="J124" i="4"/>
  <c r="J97" i="4" s="1"/>
  <c r="AY94" i="1"/>
  <c r="W32" i="1"/>
  <c r="AU94" i="1"/>
  <c r="AX94" i="1"/>
  <c r="W31" i="1"/>
  <c r="AZ94" i="1"/>
  <c r="J123" i="2"/>
  <c r="J97" i="2" s="1"/>
  <c r="BK122" i="2"/>
  <c r="J122" i="2" s="1"/>
  <c r="J96" i="2" l="1"/>
  <c r="J30" i="2"/>
  <c r="W29" i="1"/>
  <c r="AV94" i="1"/>
  <c r="J30" i="4"/>
  <c r="J96" i="4"/>
  <c r="J30" i="3"/>
  <c r="J96" i="3"/>
  <c r="J96" i="5"/>
  <c r="J30" i="5"/>
  <c r="J39" i="5" l="1"/>
  <c r="AG98" i="1"/>
  <c r="AN98" i="1" s="1"/>
  <c r="AK29" i="1"/>
  <c r="AT94" i="1"/>
  <c r="AG96" i="1"/>
  <c r="AN96" i="1" s="1"/>
  <c r="J39" i="3"/>
  <c r="J39" i="4"/>
  <c r="AG97" i="1"/>
  <c r="AN97" i="1" s="1"/>
  <c r="AG95" i="1"/>
  <c r="J39" i="2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<sst xmlns="http://schemas.openxmlformats.org/spreadsheetml/2006/main" count="4853" uniqueCount="940">
  <si>
    <t>Export Komplet</t>
  </si>
  <si>
    <t/>
  </si>
  <si>
    <t>2.0</t>
  </si>
  <si>
    <t>False</t>
  </si>
  <si>
    <t>{7e44e7f2-56d9-4452-99b5-2987000d2ef2}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</si>
  <si>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</si>
  <si>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</si>
  <si>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</si>
  <si>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</si>
  <si>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</si>
  <si>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</si>
  <si>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</si>
  <si>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</si>
  <si>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</si>
  <si>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PK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</si>
  <si>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</si>
  <si>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</si>
  <si>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SO02,03 Objekt technologie, filtrace, provozní, vstupní a areálové sítě</t>
  </si>
  <si>
    <t>KSO:</t>
  </si>
  <si>
    <t>CC-CZ:</t>
  </si>
  <si>
    <t>Místo:</t>
  </si>
  <si>
    <t xml:space="preserve"> </t>
  </si>
  <si>
    <t>Datum:</t>
  </si>
  <si>
    <t>12. 5. 2020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</si>
  <si>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</si>
  <si>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</si>
  <si>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</si>
  <si>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</si>
  <si>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</si>
  <si>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</si>
  <si>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</si>
  <si>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</si>
  <si>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</si>
  <si>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</si>
  <si>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</si>
  <si>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</si>
  <si>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</si>
  <si>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</si>
  <si>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</si>
  <si>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</si>
  <si>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</si>
  <si>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</si>
  <si>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</si>
  <si>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</si>
  <si>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</si>
  <si>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</si>
  <si>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</si>
  <si>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</si>
  <si>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</si>
  <si>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</si>
  <si>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</si>
  <si>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</si>
  <si>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</si>
  <si>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</si>
  <si>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</si>
  <si>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</si>
  <si>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</si>
  <si>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</si>
  <si>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</si>
  <si>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</si>
  <si>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</si>
  <si>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</si>
  <si>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</si>
  <si>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</si>
  <si>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</si>
  <si>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</si>
  <si>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</si>
  <si>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</si>
  <si>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</si>
  <si>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</si>
  <si>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</si>
  <si>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</si>
  <si>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</si>
  <si>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</si>
  <si>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</si>
  <si>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</si>
  <si>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</si>
  <si>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</si>
  <si>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NS</t>
  </si>
  <si>
    <t>Nové areálové sítě</t>
  </si>
  <si>
    <t>STA</t>
  </si>
  <si>
    <t>1</t>
  </si>
  <si>
    <t>{93739b75-709b-413b-bd7c-cc4293928b5c}</t>
  </si>
  <si>
    <t>2</t>
  </si>
  <si>
    <t>SO02_1</t>
  </si>
  <si>
    <t>Objekt technologie</t>
  </si>
  <si>
    <t>{48cd00a6-d037-4f7d-a84d-8af64097beb8}</t>
  </si>
  <si>
    <t>SO02_2</t>
  </si>
  <si>
    <t>Objekt filtrace</t>
  </si>
  <si>
    <t>{27e30df6-5708-4629-9149-97825b9e3793}</t>
  </si>
  <si>
    <t>SO03</t>
  </si>
  <si>
    <t>Provozní a vstupní objekt</t>
  </si>
  <si>
    <t>{c7e3f1a5-ac2e-4064-9526-ec8bf411e0a9}</t>
  </si>
  <si>
    <t>KRYCÍ LIST SOUPISU PRACÍ</t>
  </si>
  <si>
    <t>Objekt:</t>
  </si>
  <si>
    <t>NS - Nové areálové sítě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</si>
  <si>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</si>
  <si>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</si>
  <si>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</si>
  <si>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</si>
  <si>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</si>
  <si>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</si>
  <si>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8 - Trubní vedení</t>
  </si>
  <si>
    <t>PSV - Práce a dodávky PSV</t>
  </si>
  <si>
    <t xml:space="preserve">    721 - Zdravotechnika - vnitřní kanalizace</t>
  </si>
  <si>
    <t xml:space="preserve">    722 - Zdravotechnika - vnitřní vodovod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</si>
  <si>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</si>
  <si>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</si>
  <si>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</si>
  <si>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</si>
  <si>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</si>
  <si>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</si>
  <si>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</si>
  <si>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</si>
  <si>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</si>
  <si>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</si>
  <si>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</si>
  <si>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</si>
  <si>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</si>
  <si>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</si>
  <si>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</si>
  <si>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</si>
  <si>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</si>
  <si>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8</t>
  </si>
  <si>
    <t>Trubní vedení</t>
  </si>
  <si>
    <t>K</t>
  </si>
  <si>
    <t>871161141</t>
  </si>
  <si>
    <t>Montáž potrubí z PE100 SDR 11 otevřený výkop svařovaných na tupo D 32 x 3,0 mm</t>
  </si>
  <si>
    <t>m</t>
  </si>
  <si>
    <t>CS ÚRS 2019 01</t>
  </si>
  <si>
    <t>4</t>
  </si>
  <si>
    <t>915189466</t>
  </si>
  <si>
    <t>M</t>
  </si>
  <si>
    <t>28613595</t>
  </si>
  <si>
    <t>potrubí dvouvrstvé PE100 s 10% signalizační vrstvou SDR 11 32x3,0 dl 12m</t>
  </si>
  <si>
    <t>-453582370</t>
  </si>
  <si>
    <t>3</t>
  </si>
  <si>
    <t>871171141</t>
  </si>
  <si>
    <t>Montáž potrubí z PE100 SDR 11 otevřený výkop svařovaných na tupo D 40 x 3,7 mm</t>
  </si>
  <si>
    <t>-1311652787</t>
  </si>
  <si>
    <t>28613596</t>
  </si>
  <si>
    <t>potrubí dvouvrstvé PE100 s 10% signalizační vrstvou SDR 11 40x3,7 dl 12m</t>
  </si>
  <si>
    <t>283523634</t>
  </si>
  <si>
    <t>7</t>
  </si>
  <si>
    <t>871181141</t>
  </si>
  <si>
    <t>Montáž potrubí z PE100 SDR 11 otevřený výkop svařovaných na tupo D 50 x 4,6 mm</t>
  </si>
  <si>
    <t>-1057786570</t>
  </si>
  <si>
    <t>28613575R</t>
  </si>
  <si>
    <t>potrubí dvouvrstvé PE100 RC SDR17 50x3</t>
  </si>
  <si>
    <t>1313785532</t>
  </si>
  <si>
    <t>5</t>
  </si>
  <si>
    <t>871211141</t>
  </si>
  <si>
    <t>Montáž potrubí z PE100 SDR 11 otevřený výkop svařovaných na tupo D 63 x 5,8 mm</t>
  </si>
  <si>
    <t>723172963</t>
  </si>
  <si>
    <t>6</t>
  </si>
  <si>
    <t>28613598</t>
  </si>
  <si>
    <t>potrubí dvouvrstvé PE100 s 10% signalizační vrstvou SDR 11 63x5,8 dl 12m</t>
  </si>
  <si>
    <t>834238823</t>
  </si>
  <si>
    <t>34</t>
  </si>
  <si>
    <t>894812204.WVN</t>
  </si>
  <si>
    <t>Revizní a čistící šachta TEGRA z PP šachtové dno DN 425/150 sběrné tvaru X</t>
  </si>
  <si>
    <t>kus</t>
  </si>
  <si>
    <t>-1882988252</t>
  </si>
  <si>
    <t>35</t>
  </si>
  <si>
    <t>894812208.WVN</t>
  </si>
  <si>
    <t>Revizní a čistící šachta TEGRA z PP šachtové dno DN 425/200 sběrné tvaru X</t>
  </si>
  <si>
    <t>617207450</t>
  </si>
  <si>
    <t>36</t>
  </si>
  <si>
    <t>894812208.WVNR</t>
  </si>
  <si>
    <t>Revizní a čistící šachta TEGRA z PP šachtové dno DN 425/250 sběrné tvaru X</t>
  </si>
  <si>
    <t>-416460043</t>
  </si>
  <si>
    <t>37</t>
  </si>
  <si>
    <t>894812234.WVN</t>
  </si>
  <si>
    <t>Revizní a čistící šachta TEGRA z PP DN 425 šachtová roura korugovaná bez hrdla světlé hloubky 6000 mm</t>
  </si>
  <si>
    <t>-1669992637</t>
  </si>
  <si>
    <t>38</t>
  </si>
  <si>
    <t>894812261.WVN</t>
  </si>
  <si>
    <t>Revizní a čistící šachta TEGRA z PP DN 425 poklop litinový s teleskopickou rourou pro zatížení 3 t</t>
  </si>
  <si>
    <t>341258974</t>
  </si>
  <si>
    <t>39</t>
  </si>
  <si>
    <t>894812325R</t>
  </si>
  <si>
    <t>ŠACHTA plastová - šachtové dno plastové, průtočné, prodloužení šachty z korugovaného potrubí DN630, teleskop, manžeta, těsnění, betonový prstenec, poklop BEGU A15 D630 / 315</t>
  </si>
  <si>
    <t>-939830844</t>
  </si>
  <si>
    <t>40</t>
  </si>
  <si>
    <t>894812501R</t>
  </si>
  <si>
    <t>ŠACHTA plastová - šachtové dno plastové slepé DN800, těsnění, skruž šachty DN800 (6x), včetně těsnění, Konus šachty DN800,  Betonový roznášecí prstenec, Poklop BEGU A15</t>
  </si>
  <si>
    <t>-251347794</t>
  </si>
  <si>
    <t>PSV</t>
  </si>
  <si>
    <t>Práce a dodávky PSV</t>
  </si>
  <si>
    <t>721</t>
  </si>
  <si>
    <t>Zdravotechnika - vnitřní kanalizace</t>
  </si>
  <si>
    <t>20</t>
  </si>
  <si>
    <t>721173401</t>
  </si>
  <si>
    <t>Potrubí kanalizační z PVC SN 4 svodné DN 110</t>
  </si>
  <si>
    <t>16</t>
  </si>
  <si>
    <t>-1095633847</t>
  </si>
  <si>
    <t>721173403</t>
  </si>
  <si>
    <t>Potrubí kanalizační z PVC SN 4 svodné DN 160</t>
  </si>
  <si>
    <t>1285057038</t>
  </si>
  <si>
    <t>22</t>
  </si>
  <si>
    <t>721173404</t>
  </si>
  <si>
    <t>Potrubí kanalizační z PVC SN 4 svodné DN 200</t>
  </si>
  <si>
    <t>-1092320674</t>
  </si>
  <si>
    <t>23</t>
  </si>
  <si>
    <t>721173405</t>
  </si>
  <si>
    <t>Potrubí kanalizační z PVC SN 4 svodné DN 250</t>
  </si>
  <si>
    <t>-1626037830</t>
  </si>
  <si>
    <t>24</t>
  </si>
  <si>
    <t>721173406</t>
  </si>
  <si>
    <t>Potrubí kanalizační z PVC SN 4 svodné DN 315</t>
  </si>
  <si>
    <t>-563254898</t>
  </si>
  <si>
    <t>25</t>
  </si>
  <si>
    <t>721290111</t>
  </si>
  <si>
    <t>Zkouška těsnosti potrubí kanalizace vodou do DN 125</t>
  </si>
  <si>
    <t>-1517279821</t>
  </si>
  <si>
    <t>26</t>
  </si>
  <si>
    <t>721290112</t>
  </si>
  <si>
    <t>Zkouška těsnosti potrubí kanalizace vodou do DN 200</t>
  </si>
  <si>
    <t>-1495179736</t>
  </si>
  <si>
    <t>VV</t>
  </si>
  <si>
    <t>290+60</t>
  </si>
  <si>
    <t>27</t>
  </si>
  <si>
    <t>721290113</t>
  </si>
  <si>
    <t>Zkouška těsnosti potrubí kanalizace vodou do DN 300</t>
  </si>
  <si>
    <t>-1383274126</t>
  </si>
  <si>
    <t>40+32</t>
  </si>
  <si>
    <t>28</t>
  </si>
  <si>
    <t>OSM.222420</t>
  </si>
  <si>
    <t>KGEA 87st odbočka DN 160/110 SN8</t>
  </si>
  <si>
    <t>32</t>
  </si>
  <si>
    <t>-717414617</t>
  </si>
  <si>
    <t>29</t>
  </si>
  <si>
    <t>OSM.223430</t>
  </si>
  <si>
    <t>KGEA 87st odbočka DN 200/110 SN8</t>
  </si>
  <si>
    <t>-1961183957</t>
  </si>
  <si>
    <t>30</t>
  </si>
  <si>
    <t>1057212581</t>
  </si>
  <si>
    <t>31</t>
  </si>
  <si>
    <t>OSM.224440</t>
  </si>
  <si>
    <t>KGEA 87st odbočka DN 250/110 SN8</t>
  </si>
  <si>
    <t>1826060118</t>
  </si>
  <si>
    <t>OSM.222410</t>
  </si>
  <si>
    <t>KGEA 87st odbočka DN 160/125 SN8</t>
  </si>
  <si>
    <t>794539028</t>
  </si>
  <si>
    <t>722</t>
  </si>
  <si>
    <t>Zdravotechnika - vnitřní vodovod</t>
  </si>
  <si>
    <t>11</t>
  </si>
  <si>
    <t>722211122R</t>
  </si>
  <si>
    <t>uzavírací ventil přírubový DN50</t>
  </si>
  <si>
    <t>soubor</t>
  </si>
  <si>
    <t>-416259032</t>
  </si>
  <si>
    <t>13</t>
  </si>
  <si>
    <t>722231077</t>
  </si>
  <si>
    <t>Ventil zpětný mosazný G 2 PN 10 do 110°C se dvěma závity</t>
  </si>
  <si>
    <t>1343270369</t>
  </si>
  <si>
    <t>12</t>
  </si>
  <si>
    <t>722232048</t>
  </si>
  <si>
    <t>Kohout kulový přímý G 2 PN 42 do 185°C vnitřní závit</t>
  </si>
  <si>
    <t>-815589767</t>
  </si>
  <si>
    <t>18</t>
  </si>
  <si>
    <t>998722101</t>
  </si>
  <si>
    <t>Přesun hmot tonážní pro vnitřní vodovod v objektech v do 6 m</t>
  </si>
  <si>
    <t>t</t>
  </si>
  <si>
    <t>100014929</t>
  </si>
  <si>
    <t>19</t>
  </si>
  <si>
    <t>998722181</t>
  </si>
  <si>
    <t>Příplatek k přesunu hmot tonážní 722 prováděný bez použití mechanizace</t>
  </si>
  <si>
    <t>2112793823</t>
  </si>
  <si>
    <t>OST</t>
  </si>
  <si>
    <t>Ostatní</t>
  </si>
  <si>
    <t>43</t>
  </si>
  <si>
    <t>OST10</t>
  </si>
  <si>
    <t>Pažení</t>
  </si>
  <si>
    <t>m2</t>
  </si>
  <si>
    <t>512</t>
  </si>
  <si>
    <t>-982236935</t>
  </si>
  <si>
    <t>44</t>
  </si>
  <si>
    <t>OST11</t>
  </si>
  <si>
    <t>Odstranění pažení</t>
  </si>
  <si>
    <t>1332972459</t>
  </si>
  <si>
    <t>45</t>
  </si>
  <si>
    <t>OST12</t>
  </si>
  <si>
    <t>Žlab z kompozitní směsi postavené na nosiči z PP/PE, délka 1m, průtočný profil 92 cm2, kompozitní kryt černý, aretace, třída C250</t>
  </si>
  <si>
    <t>ks</t>
  </si>
  <si>
    <t>-527718124</t>
  </si>
  <si>
    <t>46</t>
  </si>
  <si>
    <t>OST13</t>
  </si>
  <si>
    <t>žlab z kompozitní směsi postavené na nosiči z PP/PE, délka 0,5m, průtočný profil 92 cm2, kompozitní kryt černý, aretace, třída C250</t>
  </si>
  <si>
    <t>1958894494</t>
  </si>
  <si>
    <t>47</t>
  </si>
  <si>
    <t>OST14</t>
  </si>
  <si>
    <t>Odtoková vpust</t>
  </si>
  <si>
    <t>-785948376</t>
  </si>
  <si>
    <t>48</t>
  </si>
  <si>
    <t>OST15</t>
  </si>
  <si>
    <t>Čelo žlabu PP, uzavřené</t>
  </si>
  <si>
    <t>1029595221</t>
  </si>
  <si>
    <t>49</t>
  </si>
  <si>
    <t>OST16</t>
  </si>
  <si>
    <t>Protizápachový uzávěr vnitřní DN100</t>
  </si>
  <si>
    <t>-2024064954</t>
  </si>
  <si>
    <t>50</t>
  </si>
  <si>
    <t>OST17</t>
  </si>
  <si>
    <t>Protizápachový uzávěr vnější PVC DN100</t>
  </si>
  <si>
    <t>225991121</t>
  </si>
  <si>
    <t>51</t>
  </si>
  <si>
    <t>OST18</t>
  </si>
  <si>
    <t>Odlučovač tuků plastový prefabrikovaný, včetně dvou poklopů do 3,5t, - Max. průtok - 4 l/s</t>
  </si>
  <si>
    <t>1537809715</t>
  </si>
  <si>
    <t>Objem lapáku - 1,74 m³</t>
  </si>
  <si>
    <t>Objem kalového prostoru - 0,41 m³</t>
  </si>
  <si>
    <t>Objem zachyceného tuku - 0,16 m³</t>
  </si>
  <si>
    <t>Tloušťka vrstvy tuku max. - 110 mm</t>
  </si>
  <si>
    <t>52</t>
  </si>
  <si>
    <t>OST19</t>
  </si>
  <si>
    <t>Výkopové práce pro lapák tuků</t>
  </si>
  <si>
    <t>m3</t>
  </si>
  <si>
    <t>-1417905042</t>
  </si>
  <si>
    <t>10</t>
  </si>
  <si>
    <t>OST2</t>
  </si>
  <si>
    <t>Výkopy pro potrubí SDR17</t>
  </si>
  <si>
    <t>1692391114</t>
  </si>
  <si>
    <t>53</t>
  </si>
  <si>
    <t>OST20</t>
  </si>
  <si>
    <t>Osazení lapolu - podkladní beton, ztracené bednění betonové tl 200mm, zastropení</t>
  </si>
  <si>
    <t>soub</t>
  </si>
  <si>
    <t>813187833</t>
  </si>
  <si>
    <t>14</t>
  </si>
  <si>
    <t>OST3</t>
  </si>
  <si>
    <t>Přepážkový filtr na studenou vodu s automatickým proplachem</t>
  </si>
  <si>
    <t>-1854294036</t>
  </si>
  <si>
    <t xml:space="preserve">filtrační nádoba z vysoce kvalitního plastu PN 16, mosazná příruba s připojovacím šroubením, postříbřené filtrační síto z nerezové oceli s </t>
  </si>
  <si>
    <t xml:space="preserve">antibakteriálním účinkem, standartní poréznost 0,1 mm, možnost volby porézností 0,03/ 0,32/ 0,5 mm, automatické čištění síta zpětným proplachem dle </t>
  </si>
  <si>
    <t>nastaveného času nebo tlakové ztráty (odsávací hlavice), nepřerušovaná dodávka filtrované vody, odvod vody do otevřeného odpadního systému 1/2" hadicí</t>
  </si>
  <si>
    <t>pro horizontální i vertikální montáž</t>
  </si>
  <si>
    <t>DN50</t>
  </si>
  <si>
    <t>OST4</t>
  </si>
  <si>
    <t>VODOMĚR ZÁVITOVÝ KONTAKTNÍ, 6/4", MAX PRŮTOK 20m³/h</t>
  </si>
  <si>
    <t>1958258482</t>
  </si>
  <si>
    <t>9</t>
  </si>
  <si>
    <t>OST1</t>
  </si>
  <si>
    <t>Výpoky pro potrubí SDR11</t>
  </si>
  <si>
    <t>-1277273325</t>
  </si>
  <si>
    <t>OST5</t>
  </si>
  <si>
    <t>Litinový t-kus 100/50</t>
  </si>
  <si>
    <t>321023099</t>
  </si>
  <si>
    <t>17</t>
  </si>
  <si>
    <t>OST6</t>
  </si>
  <si>
    <t>úpravy na stávajícím potrubí</t>
  </si>
  <si>
    <t>1040727113</t>
  </si>
  <si>
    <t>33</t>
  </si>
  <si>
    <t>OST7</t>
  </si>
  <si>
    <t>Přechod na kameninu 315/300</t>
  </si>
  <si>
    <t>1880201162</t>
  </si>
  <si>
    <t>41</t>
  </si>
  <si>
    <t>OST8</t>
  </si>
  <si>
    <t>Výkopy pro šachty do 4 m</t>
  </si>
  <si>
    <t>1401489123</t>
  </si>
  <si>
    <t>42</t>
  </si>
  <si>
    <t>OST9</t>
  </si>
  <si>
    <t>Výkopy pro šachty do 2 m</t>
  </si>
  <si>
    <t>1265280918</t>
  </si>
  <si>
    <t>SO02_1 - Objekt technologie</t>
  </si>
  <si>
    <t xml:space="preserve">    713 - Izolace tepelné</t>
  </si>
  <si>
    <t>713</t>
  </si>
  <si>
    <t>Izolace tepelné</t>
  </si>
  <si>
    <t>713463121</t>
  </si>
  <si>
    <t>Montáž izolace tepelné potrubí potrubními pouzdry bez úpravy uchycenými sponami 1x</t>
  </si>
  <si>
    <t>-623707207</t>
  </si>
  <si>
    <t>MLT.I00001303</t>
  </si>
  <si>
    <t>izolace potrubí Mirelon Pro 40 x 20 mm</t>
  </si>
  <si>
    <t>1440831579</t>
  </si>
  <si>
    <t>998713101</t>
  </si>
  <si>
    <t>Přesun hmot tonážní pro izolace tepelné v objektech v do 6 m</t>
  </si>
  <si>
    <t>-894048084</t>
  </si>
  <si>
    <t>998713181</t>
  </si>
  <si>
    <t>Příplatek k přesunu hmot tonážní 713 prováděný bez použití mechanizace</t>
  </si>
  <si>
    <t>33709310</t>
  </si>
  <si>
    <t>573261361</t>
  </si>
  <si>
    <t>-611482236</t>
  </si>
  <si>
    <t>721211422R</t>
  </si>
  <si>
    <t>Vpusť podlahová se svislým odtokem DN 50/75/110 mřížka nerez 138x138 se suchou zápachovou uzávěrkou</t>
  </si>
  <si>
    <t>227603128</t>
  </si>
  <si>
    <t>1390164897</t>
  </si>
  <si>
    <t>1673896764</t>
  </si>
  <si>
    <t>998721101</t>
  </si>
  <si>
    <t>Přesun hmot tonážní pro vnitřní kanalizace v objektech v do 6 m</t>
  </si>
  <si>
    <t>1926162754</t>
  </si>
  <si>
    <t>998721181</t>
  </si>
  <si>
    <t>Příplatek k přesunu hmot tonážní 721 prováděný bez použití mechanizace</t>
  </si>
  <si>
    <t>-1808842071</t>
  </si>
  <si>
    <t>722174005</t>
  </si>
  <si>
    <t>Potrubí vodovodní plastové PPR svar polyfuze PN 16 D 40 x 5,5 mm</t>
  </si>
  <si>
    <t>836961264</t>
  </si>
  <si>
    <t>722174006</t>
  </si>
  <si>
    <t>Potrubí vodovodní plastové PPR svar polyfuze PN 16 D 50 x 6,9 mm</t>
  </si>
  <si>
    <t>-1921288634</t>
  </si>
  <si>
    <t>722174007</t>
  </si>
  <si>
    <t>Potrubí vodovodní plastové PPR svar polyfuze PN 16 D 63 x 8,6 mm</t>
  </si>
  <si>
    <t>185493376</t>
  </si>
  <si>
    <t>722174025R</t>
  </si>
  <si>
    <t>Potrubí vodovodní plastové PPR svar polyfuze PN 20 D 40 x 6,7 mm s antibakteriální úpravou</t>
  </si>
  <si>
    <t>1788128746</t>
  </si>
  <si>
    <t>722230106</t>
  </si>
  <si>
    <t>Ventil přímý G 2 se dvěma závity</t>
  </si>
  <si>
    <t>932216455</t>
  </si>
  <si>
    <t>722231074</t>
  </si>
  <si>
    <t>Ventil zpětný mosazný G 1 PN 10 do 110°C se dvěma závity</t>
  </si>
  <si>
    <t>2021552124</t>
  </si>
  <si>
    <t>722231075</t>
  </si>
  <si>
    <t>Ventil zpětný mosazný G 5/4 PN 10 do 110°C se dvěma závity</t>
  </si>
  <si>
    <t>1231230926</t>
  </si>
  <si>
    <t>-286796314</t>
  </si>
  <si>
    <t>722232045</t>
  </si>
  <si>
    <t>Kohout kulový přímý G 1 PN 42 do 185°C vnitřní závit</t>
  </si>
  <si>
    <t>667617780</t>
  </si>
  <si>
    <t>722232046</t>
  </si>
  <si>
    <t>Kohout kulový přímý G 5/4 PN 42 do 185°C vnitřní závit</t>
  </si>
  <si>
    <t>-979367057</t>
  </si>
  <si>
    <t>722232047</t>
  </si>
  <si>
    <t>Kohout kulový přímý G 6/4 PN 42 do 185°C vnitřní závit</t>
  </si>
  <si>
    <t>-425650829</t>
  </si>
  <si>
    <t>722234265</t>
  </si>
  <si>
    <t>Filtr mosazný G 1 PN 16 do 120°C s 2x vnitřním závitem</t>
  </si>
  <si>
    <t>1036890519</t>
  </si>
  <si>
    <t>722234266</t>
  </si>
  <si>
    <t>Filtr mosazný G 5/4 PN 16 do 120°C s 2x vnitřním závitem</t>
  </si>
  <si>
    <t>1913880145</t>
  </si>
  <si>
    <t>722290215</t>
  </si>
  <si>
    <t>Zkouška těsnosti vodovodního potrubí hrdlového nebo přírubového do DN 100</t>
  </si>
  <si>
    <t>-1908036574</t>
  </si>
  <si>
    <t>9+20+6+7</t>
  </si>
  <si>
    <t>722290234</t>
  </si>
  <si>
    <t>Proplach a dezinfekce vodovodního potrubí do DN 80</t>
  </si>
  <si>
    <t>1478914129</t>
  </si>
  <si>
    <t>1533284197</t>
  </si>
  <si>
    <t>-1846443536</t>
  </si>
  <si>
    <t>Automatická talková stanice pro recyklovanou vodu, Max průtok 4,2 m³/hod Max výtlačná výška 45m Max provozní tlak 3,5 bar</t>
  </si>
  <si>
    <t>1534880825</t>
  </si>
  <si>
    <t>Automatická talková stanice pro sprchy, Max průtok 6,7 m³/hod Max výtlačná výška 47m Max provozní tlak 4 bar</t>
  </si>
  <si>
    <t>-1587805184</t>
  </si>
  <si>
    <t>Jádrové vrtání do průměru DN160</t>
  </si>
  <si>
    <t>1036817575</t>
  </si>
  <si>
    <t>Kompaktní těsnění  pro předizolované potrubí 150/92</t>
  </si>
  <si>
    <t>-175517739</t>
  </si>
  <si>
    <t>Kotvení</t>
  </si>
  <si>
    <t>-1428267855</t>
  </si>
  <si>
    <t>Zpětná klapka dvojitá kanalizační</t>
  </si>
  <si>
    <t>2053563017</t>
  </si>
  <si>
    <t>Výkopové práce do 2m hl</t>
  </si>
  <si>
    <t>448565752</t>
  </si>
  <si>
    <t>SO02_2 - Objekt filtrace</t>
  </si>
  <si>
    <t xml:space="preserve">    725 - Zdravotechnika - zařizovací předměty</t>
  </si>
  <si>
    <t>-1935970316</t>
  </si>
  <si>
    <t>-858670832</t>
  </si>
  <si>
    <t>894812201.WVN</t>
  </si>
  <si>
    <t>Revizní a čistící šachta TEGRA z PP šachtové dno DN 425/150 průtočné</t>
  </si>
  <si>
    <t>-726711883</t>
  </si>
  <si>
    <t>894812231.WVN</t>
  </si>
  <si>
    <t>Revizní a čistící šachta TEGRA z PP DN 425 šachtová roura korugovaná bez hrdla světlé hloubky 1500 mm</t>
  </si>
  <si>
    <t>-997909045</t>
  </si>
  <si>
    <t>894812257.WVN</t>
  </si>
  <si>
    <t>Revizní a čistící šachta TEGRA z PP DN 425 poklop plastový pochůzí pro třídu zatížení A15</t>
  </si>
  <si>
    <t>1569342870</t>
  </si>
  <si>
    <t>1484697969</t>
  </si>
  <si>
    <t>721174042</t>
  </si>
  <si>
    <t>Potrubí kanalizační z PP připojovací DN 40</t>
  </si>
  <si>
    <t>1320405722</t>
  </si>
  <si>
    <t>1226195248</t>
  </si>
  <si>
    <t>823897971</t>
  </si>
  <si>
    <t>252129248</t>
  </si>
  <si>
    <t>-1324425557</t>
  </si>
  <si>
    <t>722174002</t>
  </si>
  <si>
    <t>Potrubí vodovodní plastové PPR svar polyfuze PN 16 D 20 x 2,8 mm</t>
  </si>
  <si>
    <t>-1845194357</t>
  </si>
  <si>
    <t>722230101</t>
  </si>
  <si>
    <t>Ventil přímý G 1/2 se dvěma závity</t>
  </si>
  <si>
    <t>1870322016</t>
  </si>
  <si>
    <t>722231141R</t>
  </si>
  <si>
    <t>Ventil závitový pojistný rohový G 1/2 se zpětnou klapkou</t>
  </si>
  <si>
    <t>1754011475</t>
  </si>
  <si>
    <t>-595773263</t>
  </si>
  <si>
    <t>-75652594</t>
  </si>
  <si>
    <t>-831540665</t>
  </si>
  <si>
    <t>-34873230</t>
  </si>
  <si>
    <t>725</t>
  </si>
  <si>
    <t>Zdravotechnika - zařizovací předměty</t>
  </si>
  <si>
    <t>725211602</t>
  </si>
  <si>
    <t>Umyvadlo keramické bílé šířky 550 mm bez krytu na sifon připevněné na stěnu šrouby</t>
  </si>
  <si>
    <t>-1928402169</t>
  </si>
  <si>
    <t>725813111</t>
  </si>
  <si>
    <t>Ventil rohový bez připojovací trubičky nebo flexi hadičky G 1/2</t>
  </si>
  <si>
    <t>1974879951</t>
  </si>
  <si>
    <t>725822611</t>
  </si>
  <si>
    <t>Baterie umyvadlová stojánková páková bez výpusti</t>
  </si>
  <si>
    <t>2049309794</t>
  </si>
  <si>
    <t>725861102</t>
  </si>
  <si>
    <t>Zápachová uzávěrka pro umyvadla DN 40</t>
  </si>
  <si>
    <t>-815274583</t>
  </si>
  <si>
    <t>998725101</t>
  </si>
  <si>
    <t>Přesun hmot tonážní pro zařizovací předměty v objektech v do 6 m</t>
  </si>
  <si>
    <t>535180414</t>
  </si>
  <si>
    <t>998725181</t>
  </si>
  <si>
    <t>Příplatek k přesunu hmot tonážní 725 prováděný bez použití mechanizace</t>
  </si>
  <si>
    <t>120527482</t>
  </si>
  <si>
    <t>Akumulační ohřívač teplé vody, výkon 2kW, objem 5 litrů</t>
  </si>
  <si>
    <t>-465353554</t>
  </si>
  <si>
    <t>plastová svěrná spojka 32-3/4"</t>
  </si>
  <si>
    <t>-606603640</t>
  </si>
  <si>
    <t>Rohovým ventil se samočinným vyprazdňováním + přodloužení vřetene 1,2m + ruční kolo 2" DN 25</t>
  </si>
  <si>
    <t>1955671541</t>
  </si>
  <si>
    <t>Elektrotvarovka - přechod na závit	32-1"</t>
  </si>
  <si>
    <t>1111432626</t>
  </si>
  <si>
    <t>Elektrotvarovka - redukce 	63/32</t>
  </si>
  <si>
    <t>-2141043238</t>
  </si>
  <si>
    <t>plasová chránička 	d63</t>
  </si>
  <si>
    <t>1369790477</t>
  </si>
  <si>
    <t>875357241</t>
  </si>
  <si>
    <t>SO03 - Provozní a vstupní objekt</t>
  </si>
  <si>
    <t xml:space="preserve">    726 - Zdravotechnika - předstěnové instalace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</si>
  <si>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</si>
  <si>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</si>
  <si>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</si>
  <si>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</si>
  <si>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>-2015255411</t>
  </si>
  <si>
    <t>1532342665</t>
  </si>
  <si>
    <t>769970240</t>
  </si>
  <si>
    <t>-1320601796</t>
  </si>
  <si>
    <t>871251141R</t>
  </si>
  <si>
    <t>PE PŘEDIZLOVANÉ potrubí  90/40x3,7</t>
  </si>
  <si>
    <t>631279027</t>
  </si>
  <si>
    <t>1048445074</t>
  </si>
  <si>
    <t>19+3+6+54+49+20+88+16+4+4</t>
  </si>
  <si>
    <t>-1538844862</t>
  </si>
  <si>
    <t>MLT.I00001100</t>
  </si>
  <si>
    <t>izolace potrubí Mirelon Pro 32 x 6 mm</t>
  </si>
  <si>
    <t>756312821</t>
  </si>
  <si>
    <t>86</t>
  </si>
  <si>
    <t>28377071R1</t>
  </si>
  <si>
    <t>polyetylenová tepelná izolace PP potrubí, tl 5mm DN70</t>
  </si>
  <si>
    <t>-1487844916</t>
  </si>
  <si>
    <t>87</t>
  </si>
  <si>
    <t>28377071R2</t>
  </si>
  <si>
    <t>polyetylenová tepelná izolace PP potrubí, tl 5mm DN100</t>
  </si>
  <si>
    <t>912436301</t>
  </si>
  <si>
    <t>88</t>
  </si>
  <si>
    <t>28377071R3</t>
  </si>
  <si>
    <t>polyetylenová tepelná izolace PP potrubí, tl 5mm DN125</t>
  </si>
  <si>
    <t>760052133</t>
  </si>
  <si>
    <t>MLT.I00001000</t>
  </si>
  <si>
    <t>izolace potrubí Mirelon Pro 28 x 6 mm</t>
  </si>
  <si>
    <t>1793455174</t>
  </si>
  <si>
    <t>MLT.I00000800</t>
  </si>
  <si>
    <t>izolace potrubí Mirelon Pro 22 x 6 mm</t>
  </si>
  <si>
    <t>-2108022193</t>
  </si>
  <si>
    <t>MLT.I00001103</t>
  </si>
  <si>
    <t>izolace potrubí Mirelon Pro 32 x 20 mm</t>
  </si>
  <si>
    <t>-668132401</t>
  </si>
  <si>
    <t>28377049R</t>
  </si>
  <si>
    <t>izolace tepelná potrubí z pěnového polyetylenu 25 x 50 mm</t>
  </si>
  <si>
    <t>524518322</t>
  </si>
  <si>
    <t>MLT.I00000803</t>
  </si>
  <si>
    <t>izolace potrubí Mirelon Pro 22 x 20 mm</t>
  </si>
  <si>
    <t>1321349479</t>
  </si>
  <si>
    <t>713463211</t>
  </si>
  <si>
    <t>Montáž izolace tepelné potrubí potrubními pouzdry s Al fólií staženými Al páskou 1x D do 50 mm</t>
  </si>
  <si>
    <t>1031865305</t>
  </si>
  <si>
    <t>16+5+35+84+5+15</t>
  </si>
  <si>
    <t>63154603</t>
  </si>
  <si>
    <t>pouzdro izolační potrubní s jednostrannou Al fólií max. 250/100 °C 42/50 mm</t>
  </si>
  <si>
    <t>-1467284569</t>
  </si>
  <si>
    <t>16+15</t>
  </si>
  <si>
    <t>63154572</t>
  </si>
  <si>
    <t>pouzdro izolační potrubní s jednostrannou Al fólií max. 250/100 °C 35/40 mm</t>
  </si>
  <si>
    <t>593483514</t>
  </si>
  <si>
    <t>63154531</t>
  </si>
  <si>
    <t>pouzdro izolační potrubní s jednostrannou Al fólií max. 250/100 °C 28/30 mm</t>
  </si>
  <si>
    <t>1366509248</t>
  </si>
  <si>
    <t>35+5</t>
  </si>
  <si>
    <t>63154510</t>
  </si>
  <si>
    <t>pouzdro izolační potrubní s jednostrannou Al fólií max. 250/100 °C 22/25 mm</t>
  </si>
  <si>
    <t>-474218017</t>
  </si>
  <si>
    <t>1221179319</t>
  </si>
  <si>
    <t>-604116143</t>
  </si>
  <si>
    <t>69</t>
  </si>
  <si>
    <t>-1805825661</t>
  </si>
  <si>
    <t>68</t>
  </si>
  <si>
    <t>721173402</t>
  </si>
  <si>
    <t>Potrubí kanalizační z PVC SN 4 svodné DN 125</t>
  </si>
  <si>
    <t>-1813328103</t>
  </si>
  <si>
    <t>67</t>
  </si>
  <si>
    <t>-543415132</t>
  </si>
  <si>
    <t>72</t>
  </si>
  <si>
    <t>721174005</t>
  </si>
  <si>
    <t>Potrubí kanalizační z PP svodné DN 110</t>
  </si>
  <si>
    <t>1891843479</t>
  </si>
  <si>
    <t>78</t>
  </si>
  <si>
    <t>OSM.116600</t>
  </si>
  <si>
    <t>HTRE čistící tvarovka DN125</t>
  </si>
  <si>
    <t>-184439306</t>
  </si>
  <si>
    <t>79</t>
  </si>
  <si>
    <t>OSM.115600</t>
  </si>
  <si>
    <t>HTRE čistící tvarovka DN110</t>
  </si>
  <si>
    <t>-1268949490</t>
  </si>
  <si>
    <t>80</t>
  </si>
  <si>
    <t>OSM.113600</t>
  </si>
  <si>
    <t>HTRE čistící tvarovka DN 75</t>
  </si>
  <si>
    <t>-1155048197</t>
  </si>
  <si>
    <t>71</t>
  </si>
  <si>
    <t>721174006</t>
  </si>
  <si>
    <t>Potrubí kanalizační z PP svodné DN 125</t>
  </si>
  <si>
    <t>1004957708</t>
  </si>
  <si>
    <t>75</t>
  </si>
  <si>
    <t>-529617547</t>
  </si>
  <si>
    <t>76</t>
  </si>
  <si>
    <t>721174042R</t>
  </si>
  <si>
    <t>Potrubí kanalizační z PP připojovací DN 32</t>
  </si>
  <si>
    <t>1188950357</t>
  </si>
  <si>
    <t>74</t>
  </si>
  <si>
    <t>721174043</t>
  </si>
  <si>
    <t>Potrubí kanalizační z PP připojovací DN 50</t>
  </si>
  <si>
    <t>328265630</t>
  </si>
  <si>
    <t>73</t>
  </si>
  <si>
    <t>721174044</t>
  </si>
  <si>
    <t>Potrubí kanalizační z PP připojovací DN 75</t>
  </si>
  <si>
    <t>1711101544</t>
  </si>
  <si>
    <t>61</t>
  </si>
  <si>
    <t>721211421R</t>
  </si>
  <si>
    <t>Podlahová vpust (kuchyň)</t>
  </si>
  <si>
    <t>1158051947</t>
  </si>
  <si>
    <t>62</t>
  </si>
  <si>
    <t>Podlahová vpust se suchou zápachovou uzávěrkou D110</t>
  </si>
  <si>
    <t>634226013</t>
  </si>
  <si>
    <t>60</t>
  </si>
  <si>
    <t>721212122R</t>
  </si>
  <si>
    <t>štěrbinový žlab - žlab vyroben z plechu tl. 1,5 mm, žlab je opatřen límcem pro napojení stěrkové hydro-izolace, odtok DN 50 z čela žlabu, žlab je spádován, šíře štěrbiny 8-10 mm. Včetně odtoku DN50</t>
  </si>
  <si>
    <t>-1528816072</t>
  </si>
  <si>
    <t>58</t>
  </si>
  <si>
    <t>721212123R</t>
  </si>
  <si>
    <t>Nerezový  koupelnový žlab, vyroben z plechu tl. 1 mm, žlab je určen pro osazení ke stěně, Materiál: - nerezová ocel ČSN 17 240 800mm</t>
  </si>
  <si>
    <t>-147983052</t>
  </si>
  <si>
    <t>57</t>
  </si>
  <si>
    <t>721212126R</t>
  </si>
  <si>
    <t>Nerezový  koupelnový žlab, vyroben z plechu tl. 1 mm, žlab je určen pro osazení ke stěně. Materiál: - nerezová ocel ČSN 17 240 900 mm</t>
  </si>
  <si>
    <t>-1572668753</t>
  </si>
  <si>
    <t>59</t>
  </si>
  <si>
    <t>721212128R</t>
  </si>
  <si>
    <t>krabicový koup. žlab šířky 100mm - žlab je po opatřen hydroizolačním límcem pro napojení stěrkové hydro-izolace Materiál: - nerezová ocel ČSN 17 240</t>
  </si>
  <si>
    <t>706224762</t>
  </si>
  <si>
    <t>84</t>
  </si>
  <si>
    <t>721233111</t>
  </si>
  <si>
    <t>Střešní vtok polypropylen PP pro ploché střechy svislý odtok DN 75</t>
  </si>
  <si>
    <t>-587536791</t>
  </si>
  <si>
    <t>83</t>
  </si>
  <si>
    <t>721233112</t>
  </si>
  <si>
    <t>Střešní vtok polypropylen PP pro ploché střechy svislý odtok DN 110</t>
  </si>
  <si>
    <t>-1292584683</t>
  </si>
  <si>
    <t>82</t>
  </si>
  <si>
    <t>721233113</t>
  </si>
  <si>
    <t>Střešní vtok polypropylen PP pro ploché střechy svislý odtok DN 125</t>
  </si>
  <si>
    <t>953556623</t>
  </si>
  <si>
    <t>85</t>
  </si>
  <si>
    <t>721233121R</t>
  </si>
  <si>
    <t>Šachta pro zelené střechy V 230</t>
  </si>
  <si>
    <t>-1162419716</t>
  </si>
  <si>
    <t>81</t>
  </si>
  <si>
    <t>721274123R</t>
  </si>
  <si>
    <t>Podomítkový přivzduš vent</t>
  </si>
  <si>
    <t>866946369</t>
  </si>
  <si>
    <t>77</t>
  </si>
  <si>
    <t>579578148</t>
  </si>
  <si>
    <t>56+129+5+20+20+13+14+4</t>
  </si>
  <si>
    <t>117</t>
  </si>
  <si>
    <t>1260588244</t>
  </si>
  <si>
    <t>118</t>
  </si>
  <si>
    <t>2000982547</t>
  </si>
  <si>
    <t>722130234</t>
  </si>
  <si>
    <t>Potrubí vodovodní ocelové závitové pozinkované svařované běžné DN 32</t>
  </si>
  <si>
    <t>-126180307</t>
  </si>
  <si>
    <t>-151862695</t>
  </si>
  <si>
    <t>722174003</t>
  </si>
  <si>
    <t>Potrubí vodovodní plastové PPR svar polyfuze PN 16 D 25 x 3,5 mm</t>
  </si>
  <si>
    <t>1397750664</t>
  </si>
  <si>
    <t>722174004</t>
  </si>
  <si>
    <t>Potrubí vodovodní plastové PPR svar polyfuze PN 16 D 32 x 4,4 mm</t>
  </si>
  <si>
    <t>-399364167</t>
  </si>
  <si>
    <t>722174022R</t>
  </si>
  <si>
    <t>Potrubí vodovodní plastové PPR svar polyfuze PN 20 D 20 x 3,4 mm s antibakteriální úpravou</t>
  </si>
  <si>
    <t>-102553685</t>
  </si>
  <si>
    <t>722174023R</t>
  </si>
  <si>
    <t>Potrubí vodovodní plastové PPR svar polyfuze PN 20 D 25 x 4,2 mm s antibakteriální úpravou</t>
  </si>
  <si>
    <t>-315812045</t>
  </si>
  <si>
    <t>722174024R</t>
  </si>
  <si>
    <t>Potrubí vodovodní plastové PPR svar polyfuze PN 20 D 32 x5,4 mm s antibakteriální úpravou</t>
  </si>
  <si>
    <t>79355062</t>
  </si>
  <si>
    <t>-1328136840</t>
  </si>
  <si>
    <t>100</t>
  </si>
  <si>
    <t>722231072</t>
  </si>
  <si>
    <t>Ventil zpětný mosazný G 1/2 PN 10 do 110°C se dvěma závity</t>
  </si>
  <si>
    <t>944990511</t>
  </si>
  <si>
    <t>97</t>
  </si>
  <si>
    <t>232512792</t>
  </si>
  <si>
    <t>96</t>
  </si>
  <si>
    <t>957347355</t>
  </si>
  <si>
    <t>98</t>
  </si>
  <si>
    <t>722231142R</t>
  </si>
  <si>
    <t>pojistný ventil na studenou vodu, DN20 6bar</t>
  </si>
  <si>
    <t>251527114</t>
  </si>
  <si>
    <t>66</t>
  </si>
  <si>
    <t>722231211</t>
  </si>
  <si>
    <t>Ventil redukční mosazný G 3/4 PN 10 do 100°C k bojleru s 2x vnitřním závitem</t>
  </si>
  <si>
    <t>92374836</t>
  </si>
  <si>
    <t>722232043</t>
  </si>
  <si>
    <t>Kohout kulový přímý G 1/2 PN 42 do 185°C vnitřní závit</t>
  </si>
  <si>
    <t>497957041</t>
  </si>
  <si>
    <t>99</t>
  </si>
  <si>
    <t>972795934</t>
  </si>
  <si>
    <t>722232044</t>
  </si>
  <si>
    <t>Kohout kulový přímý G 3/4 PN 42 do 185°C vnitřní závit</t>
  </si>
  <si>
    <t>-1275819980</t>
  </si>
  <si>
    <t>-702926577</t>
  </si>
  <si>
    <t>95</t>
  </si>
  <si>
    <t>1827323443</t>
  </si>
  <si>
    <t>710144</t>
  </si>
  <si>
    <t>94</t>
  </si>
  <si>
    <t>1417640718</t>
  </si>
  <si>
    <t>722232504R</t>
  </si>
  <si>
    <t>Oddělovač vod DN32</t>
  </si>
  <si>
    <t>-224497080</t>
  </si>
  <si>
    <t>722232505R</t>
  </si>
  <si>
    <t>Oddělovač vod DN25</t>
  </si>
  <si>
    <t>283856671</t>
  </si>
  <si>
    <t>722234262R</t>
  </si>
  <si>
    <t>Nerezová skříň s bubnem pro úklidovou hadici 1/2" délky 10m včetněSkříň pro hadici</t>
  </si>
  <si>
    <t>-179763387</t>
  </si>
  <si>
    <t>722234263R</t>
  </si>
  <si>
    <t>3TRV RADA 222DK	3/4"</t>
  </si>
  <si>
    <t>-554206</t>
  </si>
  <si>
    <t>722234264R</t>
  </si>
  <si>
    <t>3trv PRESTO 1/2"</t>
  </si>
  <si>
    <t>399983527</t>
  </si>
  <si>
    <t>722250132R</t>
  </si>
  <si>
    <t>Hydrant d19, délka 30m, včetně skříně</t>
  </si>
  <si>
    <t>-51696391</t>
  </si>
  <si>
    <t>89</t>
  </si>
  <si>
    <t>722262225R</t>
  </si>
  <si>
    <t>Impulsní vodoměr G5/4" Q3=10m3 DN32 Qn 5</t>
  </si>
  <si>
    <t>-1782631144</t>
  </si>
  <si>
    <t>91</t>
  </si>
  <si>
    <t>722263253R</t>
  </si>
  <si>
    <t>Vodoměr DN 20, Q3= 2,5m3</t>
  </si>
  <si>
    <t>663480624</t>
  </si>
  <si>
    <t>90</t>
  </si>
  <si>
    <t>722263254R</t>
  </si>
  <si>
    <t>Vodoměr DN 25, Q3= 4m3</t>
  </si>
  <si>
    <t>-1965976230</t>
  </si>
  <si>
    <t>896170411</t>
  </si>
  <si>
    <t>17+32+38+136+40+8+25+120</t>
  </si>
  <si>
    <t>1055136981</t>
  </si>
  <si>
    <t>-210461388</t>
  </si>
  <si>
    <t>90842857</t>
  </si>
  <si>
    <t>725112022</t>
  </si>
  <si>
    <t>Klozet keramický závěsný na nosné stěny s hlubokým splachováním odpad vodorovný</t>
  </si>
  <si>
    <t>-1793503812</t>
  </si>
  <si>
    <t>725121525R</t>
  </si>
  <si>
    <t>Pisoárový záchodek automatický s radarovým senzorem GOLEM</t>
  </si>
  <si>
    <t>1372283856</t>
  </si>
  <si>
    <t>725211603</t>
  </si>
  <si>
    <t>Umyvadlo keramické bílé šířky 600 mm bez krytu na sifon připevněné na stěnu šrouby</t>
  </si>
  <si>
    <t>1862181033</t>
  </si>
  <si>
    <t>725331211R</t>
  </si>
  <si>
    <t>výlevka plastová</t>
  </si>
  <si>
    <t>-372941042</t>
  </si>
  <si>
    <t>725813111R1</t>
  </si>
  <si>
    <t>Ventil rohový bez připojovací trubičky nebo flexi hadičky 1/2-3/8"</t>
  </si>
  <si>
    <t>475234276</t>
  </si>
  <si>
    <t>725813111R2</t>
  </si>
  <si>
    <t>Ventil rohový bez připojovací trubičky nebo flexi hadičky 3/4-3/4"</t>
  </si>
  <si>
    <t>744065259</t>
  </si>
  <si>
    <t>725821312</t>
  </si>
  <si>
    <t>Baterie dřezová nástěnná páková s otáčivým kulatým ústím a délkou ramínka 300 mm</t>
  </si>
  <si>
    <t>1990605172</t>
  </si>
  <si>
    <t>-1109577630</t>
  </si>
  <si>
    <t>55</t>
  </si>
  <si>
    <t>725841311R</t>
  </si>
  <si>
    <t>Sprchový komplet včetně hadice, držáku a mýdelníku na předem namíchanou vodu, provedení chrom, připojení ze zdi, vizuální značky pro nastavení sprchování (3 pozice) na hlavici</t>
  </si>
  <si>
    <t>-1821851542</t>
  </si>
  <si>
    <t>56</t>
  </si>
  <si>
    <t>725841321R</t>
  </si>
  <si>
    <t>Sprchová hlavice</t>
  </si>
  <si>
    <t>281594114</t>
  </si>
  <si>
    <t>54</t>
  </si>
  <si>
    <t>725841333R</t>
  </si>
  <si>
    <t>Tlačný samouzavírací ventil sprchový do zdi, na studenou/smíchanou vodu, včetně krycí růžice, převlečných matic a instalační krabice, odolné/vandaluvzdorné provedení, použité materiály odolné proti korozi a vodnímu kameni. Samočistící mechanismus se synte</t>
  </si>
  <si>
    <t>534996065</t>
  </si>
  <si>
    <t>vč. regulátoru průtoku</t>
  </si>
  <si>
    <t>28496482</t>
  </si>
  <si>
    <t>119</t>
  </si>
  <si>
    <t>-688447074</t>
  </si>
  <si>
    <t>120</t>
  </si>
  <si>
    <t>692382118</t>
  </si>
  <si>
    <t>726</t>
  </si>
  <si>
    <t>Zdravotechnika - předstěnové instalace</t>
  </si>
  <si>
    <t>726111031R</t>
  </si>
  <si>
    <t>Konstrukce pro zavěšení klozetu do lehkých konstrukcí + tlumísí vložka + sedátko + dvoj tlačítko (antivandal)</t>
  </si>
  <si>
    <t>-486302376</t>
  </si>
  <si>
    <t>726111041R</t>
  </si>
  <si>
    <t>Montážní prvek pro závěsné WC, 112 cm, se splachovací nádržkou pod omítku, bezbariérový, pro podpěry</t>
  </si>
  <si>
    <t>1085709876</t>
  </si>
  <si>
    <t>121</t>
  </si>
  <si>
    <t>998726111</t>
  </si>
  <si>
    <t>Přesun hmot tonážní pro instalační prefabrikáty v objektech v do 6 m</t>
  </si>
  <si>
    <t>1107256698</t>
  </si>
  <si>
    <t>122</t>
  </si>
  <si>
    <t>998726181</t>
  </si>
  <si>
    <t>Příplatek k přesunu hmot tonážní 726 prováděný bez použití mechanizace</t>
  </si>
  <si>
    <t>838783679</t>
  </si>
  <si>
    <t>731</t>
  </si>
  <si>
    <t>Ústřední vytápění - kotelny</t>
  </si>
  <si>
    <t>106</t>
  </si>
  <si>
    <t>731251123</t>
  </si>
  <si>
    <t>Kotel ocelový elektrický závěsný přímotopný o výkonu 45 kW</t>
  </si>
  <si>
    <t>1154943367</t>
  </si>
  <si>
    <t>123</t>
  </si>
  <si>
    <t>998731101</t>
  </si>
  <si>
    <t>Přesun hmot tonážní pro kotelny v objektech v do 6 m</t>
  </si>
  <si>
    <t>-660890279</t>
  </si>
  <si>
    <t>124</t>
  </si>
  <si>
    <t>998731181</t>
  </si>
  <si>
    <t>Příplatek k přesunu hmot tonážní 731 prováděný bez použití mechanizace</t>
  </si>
  <si>
    <t>-1591197575</t>
  </si>
  <si>
    <t>732</t>
  </si>
  <si>
    <t>Ústřední vytápění - strojovny</t>
  </si>
  <si>
    <t>109</t>
  </si>
  <si>
    <t>732331611R</t>
  </si>
  <si>
    <t>Ventil pro expanzní nádobu 3/4"</t>
  </si>
  <si>
    <t>-1324365287</t>
  </si>
  <si>
    <t>108</t>
  </si>
  <si>
    <t>732331615</t>
  </si>
  <si>
    <t>Nádoba tlaková expanzní s membránou závitové připojení PN 0,6 o objemu 35 l</t>
  </si>
  <si>
    <t>1777141932</t>
  </si>
  <si>
    <t>101</t>
  </si>
  <si>
    <t>732421212R</t>
  </si>
  <si>
    <t>Cirkulační čerpadlo mosazné, Hmax = 1,4m, Qmax = 0,5m3/h</t>
  </si>
  <si>
    <t>472344485</t>
  </si>
  <si>
    <t>125</t>
  </si>
  <si>
    <t>998732101</t>
  </si>
  <si>
    <t>Přesun hmot tonážní pro strojovny v objektech v do 6 m</t>
  </si>
  <si>
    <t>1941675757</t>
  </si>
  <si>
    <t>126</t>
  </si>
  <si>
    <t>998732181</t>
  </si>
  <si>
    <t>Příplatek k přesunu hmot tonážní 732 prováděný bez použití mechanizace</t>
  </si>
  <si>
    <t>639548419</t>
  </si>
  <si>
    <t>733</t>
  </si>
  <si>
    <t>Ústřední vytápění - rozvodné potrubí</t>
  </si>
  <si>
    <t>114</t>
  </si>
  <si>
    <t>733122205</t>
  </si>
  <si>
    <t>Potrubí z uhlíkové oceli hladké spojované lisováním 28x1,5</t>
  </si>
  <si>
    <t>-1747433064</t>
  </si>
  <si>
    <t>115</t>
  </si>
  <si>
    <t>733122207R</t>
  </si>
  <si>
    <t>Potrubí z uhlíkové oceli hladké spojované lisováním 42x1,5</t>
  </si>
  <si>
    <t>-1056111184</t>
  </si>
  <si>
    <t>129</t>
  </si>
  <si>
    <t>733190107</t>
  </si>
  <si>
    <t>Zkouška těsnosti potrubí ocelové do DN 40</t>
  </si>
  <si>
    <t>-31485663</t>
  </si>
  <si>
    <t>5+15</t>
  </si>
  <si>
    <t>127</t>
  </si>
  <si>
    <t>998733101</t>
  </si>
  <si>
    <t>Přesun hmot tonážní pro rozvody potrubí v objektech v do 6 m</t>
  </si>
  <si>
    <t>176236677</t>
  </si>
  <si>
    <t>128</t>
  </si>
  <si>
    <t>998733181</t>
  </si>
  <si>
    <t>Příplatek k přesunu hmot tonážní 733 prováděný bez použití mechanizace</t>
  </si>
  <si>
    <t>-347949316</t>
  </si>
  <si>
    <t>734</t>
  </si>
  <si>
    <t>Ústřední vytápění - armatury</t>
  </si>
  <si>
    <t>116</t>
  </si>
  <si>
    <t>734211120</t>
  </si>
  <si>
    <t>Ventil závitový odvzdušňovací G 1/2 PN 14 do 120°C automatický</t>
  </si>
  <si>
    <t>-2143448461</t>
  </si>
  <si>
    <t>112</t>
  </si>
  <si>
    <t>734242414</t>
  </si>
  <si>
    <t>Ventil závitový zpětný přímý G 1 PN 16 do 110°C</t>
  </si>
  <si>
    <t>1010337332</t>
  </si>
  <si>
    <t>113</t>
  </si>
  <si>
    <t>734242417R</t>
  </si>
  <si>
    <t>Odlučovač nečistot s magnetickou vložkou 25</t>
  </si>
  <si>
    <t>1254527335</t>
  </si>
  <si>
    <t>110</t>
  </si>
  <si>
    <t>734292715</t>
  </si>
  <si>
    <t>-1993634350</t>
  </si>
  <si>
    <t>111</t>
  </si>
  <si>
    <t>734292717</t>
  </si>
  <si>
    <t>Kohout kulový přímý G 1 1/2 PN 42 do 185°C vnitřní závit</t>
  </si>
  <si>
    <t>443924592</t>
  </si>
  <si>
    <t>130</t>
  </si>
  <si>
    <t>998734101</t>
  </si>
  <si>
    <t>Přesun hmot tonážní pro armatury v objektech v do 6 m</t>
  </si>
  <si>
    <t>-598586248</t>
  </si>
  <si>
    <t>131</t>
  </si>
  <si>
    <t>998734181</t>
  </si>
  <si>
    <t>Příplatek k přesunu hmot tonážní 734 prováděný bez použití mechanizace</t>
  </si>
  <si>
    <t>-872212009</t>
  </si>
  <si>
    <t>63</t>
  </si>
  <si>
    <t>Zásobníkový elektrický ohřívač telé vody, výkon 4 kW, objem 200 l</t>
  </si>
  <si>
    <t>-1559487037</t>
  </si>
  <si>
    <t>105</t>
  </si>
  <si>
    <t xml:space="preserve">Dávkovací čerpadlo - Membránové elektromagnetické čerpadlo, Q max = 8 l/h, pmax = 12 barů, 0,83 ml/zdvih, připojení sání - výtlak -d 4/6, maximální počet zdvihů 160 zdv/min, spojitým signálem 0/4...20 mA nebo proporcionální impulzním signálem s modelem n </t>
  </si>
  <si>
    <t>-1672671938</t>
  </si>
  <si>
    <t>107</t>
  </si>
  <si>
    <t>Kaskádní regulace</t>
  </si>
  <si>
    <t>263310016</t>
  </si>
  <si>
    <t>64</t>
  </si>
  <si>
    <t>Zásobníkový elektrický ohřívač telé vody, výkon 2,2 kW, objem 50 l</t>
  </si>
  <si>
    <t>48076781</t>
  </si>
  <si>
    <t>65</t>
  </si>
  <si>
    <t>Zásobníkový elektrický ohřívač telé vody, výkon 2 kW, objem 15 l</t>
  </si>
  <si>
    <t>1992041394</t>
  </si>
  <si>
    <t>70</t>
  </si>
  <si>
    <t>753693062</t>
  </si>
  <si>
    <t>92</t>
  </si>
  <si>
    <t xml:space="preserve">Přepážkový filtr na studenou vodu s automatickým proplachem, filtrační nádoba z vysoce kvalitního plastu PN 16, mosazná příruba s připojovacím šroubením, postříbřené filtrační síto z nerezové oceli s antibakteriálním účinkem, standartní poréznost 0,1 mm, </t>
  </si>
  <si>
    <t>1832393840</t>
  </si>
  <si>
    <t xml:space="preserve">možnost volby porézností 0,03/ 0,32/ 0,5 mm, automatické čištění síta zpětným proplachem dle nastaveného času nebo tlakové ztráty (odsávací hlavice), </t>
  </si>
  <si>
    <t>nepřerušovaná dodávka filtrované vody, odvod vody do otevřeného odpadního systému 1/2" hadicí, pro horizontální i vertikální montáž</t>
  </si>
  <si>
    <t>DN25</t>
  </si>
  <si>
    <t>93</t>
  </si>
  <si>
    <t>-1964738004</t>
  </si>
  <si>
    <t>DN32</t>
  </si>
  <si>
    <t>102</t>
  </si>
  <si>
    <t>Nepřímotopný akumulační zásobník, systém tank-in-tank s vnitřní nerezovou nádobou o celkovém objemu 800 l</t>
  </si>
  <si>
    <t>1025442218</t>
  </si>
  <si>
    <t>103</t>
  </si>
  <si>
    <t>Expanzní nádoba DT 80/10</t>
  </si>
  <si>
    <t>2098061698</t>
  </si>
  <si>
    <t>104</t>
  </si>
  <si>
    <t xml:space="preserve">Fyzikální úpravna </t>
  </si>
  <si>
    <t>529278248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</si>
</sst>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  <protection locked="0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1" fillId="6" borderId="22" xfId="0" applyFont="1" applyFill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 x14ac:dyDescent="0.2">
      <c r="AR2" s="205" t="s">
        <v>5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5" t="s">
        <v>6</v>
      </c>
      <c r="BT2" s="15" t="s">
        <v>7</v>
      </c>
    </row>
    <row r="3" spans="1:74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 x14ac:dyDescent="0.2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 x14ac:dyDescent="0.2">
      <c r="B5" s="18"/>
      <c r="D5" s="22" t="s">
        <v>13</v>
      </c>
      <c r="K5" s="216" t="s">
        <v>14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R5" s="18"/>
      <c r="BE5" s="196" t="s">
        <v>15</v>
      </c>
      <c r="BS5" s="15" t="s">
        <v>6</v>
      </c>
    </row>
    <row r="6" spans="1:74" ht="36.950000000000003" customHeight="1" x14ac:dyDescent="0.2">
      <c r="B6" s="18"/>
      <c r="D6" s="24" t="s">
        <v>16</v>
      </c>
      <c r="K6" s="217" t="s">
        <v>17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R6" s="18"/>
      <c r="BE6" s="197"/>
      <c r="BS6" s="15" t="s">
        <v>6</v>
      </c>
    </row>
    <row r="7" spans="1:74" ht="12" customHeight="1" x14ac:dyDescent="0.2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97"/>
      <c r="BS7" s="15" t="s">
        <v>6</v>
      </c>
    </row>
    <row r="8" spans="1:74" ht="12" customHeight="1" x14ac:dyDescent="0.2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97"/>
      <c r="BS8" s="15" t="s">
        <v>6</v>
      </c>
    </row>
    <row r="9" spans="1:74" ht="14.45" customHeight="1" x14ac:dyDescent="0.2">
      <c r="B9" s="18"/>
      <c r="AR9" s="18"/>
      <c r="BE9" s="197"/>
      <c r="BS9" s="15" t="s">
        <v>6</v>
      </c>
    </row>
    <row r="10" spans="1:74" ht="12" customHeight="1" x14ac:dyDescent="0.2">
      <c r="B10" s="18"/>
      <c r="D10" s="25" t="s">
        <v>24</v>
      </c>
      <c r="AK10" s="25" t="s">
        <v>25</v>
      </c>
      <c r="AN10" s="23" t="s">
        <v>1</v>
      </c>
      <c r="AR10" s="18"/>
      <c r="BE10" s="197"/>
      <c r="BS10" s="15" t="s">
        <v>6</v>
      </c>
    </row>
    <row r="11" spans="1:74" ht="18.399999999999999" customHeight="1" x14ac:dyDescent="0.2">
      <c r="B11" s="18"/>
      <c r="E11" s="23" t="s">
        <v>21</v>
      </c>
      <c r="AK11" s="25" t="s">
        <v>26</v>
      </c>
      <c r="AN11" s="23" t="s">
        <v>1</v>
      </c>
      <c r="AR11" s="18"/>
      <c r="BE11" s="197"/>
      <c r="BS11" s="15" t="s">
        <v>6</v>
      </c>
    </row>
    <row r="12" spans="1:74" ht="6.95" customHeight="1" x14ac:dyDescent="0.2">
      <c r="B12" s="18"/>
      <c r="AR12" s="18"/>
      <c r="BE12" s="197"/>
      <c r="BS12" s="15" t="s">
        <v>6</v>
      </c>
    </row>
    <row r="13" spans="1:74" ht="12" customHeight="1" x14ac:dyDescent="0.2">
      <c r="B13" s="18"/>
      <c r="D13" s="25" t="s">
        <v>27</v>
      </c>
      <c r="AK13" s="25" t="s">
        <v>25</v>
      </c>
      <c r="AN13" s="27" t="s">
        <v>28</v>
      </c>
      <c r="AR13" s="18"/>
      <c r="BE13" s="197"/>
      <c r="BS13" s="15" t="s">
        <v>6</v>
      </c>
    </row>
    <row r="14" spans="1:74" ht="12.75" x14ac:dyDescent="0.2">
      <c r="B14" s="18"/>
      <c r="E14" s="218" t="s">
        <v>28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5" t="s">
        <v>26</v>
      </c>
      <c r="AN14" s="27" t="s">
        <v>28</v>
      </c>
      <c r="AR14" s="18"/>
      <c r="BE14" s="197"/>
      <c r="BS14" s="15" t="s">
        <v>6</v>
      </c>
    </row>
    <row r="15" spans="1:74" ht="6.95" customHeight="1" x14ac:dyDescent="0.2">
      <c r="B15" s="18"/>
      <c r="AR15" s="18"/>
      <c r="BE15" s="197"/>
      <c r="BS15" s="15" t="s">
        <v>3</v>
      </c>
    </row>
    <row r="16" spans="1:74" ht="12" customHeight="1" x14ac:dyDescent="0.2">
      <c r="B16" s="18"/>
      <c r="D16" s="25" t="s">
        <v>29</v>
      </c>
      <c r="AK16" s="25" t="s">
        <v>25</v>
      </c>
      <c r="AN16" s="23" t="s">
        <v>1</v>
      </c>
      <c r="AR16" s="18"/>
      <c r="BE16" s="197"/>
      <c r="BS16" s="15" t="s">
        <v>3</v>
      </c>
    </row>
    <row r="17" spans="2:71" ht="18.399999999999999" customHeight="1" x14ac:dyDescent="0.2">
      <c r="B17" s="18"/>
      <c r="E17" s="23" t="s">
        <v>21</v>
      </c>
      <c r="AK17" s="25" t="s">
        <v>26</v>
      </c>
      <c r="AN17" s="23" t="s">
        <v>1</v>
      </c>
      <c r="AR17" s="18"/>
      <c r="BE17" s="197"/>
      <c r="BS17" s="15" t="s">
        <v>30</v>
      </c>
    </row>
    <row r="18" spans="2:71" ht="6.95" customHeight="1" x14ac:dyDescent="0.2">
      <c r="B18" s="18"/>
      <c r="AR18" s="18"/>
      <c r="BE18" s="197"/>
      <c r="BS18" s="15" t="s">
        <v>6</v>
      </c>
    </row>
    <row r="19" spans="2:71" ht="12" customHeight="1" x14ac:dyDescent="0.2">
      <c r="B19" s="18"/>
      <c r="D19" s="25" t="s">
        <v>31</v>
      </c>
      <c r="AK19" s="25" t="s">
        <v>25</v>
      </c>
      <c r="AN19" s="23" t="s">
        <v>1</v>
      </c>
      <c r="AR19" s="18"/>
      <c r="BE19" s="197"/>
      <c r="BS19" s="15" t="s">
        <v>6</v>
      </c>
    </row>
    <row r="20" spans="2:71" ht="18.399999999999999" customHeight="1" x14ac:dyDescent="0.2">
      <c r="B20" s="18"/>
      <c r="E20" s="23" t="s">
        <v>21</v>
      </c>
      <c r="AK20" s="25" t="s">
        <v>26</v>
      </c>
      <c r="AN20" s="23" t="s">
        <v>1</v>
      </c>
      <c r="AR20" s="18"/>
      <c r="BE20" s="197"/>
      <c r="BS20" s="15" t="s">
        <v>30</v>
      </c>
    </row>
    <row r="21" spans="2:71" ht="6.95" customHeight="1" x14ac:dyDescent="0.2">
      <c r="B21" s="18"/>
      <c r="AR21" s="18"/>
      <c r="BE21" s="197"/>
    </row>
    <row r="22" spans="2:71" ht="12" customHeight="1" x14ac:dyDescent="0.2">
      <c r="B22" s="18"/>
      <c r="D22" s="25" t="s">
        <v>32</v>
      </c>
      <c r="AR22" s="18"/>
      <c r="BE22" s="197"/>
    </row>
    <row r="23" spans="2:71" ht="16.5" customHeight="1" x14ac:dyDescent="0.2">
      <c r="B23" s="18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18"/>
      <c r="BE23" s="197"/>
    </row>
    <row r="24" spans="2:71" ht="6.95" customHeight="1" x14ac:dyDescent="0.2">
      <c r="B24" s="18"/>
      <c r="AR24" s="18"/>
      <c r="BE24" s="197"/>
    </row>
    <row r="25" spans="2:71" ht="6.95" customHeight="1" x14ac:dyDescent="0.2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97"/>
    </row>
    <row r="26" spans="2:71" s="1" customFormat="1" ht="25.9" customHeight="1" x14ac:dyDescent="0.2">
      <c r="B26" s="30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9">
        <f>ROUND(AG94,2)</f>
        <v>0</v>
      </c>
      <c r="AL26" s="200"/>
      <c r="AM26" s="200"/>
      <c r="AN26" s="200"/>
      <c r="AO26" s="200"/>
      <c r="AR26" s="30"/>
      <c r="BE26" s="197"/>
    </row>
    <row r="27" spans="2:71" s="1" customFormat="1" ht="6.95" customHeight="1" x14ac:dyDescent="0.2">
      <c r="B27" s="30"/>
      <c r="AR27" s="30"/>
      <c r="BE27" s="197"/>
    </row>
    <row r="28" spans="2:71" s="1" customFormat="1" ht="12.75" x14ac:dyDescent="0.2">
      <c r="B28" s="30"/>
      <c r="L28" s="221" t="s">
        <v>34</v>
      </c>
      <c r="M28" s="221"/>
      <c r="N28" s="221"/>
      <c r="O28" s="221"/>
      <c r="P28" s="221"/>
      <c r="W28" s="221" t="s">
        <v>35</v>
      </c>
      <c r="X28" s="221"/>
      <c r="Y28" s="221"/>
      <c r="Z28" s="221"/>
      <c r="AA28" s="221"/>
      <c r="AB28" s="221"/>
      <c r="AC28" s="221"/>
      <c r="AD28" s="221"/>
      <c r="AE28" s="221"/>
      <c r="AK28" s="221" t="s">
        <v>36</v>
      </c>
      <c r="AL28" s="221"/>
      <c r="AM28" s="221"/>
      <c r="AN28" s="221"/>
      <c r="AO28" s="221"/>
      <c r="AR28" s="30"/>
      <c r="BE28" s="197"/>
    </row>
    <row r="29" spans="2:71" s="2" customFormat="1" ht="14.45" customHeight="1" x14ac:dyDescent="0.2">
      <c r="B29" s="34"/>
      <c r="D29" s="25" t="s">
        <v>37</v>
      </c>
      <c r="F29" s="25" t="s">
        <v>38</v>
      </c>
      <c r="L29" s="222">
        <v>0.21</v>
      </c>
      <c r="M29" s="195"/>
      <c r="N29" s="195"/>
      <c r="O29" s="195"/>
      <c r="P29" s="195"/>
      <c r="W29" s="194">
        <f>ROUND(AZ94,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194">
        <f>ROUND(AV94, 2)</f>
        <v>0</v>
      </c>
      <c r="AL29" s="195"/>
      <c r="AM29" s="195"/>
      <c r="AN29" s="195"/>
      <c r="AO29" s="195"/>
      <c r="AR29" s="34"/>
      <c r="BE29" s="198"/>
    </row>
    <row r="30" spans="2:71" s="2" customFormat="1" ht="14.45" customHeight="1" x14ac:dyDescent="0.2">
      <c r="B30" s="34"/>
      <c r="F30" s="25" t="s">
        <v>39</v>
      </c>
      <c r="L30" s="222">
        <v>0.15</v>
      </c>
      <c r="M30" s="195"/>
      <c r="N30" s="195"/>
      <c r="O30" s="195"/>
      <c r="P30" s="195"/>
      <c r="W30" s="194">
        <f>ROUND(BA94,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194">
        <f>ROUND(AW94, 2)</f>
        <v>0</v>
      </c>
      <c r="AL30" s="195"/>
      <c r="AM30" s="195"/>
      <c r="AN30" s="195"/>
      <c r="AO30" s="195"/>
      <c r="AR30" s="34"/>
      <c r="BE30" s="198"/>
    </row>
    <row r="31" spans="2:71" s="2" customFormat="1" ht="14.45" hidden="1" customHeight="1" x14ac:dyDescent="0.2">
      <c r="B31" s="34"/>
      <c r="F31" s="25" t="s">
        <v>40</v>
      </c>
      <c r="L31" s="222">
        <v>0.21</v>
      </c>
      <c r="M31" s="195"/>
      <c r="N31" s="195"/>
      <c r="O31" s="195"/>
      <c r="P31" s="195"/>
      <c r="W31" s="194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4">
        <v>0</v>
      </c>
      <c r="AL31" s="195"/>
      <c r="AM31" s="195"/>
      <c r="AN31" s="195"/>
      <c r="AO31" s="195"/>
      <c r="AR31" s="34"/>
      <c r="BE31" s="198"/>
    </row>
    <row r="32" spans="2:71" s="2" customFormat="1" ht="14.45" hidden="1" customHeight="1" x14ac:dyDescent="0.2">
      <c r="B32" s="34"/>
      <c r="F32" s="25" t="s">
        <v>41</v>
      </c>
      <c r="L32" s="222">
        <v>0.15</v>
      </c>
      <c r="M32" s="195"/>
      <c r="N32" s="195"/>
      <c r="O32" s="195"/>
      <c r="P32" s="195"/>
      <c r="W32" s="194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4">
        <v>0</v>
      </c>
      <c r="AL32" s="195"/>
      <c r="AM32" s="195"/>
      <c r="AN32" s="195"/>
      <c r="AO32" s="195"/>
      <c r="AR32" s="34"/>
      <c r="BE32" s="198"/>
    </row>
    <row r="33" spans="2:57" s="2" customFormat="1" ht="14.45" hidden="1" customHeight="1" x14ac:dyDescent="0.2">
      <c r="B33" s="34"/>
      <c r="F33" s="25" t="s">
        <v>42</v>
      </c>
      <c r="L33" s="222">
        <v>0</v>
      </c>
      <c r="M33" s="195"/>
      <c r="N33" s="195"/>
      <c r="O33" s="195"/>
      <c r="P33" s="195"/>
      <c r="W33" s="194">
        <f>ROUND(BD94,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194">
        <v>0</v>
      </c>
      <c r="AL33" s="195"/>
      <c r="AM33" s="195"/>
      <c r="AN33" s="195"/>
      <c r="AO33" s="195"/>
      <c r="AR33" s="34"/>
      <c r="BE33" s="198"/>
    </row>
    <row r="34" spans="2:57" s="1" customFormat="1" ht="6.95" customHeight="1" x14ac:dyDescent="0.2">
      <c r="B34" s="30"/>
      <c r="AR34" s="30"/>
      <c r="BE34" s="197"/>
    </row>
    <row r="35" spans="2:57" s="1" customFormat="1" ht="25.9" customHeight="1" x14ac:dyDescent="0.2">
      <c r="B35" s="30"/>
      <c r="C35" s="35"/>
      <c r="D35" s="36" t="s">
        <v>43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44</v>
      </c>
      <c r="U35" s="37"/>
      <c r="V35" s="37"/>
      <c r="W35" s="37"/>
      <c r="X35" s="201" t="s">
        <v>45</v>
      </c>
      <c r="Y35" s="202"/>
      <c r="Z35" s="202"/>
      <c r="AA35" s="202"/>
      <c r="AB35" s="202"/>
      <c r="AC35" s="37"/>
      <c r="AD35" s="37"/>
      <c r="AE35" s="37"/>
      <c r="AF35" s="37"/>
      <c r="AG35" s="37"/>
      <c r="AH35" s="37"/>
      <c r="AI35" s="37"/>
      <c r="AJ35" s="37"/>
      <c r="AK35" s="203">
        <f>SUM(AK26:AK33)</f>
        <v>0</v>
      </c>
      <c r="AL35" s="202"/>
      <c r="AM35" s="202"/>
      <c r="AN35" s="202"/>
      <c r="AO35" s="204"/>
      <c r="AP35" s="35"/>
      <c r="AQ35" s="35"/>
      <c r="AR35" s="30"/>
    </row>
    <row r="36" spans="2:57" s="1" customFormat="1" ht="6.95" customHeight="1" x14ac:dyDescent="0.2">
      <c r="B36" s="30"/>
      <c r="AR36" s="30"/>
    </row>
    <row r="37" spans="2:57" s="1" customFormat="1" ht="14.45" customHeight="1" x14ac:dyDescent="0.2">
      <c r="B37" s="30"/>
      <c r="AR37" s="30"/>
    </row>
    <row r="38" spans="2:57" ht="14.45" customHeight="1" x14ac:dyDescent="0.2">
      <c r="B38" s="18"/>
      <c r="AR38" s="18"/>
    </row>
    <row r="39" spans="2:57" ht="14.45" customHeight="1" x14ac:dyDescent="0.2">
      <c r="B39" s="18"/>
      <c r="AR39" s="18"/>
    </row>
    <row r="40" spans="2:57" ht="14.45" customHeight="1" x14ac:dyDescent="0.2">
      <c r="B40" s="18"/>
      <c r="AR40" s="18"/>
    </row>
    <row r="41" spans="2:57" ht="14.45" customHeight="1" x14ac:dyDescent="0.2">
      <c r="B41" s="18"/>
      <c r="AR41" s="18"/>
    </row>
    <row r="42" spans="2:57" ht="14.45" customHeight="1" x14ac:dyDescent="0.2">
      <c r="B42" s="18"/>
      <c r="AR42" s="18"/>
    </row>
    <row r="43" spans="2:57" ht="14.45" customHeight="1" x14ac:dyDescent="0.2">
      <c r="B43" s="18"/>
      <c r="AR43" s="18"/>
    </row>
    <row r="44" spans="2:57" ht="14.45" customHeight="1" x14ac:dyDescent="0.2">
      <c r="B44" s="18"/>
      <c r="AR44" s="18"/>
    </row>
    <row r="45" spans="2:57" ht="14.45" customHeight="1" x14ac:dyDescent="0.2">
      <c r="B45" s="18"/>
      <c r="AR45" s="18"/>
    </row>
    <row r="46" spans="2:57" ht="14.45" customHeight="1" x14ac:dyDescent="0.2">
      <c r="B46" s="18"/>
      <c r="AR46" s="18"/>
    </row>
    <row r="47" spans="2:57" ht="14.45" customHeight="1" x14ac:dyDescent="0.2">
      <c r="B47" s="18"/>
      <c r="AR47" s="18"/>
    </row>
    <row r="48" spans="2:57" ht="14.45" customHeight="1" x14ac:dyDescent="0.2">
      <c r="B48" s="18"/>
      <c r="AR48" s="18"/>
    </row>
    <row r="49" spans="2:44" s="1" customFormat="1" ht="14.45" customHeight="1" x14ac:dyDescent="0.2">
      <c r="B49" s="30"/>
      <c r="D49" s="39" t="s">
        <v>46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47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 x14ac:dyDescent="0.2">
      <c r="B50" s="18"/>
      <c r="AR50" s="18"/>
    </row>
    <row r="51" spans="2:44" ht="11.25" x14ac:dyDescent="0.2">
      <c r="B51" s="18"/>
      <c r="AR51" s="18"/>
    </row>
    <row r="52" spans="2:44" ht="11.25" x14ac:dyDescent="0.2">
      <c r="B52" s="18"/>
      <c r="AR52" s="18"/>
    </row>
    <row r="53" spans="2:44" ht="11.25" x14ac:dyDescent="0.2">
      <c r="B53" s="18"/>
      <c r="AR53" s="18"/>
    </row>
    <row r="54" spans="2:44" ht="11.25" x14ac:dyDescent="0.2">
      <c r="B54" s="18"/>
      <c r="AR54" s="18"/>
    </row>
    <row r="55" spans="2:44" ht="11.25" x14ac:dyDescent="0.2">
      <c r="B55" s="18"/>
      <c r="AR55" s="18"/>
    </row>
    <row r="56" spans="2:44" ht="11.25" x14ac:dyDescent="0.2">
      <c r="B56" s="18"/>
      <c r="AR56" s="18"/>
    </row>
    <row r="57" spans="2:44" ht="11.25" x14ac:dyDescent="0.2">
      <c r="B57" s="18"/>
      <c r="AR57" s="18"/>
    </row>
    <row r="58" spans="2:44" ht="11.25" x14ac:dyDescent="0.2">
      <c r="B58" s="18"/>
      <c r="AR58" s="18"/>
    </row>
    <row r="59" spans="2:44" ht="11.25" x14ac:dyDescent="0.2">
      <c r="B59" s="18"/>
      <c r="AR59" s="18"/>
    </row>
    <row r="60" spans="2:44" s="1" customFormat="1" ht="12.75" x14ac:dyDescent="0.2">
      <c r="B60" s="30"/>
      <c r="D60" s="41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48</v>
      </c>
      <c r="AI60" s="32"/>
      <c r="AJ60" s="32"/>
      <c r="AK60" s="32"/>
      <c r="AL60" s="32"/>
      <c r="AM60" s="41" t="s">
        <v>49</v>
      </c>
      <c r="AN60" s="32"/>
      <c r="AO60" s="32"/>
      <c r="AR60" s="30"/>
    </row>
    <row r="61" spans="2:44" ht="11.25" x14ac:dyDescent="0.2">
      <c r="B61" s="18"/>
      <c r="AR61" s="18"/>
    </row>
    <row r="62" spans="2:44" ht="11.25" x14ac:dyDescent="0.2">
      <c r="B62" s="18"/>
      <c r="AR62" s="18"/>
    </row>
    <row r="63" spans="2:44" ht="11.25" x14ac:dyDescent="0.2">
      <c r="B63" s="18"/>
      <c r="AR63" s="18"/>
    </row>
    <row r="64" spans="2:44" s="1" customFormat="1" ht="12.75" x14ac:dyDescent="0.2">
      <c r="B64" s="30"/>
      <c r="D64" s="39" t="s">
        <v>50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51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 x14ac:dyDescent="0.2">
      <c r="B65" s="18"/>
      <c r="AR65" s="18"/>
    </row>
    <row r="66" spans="2:44" ht="11.25" x14ac:dyDescent="0.2">
      <c r="B66" s="18"/>
      <c r="AR66" s="18"/>
    </row>
    <row r="67" spans="2:44" ht="11.25" x14ac:dyDescent="0.2">
      <c r="B67" s="18"/>
      <c r="AR67" s="18"/>
    </row>
    <row r="68" spans="2:44" ht="11.25" x14ac:dyDescent="0.2">
      <c r="B68" s="18"/>
      <c r="AR68" s="18"/>
    </row>
    <row r="69" spans="2:44" ht="11.25" x14ac:dyDescent="0.2">
      <c r="B69" s="18"/>
      <c r="AR69" s="18"/>
    </row>
    <row r="70" spans="2:44" ht="11.25" x14ac:dyDescent="0.2">
      <c r="B70" s="18"/>
      <c r="AR70" s="18"/>
    </row>
    <row r="71" spans="2:44" ht="11.25" x14ac:dyDescent="0.2">
      <c r="B71" s="18"/>
      <c r="AR71" s="18"/>
    </row>
    <row r="72" spans="2:44" ht="11.25" x14ac:dyDescent="0.2">
      <c r="B72" s="18"/>
      <c r="AR72" s="18"/>
    </row>
    <row r="73" spans="2:44" ht="11.25" x14ac:dyDescent="0.2">
      <c r="B73" s="18"/>
      <c r="AR73" s="18"/>
    </row>
    <row r="74" spans="2:44" ht="11.25" x14ac:dyDescent="0.2">
      <c r="B74" s="18"/>
      <c r="AR74" s="18"/>
    </row>
    <row r="75" spans="2:44" s="1" customFormat="1" ht="12.75" x14ac:dyDescent="0.2">
      <c r="B75" s="30"/>
      <c r="D75" s="41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48</v>
      </c>
      <c r="AI75" s="32"/>
      <c r="AJ75" s="32"/>
      <c r="AK75" s="32"/>
      <c r="AL75" s="32"/>
      <c r="AM75" s="41" t="s">
        <v>49</v>
      </c>
      <c r="AN75" s="32"/>
      <c r="AO75" s="32"/>
      <c r="AR75" s="30"/>
    </row>
    <row r="76" spans="2:44" s="1" customFormat="1" ht="11.25" x14ac:dyDescent="0.2">
      <c r="B76" s="30"/>
      <c r="AR76" s="30"/>
    </row>
    <row r="77" spans="2:44" s="1" customFormat="1" ht="6.95" customHeight="1" x14ac:dyDescent="0.2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 x14ac:dyDescent="0.2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 x14ac:dyDescent="0.2">
      <c r="B82" s="30"/>
      <c r="C82" s="19" t="s">
        <v>52</v>
      </c>
      <c r="AR82" s="30"/>
    </row>
    <row r="83" spans="1:91" s="1" customFormat="1" ht="6.95" customHeight="1" x14ac:dyDescent="0.2">
      <c r="B83" s="30"/>
      <c r="AR83" s="30"/>
    </row>
    <row r="84" spans="1:91" s="3" customFormat="1" ht="12" customHeight="1" x14ac:dyDescent="0.2">
      <c r="B84" s="46"/>
      <c r="C84" s="25" t="s">
        <v>13</v>
      </c>
      <c r="L84" s="3" t="str">
        <f>K5</f>
        <v>PK</v>
      </c>
      <c r="AR84" s="46"/>
    </row>
    <row r="85" spans="1:91" s="4" customFormat="1" ht="36.950000000000003" customHeight="1" x14ac:dyDescent="0.2">
      <c r="B85" s="47"/>
      <c r="C85" s="48" t="s">
        <v>16</v>
      </c>
      <c r="L85" s="213" t="str">
        <f>K6</f>
        <v>SO02,03 Objekt technologie, filtrace, provozní, vstupní a areálové sítě</v>
      </c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R85" s="47"/>
    </row>
    <row r="86" spans="1:91" s="1" customFormat="1" ht="6.95" customHeight="1" x14ac:dyDescent="0.2">
      <c r="B86" s="30"/>
      <c r="AR86" s="30"/>
    </row>
    <row r="87" spans="1:91" s="1" customFormat="1" ht="12" customHeight="1" x14ac:dyDescent="0.2">
      <c r="B87" s="30"/>
      <c r="C87" s="25" t="s">
        <v>20</v>
      </c>
      <c r="L87" s="49" t="str">
        <f>IF(K8="","",K8)</f>
        <v xml:space="preserve"> </v>
      </c>
      <c r="AI87" s="25" t="s">
        <v>22</v>
      </c>
      <c r="AM87" s="215" t="str">
        <f>IF(AN8= "","",AN8)</f>
        <v>12. 5. 2020</v>
      </c>
      <c r="AN87" s="215"/>
      <c r="AR87" s="30"/>
    </row>
    <row r="88" spans="1:91" s="1" customFormat="1" ht="6.95" customHeight="1" x14ac:dyDescent="0.2">
      <c r="B88" s="30"/>
      <c r="AR88" s="30"/>
    </row>
    <row r="89" spans="1:91" s="1" customFormat="1" ht="15.2" customHeight="1" x14ac:dyDescent="0.2">
      <c r="B89" s="30"/>
      <c r="C89" s="25" t="s">
        <v>24</v>
      </c>
      <c r="L89" s="3" t="str">
        <f>IF(E11= "","",E11)</f>
        <v xml:space="preserve"> </v>
      </c>
      <c r="AI89" s="25" t="s">
        <v>29</v>
      </c>
      <c r="AM89" s="211" t="str">
        <f>IF(E17="","",E17)</f>
        <v xml:space="preserve"> </v>
      </c>
      <c r="AN89" s="212"/>
      <c r="AO89" s="212"/>
      <c r="AP89" s="212"/>
      <c r="AR89" s="30"/>
      <c r="AS89" s="207" t="s">
        <v>53</v>
      </c>
      <c r="AT89" s="208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 x14ac:dyDescent="0.2">
      <c r="B90" s="30"/>
      <c r="C90" s="25" t="s">
        <v>27</v>
      </c>
      <c r="L90" s="3" t="str">
        <f>IF(E14= "Vyplň údaj","",E14)</f>
        <v/>
      </c>
      <c r="AI90" s="25" t="s">
        <v>31</v>
      </c>
      <c r="AM90" s="211" t="str">
        <f>IF(E20="","",E20)</f>
        <v xml:space="preserve"> </v>
      </c>
      <c r="AN90" s="212"/>
      <c r="AO90" s="212"/>
      <c r="AP90" s="212"/>
      <c r="AR90" s="30"/>
      <c r="AS90" s="209"/>
      <c r="AT90" s="210"/>
      <c r="AU90" s="53"/>
      <c r="AV90" s="53"/>
      <c r="AW90" s="53"/>
      <c r="AX90" s="53"/>
      <c r="AY90" s="53"/>
      <c r="AZ90" s="53"/>
      <c r="BA90" s="53"/>
      <c r="BB90" s="53"/>
      <c r="BC90" s="53"/>
      <c r="BD90" s="54"/>
    </row>
    <row r="91" spans="1:91" s="1" customFormat="1" ht="10.9" customHeight="1" x14ac:dyDescent="0.2">
      <c r="B91" s="30"/>
      <c r="AR91" s="30"/>
      <c r="AS91" s="209"/>
      <c r="AT91" s="210"/>
      <c r="AU91" s="53"/>
      <c r="AV91" s="53"/>
      <c r="AW91" s="53"/>
      <c r="AX91" s="53"/>
      <c r="AY91" s="53"/>
      <c r="AZ91" s="53"/>
      <c r="BA91" s="53"/>
      <c r="BB91" s="53"/>
      <c r="BC91" s="53"/>
      <c r="BD91" s="54"/>
    </row>
    <row r="92" spans="1:91" s="1" customFormat="1" ht="29.25" customHeight="1" x14ac:dyDescent="0.2">
      <c r="B92" s="30"/>
      <c r="C92" s="231" t="s">
        <v>54</v>
      </c>
      <c r="D92" s="224"/>
      <c r="E92" s="224"/>
      <c r="F92" s="224"/>
      <c r="G92" s="224"/>
      <c r="H92" s="55"/>
      <c r="I92" s="223" t="s">
        <v>55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6" t="s">
        <v>56</v>
      </c>
      <c r="AH92" s="224"/>
      <c r="AI92" s="224"/>
      <c r="AJ92" s="224"/>
      <c r="AK92" s="224"/>
      <c r="AL92" s="224"/>
      <c r="AM92" s="224"/>
      <c r="AN92" s="223" t="s">
        <v>57</v>
      </c>
      <c r="AO92" s="224"/>
      <c r="AP92" s="225"/>
      <c r="AQ92" s="56" t="s">
        <v>58</v>
      </c>
      <c r="AR92" s="30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9" t="s">
        <v>70</v>
      </c>
    </row>
    <row r="93" spans="1:91" s="1" customFormat="1" ht="10.9" customHeight="1" x14ac:dyDescent="0.2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 x14ac:dyDescent="0.2">
      <c r="B94" s="61"/>
      <c r="C94" s="62" t="s">
        <v>71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29">
        <f>ROUND(SUM(AG95:AG98),2)</f>
        <v>0</v>
      </c>
      <c r="AH94" s="229"/>
      <c r="AI94" s="229"/>
      <c r="AJ94" s="229"/>
      <c r="AK94" s="229"/>
      <c r="AL94" s="229"/>
      <c r="AM94" s="229"/>
      <c r="AN94" s="230">
        <f>SUM(AG94,AT94)</f>
        <v>0</v>
      </c>
      <c r="AO94" s="230"/>
      <c r="AP94" s="230"/>
      <c r="AQ94" s="65" t="s">
        <v>1</v>
      </c>
      <c r="AR94" s="61"/>
      <c r="AS94" s="66">
        <f>ROUND(SUM(AS95:AS98),2)</f>
        <v>0</v>
      </c>
      <c r="AT94" s="67">
        <f>ROUND(SUM(AV94:AW94),2)</f>
        <v>0</v>
      </c>
      <c r="AU94" s="68">
        <f>ROUND(SUM(AU95:AU98),5)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ROUND(SUM(AZ95:AZ98),2)</f>
        <v>0</v>
      </c>
      <c r="BA94" s="67">
        <f>ROUND(SUM(BA95:BA98),2)</f>
        <v>0</v>
      </c>
      <c r="BB94" s="67">
        <f>ROUND(SUM(BB95:BB98),2)</f>
        <v>0</v>
      </c>
      <c r="BC94" s="67">
        <f>ROUND(SUM(BC95:BC98),2)</f>
        <v>0</v>
      </c>
      <c r="BD94" s="69">
        <f>ROUND(SUM(BD95:BD98),2)</f>
        <v>0</v>
      </c>
      <c r="BS94" s="70" t="s">
        <v>72</v>
      </c>
      <c r="BT94" s="70" t="s">
        <v>73</v>
      </c>
      <c r="BU94" s="71" t="s">
        <v>74</v>
      </c>
      <c r="BV94" s="70" t="s">
        <v>75</v>
      </c>
      <c r="BW94" s="70" t="s">
        <v>4</v>
      </c>
      <c r="BX94" s="70" t="s">
        <v>76</v>
      </c>
      <c r="CL94" s="70" t="s">
        <v>1</v>
      </c>
    </row>
    <row r="95" spans="1:91" s="6" customFormat="1" ht="16.5" customHeight="1" x14ac:dyDescent="0.2">
      <c r="A95" s="72" t="s">
        <v>77</v>
      </c>
      <c r="B95" s="73"/>
      <c r="C95" s="74"/>
      <c r="D95" s="232" t="s">
        <v>78</v>
      </c>
      <c r="E95" s="232"/>
      <c r="F95" s="232"/>
      <c r="G95" s="232"/>
      <c r="H95" s="232"/>
      <c r="I95" s="75"/>
      <c r="J95" s="232" t="s">
        <v>79</v>
      </c>
      <c r="K95" s="232"/>
      <c r="L95" s="232"/>
      <c r="M95" s="232"/>
      <c r="N95" s="232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  <c r="AE95" s="232"/>
      <c r="AF95" s="232"/>
      <c r="AG95" s="227">
        <f>'NS - Nové areálové sítě'!J30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76" t="s">
        <v>80</v>
      </c>
      <c r="AR95" s="73"/>
      <c r="AS95" s="77">
        <v>0</v>
      </c>
      <c r="AT95" s="78">
        <f>ROUND(SUM(AV95:AW95),2)</f>
        <v>0</v>
      </c>
      <c r="AU95" s="79">
        <f>'NS - Nové areálové sítě'!P122</f>
        <v>0</v>
      </c>
      <c r="AV95" s="78">
        <f>'NS - Nové areálové sítě'!J33</f>
        <v>0</v>
      </c>
      <c r="AW95" s="78">
        <f>'NS - Nové areálové sítě'!J34</f>
        <v>0</v>
      </c>
      <c r="AX95" s="78">
        <f>'NS - Nové areálové sítě'!J35</f>
        <v>0</v>
      </c>
      <c r="AY95" s="78">
        <f>'NS - Nové areálové sítě'!J36</f>
        <v>0</v>
      </c>
      <c r="AZ95" s="78">
        <f>'NS - Nové areálové sítě'!F33</f>
        <v>0</v>
      </c>
      <c r="BA95" s="78">
        <f>'NS - Nové areálové sítě'!F34</f>
        <v>0</v>
      </c>
      <c r="BB95" s="78">
        <f>'NS - Nové areálové sítě'!F35</f>
        <v>0</v>
      </c>
      <c r="BC95" s="78">
        <f>'NS - Nové areálové sítě'!F36</f>
        <v>0</v>
      </c>
      <c r="BD95" s="80">
        <f>'NS - Nové areálové sítě'!F37</f>
        <v>0</v>
      </c>
      <c r="BT95" s="81" t="s">
        <v>81</v>
      </c>
      <c r="BV95" s="81" t="s">
        <v>75</v>
      </c>
      <c r="BW95" s="81" t="s">
        <v>82</v>
      </c>
      <c r="BX95" s="81" t="s">
        <v>4</v>
      </c>
      <c r="CL95" s="81" t="s">
        <v>1</v>
      </c>
      <c r="CM95" s="81" t="s">
        <v>83</v>
      </c>
    </row>
    <row r="96" spans="1:91" s="6" customFormat="1" ht="16.5" customHeight="1" x14ac:dyDescent="0.2">
      <c r="A96" s="72" t="s">
        <v>77</v>
      </c>
      <c r="B96" s="73"/>
      <c r="C96" s="74"/>
      <c r="D96" s="232" t="s">
        <v>84</v>
      </c>
      <c r="E96" s="232"/>
      <c r="F96" s="232"/>
      <c r="G96" s="232"/>
      <c r="H96" s="232"/>
      <c r="I96" s="75"/>
      <c r="J96" s="232" t="s">
        <v>85</v>
      </c>
      <c r="K96" s="232"/>
      <c r="L96" s="232"/>
      <c r="M96" s="232"/>
      <c r="N96" s="232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  <c r="AE96" s="232"/>
      <c r="AF96" s="232"/>
      <c r="AG96" s="227">
        <f>'SO02_1 - Objekt technologie'!J30</f>
        <v>0</v>
      </c>
      <c r="AH96" s="228"/>
      <c r="AI96" s="228"/>
      <c r="AJ96" s="228"/>
      <c r="AK96" s="228"/>
      <c r="AL96" s="228"/>
      <c r="AM96" s="228"/>
      <c r="AN96" s="227">
        <f>SUM(AG96,AT96)</f>
        <v>0</v>
      </c>
      <c r="AO96" s="228"/>
      <c r="AP96" s="228"/>
      <c r="AQ96" s="76" t="s">
        <v>80</v>
      </c>
      <c r="AR96" s="73"/>
      <c r="AS96" s="77">
        <v>0</v>
      </c>
      <c r="AT96" s="78">
        <f>ROUND(SUM(AV96:AW96),2)</f>
        <v>0</v>
      </c>
      <c r="AU96" s="79">
        <f>'SO02_1 - Objekt technologie'!P121</f>
        <v>0</v>
      </c>
      <c r="AV96" s="78">
        <f>'SO02_1 - Objekt technologie'!J33</f>
        <v>0</v>
      </c>
      <c r="AW96" s="78">
        <f>'SO02_1 - Objekt technologie'!J34</f>
        <v>0</v>
      </c>
      <c r="AX96" s="78">
        <f>'SO02_1 - Objekt technologie'!J35</f>
        <v>0</v>
      </c>
      <c r="AY96" s="78">
        <f>'SO02_1 - Objekt technologie'!J36</f>
        <v>0</v>
      </c>
      <c r="AZ96" s="78">
        <f>'SO02_1 - Objekt technologie'!F33</f>
        <v>0</v>
      </c>
      <c r="BA96" s="78">
        <f>'SO02_1 - Objekt technologie'!F34</f>
        <v>0</v>
      </c>
      <c r="BB96" s="78">
        <f>'SO02_1 - Objekt technologie'!F35</f>
        <v>0</v>
      </c>
      <c r="BC96" s="78">
        <f>'SO02_1 - Objekt technologie'!F36</f>
        <v>0</v>
      </c>
      <c r="BD96" s="80">
        <f>'SO02_1 - Objekt technologie'!F37</f>
        <v>0</v>
      </c>
      <c r="BT96" s="81" t="s">
        <v>81</v>
      </c>
      <c r="BV96" s="81" t="s">
        <v>75</v>
      </c>
      <c r="BW96" s="81" t="s">
        <v>86</v>
      </c>
      <c r="BX96" s="81" t="s">
        <v>4</v>
      </c>
      <c r="CL96" s="81" t="s">
        <v>1</v>
      </c>
      <c r="CM96" s="81" t="s">
        <v>83</v>
      </c>
    </row>
    <row r="97" spans="1:91" s="6" customFormat="1" ht="16.5" customHeight="1" x14ac:dyDescent="0.2">
      <c r="A97" s="72" t="s">
        <v>77</v>
      </c>
      <c r="B97" s="73"/>
      <c r="C97" s="74"/>
      <c r="D97" s="232" t="s">
        <v>87</v>
      </c>
      <c r="E97" s="232"/>
      <c r="F97" s="232"/>
      <c r="G97" s="232"/>
      <c r="H97" s="232"/>
      <c r="I97" s="75"/>
      <c r="J97" s="232" t="s">
        <v>88</v>
      </c>
      <c r="K97" s="232"/>
      <c r="L97" s="232"/>
      <c r="M97" s="232"/>
      <c r="N97" s="232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  <c r="AE97" s="232"/>
      <c r="AF97" s="232"/>
      <c r="AG97" s="227">
        <f>'SO02_2 - Objekt filtrace'!J30</f>
        <v>0</v>
      </c>
      <c r="AH97" s="228"/>
      <c r="AI97" s="228"/>
      <c r="AJ97" s="228"/>
      <c r="AK97" s="228"/>
      <c r="AL97" s="228"/>
      <c r="AM97" s="228"/>
      <c r="AN97" s="227">
        <f>SUM(AG97,AT97)</f>
        <v>0</v>
      </c>
      <c r="AO97" s="228"/>
      <c r="AP97" s="228"/>
      <c r="AQ97" s="76" t="s">
        <v>80</v>
      </c>
      <c r="AR97" s="73"/>
      <c r="AS97" s="77">
        <v>0</v>
      </c>
      <c r="AT97" s="78">
        <f>ROUND(SUM(AV97:AW97),2)</f>
        <v>0</v>
      </c>
      <c r="AU97" s="79">
        <f>'SO02_2 - Objekt filtrace'!P123</f>
        <v>0</v>
      </c>
      <c r="AV97" s="78">
        <f>'SO02_2 - Objekt filtrace'!J33</f>
        <v>0</v>
      </c>
      <c r="AW97" s="78">
        <f>'SO02_2 - Objekt filtrace'!J34</f>
        <v>0</v>
      </c>
      <c r="AX97" s="78">
        <f>'SO02_2 - Objekt filtrace'!J35</f>
        <v>0</v>
      </c>
      <c r="AY97" s="78">
        <f>'SO02_2 - Objekt filtrace'!J36</f>
        <v>0</v>
      </c>
      <c r="AZ97" s="78">
        <f>'SO02_2 - Objekt filtrace'!F33</f>
        <v>0</v>
      </c>
      <c r="BA97" s="78">
        <f>'SO02_2 - Objekt filtrace'!F34</f>
        <v>0</v>
      </c>
      <c r="BB97" s="78">
        <f>'SO02_2 - Objekt filtrace'!F35</f>
        <v>0</v>
      </c>
      <c r="BC97" s="78">
        <f>'SO02_2 - Objekt filtrace'!F36</f>
        <v>0</v>
      </c>
      <c r="BD97" s="80">
        <f>'SO02_2 - Objekt filtrace'!F37</f>
        <v>0</v>
      </c>
      <c r="BT97" s="81" t="s">
        <v>81</v>
      </c>
      <c r="BV97" s="81" t="s">
        <v>75</v>
      </c>
      <c r="BW97" s="81" t="s">
        <v>89</v>
      </c>
      <c r="BX97" s="81" t="s">
        <v>4</v>
      </c>
      <c r="CL97" s="81" t="s">
        <v>1</v>
      </c>
      <c r="CM97" s="81" t="s">
        <v>83</v>
      </c>
    </row>
    <row r="98" spans="1:91" s="6" customFormat="1" ht="16.5" customHeight="1" x14ac:dyDescent="0.2">
      <c r="A98" s="72" t="s">
        <v>77</v>
      </c>
      <c r="B98" s="73"/>
      <c r="C98" s="74"/>
      <c r="D98" s="232" t="s">
        <v>90</v>
      </c>
      <c r="E98" s="232"/>
      <c r="F98" s="232"/>
      <c r="G98" s="232"/>
      <c r="H98" s="232"/>
      <c r="I98" s="75"/>
      <c r="J98" s="232" t="s">
        <v>91</v>
      </c>
      <c r="K98" s="232"/>
      <c r="L98" s="232"/>
      <c r="M98" s="232"/>
      <c r="N98" s="232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  <c r="AE98" s="232"/>
      <c r="AF98" s="232"/>
      <c r="AG98" s="227">
        <f>'SO03 - Provozní a vstupní...'!J30</f>
        <v>0</v>
      </c>
      <c r="AH98" s="228"/>
      <c r="AI98" s="228"/>
      <c r="AJ98" s="228"/>
      <c r="AK98" s="228"/>
      <c r="AL98" s="228"/>
      <c r="AM98" s="228"/>
      <c r="AN98" s="227">
        <f>SUM(AG98,AT98)</f>
        <v>0</v>
      </c>
      <c r="AO98" s="228"/>
      <c r="AP98" s="228"/>
      <c r="AQ98" s="76" t="s">
        <v>80</v>
      </c>
      <c r="AR98" s="73"/>
      <c r="AS98" s="82">
        <v>0</v>
      </c>
      <c r="AT98" s="83">
        <f>ROUND(SUM(AV98:AW98),2)</f>
        <v>0</v>
      </c>
      <c r="AU98" s="84">
        <f>'SO03 - Provozní a vstupní...'!P129</f>
        <v>0</v>
      </c>
      <c r="AV98" s="83">
        <f>'SO03 - Provozní a vstupní...'!J33</f>
        <v>0</v>
      </c>
      <c r="AW98" s="83">
        <f>'SO03 - Provozní a vstupní...'!J34</f>
        <v>0</v>
      </c>
      <c r="AX98" s="83">
        <f>'SO03 - Provozní a vstupní...'!J35</f>
        <v>0</v>
      </c>
      <c r="AY98" s="83">
        <f>'SO03 - Provozní a vstupní...'!J36</f>
        <v>0</v>
      </c>
      <c r="AZ98" s="83">
        <f>'SO03 - Provozní a vstupní...'!F33</f>
        <v>0</v>
      </c>
      <c r="BA98" s="83">
        <f>'SO03 - Provozní a vstupní...'!F34</f>
        <v>0</v>
      </c>
      <c r="BB98" s="83">
        <f>'SO03 - Provozní a vstupní...'!F35</f>
        <v>0</v>
      </c>
      <c r="BC98" s="83">
        <f>'SO03 - Provozní a vstupní...'!F36</f>
        <v>0</v>
      </c>
      <c r="BD98" s="85">
        <f>'SO03 - Provozní a vstupní...'!F37</f>
        <v>0</v>
      </c>
      <c r="BT98" s="81" t="s">
        <v>81</v>
      </c>
      <c r="BV98" s="81" t="s">
        <v>75</v>
      </c>
      <c r="BW98" s="81" t="s">
        <v>92</v>
      </c>
      <c r="BX98" s="81" t="s">
        <v>4</v>
      </c>
      <c r="CL98" s="81" t="s">
        <v>1</v>
      </c>
      <c r="CM98" s="81" t="s">
        <v>83</v>
      </c>
    </row>
    <row r="99" spans="1:91" s="1" customFormat="1" ht="30" customHeight="1" x14ac:dyDescent="0.2">
      <c r="B99" s="30"/>
      <c r="AR99" s="30"/>
    </row>
    <row r="100" spans="1:91" s="1" customFormat="1" ht="6.95" customHeight="1" x14ac:dyDescent="0.2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30"/>
    </row>
  </sheetData>
  <mergeCells count="54"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NS - Nové areálové sítě'!C2" display="/"/>
    <hyperlink ref="A96" location="'SO02_1 - Objekt technologie'!C2" display="/"/>
    <hyperlink ref="A97" location="'SO02_2 - Objekt filtrace'!C2" display="/"/>
    <hyperlink ref="A98" location="'SO03 - Provozní a vstupní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5"/>
  <sheetViews>
    <sheetView showGridLines="0" workbookViewId="0"/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6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5" t="s">
        <v>82</v>
      </c>
    </row>
    <row r="3" spans="2:46" ht="6.95" customHeight="1" x14ac:dyDescent="0.2">
      <c r="B3" s="16"/>
      <c r="C3" s="17"/>
      <c r="D3" s="17"/>
      <c r="E3" s="17"/>
      <c r="F3" s="17"/>
      <c r="G3" s="17"/>
      <c r="H3" s="17"/>
      <c r="I3" s="87"/>
      <c r="J3" s="17"/>
      <c r="K3" s="17"/>
      <c r="L3" s="18"/>
      <c r="AT3" s="15" t="s">
        <v>83</v>
      </c>
    </row>
    <row r="4" spans="2:46" ht="24.95" customHeight="1" x14ac:dyDescent="0.2">
      <c r="B4" s="18"/>
      <c r="D4" s="19" t="s">
        <v>93</v>
      </c>
      <c r="L4" s="18"/>
      <c r="M4" s="88" t="s">
        <v>10</v>
      </c>
      <c r="AT4" s="15" t="s">
        <v>3</v>
      </c>
    </row>
    <row r="5" spans="2:46" ht="6.95" customHeight="1" x14ac:dyDescent="0.2">
      <c r="B5" s="18"/>
      <c r="L5" s="18"/>
    </row>
    <row r="6" spans="2:46" ht="12" customHeight="1" x14ac:dyDescent="0.2">
      <c r="B6" s="18"/>
      <c r="D6" s="25" t="s">
        <v>16</v>
      </c>
      <c r="L6" s="18"/>
    </row>
    <row r="7" spans="2:46" ht="16.5" customHeight="1" x14ac:dyDescent="0.2">
      <c r="B7" s="18"/>
      <c r="E7" s="233" t="str">
        <f>'Rekapitulace stavby'!K6</f>
        <v>SO02,03 Objekt technologie, filtrace, provozní, vstupní a areálové sítě</v>
      </c>
      <c r="F7" s="234"/>
      <c r="G7" s="234"/>
      <c r="H7" s="234"/>
      <c r="L7" s="18"/>
    </row>
    <row r="8" spans="2:46" s="1" customFormat="1" ht="12" customHeight="1" x14ac:dyDescent="0.2">
      <c r="B8" s="30"/>
      <c r="D8" s="25" t="s">
        <v>94</v>
      </c>
      <c r="I8" s="89"/>
      <c r="L8" s="30"/>
    </row>
    <row r="9" spans="2:46" s="1" customFormat="1" ht="36.950000000000003" customHeight="1" x14ac:dyDescent="0.2">
      <c r="B9" s="30"/>
      <c r="E9" s="213" t="s">
        <v>95</v>
      </c>
      <c r="F9" s="235"/>
      <c r="G9" s="235"/>
      <c r="H9" s="235"/>
      <c r="I9" s="89"/>
      <c r="L9" s="30"/>
    </row>
    <row r="10" spans="2:46" s="1" customFormat="1" ht="11.25" x14ac:dyDescent="0.2">
      <c r="B10" s="30"/>
      <c r="I10" s="89"/>
      <c r="L10" s="30"/>
    </row>
    <row r="11" spans="2:46" s="1" customFormat="1" ht="12" customHeight="1" x14ac:dyDescent="0.2">
      <c r="B11" s="30"/>
      <c r="D11" s="25" t="s">
        <v>18</v>
      </c>
      <c r="F11" s="23" t="s">
        <v>1</v>
      </c>
      <c r="I11" s="90" t="s">
        <v>19</v>
      </c>
      <c r="J11" s="23" t="s">
        <v>1</v>
      </c>
      <c r="L11" s="30"/>
    </row>
    <row r="12" spans="2:46" s="1" customFormat="1" ht="12" customHeight="1" x14ac:dyDescent="0.2">
      <c r="B12" s="30"/>
      <c r="D12" s="25" t="s">
        <v>20</v>
      </c>
      <c r="F12" s="23" t="s">
        <v>21</v>
      </c>
      <c r="I12" s="90" t="s">
        <v>22</v>
      </c>
      <c r="J12" s="50" t="str">
        <f>'Rekapitulace stavby'!AN8</f>
        <v>12. 5. 2020</v>
      </c>
      <c r="L12" s="30"/>
    </row>
    <row r="13" spans="2:46" s="1" customFormat="1" ht="10.9" customHeight="1" x14ac:dyDescent="0.2">
      <c r="B13" s="30"/>
      <c r="I13" s="89"/>
      <c r="L13" s="30"/>
    </row>
    <row r="14" spans="2:46" s="1" customFormat="1" ht="12" customHeight="1" x14ac:dyDescent="0.2">
      <c r="B14" s="30"/>
      <c r="D14" s="25" t="s">
        <v>24</v>
      </c>
      <c r="I14" s="90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 x14ac:dyDescent="0.2">
      <c r="B15" s="30"/>
      <c r="E15" s="23" t="str">
        <f>IF('Rekapitulace stavby'!E11="","",'Rekapitulace stavby'!E11)</f>
        <v xml:space="preserve"> </v>
      </c>
      <c r="I15" s="90" t="s">
        <v>26</v>
      </c>
      <c r="J15" s="23" t="str">
        <f>IF('Rekapitulace stavby'!AN11="","",'Rekapitulace stavby'!AN11)</f>
        <v/>
      </c>
      <c r="L15" s="30"/>
    </row>
    <row r="16" spans="2:46" s="1" customFormat="1" ht="6.95" customHeight="1" x14ac:dyDescent="0.2">
      <c r="B16" s="30"/>
      <c r="I16" s="89"/>
      <c r="L16" s="30"/>
    </row>
    <row r="17" spans="2:12" s="1" customFormat="1" ht="12" customHeight="1" x14ac:dyDescent="0.2">
      <c r="B17" s="30"/>
      <c r="D17" s="25" t="s">
        <v>27</v>
      </c>
      <c r="I17" s="90" t="s">
        <v>25</v>
      </c>
      <c r="J17" s="26" t="str">
        <f>'Rekapitulace stavby'!AN13</f>
        <v>Vyplň údaj</v>
      </c>
      <c r="L17" s="30"/>
    </row>
    <row r="18" spans="2:12" s="1" customFormat="1" ht="18" customHeight="1" x14ac:dyDescent="0.2">
      <c r="B18" s="30"/>
      <c r="E18" s="236" t="str">
        <f>'Rekapitulace stavby'!E14</f>
        <v>Vyplň údaj</v>
      </c>
      <c r="F18" s="216"/>
      <c r="G18" s="216"/>
      <c r="H18" s="216"/>
      <c r="I18" s="90" t="s">
        <v>26</v>
      </c>
      <c r="J18" s="26" t="str">
        <f>'Rekapitulace stavby'!AN14</f>
        <v>Vyplň údaj</v>
      </c>
      <c r="L18" s="30"/>
    </row>
    <row r="19" spans="2:12" s="1" customFormat="1" ht="6.95" customHeight="1" x14ac:dyDescent="0.2">
      <c r="B19" s="30"/>
      <c r="I19" s="89"/>
      <c r="L19" s="30"/>
    </row>
    <row r="20" spans="2:12" s="1" customFormat="1" ht="12" customHeight="1" x14ac:dyDescent="0.2">
      <c r="B20" s="30"/>
      <c r="D20" s="25" t="s">
        <v>29</v>
      </c>
      <c r="I20" s="90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 x14ac:dyDescent="0.2">
      <c r="B21" s="30"/>
      <c r="E21" s="23" t="str">
        <f>IF('Rekapitulace stavby'!E17="","",'Rekapitulace stavby'!E17)</f>
        <v xml:space="preserve"> </v>
      </c>
      <c r="I21" s="90" t="s">
        <v>26</v>
      </c>
      <c r="J21" s="23" t="str">
        <f>IF('Rekapitulace stavby'!AN17="","",'Rekapitulace stavby'!AN17)</f>
        <v/>
      </c>
      <c r="L21" s="30"/>
    </row>
    <row r="22" spans="2:12" s="1" customFormat="1" ht="6.95" customHeight="1" x14ac:dyDescent="0.2">
      <c r="B22" s="30"/>
      <c r="I22" s="89"/>
      <c r="L22" s="30"/>
    </row>
    <row r="23" spans="2:12" s="1" customFormat="1" ht="12" customHeight="1" x14ac:dyDescent="0.2">
      <c r="B23" s="30"/>
      <c r="D23" s="25" t="s">
        <v>31</v>
      </c>
      <c r="I23" s="90" t="s">
        <v>25</v>
      </c>
      <c r="J23" s="23" t="str">
        <f>IF('Rekapitulace stavby'!AN19="","",'Rekapitulace stavby'!AN19)</f>
        <v/>
      </c>
      <c r="L23" s="30"/>
    </row>
    <row r="24" spans="2:12" s="1" customFormat="1" ht="18" customHeight="1" x14ac:dyDescent="0.2">
      <c r="B24" s="30"/>
      <c r="E24" s="23" t="str">
        <f>IF('Rekapitulace stavby'!E20="","",'Rekapitulace stavby'!E20)</f>
        <v xml:space="preserve"> </v>
      </c>
      <c r="I24" s="90" t="s">
        <v>26</v>
      </c>
      <c r="J24" s="23" t="str">
        <f>IF('Rekapitulace stavby'!AN20="","",'Rekapitulace stavby'!AN20)</f>
        <v/>
      </c>
      <c r="L24" s="30"/>
    </row>
    <row r="25" spans="2:12" s="1" customFormat="1" ht="6.95" customHeight="1" x14ac:dyDescent="0.2">
      <c r="B25" s="30"/>
      <c r="I25" s="89"/>
      <c r="L25" s="30"/>
    </row>
    <row r="26" spans="2:12" s="1" customFormat="1" ht="12" customHeight="1" x14ac:dyDescent="0.2">
      <c r="B26" s="30"/>
      <c r="D26" s="25" t="s">
        <v>32</v>
      </c>
      <c r="I26" s="89"/>
      <c r="L26" s="30"/>
    </row>
    <row r="27" spans="2:12" s="7" customFormat="1" ht="16.5" customHeight="1" x14ac:dyDescent="0.2">
      <c r="B27" s="91"/>
      <c r="E27" s="220" t="s">
        <v>1</v>
      </c>
      <c r="F27" s="220"/>
      <c r="G27" s="220"/>
      <c r="H27" s="220"/>
      <c r="I27" s="92"/>
      <c r="L27" s="91"/>
    </row>
    <row r="28" spans="2:12" s="1" customFormat="1" ht="6.95" customHeight="1" x14ac:dyDescent="0.2">
      <c r="B28" s="30"/>
      <c r="I28" s="89"/>
      <c r="L28" s="30"/>
    </row>
    <row r="29" spans="2:12" s="1" customFormat="1" ht="6.95" customHeight="1" x14ac:dyDescent="0.2">
      <c r="B29" s="30"/>
      <c r="D29" s="51"/>
      <c r="E29" s="51"/>
      <c r="F29" s="51"/>
      <c r="G29" s="51"/>
      <c r="H29" s="51"/>
      <c r="I29" s="93"/>
      <c r="J29" s="51"/>
      <c r="K29" s="51"/>
      <c r="L29" s="30"/>
    </row>
    <row r="30" spans="2:12" s="1" customFormat="1" ht="25.35" customHeight="1" x14ac:dyDescent="0.2">
      <c r="B30" s="30"/>
      <c r="D30" s="94" t="s">
        <v>33</v>
      </c>
      <c r="I30" s="89"/>
      <c r="J30" s="64">
        <f>ROUND(J122, 2)</f>
        <v>0</v>
      </c>
      <c r="L30" s="30"/>
    </row>
    <row r="31" spans="2:12" s="1" customFormat="1" ht="6.95" customHeight="1" x14ac:dyDescent="0.2">
      <c r="B31" s="30"/>
      <c r="D31" s="51"/>
      <c r="E31" s="51"/>
      <c r="F31" s="51"/>
      <c r="G31" s="51"/>
      <c r="H31" s="51"/>
      <c r="I31" s="93"/>
      <c r="J31" s="51"/>
      <c r="K31" s="51"/>
      <c r="L31" s="30"/>
    </row>
    <row r="32" spans="2:12" s="1" customFormat="1" ht="14.45" customHeight="1" x14ac:dyDescent="0.2">
      <c r="B32" s="30"/>
      <c r="F32" s="33" t="s">
        <v>35</v>
      </c>
      <c r="I32" s="95" t="s">
        <v>34</v>
      </c>
      <c r="J32" s="33" t="s">
        <v>36</v>
      </c>
      <c r="L32" s="30"/>
    </row>
    <row r="33" spans="2:12" s="1" customFormat="1" ht="14.45" customHeight="1" x14ac:dyDescent="0.2">
      <c r="B33" s="30"/>
      <c r="D33" s="96" t="s">
        <v>37</v>
      </c>
      <c r="E33" s="25" t="s">
        <v>38</v>
      </c>
      <c r="F33" s="97">
        <f>ROUND((SUM(BE122:BE194)),  2)</f>
        <v>0</v>
      </c>
      <c r="I33" s="98">
        <v>0.21</v>
      </c>
      <c r="J33" s="97">
        <f>ROUND(((SUM(BE122:BE194))*I33),  2)</f>
        <v>0</v>
      </c>
      <c r="L33" s="30"/>
    </row>
    <row r="34" spans="2:12" s="1" customFormat="1" ht="14.45" customHeight="1" x14ac:dyDescent="0.2">
      <c r="B34" s="30"/>
      <c r="E34" s="25" t="s">
        <v>39</v>
      </c>
      <c r="F34" s="97">
        <f>ROUND((SUM(BF122:BF194)),  2)</f>
        <v>0</v>
      </c>
      <c r="I34" s="98">
        <v>0.15</v>
      </c>
      <c r="J34" s="97">
        <f>ROUND(((SUM(BF122:BF194))*I34),  2)</f>
        <v>0</v>
      </c>
      <c r="L34" s="30"/>
    </row>
    <row r="35" spans="2:12" s="1" customFormat="1" ht="14.45" hidden="1" customHeight="1" x14ac:dyDescent="0.2">
      <c r="B35" s="30"/>
      <c r="E35" s="25" t="s">
        <v>40</v>
      </c>
      <c r="F35" s="97">
        <f>ROUND((SUM(BG122:BG194)),  2)</f>
        <v>0</v>
      </c>
      <c r="I35" s="98">
        <v>0.21</v>
      </c>
      <c r="J35" s="97">
        <f>0</f>
        <v>0</v>
      </c>
      <c r="L35" s="30"/>
    </row>
    <row r="36" spans="2:12" s="1" customFormat="1" ht="14.45" hidden="1" customHeight="1" x14ac:dyDescent="0.2">
      <c r="B36" s="30"/>
      <c r="E36" s="25" t="s">
        <v>41</v>
      </c>
      <c r="F36" s="97">
        <f>ROUND((SUM(BH122:BH194)),  2)</f>
        <v>0</v>
      </c>
      <c r="I36" s="98">
        <v>0.15</v>
      </c>
      <c r="J36" s="97">
        <f>0</f>
        <v>0</v>
      </c>
      <c r="L36" s="30"/>
    </row>
    <row r="37" spans="2:12" s="1" customFormat="1" ht="14.45" hidden="1" customHeight="1" x14ac:dyDescent="0.2">
      <c r="B37" s="30"/>
      <c r="E37" s="25" t="s">
        <v>42</v>
      </c>
      <c r="F37" s="97">
        <f>ROUND((SUM(BI122:BI194)),  2)</f>
        <v>0</v>
      </c>
      <c r="I37" s="98">
        <v>0</v>
      </c>
      <c r="J37" s="97">
        <f>0</f>
        <v>0</v>
      </c>
      <c r="L37" s="30"/>
    </row>
    <row r="38" spans="2:12" s="1" customFormat="1" ht="6.95" customHeight="1" x14ac:dyDescent="0.2">
      <c r="B38" s="30"/>
      <c r="I38" s="89"/>
      <c r="L38" s="30"/>
    </row>
    <row r="39" spans="2:12" s="1" customFormat="1" ht="25.35" customHeight="1" x14ac:dyDescent="0.2">
      <c r="B39" s="30"/>
      <c r="C39" s="99"/>
      <c r="D39" s="100" t="s">
        <v>43</v>
      </c>
      <c r="E39" s="55"/>
      <c r="F39" s="55"/>
      <c r="G39" s="101" t="s">
        <v>44</v>
      </c>
      <c r="H39" s="102" t="s">
        <v>45</v>
      </c>
      <c r="I39" s="103"/>
      <c r="J39" s="104">
        <f>SUM(J30:J37)</f>
        <v>0</v>
      </c>
      <c r="K39" s="105"/>
      <c r="L39" s="30"/>
    </row>
    <row r="40" spans="2:12" s="1" customFormat="1" ht="14.45" customHeight="1" x14ac:dyDescent="0.2">
      <c r="B40" s="30"/>
      <c r="I40" s="89"/>
      <c r="L40" s="30"/>
    </row>
    <row r="41" spans="2:12" ht="14.45" customHeight="1" x14ac:dyDescent="0.2">
      <c r="B41" s="18"/>
      <c r="L41" s="18"/>
    </row>
    <row r="42" spans="2:12" ht="14.45" customHeight="1" x14ac:dyDescent="0.2">
      <c r="B42" s="18"/>
      <c r="L42" s="18"/>
    </row>
    <row r="43" spans="2:12" ht="14.45" customHeight="1" x14ac:dyDescent="0.2">
      <c r="B43" s="18"/>
      <c r="L43" s="18"/>
    </row>
    <row r="44" spans="2:12" ht="14.45" customHeight="1" x14ac:dyDescent="0.2">
      <c r="B44" s="18"/>
      <c r="L44" s="18"/>
    </row>
    <row r="45" spans="2:12" ht="14.45" customHeight="1" x14ac:dyDescent="0.2">
      <c r="B45" s="18"/>
      <c r="L45" s="18"/>
    </row>
    <row r="46" spans="2:12" ht="14.45" customHeight="1" x14ac:dyDescent="0.2">
      <c r="B46" s="18"/>
      <c r="L46" s="18"/>
    </row>
    <row r="47" spans="2:12" ht="14.45" customHeight="1" x14ac:dyDescent="0.2">
      <c r="B47" s="18"/>
      <c r="L47" s="18"/>
    </row>
    <row r="48" spans="2:12" ht="14.45" customHeight="1" x14ac:dyDescent="0.2">
      <c r="B48" s="18"/>
      <c r="L48" s="18"/>
    </row>
    <row r="49" spans="2:12" ht="14.45" customHeight="1" x14ac:dyDescent="0.2">
      <c r="B49" s="18"/>
      <c r="L49" s="18"/>
    </row>
    <row r="50" spans="2:12" s="1" customFormat="1" ht="14.45" customHeight="1" x14ac:dyDescent="0.2">
      <c r="B50" s="30"/>
      <c r="D50" s="39" t="s">
        <v>46</v>
      </c>
      <c r="E50" s="40"/>
      <c r="F50" s="40"/>
      <c r="G50" s="39" t="s">
        <v>47</v>
      </c>
      <c r="H50" s="40"/>
      <c r="I50" s="106"/>
      <c r="J50" s="40"/>
      <c r="K50" s="40"/>
      <c r="L50" s="30"/>
    </row>
    <row r="51" spans="2:12" ht="11.25" x14ac:dyDescent="0.2">
      <c r="B51" s="18"/>
      <c r="L51" s="18"/>
    </row>
    <row r="52" spans="2:12" ht="11.25" x14ac:dyDescent="0.2">
      <c r="B52" s="18"/>
      <c r="L52" s="18"/>
    </row>
    <row r="53" spans="2:12" ht="11.25" x14ac:dyDescent="0.2">
      <c r="B53" s="18"/>
      <c r="L53" s="18"/>
    </row>
    <row r="54" spans="2:12" ht="11.25" x14ac:dyDescent="0.2">
      <c r="B54" s="18"/>
      <c r="L54" s="18"/>
    </row>
    <row r="55" spans="2:12" ht="11.25" x14ac:dyDescent="0.2">
      <c r="B55" s="18"/>
      <c r="L55" s="18"/>
    </row>
    <row r="56" spans="2:12" ht="11.25" x14ac:dyDescent="0.2">
      <c r="B56" s="18"/>
      <c r="L56" s="18"/>
    </row>
    <row r="57" spans="2:12" ht="11.25" x14ac:dyDescent="0.2">
      <c r="B57" s="18"/>
      <c r="L57" s="18"/>
    </row>
    <row r="58" spans="2:12" ht="11.25" x14ac:dyDescent="0.2">
      <c r="B58" s="18"/>
      <c r="L58" s="18"/>
    </row>
    <row r="59" spans="2:12" ht="11.25" x14ac:dyDescent="0.2">
      <c r="B59" s="18"/>
      <c r="L59" s="18"/>
    </row>
    <row r="60" spans="2:12" ht="11.25" x14ac:dyDescent="0.2">
      <c r="B60" s="18"/>
      <c r="L60" s="18"/>
    </row>
    <row r="61" spans="2:12" s="1" customFormat="1" ht="12.75" x14ac:dyDescent="0.2">
      <c r="B61" s="30"/>
      <c r="D61" s="41" t="s">
        <v>48</v>
      </c>
      <c r="E61" s="32"/>
      <c r="F61" s="107" t="s">
        <v>49</v>
      </c>
      <c r="G61" s="41" t="s">
        <v>48</v>
      </c>
      <c r="H61" s="32"/>
      <c r="I61" s="108"/>
      <c r="J61" s="109" t="s">
        <v>49</v>
      </c>
      <c r="K61" s="32"/>
      <c r="L61" s="30"/>
    </row>
    <row r="62" spans="2:12" ht="11.25" x14ac:dyDescent="0.2">
      <c r="B62" s="18"/>
      <c r="L62" s="18"/>
    </row>
    <row r="63" spans="2:12" ht="11.25" x14ac:dyDescent="0.2">
      <c r="B63" s="18"/>
      <c r="L63" s="18"/>
    </row>
    <row r="64" spans="2:12" ht="11.25" x14ac:dyDescent="0.2">
      <c r="B64" s="18"/>
      <c r="L64" s="18"/>
    </row>
    <row r="65" spans="2:12" s="1" customFormat="1" ht="12.75" x14ac:dyDescent="0.2">
      <c r="B65" s="30"/>
      <c r="D65" s="39" t="s">
        <v>50</v>
      </c>
      <c r="E65" s="40"/>
      <c r="F65" s="40"/>
      <c r="G65" s="39" t="s">
        <v>51</v>
      </c>
      <c r="H65" s="40"/>
      <c r="I65" s="106"/>
      <c r="J65" s="40"/>
      <c r="K65" s="40"/>
      <c r="L65" s="30"/>
    </row>
    <row r="66" spans="2:12" ht="11.25" x14ac:dyDescent="0.2">
      <c r="B66" s="18"/>
      <c r="L66" s="18"/>
    </row>
    <row r="67" spans="2:12" ht="11.25" x14ac:dyDescent="0.2">
      <c r="B67" s="18"/>
      <c r="L67" s="18"/>
    </row>
    <row r="68" spans="2:12" ht="11.25" x14ac:dyDescent="0.2">
      <c r="B68" s="18"/>
      <c r="L68" s="18"/>
    </row>
    <row r="69" spans="2:12" ht="11.25" x14ac:dyDescent="0.2">
      <c r="B69" s="18"/>
      <c r="L69" s="18"/>
    </row>
    <row r="70" spans="2:12" ht="11.25" x14ac:dyDescent="0.2">
      <c r="B70" s="18"/>
      <c r="L70" s="18"/>
    </row>
    <row r="71" spans="2:12" ht="11.25" x14ac:dyDescent="0.2">
      <c r="B71" s="18"/>
      <c r="L71" s="18"/>
    </row>
    <row r="72" spans="2:12" ht="11.25" x14ac:dyDescent="0.2">
      <c r="B72" s="18"/>
      <c r="L72" s="18"/>
    </row>
    <row r="73" spans="2:12" ht="11.25" x14ac:dyDescent="0.2">
      <c r="B73" s="18"/>
      <c r="L73" s="18"/>
    </row>
    <row r="74" spans="2:12" ht="11.25" x14ac:dyDescent="0.2">
      <c r="B74" s="18"/>
      <c r="L74" s="18"/>
    </row>
    <row r="75" spans="2:12" ht="11.25" x14ac:dyDescent="0.2">
      <c r="B75" s="18"/>
      <c r="L75" s="18"/>
    </row>
    <row r="76" spans="2:12" s="1" customFormat="1" ht="12.75" x14ac:dyDescent="0.2">
      <c r="B76" s="30"/>
      <c r="D76" s="41" t="s">
        <v>48</v>
      </c>
      <c r="E76" s="32"/>
      <c r="F76" s="107" t="s">
        <v>49</v>
      </c>
      <c r="G76" s="41" t="s">
        <v>48</v>
      </c>
      <c r="H76" s="32"/>
      <c r="I76" s="108"/>
      <c r="J76" s="109" t="s">
        <v>49</v>
      </c>
      <c r="K76" s="32"/>
      <c r="L76" s="30"/>
    </row>
    <row r="77" spans="2:12" s="1" customFormat="1" ht="14.45" customHeight="1" x14ac:dyDescent="0.2">
      <c r="B77" s="42"/>
      <c r="C77" s="43"/>
      <c r="D77" s="43"/>
      <c r="E77" s="43"/>
      <c r="F77" s="43"/>
      <c r="G77" s="43"/>
      <c r="H77" s="43"/>
      <c r="I77" s="110"/>
      <c r="J77" s="43"/>
      <c r="K77" s="43"/>
      <c r="L77" s="30"/>
    </row>
    <row r="81" spans="2:47" s="1" customFormat="1" ht="6.95" customHeight="1" x14ac:dyDescent="0.2">
      <c r="B81" s="44"/>
      <c r="C81" s="45"/>
      <c r="D81" s="45"/>
      <c r="E81" s="45"/>
      <c r="F81" s="45"/>
      <c r="G81" s="45"/>
      <c r="H81" s="45"/>
      <c r="I81" s="111"/>
      <c r="J81" s="45"/>
      <c r="K81" s="45"/>
      <c r="L81" s="30"/>
    </row>
    <row r="82" spans="2:47" s="1" customFormat="1" ht="24.95" customHeight="1" x14ac:dyDescent="0.2">
      <c r="B82" s="30"/>
      <c r="C82" s="19" t="s">
        <v>96</v>
      </c>
      <c r="I82" s="89"/>
      <c r="L82" s="30"/>
    </row>
    <row r="83" spans="2:47" s="1" customFormat="1" ht="6.95" customHeight="1" x14ac:dyDescent="0.2">
      <c r="B83" s="30"/>
      <c r="I83" s="89"/>
      <c r="L83" s="30"/>
    </row>
    <row r="84" spans="2:47" s="1" customFormat="1" ht="12" customHeight="1" x14ac:dyDescent="0.2">
      <c r="B84" s="30"/>
      <c r="C84" s="25" t="s">
        <v>16</v>
      </c>
      <c r="I84" s="89"/>
      <c r="L84" s="30"/>
    </row>
    <row r="85" spans="2:47" s="1" customFormat="1" ht="16.5" customHeight="1" x14ac:dyDescent="0.2">
      <c r="B85" s="30"/>
      <c r="E85" s="233" t="str">
        <f>E7</f>
        <v>SO02,03 Objekt technologie, filtrace, provozní, vstupní a areálové sítě</v>
      </c>
      <c r="F85" s="234"/>
      <c r="G85" s="234"/>
      <c r="H85" s="234"/>
      <c r="I85" s="89"/>
      <c r="L85" s="30"/>
    </row>
    <row r="86" spans="2:47" s="1" customFormat="1" ht="12" customHeight="1" x14ac:dyDescent="0.2">
      <c r="B86" s="30"/>
      <c r="C86" s="25" t="s">
        <v>94</v>
      </c>
      <c r="I86" s="89"/>
      <c r="L86" s="30"/>
    </row>
    <row r="87" spans="2:47" s="1" customFormat="1" ht="16.5" customHeight="1" x14ac:dyDescent="0.2">
      <c r="B87" s="30"/>
      <c r="E87" s="213" t="str">
        <f>E9</f>
        <v>NS - Nové areálové sítě</v>
      </c>
      <c r="F87" s="235"/>
      <c r="G87" s="235"/>
      <c r="H87" s="235"/>
      <c r="I87" s="89"/>
      <c r="L87" s="30"/>
    </row>
    <row r="88" spans="2:47" s="1" customFormat="1" ht="6.95" customHeight="1" x14ac:dyDescent="0.2">
      <c r="B88" s="30"/>
      <c r="I88" s="89"/>
      <c r="L88" s="30"/>
    </row>
    <row r="89" spans="2:47" s="1" customFormat="1" ht="12" customHeight="1" x14ac:dyDescent="0.2">
      <c r="B89" s="30"/>
      <c r="C89" s="25" t="s">
        <v>20</v>
      </c>
      <c r="F89" s="23" t="str">
        <f>F12</f>
        <v xml:space="preserve"> </v>
      </c>
      <c r="I89" s="90" t="s">
        <v>22</v>
      </c>
      <c r="J89" s="50" t="str">
        <f>IF(J12="","",J12)</f>
        <v>12. 5. 2020</v>
      </c>
      <c r="L89" s="30"/>
    </row>
    <row r="90" spans="2:47" s="1" customFormat="1" ht="6.95" customHeight="1" x14ac:dyDescent="0.2">
      <c r="B90" s="30"/>
      <c r="I90" s="89"/>
      <c r="L90" s="30"/>
    </row>
    <row r="91" spans="2:47" s="1" customFormat="1" ht="15.2" customHeight="1" x14ac:dyDescent="0.2">
      <c r="B91" s="30"/>
      <c r="C91" s="25" t="s">
        <v>24</v>
      </c>
      <c r="F91" s="23" t="str">
        <f>E15</f>
        <v xml:space="preserve"> </v>
      </c>
      <c r="I91" s="90" t="s">
        <v>29</v>
      </c>
      <c r="J91" s="28" t="str">
        <f>E21</f>
        <v xml:space="preserve"> </v>
      </c>
      <c r="L91" s="30"/>
    </row>
    <row r="92" spans="2:47" s="1" customFormat="1" ht="15.2" customHeight="1" x14ac:dyDescent="0.2">
      <c r="B92" s="30"/>
      <c r="C92" s="25" t="s">
        <v>27</v>
      </c>
      <c r="F92" s="23" t="str">
        <f>IF(E18="","",E18)</f>
        <v>Vyplň údaj</v>
      </c>
      <c r="I92" s="90" t="s">
        <v>31</v>
      </c>
      <c r="J92" s="28" t="str">
        <f>E24</f>
        <v xml:space="preserve"> </v>
      </c>
      <c r="L92" s="30"/>
    </row>
    <row r="93" spans="2:47" s="1" customFormat="1" ht="10.35" customHeight="1" x14ac:dyDescent="0.2">
      <c r="B93" s="30"/>
      <c r="I93" s="89"/>
      <c r="L93" s="30"/>
    </row>
    <row r="94" spans="2:47" s="1" customFormat="1" ht="29.25" customHeight="1" x14ac:dyDescent="0.2">
      <c r="B94" s="30"/>
      <c r="C94" s="112" t="s">
        <v>97</v>
      </c>
      <c r="D94" s="99"/>
      <c r="E94" s="99"/>
      <c r="F94" s="99"/>
      <c r="G94" s="99"/>
      <c r="H94" s="99"/>
      <c r="I94" s="113"/>
      <c r="J94" s="114" t="s">
        <v>98</v>
      </c>
      <c r="K94" s="99"/>
      <c r="L94" s="30"/>
    </row>
    <row r="95" spans="2:47" s="1" customFormat="1" ht="10.35" customHeight="1" x14ac:dyDescent="0.2">
      <c r="B95" s="30"/>
      <c r="I95" s="89"/>
      <c r="L95" s="30"/>
    </row>
    <row r="96" spans="2:47" s="1" customFormat="1" ht="22.9" customHeight="1" x14ac:dyDescent="0.2">
      <c r="B96" s="30"/>
      <c r="C96" s="115" t="s">
        <v>99</v>
      </c>
      <c r="I96" s="89"/>
      <c r="J96" s="64">
        <f>J122</f>
        <v>0</v>
      </c>
      <c r="L96" s="30"/>
      <c r="AU96" s="15" t="s">
        <v>100</v>
      </c>
    </row>
    <row r="97" spans="2:12" s="8" customFormat="1" ht="24.95" customHeight="1" x14ac:dyDescent="0.2">
      <c r="B97" s="116"/>
      <c r="D97" s="117" t="s">
        <v>101</v>
      </c>
      <c r="E97" s="118"/>
      <c r="F97" s="118"/>
      <c r="G97" s="118"/>
      <c r="H97" s="118"/>
      <c r="I97" s="119"/>
      <c r="J97" s="120">
        <f>J123</f>
        <v>0</v>
      </c>
      <c r="L97" s="116"/>
    </row>
    <row r="98" spans="2:12" s="9" customFormat="1" ht="19.899999999999999" customHeight="1" x14ac:dyDescent="0.2">
      <c r="B98" s="121"/>
      <c r="D98" s="122" t="s">
        <v>102</v>
      </c>
      <c r="E98" s="123"/>
      <c r="F98" s="123"/>
      <c r="G98" s="123"/>
      <c r="H98" s="123"/>
      <c r="I98" s="124"/>
      <c r="J98" s="125">
        <f>J124</f>
        <v>0</v>
      </c>
      <c r="L98" s="121"/>
    </row>
    <row r="99" spans="2:12" s="8" customFormat="1" ht="24.95" customHeight="1" x14ac:dyDescent="0.2">
      <c r="B99" s="116"/>
      <c r="D99" s="117" t="s">
        <v>103</v>
      </c>
      <c r="E99" s="118"/>
      <c r="F99" s="118"/>
      <c r="G99" s="118"/>
      <c r="H99" s="118"/>
      <c r="I99" s="119"/>
      <c r="J99" s="120">
        <f>J140</f>
        <v>0</v>
      </c>
      <c r="L99" s="116"/>
    </row>
    <row r="100" spans="2:12" s="9" customFormat="1" ht="19.899999999999999" customHeight="1" x14ac:dyDescent="0.2">
      <c r="B100" s="121"/>
      <c r="D100" s="122" t="s">
        <v>104</v>
      </c>
      <c r="E100" s="123"/>
      <c r="F100" s="123"/>
      <c r="G100" s="123"/>
      <c r="H100" s="123"/>
      <c r="I100" s="124"/>
      <c r="J100" s="125">
        <f>J141</f>
        <v>0</v>
      </c>
      <c r="L100" s="121"/>
    </row>
    <row r="101" spans="2:12" s="9" customFormat="1" ht="19.899999999999999" customHeight="1" x14ac:dyDescent="0.2">
      <c r="B101" s="121"/>
      <c r="D101" s="122" t="s">
        <v>105</v>
      </c>
      <c r="E101" s="123"/>
      <c r="F101" s="123"/>
      <c r="G101" s="123"/>
      <c r="H101" s="123"/>
      <c r="I101" s="124"/>
      <c r="J101" s="125">
        <f>J157</f>
        <v>0</v>
      </c>
      <c r="L101" s="121"/>
    </row>
    <row r="102" spans="2:12" s="8" customFormat="1" ht="24.95" customHeight="1" x14ac:dyDescent="0.2">
      <c r="B102" s="116"/>
      <c r="D102" s="117" t="s">
        <v>106</v>
      </c>
      <c r="E102" s="118"/>
      <c r="F102" s="118"/>
      <c r="G102" s="118"/>
      <c r="H102" s="118"/>
      <c r="I102" s="119"/>
      <c r="J102" s="120">
        <f>J163</f>
        <v>0</v>
      </c>
      <c r="L102" s="116"/>
    </row>
    <row r="103" spans="2:12" s="1" customFormat="1" ht="21.75" customHeight="1" x14ac:dyDescent="0.2">
      <c r="B103" s="30"/>
      <c r="I103" s="89"/>
      <c r="L103" s="30"/>
    </row>
    <row r="104" spans="2:12" s="1" customFormat="1" ht="6.95" customHeight="1" x14ac:dyDescent="0.2">
      <c r="B104" s="42"/>
      <c r="C104" s="43"/>
      <c r="D104" s="43"/>
      <c r="E104" s="43"/>
      <c r="F104" s="43"/>
      <c r="G104" s="43"/>
      <c r="H104" s="43"/>
      <c r="I104" s="110"/>
      <c r="J104" s="43"/>
      <c r="K104" s="43"/>
      <c r="L104" s="30"/>
    </row>
    <row r="108" spans="2:12" s="1" customFormat="1" ht="6.95" customHeight="1" x14ac:dyDescent="0.2">
      <c r="B108" s="44"/>
      <c r="C108" s="45"/>
      <c r="D108" s="45"/>
      <c r="E108" s="45"/>
      <c r="F108" s="45"/>
      <c r="G108" s="45"/>
      <c r="H108" s="45"/>
      <c r="I108" s="111"/>
      <c r="J108" s="45"/>
      <c r="K108" s="45"/>
      <c r="L108" s="30"/>
    </row>
    <row r="109" spans="2:12" s="1" customFormat="1" ht="24.95" customHeight="1" x14ac:dyDescent="0.2">
      <c r="B109" s="30"/>
      <c r="C109" s="19" t="s">
        <v>107</v>
      </c>
      <c r="I109" s="89"/>
      <c r="L109" s="30"/>
    </row>
    <row r="110" spans="2:12" s="1" customFormat="1" ht="6.95" customHeight="1" x14ac:dyDescent="0.2">
      <c r="B110" s="30"/>
      <c r="I110" s="89"/>
      <c r="L110" s="30"/>
    </row>
    <row r="111" spans="2:12" s="1" customFormat="1" ht="12" customHeight="1" x14ac:dyDescent="0.2">
      <c r="B111" s="30"/>
      <c r="C111" s="25" t="s">
        <v>16</v>
      </c>
      <c r="I111" s="89"/>
      <c r="L111" s="30"/>
    </row>
    <row r="112" spans="2:12" s="1" customFormat="1" ht="16.5" customHeight="1" x14ac:dyDescent="0.2">
      <c r="B112" s="30"/>
      <c r="E112" s="233" t="str">
        <f>E7</f>
        <v>SO02,03 Objekt technologie, filtrace, provozní, vstupní a areálové sítě</v>
      </c>
      <c r="F112" s="234"/>
      <c r="G112" s="234"/>
      <c r="H112" s="234"/>
      <c r="I112" s="89"/>
      <c r="L112" s="30"/>
    </row>
    <row r="113" spans="2:65" s="1" customFormat="1" ht="12" customHeight="1" x14ac:dyDescent="0.2">
      <c r="B113" s="30"/>
      <c r="C113" s="25" t="s">
        <v>94</v>
      </c>
      <c r="I113" s="89"/>
      <c r="L113" s="30"/>
    </row>
    <row r="114" spans="2:65" s="1" customFormat="1" ht="16.5" customHeight="1" x14ac:dyDescent="0.2">
      <c r="B114" s="30"/>
      <c r="E114" s="213" t="str">
        <f>E9</f>
        <v>NS - Nové areálové sítě</v>
      </c>
      <c r="F114" s="235"/>
      <c r="G114" s="235"/>
      <c r="H114" s="235"/>
      <c r="I114" s="89"/>
      <c r="L114" s="30"/>
    </row>
    <row r="115" spans="2:65" s="1" customFormat="1" ht="6.95" customHeight="1" x14ac:dyDescent="0.2">
      <c r="B115" s="30"/>
      <c r="I115" s="89"/>
      <c r="L115" s="30"/>
    </row>
    <row r="116" spans="2:65" s="1" customFormat="1" ht="12" customHeight="1" x14ac:dyDescent="0.2">
      <c r="B116" s="30"/>
      <c r="C116" s="25" t="s">
        <v>20</v>
      </c>
      <c r="F116" s="23" t="str">
        <f>F12</f>
        <v xml:space="preserve"> </v>
      </c>
      <c r="I116" s="90" t="s">
        <v>22</v>
      </c>
      <c r="J116" s="50" t="str">
        <f>IF(J12="","",J12)</f>
        <v>12. 5. 2020</v>
      </c>
      <c r="L116" s="30"/>
    </row>
    <row r="117" spans="2:65" s="1" customFormat="1" ht="6.95" customHeight="1" x14ac:dyDescent="0.2">
      <c r="B117" s="30"/>
      <c r="I117" s="89"/>
      <c r="L117" s="30"/>
    </row>
    <row r="118" spans="2:65" s="1" customFormat="1" ht="15.2" customHeight="1" x14ac:dyDescent="0.2">
      <c r="B118" s="30"/>
      <c r="C118" s="25" t="s">
        <v>24</v>
      </c>
      <c r="F118" s="23" t="str">
        <f>E15</f>
        <v xml:space="preserve"> </v>
      </c>
      <c r="I118" s="90" t="s">
        <v>29</v>
      </c>
      <c r="J118" s="28" t="str">
        <f>E21</f>
        <v xml:space="preserve"> </v>
      </c>
      <c r="L118" s="30"/>
    </row>
    <row r="119" spans="2:65" s="1" customFormat="1" ht="15.2" customHeight="1" x14ac:dyDescent="0.2">
      <c r="B119" s="30"/>
      <c r="C119" s="25" t="s">
        <v>27</v>
      </c>
      <c r="F119" s="23" t="str">
        <f>IF(E18="","",E18)</f>
        <v>Vyplň údaj</v>
      </c>
      <c r="I119" s="90" t="s">
        <v>31</v>
      </c>
      <c r="J119" s="28" t="str">
        <f>E24</f>
        <v xml:space="preserve"> </v>
      </c>
      <c r="L119" s="30"/>
    </row>
    <row r="120" spans="2:65" s="1" customFormat="1" ht="10.35" customHeight="1" x14ac:dyDescent="0.2">
      <c r="B120" s="30"/>
      <c r="I120" s="89"/>
      <c r="L120" s="30"/>
    </row>
    <row r="121" spans="2:65" s="10" customFormat="1" ht="29.25" customHeight="1" x14ac:dyDescent="0.2">
      <c r="B121" s="126"/>
      <c r="C121" s="127" t="s">
        <v>108</v>
      </c>
      <c r="D121" s="128" t="s">
        <v>58</v>
      </c>
      <c r="E121" s="128" t="s">
        <v>54</v>
      </c>
      <c r="F121" s="128" t="s">
        <v>55</v>
      </c>
      <c r="G121" s="128" t="s">
        <v>109</v>
      </c>
      <c r="H121" s="128" t="s">
        <v>110</v>
      </c>
      <c r="I121" s="129" t="s">
        <v>111</v>
      </c>
      <c r="J121" s="130" t="s">
        <v>98</v>
      </c>
      <c r="K121" s="131" t="s">
        <v>112</v>
      </c>
      <c r="L121" s="126"/>
      <c r="M121" s="57" t="s">
        <v>1</v>
      </c>
      <c r="N121" s="58" t="s">
        <v>37</v>
      </c>
      <c r="O121" s="58" t="s">
        <v>113</v>
      </c>
      <c r="P121" s="58" t="s">
        <v>114</v>
      </c>
      <c r="Q121" s="58" t="s">
        <v>115</v>
      </c>
      <c r="R121" s="58" t="s">
        <v>116</v>
      </c>
      <c r="S121" s="58" t="s">
        <v>117</v>
      </c>
      <c r="T121" s="59" t="s">
        <v>118</v>
      </c>
    </row>
    <row r="122" spans="2:65" s="1" customFormat="1" ht="22.9" customHeight="1" x14ac:dyDescent="0.25">
      <c r="B122" s="30"/>
      <c r="C122" s="62" t="s">
        <v>119</v>
      </c>
      <c r="I122" s="89"/>
      <c r="J122" s="132">
        <f>BK122</f>
        <v>0</v>
      </c>
      <c r="L122" s="30"/>
      <c r="M122" s="60"/>
      <c r="N122" s="51"/>
      <c r="O122" s="51"/>
      <c r="P122" s="133">
        <f>P123+P140+P163</f>
        <v>0</v>
      </c>
      <c r="Q122" s="51"/>
      <c r="R122" s="133">
        <f>R123+R140+R163</f>
        <v>3.9998900000000002</v>
      </c>
      <c r="S122" s="51"/>
      <c r="T122" s="134">
        <f>T123+T140+T163</f>
        <v>0</v>
      </c>
      <c r="AT122" s="15" t="s">
        <v>72</v>
      </c>
      <c r="AU122" s="15" t="s">
        <v>100</v>
      </c>
      <c r="BK122" s="135">
        <f>BK123+BK140+BK163</f>
        <v>0</v>
      </c>
    </row>
    <row r="123" spans="2:65" s="11" customFormat="1" ht="25.9" customHeight="1" x14ac:dyDescent="0.2">
      <c r="B123" s="136"/>
      <c r="D123" s="137" t="s">
        <v>72</v>
      </c>
      <c r="E123" s="138" t="s">
        <v>120</v>
      </c>
      <c r="F123" s="138" t="s">
        <v>121</v>
      </c>
      <c r="I123" s="139"/>
      <c r="J123" s="140">
        <f>BK123</f>
        <v>0</v>
      </c>
      <c r="L123" s="136"/>
      <c r="M123" s="141"/>
      <c r="N123" s="142"/>
      <c r="O123" s="142"/>
      <c r="P123" s="143">
        <f>P124</f>
        <v>0</v>
      </c>
      <c r="Q123" s="142"/>
      <c r="R123" s="143">
        <f>R124</f>
        <v>2.0885400000000001</v>
      </c>
      <c r="S123" s="142"/>
      <c r="T123" s="144">
        <f>T124</f>
        <v>0</v>
      </c>
      <c r="AR123" s="137" t="s">
        <v>81</v>
      </c>
      <c r="AT123" s="145" t="s">
        <v>72</v>
      </c>
      <c r="AU123" s="145" t="s">
        <v>73</v>
      </c>
      <c r="AY123" s="137" t="s">
        <v>122</v>
      </c>
      <c r="BK123" s="146">
        <f>BK124</f>
        <v>0</v>
      </c>
    </row>
    <row r="124" spans="2:65" s="11" customFormat="1" ht="22.9" customHeight="1" x14ac:dyDescent="0.2">
      <c r="B124" s="136"/>
      <c r="D124" s="137" t="s">
        <v>72</v>
      </c>
      <c r="E124" s="147" t="s">
        <v>123</v>
      </c>
      <c r="F124" s="147" t="s">
        <v>124</v>
      </c>
      <c r="I124" s="139"/>
      <c r="J124" s="148">
        <f>BK124</f>
        <v>0</v>
      </c>
      <c r="L124" s="136"/>
      <c r="M124" s="141"/>
      <c r="N124" s="142"/>
      <c r="O124" s="142"/>
      <c r="P124" s="143">
        <f>SUM(P125:P139)</f>
        <v>0</v>
      </c>
      <c r="Q124" s="142"/>
      <c r="R124" s="143">
        <f>SUM(R125:R139)</f>
        <v>2.0885400000000001</v>
      </c>
      <c r="S124" s="142"/>
      <c r="T124" s="144">
        <f>SUM(T125:T139)</f>
        <v>0</v>
      </c>
      <c r="AR124" s="137" t="s">
        <v>81</v>
      </c>
      <c r="AT124" s="145" t="s">
        <v>72</v>
      </c>
      <c r="AU124" s="145" t="s">
        <v>81</v>
      </c>
      <c r="AY124" s="137" t="s">
        <v>122</v>
      </c>
      <c r="BK124" s="146">
        <f>SUM(BK125:BK139)</f>
        <v>0</v>
      </c>
    </row>
    <row r="125" spans="2:65" s="1" customFormat="1" ht="24" customHeight="1" x14ac:dyDescent="0.2">
      <c r="B125" s="149"/>
      <c r="C125" s="150" t="s">
        <v>81</v>
      </c>
      <c r="D125" s="150" t="s">
        <v>125</v>
      </c>
      <c r="E125" s="151" t="s">
        <v>126</v>
      </c>
      <c r="F125" s="152" t="s">
        <v>127</v>
      </c>
      <c r="G125" s="153" t="s">
        <v>128</v>
      </c>
      <c r="H125" s="154">
        <v>56</v>
      </c>
      <c r="I125" s="155"/>
      <c r="J125" s="156">
        <f t="shared" ref="J125:J139" si="0">ROUND(I125*H125,2)</f>
        <v>0</v>
      </c>
      <c r="K125" s="152" t="s">
        <v>129</v>
      </c>
      <c r="L125" s="30"/>
      <c r="M125" s="157" t="s">
        <v>1</v>
      </c>
      <c r="N125" s="158" t="s">
        <v>38</v>
      </c>
      <c r="O125" s="53"/>
      <c r="P125" s="159">
        <f t="shared" ref="P125:P139" si="1">O125*H125</f>
        <v>0</v>
      </c>
      <c r="Q125" s="159">
        <v>0</v>
      </c>
      <c r="R125" s="159">
        <f t="shared" ref="R125:R139" si="2">Q125*H125</f>
        <v>0</v>
      </c>
      <c r="S125" s="159">
        <v>0</v>
      </c>
      <c r="T125" s="160">
        <f t="shared" ref="T125:T139" si="3">S125*H125</f>
        <v>0</v>
      </c>
      <c r="AR125" s="161" t="s">
        <v>130</v>
      </c>
      <c r="AT125" s="161" t="s">
        <v>125</v>
      </c>
      <c r="AU125" s="161" t="s">
        <v>83</v>
      </c>
      <c r="AY125" s="15" t="s">
        <v>122</v>
      </c>
      <c r="BE125" s="162">
        <f t="shared" ref="BE125:BE139" si="4">IF(N125="základní",J125,0)</f>
        <v>0</v>
      </c>
      <c r="BF125" s="162">
        <f t="shared" ref="BF125:BF139" si="5">IF(N125="snížená",J125,0)</f>
        <v>0</v>
      </c>
      <c r="BG125" s="162">
        <f t="shared" ref="BG125:BG139" si="6">IF(N125="zákl. přenesená",J125,0)</f>
        <v>0</v>
      </c>
      <c r="BH125" s="162">
        <f t="shared" ref="BH125:BH139" si="7">IF(N125="sníž. přenesená",J125,0)</f>
        <v>0</v>
      </c>
      <c r="BI125" s="162">
        <f t="shared" ref="BI125:BI139" si="8">IF(N125="nulová",J125,0)</f>
        <v>0</v>
      </c>
      <c r="BJ125" s="15" t="s">
        <v>81</v>
      </c>
      <c r="BK125" s="162">
        <f t="shared" ref="BK125:BK139" si="9">ROUND(I125*H125,2)</f>
        <v>0</v>
      </c>
      <c r="BL125" s="15" t="s">
        <v>130</v>
      </c>
      <c r="BM125" s="161" t="s">
        <v>131</v>
      </c>
    </row>
    <row r="126" spans="2:65" s="1" customFormat="1" ht="24" customHeight="1" x14ac:dyDescent="0.2">
      <c r="B126" s="149"/>
      <c r="C126" s="163" t="s">
        <v>83</v>
      </c>
      <c r="D126" s="163" t="s">
        <v>132</v>
      </c>
      <c r="E126" s="164" t="s">
        <v>133</v>
      </c>
      <c r="F126" s="165" t="s">
        <v>134</v>
      </c>
      <c r="G126" s="166" t="s">
        <v>128</v>
      </c>
      <c r="H126" s="167">
        <v>56</v>
      </c>
      <c r="I126" s="168"/>
      <c r="J126" s="169">
        <f t="shared" si="0"/>
        <v>0</v>
      </c>
      <c r="K126" s="165" t="s">
        <v>129</v>
      </c>
      <c r="L126" s="170"/>
      <c r="M126" s="171" t="s">
        <v>1</v>
      </c>
      <c r="N126" s="172" t="s">
        <v>38</v>
      </c>
      <c r="O126" s="53"/>
      <c r="P126" s="159">
        <f t="shared" si="1"/>
        <v>0</v>
      </c>
      <c r="Q126" s="159">
        <v>2.7999999999999998E-4</v>
      </c>
      <c r="R126" s="159">
        <f t="shared" si="2"/>
        <v>1.5679999999999999E-2</v>
      </c>
      <c r="S126" s="159">
        <v>0</v>
      </c>
      <c r="T126" s="160">
        <f t="shared" si="3"/>
        <v>0</v>
      </c>
      <c r="AR126" s="161" t="s">
        <v>123</v>
      </c>
      <c r="AT126" s="161" t="s">
        <v>132</v>
      </c>
      <c r="AU126" s="161" t="s">
        <v>83</v>
      </c>
      <c r="AY126" s="15" t="s">
        <v>122</v>
      </c>
      <c r="BE126" s="162">
        <f t="shared" si="4"/>
        <v>0</v>
      </c>
      <c r="BF126" s="162">
        <f t="shared" si="5"/>
        <v>0</v>
      </c>
      <c r="BG126" s="162">
        <f t="shared" si="6"/>
        <v>0</v>
      </c>
      <c r="BH126" s="162">
        <f t="shared" si="7"/>
        <v>0</v>
      </c>
      <c r="BI126" s="162">
        <f t="shared" si="8"/>
        <v>0</v>
      </c>
      <c r="BJ126" s="15" t="s">
        <v>81</v>
      </c>
      <c r="BK126" s="162">
        <f t="shared" si="9"/>
        <v>0</v>
      </c>
      <c r="BL126" s="15" t="s">
        <v>130</v>
      </c>
      <c r="BM126" s="161" t="s">
        <v>135</v>
      </c>
    </row>
    <row r="127" spans="2:65" s="1" customFormat="1" ht="24" customHeight="1" x14ac:dyDescent="0.2">
      <c r="B127" s="149"/>
      <c r="C127" s="150" t="s">
        <v>136</v>
      </c>
      <c r="D127" s="150" t="s">
        <v>125</v>
      </c>
      <c r="E127" s="151" t="s">
        <v>137</v>
      </c>
      <c r="F127" s="152" t="s">
        <v>138</v>
      </c>
      <c r="G127" s="153" t="s">
        <v>128</v>
      </c>
      <c r="H127" s="154">
        <v>39</v>
      </c>
      <c r="I127" s="155"/>
      <c r="J127" s="156">
        <f t="shared" si="0"/>
        <v>0</v>
      </c>
      <c r="K127" s="152" t="s">
        <v>129</v>
      </c>
      <c r="L127" s="30"/>
      <c r="M127" s="157" t="s">
        <v>1</v>
      </c>
      <c r="N127" s="158" t="s">
        <v>38</v>
      </c>
      <c r="O127" s="53"/>
      <c r="P127" s="159">
        <f t="shared" si="1"/>
        <v>0</v>
      </c>
      <c r="Q127" s="159">
        <v>0</v>
      </c>
      <c r="R127" s="159">
        <f t="shared" si="2"/>
        <v>0</v>
      </c>
      <c r="S127" s="159">
        <v>0</v>
      </c>
      <c r="T127" s="160">
        <f t="shared" si="3"/>
        <v>0</v>
      </c>
      <c r="AR127" s="161" t="s">
        <v>130</v>
      </c>
      <c r="AT127" s="161" t="s">
        <v>125</v>
      </c>
      <c r="AU127" s="161" t="s">
        <v>83</v>
      </c>
      <c r="AY127" s="15" t="s">
        <v>122</v>
      </c>
      <c r="BE127" s="162">
        <f t="shared" si="4"/>
        <v>0</v>
      </c>
      <c r="BF127" s="162">
        <f t="shared" si="5"/>
        <v>0</v>
      </c>
      <c r="BG127" s="162">
        <f t="shared" si="6"/>
        <v>0</v>
      </c>
      <c r="BH127" s="162">
        <f t="shared" si="7"/>
        <v>0</v>
      </c>
      <c r="BI127" s="162">
        <f t="shared" si="8"/>
        <v>0</v>
      </c>
      <c r="BJ127" s="15" t="s">
        <v>81</v>
      </c>
      <c r="BK127" s="162">
        <f t="shared" si="9"/>
        <v>0</v>
      </c>
      <c r="BL127" s="15" t="s">
        <v>130</v>
      </c>
      <c r="BM127" s="161" t="s">
        <v>139</v>
      </c>
    </row>
    <row r="128" spans="2:65" s="1" customFormat="1" ht="24" customHeight="1" x14ac:dyDescent="0.2">
      <c r="B128" s="149"/>
      <c r="C128" s="163" t="s">
        <v>130</v>
      </c>
      <c r="D128" s="163" t="s">
        <v>132</v>
      </c>
      <c r="E128" s="164" t="s">
        <v>140</v>
      </c>
      <c r="F128" s="165" t="s">
        <v>141</v>
      </c>
      <c r="G128" s="166" t="s">
        <v>128</v>
      </c>
      <c r="H128" s="167">
        <v>39</v>
      </c>
      <c r="I128" s="168"/>
      <c r="J128" s="169">
        <f t="shared" si="0"/>
        <v>0</v>
      </c>
      <c r="K128" s="165" t="s">
        <v>129</v>
      </c>
      <c r="L128" s="170"/>
      <c r="M128" s="171" t="s">
        <v>1</v>
      </c>
      <c r="N128" s="172" t="s">
        <v>38</v>
      </c>
      <c r="O128" s="53"/>
      <c r="P128" s="159">
        <f t="shared" si="1"/>
        <v>0</v>
      </c>
      <c r="Q128" s="159">
        <v>4.2999999999999999E-4</v>
      </c>
      <c r="R128" s="159">
        <f t="shared" si="2"/>
        <v>1.677E-2</v>
      </c>
      <c r="S128" s="159">
        <v>0</v>
      </c>
      <c r="T128" s="160">
        <f t="shared" si="3"/>
        <v>0</v>
      </c>
      <c r="AR128" s="161" t="s">
        <v>123</v>
      </c>
      <c r="AT128" s="161" t="s">
        <v>132</v>
      </c>
      <c r="AU128" s="161" t="s">
        <v>83</v>
      </c>
      <c r="AY128" s="15" t="s">
        <v>122</v>
      </c>
      <c r="BE128" s="162">
        <f t="shared" si="4"/>
        <v>0</v>
      </c>
      <c r="BF128" s="162">
        <f t="shared" si="5"/>
        <v>0</v>
      </c>
      <c r="BG128" s="162">
        <f t="shared" si="6"/>
        <v>0</v>
      </c>
      <c r="BH128" s="162">
        <f t="shared" si="7"/>
        <v>0</v>
      </c>
      <c r="BI128" s="162">
        <f t="shared" si="8"/>
        <v>0</v>
      </c>
      <c r="BJ128" s="15" t="s">
        <v>81</v>
      </c>
      <c r="BK128" s="162">
        <f t="shared" si="9"/>
        <v>0</v>
      </c>
      <c r="BL128" s="15" t="s">
        <v>130</v>
      </c>
      <c r="BM128" s="161" t="s">
        <v>142</v>
      </c>
    </row>
    <row r="129" spans="2:65" s="1" customFormat="1" ht="24" customHeight="1" x14ac:dyDescent="0.2">
      <c r="B129" s="149"/>
      <c r="C129" s="150" t="s">
        <v>143</v>
      </c>
      <c r="D129" s="150" t="s">
        <v>125</v>
      </c>
      <c r="E129" s="151" t="s">
        <v>144</v>
      </c>
      <c r="F129" s="152" t="s">
        <v>145</v>
      </c>
      <c r="G129" s="153" t="s">
        <v>128</v>
      </c>
      <c r="H129" s="154">
        <v>76</v>
      </c>
      <c r="I129" s="155"/>
      <c r="J129" s="156">
        <f t="shared" si="0"/>
        <v>0</v>
      </c>
      <c r="K129" s="152" t="s">
        <v>129</v>
      </c>
      <c r="L129" s="30"/>
      <c r="M129" s="157" t="s">
        <v>1</v>
      </c>
      <c r="N129" s="158" t="s">
        <v>38</v>
      </c>
      <c r="O129" s="53"/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AR129" s="161" t="s">
        <v>130</v>
      </c>
      <c r="AT129" s="161" t="s">
        <v>125</v>
      </c>
      <c r="AU129" s="161" t="s">
        <v>83</v>
      </c>
      <c r="AY129" s="15" t="s">
        <v>122</v>
      </c>
      <c r="BE129" s="162">
        <f t="shared" si="4"/>
        <v>0</v>
      </c>
      <c r="BF129" s="162">
        <f t="shared" si="5"/>
        <v>0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5" t="s">
        <v>81</v>
      </c>
      <c r="BK129" s="162">
        <f t="shared" si="9"/>
        <v>0</v>
      </c>
      <c r="BL129" s="15" t="s">
        <v>130</v>
      </c>
      <c r="BM129" s="161" t="s">
        <v>146</v>
      </c>
    </row>
    <row r="130" spans="2:65" s="1" customFormat="1" ht="16.5" customHeight="1" x14ac:dyDescent="0.2">
      <c r="B130" s="149"/>
      <c r="C130" s="163" t="s">
        <v>123</v>
      </c>
      <c r="D130" s="163" t="s">
        <v>132</v>
      </c>
      <c r="E130" s="164" t="s">
        <v>147</v>
      </c>
      <c r="F130" s="165" t="s">
        <v>148</v>
      </c>
      <c r="G130" s="166" t="s">
        <v>128</v>
      </c>
      <c r="H130" s="167">
        <v>76</v>
      </c>
      <c r="I130" s="168"/>
      <c r="J130" s="169">
        <f t="shared" si="0"/>
        <v>0</v>
      </c>
      <c r="K130" s="165" t="s">
        <v>1</v>
      </c>
      <c r="L130" s="170"/>
      <c r="M130" s="171" t="s">
        <v>1</v>
      </c>
      <c r="N130" s="172" t="s">
        <v>38</v>
      </c>
      <c r="O130" s="53"/>
      <c r="P130" s="159">
        <f t="shared" si="1"/>
        <v>0</v>
      </c>
      <c r="Q130" s="159">
        <v>1.47E-3</v>
      </c>
      <c r="R130" s="159">
        <f t="shared" si="2"/>
        <v>0.11172</v>
      </c>
      <c r="S130" s="159">
        <v>0</v>
      </c>
      <c r="T130" s="160">
        <f t="shared" si="3"/>
        <v>0</v>
      </c>
      <c r="AR130" s="161" t="s">
        <v>123</v>
      </c>
      <c r="AT130" s="161" t="s">
        <v>132</v>
      </c>
      <c r="AU130" s="161" t="s">
        <v>83</v>
      </c>
      <c r="AY130" s="15" t="s">
        <v>122</v>
      </c>
      <c r="BE130" s="162">
        <f t="shared" si="4"/>
        <v>0</v>
      </c>
      <c r="BF130" s="162">
        <f t="shared" si="5"/>
        <v>0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5" t="s">
        <v>81</v>
      </c>
      <c r="BK130" s="162">
        <f t="shared" si="9"/>
        <v>0</v>
      </c>
      <c r="BL130" s="15" t="s">
        <v>130</v>
      </c>
      <c r="BM130" s="161" t="s">
        <v>149</v>
      </c>
    </row>
    <row r="131" spans="2:65" s="1" customFormat="1" ht="24" customHeight="1" x14ac:dyDescent="0.2">
      <c r="B131" s="149"/>
      <c r="C131" s="150" t="s">
        <v>150</v>
      </c>
      <c r="D131" s="150" t="s">
        <v>125</v>
      </c>
      <c r="E131" s="151" t="s">
        <v>151</v>
      </c>
      <c r="F131" s="152" t="s">
        <v>152</v>
      </c>
      <c r="G131" s="153" t="s">
        <v>128</v>
      </c>
      <c r="H131" s="154">
        <v>60</v>
      </c>
      <c r="I131" s="155"/>
      <c r="J131" s="156">
        <f t="shared" si="0"/>
        <v>0</v>
      </c>
      <c r="K131" s="152" t="s">
        <v>129</v>
      </c>
      <c r="L131" s="30"/>
      <c r="M131" s="157" t="s">
        <v>1</v>
      </c>
      <c r="N131" s="158" t="s">
        <v>38</v>
      </c>
      <c r="O131" s="53"/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AR131" s="161" t="s">
        <v>130</v>
      </c>
      <c r="AT131" s="161" t="s">
        <v>125</v>
      </c>
      <c r="AU131" s="161" t="s">
        <v>83</v>
      </c>
      <c r="AY131" s="15" t="s">
        <v>122</v>
      </c>
      <c r="BE131" s="162">
        <f t="shared" si="4"/>
        <v>0</v>
      </c>
      <c r="BF131" s="162">
        <f t="shared" si="5"/>
        <v>0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5" t="s">
        <v>81</v>
      </c>
      <c r="BK131" s="162">
        <f t="shared" si="9"/>
        <v>0</v>
      </c>
      <c r="BL131" s="15" t="s">
        <v>130</v>
      </c>
      <c r="BM131" s="161" t="s">
        <v>153</v>
      </c>
    </row>
    <row r="132" spans="2:65" s="1" customFormat="1" ht="24" customHeight="1" x14ac:dyDescent="0.2">
      <c r="B132" s="149"/>
      <c r="C132" s="163" t="s">
        <v>154</v>
      </c>
      <c r="D132" s="163" t="s">
        <v>132</v>
      </c>
      <c r="E132" s="164" t="s">
        <v>155</v>
      </c>
      <c r="F132" s="165" t="s">
        <v>156</v>
      </c>
      <c r="G132" s="166" t="s">
        <v>128</v>
      </c>
      <c r="H132" s="167">
        <v>60</v>
      </c>
      <c r="I132" s="168"/>
      <c r="J132" s="169">
        <f t="shared" si="0"/>
        <v>0</v>
      </c>
      <c r="K132" s="165" t="s">
        <v>129</v>
      </c>
      <c r="L132" s="170"/>
      <c r="M132" s="171" t="s">
        <v>1</v>
      </c>
      <c r="N132" s="172" t="s">
        <v>38</v>
      </c>
      <c r="O132" s="53"/>
      <c r="P132" s="159">
        <f t="shared" si="1"/>
        <v>0</v>
      </c>
      <c r="Q132" s="159">
        <v>1.06E-3</v>
      </c>
      <c r="R132" s="159">
        <f t="shared" si="2"/>
        <v>6.3600000000000004E-2</v>
      </c>
      <c r="S132" s="159">
        <v>0</v>
      </c>
      <c r="T132" s="160">
        <f t="shared" si="3"/>
        <v>0</v>
      </c>
      <c r="AR132" s="161" t="s">
        <v>123</v>
      </c>
      <c r="AT132" s="161" t="s">
        <v>132</v>
      </c>
      <c r="AU132" s="161" t="s">
        <v>83</v>
      </c>
      <c r="AY132" s="15" t="s">
        <v>122</v>
      </c>
      <c r="BE132" s="162">
        <f t="shared" si="4"/>
        <v>0</v>
      </c>
      <c r="BF132" s="162">
        <f t="shared" si="5"/>
        <v>0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5" t="s">
        <v>81</v>
      </c>
      <c r="BK132" s="162">
        <f t="shared" si="9"/>
        <v>0</v>
      </c>
      <c r="BL132" s="15" t="s">
        <v>130</v>
      </c>
      <c r="BM132" s="161" t="s">
        <v>157</v>
      </c>
    </row>
    <row r="133" spans="2:65" s="1" customFormat="1" ht="24" customHeight="1" x14ac:dyDescent="0.2">
      <c r="B133" s="149"/>
      <c r="C133" s="150" t="s">
        <v>158</v>
      </c>
      <c r="D133" s="150" t="s">
        <v>125</v>
      </c>
      <c r="E133" s="151" t="s">
        <v>159</v>
      </c>
      <c r="F133" s="152" t="s">
        <v>160</v>
      </c>
      <c r="G133" s="153" t="s">
        <v>161</v>
      </c>
      <c r="H133" s="154">
        <v>10</v>
      </c>
      <c r="I133" s="155"/>
      <c r="J133" s="156">
        <f t="shared" si="0"/>
        <v>0</v>
      </c>
      <c r="K133" s="152" t="s">
        <v>129</v>
      </c>
      <c r="L133" s="30"/>
      <c r="M133" s="157" t="s">
        <v>1</v>
      </c>
      <c r="N133" s="158" t="s">
        <v>38</v>
      </c>
      <c r="O133" s="53"/>
      <c r="P133" s="159">
        <f t="shared" si="1"/>
        <v>0</v>
      </c>
      <c r="Q133" s="159">
        <v>6.9459999999999994E-2</v>
      </c>
      <c r="R133" s="159">
        <f t="shared" si="2"/>
        <v>0.69459999999999988</v>
      </c>
      <c r="S133" s="159">
        <v>0</v>
      </c>
      <c r="T133" s="160">
        <f t="shared" si="3"/>
        <v>0</v>
      </c>
      <c r="AR133" s="161" t="s">
        <v>130</v>
      </c>
      <c r="AT133" s="161" t="s">
        <v>125</v>
      </c>
      <c r="AU133" s="161" t="s">
        <v>83</v>
      </c>
      <c r="AY133" s="15" t="s">
        <v>122</v>
      </c>
      <c r="BE133" s="162">
        <f t="shared" si="4"/>
        <v>0</v>
      </c>
      <c r="BF133" s="162">
        <f t="shared" si="5"/>
        <v>0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5" t="s">
        <v>81</v>
      </c>
      <c r="BK133" s="162">
        <f t="shared" si="9"/>
        <v>0</v>
      </c>
      <c r="BL133" s="15" t="s">
        <v>130</v>
      </c>
      <c r="BM133" s="161" t="s">
        <v>162</v>
      </c>
    </row>
    <row r="134" spans="2:65" s="1" customFormat="1" ht="24" customHeight="1" x14ac:dyDescent="0.2">
      <c r="B134" s="149"/>
      <c r="C134" s="150" t="s">
        <v>163</v>
      </c>
      <c r="D134" s="150" t="s">
        <v>125</v>
      </c>
      <c r="E134" s="151" t="s">
        <v>164</v>
      </c>
      <c r="F134" s="152" t="s">
        <v>165</v>
      </c>
      <c r="G134" s="153" t="s">
        <v>161</v>
      </c>
      <c r="H134" s="154">
        <v>2</v>
      </c>
      <c r="I134" s="155"/>
      <c r="J134" s="156">
        <f t="shared" si="0"/>
        <v>0</v>
      </c>
      <c r="K134" s="152" t="s">
        <v>129</v>
      </c>
      <c r="L134" s="30"/>
      <c r="M134" s="157" t="s">
        <v>1</v>
      </c>
      <c r="N134" s="158" t="s">
        <v>38</v>
      </c>
      <c r="O134" s="53"/>
      <c r="P134" s="159">
        <f t="shared" si="1"/>
        <v>0</v>
      </c>
      <c r="Q134" s="159">
        <v>8.6110000000000006E-2</v>
      </c>
      <c r="R134" s="159">
        <f t="shared" si="2"/>
        <v>0.17222000000000001</v>
      </c>
      <c r="S134" s="159">
        <v>0</v>
      </c>
      <c r="T134" s="160">
        <f t="shared" si="3"/>
        <v>0</v>
      </c>
      <c r="AR134" s="161" t="s">
        <v>130</v>
      </c>
      <c r="AT134" s="161" t="s">
        <v>125</v>
      </c>
      <c r="AU134" s="161" t="s">
        <v>83</v>
      </c>
      <c r="AY134" s="15" t="s">
        <v>122</v>
      </c>
      <c r="BE134" s="162">
        <f t="shared" si="4"/>
        <v>0</v>
      </c>
      <c r="BF134" s="162">
        <f t="shared" si="5"/>
        <v>0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5" t="s">
        <v>81</v>
      </c>
      <c r="BK134" s="162">
        <f t="shared" si="9"/>
        <v>0</v>
      </c>
      <c r="BL134" s="15" t="s">
        <v>130</v>
      </c>
      <c r="BM134" s="161" t="s">
        <v>166</v>
      </c>
    </row>
    <row r="135" spans="2:65" s="1" customFormat="1" ht="24" customHeight="1" x14ac:dyDescent="0.2">
      <c r="B135" s="149"/>
      <c r="C135" s="150" t="s">
        <v>167</v>
      </c>
      <c r="D135" s="150" t="s">
        <v>125</v>
      </c>
      <c r="E135" s="151" t="s">
        <v>168</v>
      </c>
      <c r="F135" s="152" t="s">
        <v>169</v>
      </c>
      <c r="G135" s="153" t="s">
        <v>161</v>
      </c>
      <c r="H135" s="154">
        <v>1</v>
      </c>
      <c r="I135" s="155"/>
      <c r="J135" s="156">
        <f t="shared" si="0"/>
        <v>0</v>
      </c>
      <c r="K135" s="152" t="s">
        <v>1</v>
      </c>
      <c r="L135" s="30"/>
      <c r="M135" s="157" t="s">
        <v>1</v>
      </c>
      <c r="N135" s="158" t="s">
        <v>38</v>
      </c>
      <c r="O135" s="53"/>
      <c r="P135" s="159">
        <f t="shared" si="1"/>
        <v>0</v>
      </c>
      <c r="Q135" s="159">
        <v>8.6110000000000006E-2</v>
      </c>
      <c r="R135" s="159">
        <f t="shared" si="2"/>
        <v>8.6110000000000006E-2</v>
      </c>
      <c r="S135" s="159">
        <v>0</v>
      </c>
      <c r="T135" s="160">
        <f t="shared" si="3"/>
        <v>0</v>
      </c>
      <c r="AR135" s="161" t="s">
        <v>130</v>
      </c>
      <c r="AT135" s="161" t="s">
        <v>125</v>
      </c>
      <c r="AU135" s="161" t="s">
        <v>83</v>
      </c>
      <c r="AY135" s="15" t="s">
        <v>122</v>
      </c>
      <c r="BE135" s="162">
        <f t="shared" si="4"/>
        <v>0</v>
      </c>
      <c r="BF135" s="162">
        <f t="shared" si="5"/>
        <v>0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5" t="s">
        <v>81</v>
      </c>
      <c r="BK135" s="162">
        <f t="shared" si="9"/>
        <v>0</v>
      </c>
      <c r="BL135" s="15" t="s">
        <v>130</v>
      </c>
      <c r="BM135" s="161" t="s">
        <v>170</v>
      </c>
    </row>
    <row r="136" spans="2:65" s="1" customFormat="1" ht="24" customHeight="1" x14ac:dyDescent="0.2">
      <c r="B136" s="149"/>
      <c r="C136" s="150" t="s">
        <v>171</v>
      </c>
      <c r="D136" s="150" t="s">
        <v>125</v>
      </c>
      <c r="E136" s="151" t="s">
        <v>172</v>
      </c>
      <c r="F136" s="152" t="s">
        <v>173</v>
      </c>
      <c r="G136" s="153" t="s">
        <v>161</v>
      </c>
      <c r="H136" s="154">
        <v>4</v>
      </c>
      <c r="I136" s="155"/>
      <c r="J136" s="156">
        <f t="shared" si="0"/>
        <v>0</v>
      </c>
      <c r="K136" s="152" t="s">
        <v>129</v>
      </c>
      <c r="L136" s="30"/>
      <c r="M136" s="157" t="s">
        <v>1</v>
      </c>
      <c r="N136" s="158" t="s">
        <v>38</v>
      </c>
      <c r="O136" s="53"/>
      <c r="P136" s="159">
        <f t="shared" si="1"/>
        <v>0</v>
      </c>
      <c r="Q136" s="159">
        <v>2.6720000000000001E-2</v>
      </c>
      <c r="R136" s="159">
        <f t="shared" si="2"/>
        <v>0.10688</v>
      </c>
      <c r="S136" s="159">
        <v>0</v>
      </c>
      <c r="T136" s="160">
        <f t="shared" si="3"/>
        <v>0</v>
      </c>
      <c r="AR136" s="161" t="s">
        <v>130</v>
      </c>
      <c r="AT136" s="161" t="s">
        <v>125</v>
      </c>
      <c r="AU136" s="161" t="s">
        <v>83</v>
      </c>
      <c r="AY136" s="15" t="s">
        <v>122</v>
      </c>
      <c r="BE136" s="162">
        <f t="shared" si="4"/>
        <v>0</v>
      </c>
      <c r="BF136" s="162">
        <f t="shared" si="5"/>
        <v>0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5" t="s">
        <v>81</v>
      </c>
      <c r="BK136" s="162">
        <f t="shared" si="9"/>
        <v>0</v>
      </c>
      <c r="BL136" s="15" t="s">
        <v>130</v>
      </c>
      <c r="BM136" s="161" t="s">
        <v>174</v>
      </c>
    </row>
    <row r="137" spans="2:65" s="1" customFormat="1" ht="24" customHeight="1" x14ac:dyDescent="0.2">
      <c r="B137" s="149"/>
      <c r="C137" s="150" t="s">
        <v>175</v>
      </c>
      <c r="D137" s="150" t="s">
        <v>125</v>
      </c>
      <c r="E137" s="151" t="s">
        <v>176</v>
      </c>
      <c r="F137" s="152" t="s">
        <v>177</v>
      </c>
      <c r="G137" s="153" t="s">
        <v>161</v>
      </c>
      <c r="H137" s="154">
        <v>12</v>
      </c>
      <c r="I137" s="155"/>
      <c r="J137" s="156">
        <f t="shared" si="0"/>
        <v>0</v>
      </c>
      <c r="K137" s="152" t="s">
        <v>129</v>
      </c>
      <c r="L137" s="30"/>
      <c r="M137" s="157" t="s">
        <v>1</v>
      </c>
      <c r="N137" s="158" t="s">
        <v>38</v>
      </c>
      <c r="O137" s="53"/>
      <c r="P137" s="159">
        <f t="shared" si="1"/>
        <v>0</v>
      </c>
      <c r="Q137" s="159">
        <v>3.6360000000000003E-2</v>
      </c>
      <c r="R137" s="159">
        <f t="shared" si="2"/>
        <v>0.43632000000000004</v>
      </c>
      <c r="S137" s="159">
        <v>0</v>
      </c>
      <c r="T137" s="160">
        <f t="shared" si="3"/>
        <v>0</v>
      </c>
      <c r="AR137" s="161" t="s">
        <v>130</v>
      </c>
      <c r="AT137" s="161" t="s">
        <v>125</v>
      </c>
      <c r="AU137" s="161" t="s">
        <v>83</v>
      </c>
      <c r="AY137" s="15" t="s">
        <v>122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5" t="s">
        <v>81</v>
      </c>
      <c r="BK137" s="162">
        <f t="shared" si="9"/>
        <v>0</v>
      </c>
      <c r="BL137" s="15" t="s">
        <v>130</v>
      </c>
      <c r="BM137" s="161" t="s">
        <v>178</v>
      </c>
    </row>
    <row r="138" spans="2:65" s="1" customFormat="1" ht="48" customHeight="1" x14ac:dyDescent="0.2">
      <c r="B138" s="149"/>
      <c r="C138" s="150" t="s">
        <v>179</v>
      </c>
      <c r="D138" s="150" t="s">
        <v>125</v>
      </c>
      <c r="E138" s="151" t="s">
        <v>180</v>
      </c>
      <c r="F138" s="152" t="s">
        <v>181</v>
      </c>
      <c r="G138" s="153" t="s">
        <v>161</v>
      </c>
      <c r="H138" s="154">
        <v>2</v>
      </c>
      <c r="I138" s="155"/>
      <c r="J138" s="156">
        <f t="shared" si="0"/>
        <v>0</v>
      </c>
      <c r="K138" s="152" t="s">
        <v>1</v>
      </c>
      <c r="L138" s="30"/>
      <c r="M138" s="157" t="s">
        <v>1</v>
      </c>
      <c r="N138" s="158" t="s">
        <v>38</v>
      </c>
      <c r="O138" s="53"/>
      <c r="P138" s="159">
        <f t="shared" si="1"/>
        <v>0</v>
      </c>
      <c r="Q138" s="159">
        <v>0.11045000000000001</v>
      </c>
      <c r="R138" s="159">
        <f t="shared" si="2"/>
        <v>0.22090000000000001</v>
      </c>
      <c r="S138" s="159">
        <v>0</v>
      </c>
      <c r="T138" s="160">
        <f t="shared" si="3"/>
        <v>0</v>
      </c>
      <c r="AR138" s="161" t="s">
        <v>130</v>
      </c>
      <c r="AT138" s="161" t="s">
        <v>125</v>
      </c>
      <c r="AU138" s="161" t="s">
        <v>83</v>
      </c>
      <c r="AY138" s="15" t="s">
        <v>122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5" t="s">
        <v>81</v>
      </c>
      <c r="BK138" s="162">
        <f t="shared" si="9"/>
        <v>0</v>
      </c>
      <c r="BL138" s="15" t="s">
        <v>130</v>
      </c>
      <c r="BM138" s="161" t="s">
        <v>182</v>
      </c>
    </row>
    <row r="139" spans="2:65" s="1" customFormat="1" ht="48" customHeight="1" x14ac:dyDescent="0.2">
      <c r="B139" s="149"/>
      <c r="C139" s="150" t="s">
        <v>183</v>
      </c>
      <c r="D139" s="150" t="s">
        <v>125</v>
      </c>
      <c r="E139" s="151" t="s">
        <v>184</v>
      </c>
      <c r="F139" s="152" t="s">
        <v>185</v>
      </c>
      <c r="G139" s="153" t="s">
        <v>161</v>
      </c>
      <c r="H139" s="154">
        <v>1</v>
      </c>
      <c r="I139" s="155"/>
      <c r="J139" s="156">
        <f t="shared" si="0"/>
        <v>0</v>
      </c>
      <c r="K139" s="152" t="s">
        <v>1</v>
      </c>
      <c r="L139" s="30"/>
      <c r="M139" s="157" t="s">
        <v>1</v>
      </c>
      <c r="N139" s="158" t="s">
        <v>38</v>
      </c>
      <c r="O139" s="53"/>
      <c r="P139" s="159">
        <f t="shared" si="1"/>
        <v>0</v>
      </c>
      <c r="Q139" s="159">
        <v>0.16374</v>
      </c>
      <c r="R139" s="159">
        <f t="shared" si="2"/>
        <v>0.16374</v>
      </c>
      <c r="S139" s="159">
        <v>0</v>
      </c>
      <c r="T139" s="160">
        <f t="shared" si="3"/>
        <v>0</v>
      </c>
      <c r="AR139" s="161" t="s">
        <v>130</v>
      </c>
      <c r="AT139" s="161" t="s">
        <v>125</v>
      </c>
      <c r="AU139" s="161" t="s">
        <v>83</v>
      </c>
      <c r="AY139" s="15" t="s">
        <v>122</v>
      </c>
      <c r="BE139" s="162">
        <f t="shared" si="4"/>
        <v>0</v>
      </c>
      <c r="BF139" s="162">
        <f t="shared" si="5"/>
        <v>0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5" t="s">
        <v>81</v>
      </c>
      <c r="BK139" s="162">
        <f t="shared" si="9"/>
        <v>0</v>
      </c>
      <c r="BL139" s="15" t="s">
        <v>130</v>
      </c>
      <c r="BM139" s="161" t="s">
        <v>186</v>
      </c>
    </row>
    <row r="140" spans="2:65" s="11" customFormat="1" ht="25.9" customHeight="1" x14ac:dyDescent="0.2">
      <c r="B140" s="136"/>
      <c r="D140" s="137" t="s">
        <v>72</v>
      </c>
      <c r="E140" s="138" t="s">
        <v>187</v>
      </c>
      <c r="F140" s="138" t="s">
        <v>188</v>
      </c>
      <c r="I140" s="139"/>
      <c r="J140" s="140">
        <f>BK140</f>
        <v>0</v>
      </c>
      <c r="L140" s="136"/>
      <c r="M140" s="141"/>
      <c r="N140" s="142"/>
      <c r="O140" s="142"/>
      <c r="P140" s="143">
        <f>P141+P157</f>
        <v>0</v>
      </c>
      <c r="Q140" s="142"/>
      <c r="R140" s="143">
        <f>R141+R157</f>
        <v>1.9113500000000001</v>
      </c>
      <c r="S140" s="142"/>
      <c r="T140" s="144">
        <f>T141+T157</f>
        <v>0</v>
      </c>
      <c r="AR140" s="137" t="s">
        <v>83</v>
      </c>
      <c r="AT140" s="145" t="s">
        <v>72</v>
      </c>
      <c r="AU140" s="145" t="s">
        <v>73</v>
      </c>
      <c r="AY140" s="137" t="s">
        <v>122</v>
      </c>
      <c r="BK140" s="146">
        <f>BK141+BK157</f>
        <v>0</v>
      </c>
    </row>
    <row r="141" spans="2:65" s="11" customFormat="1" ht="22.9" customHeight="1" x14ac:dyDescent="0.2">
      <c r="B141" s="136"/>
      <c r="D141" s="137" t="s">
        <v>72</v>
      </c>
      <c r="E141" s="147" t="s">
        <v>189</v>
      </c>
      <c r="F141" s="147" t="s">
        <v>190</v>
      </c>
      <c r="I141" s="139"/>
      <c r="J141" s="148">
        <f>BK141</f>
        <v>0</v>
      </c>
      <c r="L141" s="136"/>
      <c r="M141" s="141"/>
      <c r="N141" s="142"/>
      <c r="O141" s="142"/>
      <c r="P141" s="143">
        <f>SUM(P142:P156)</f>
        <v>0</v>
      </c>
      <c r="Q141" s="142"/>
      <c r="R141" s="143">
        <f>SUM(R142:R156)</f>
        <v>1.8860000000000001</v>
      </c>
      <c r="S141" s="142"/>
      <c r="T141" s="144">
        <f>SUM(T142:T156)</f>
        <v>0</v>
      </c>
      <c r="AR141" s="137" t="s">
        <v>83</v>
      </c>
      <c r="AT141" s="145" t="s">
        <v>72</v>
      </c>
      <c r="AU141" s="145" t="s">
        <v>81</v>
      </c>
      <c r="AY141" s="137" t="s">
        <v>122</v>
      </c>
      <c r="BK141" s="146">
        <f>SUM(BK142:BK156)</f>
        <v>0</v>
      </c>
    </row>
    <row r="142" spans="2:65" s="1" customFormat="1" ht="16.5" customHeight="1" x14ac:dyDescent="0.2">
      <c r="B142" s="149"/>
      <c r="C142" s="150" t="s">
        <v>191</v>
      </c>
      <c r="D142" s="150" t="s">
        <v>125</v>
      </c>
      <c r="E142" s="151" t="s">
        <v>192</v>
      </c>
      <c r="F142" s="152" t="s">
        <v>193</v>
      </c>
      <c r="G142" s="153" t="s">
        <v>128</v>
      </c>
      <c r="H142" s="154">
        <v>110</v>
      </c>
      <c r="I142" s="155"/>
      <c r="J142" s="156">
        <f t="shared" ref="J142:J148" si="10">ROUND(I142*H142,2)</f>
        <v>0</v>
      </c>
      <c r="K142" s="152" t="s">
        <v>129</v>
      </c>
      <c r="L142" s="30"/>
      <c r="M142" s="157" t="s">
        <v>1</v>
      </c>
      <c r="N142" s="158" t="s">
        <v>38</v>
      </c>
      <c r="O142" s="53"/>
      <c r="P142" s="159">
        <f t="shared" ref="P142:P148" si="11">O142*H142</f>
        <v>0</v>
      </c>
      <c r="Q142" s="159">
        <v>1.2600000000000001E-3</v>
      </c>
      <c r="R142" s="159">
        <f t="shared" ref="R142:R148" si="12">Q142*H142</f>
        <v>0.1386</v>
      </c>
      <c r="S142" s="159">
        <v>0</v>
      </c>
      <c r="T142" s="160">
        <f t="shared" ref="T142:T148" si="13">S142*H142</f>
        <v>0</v>
      </c>
      <c r="AR142" s="161" t="s">
        <v>194</v>
      </c>
      <c r="AT142" s="161" t="s">
        <v>125</v>
      </c>
      <c r="AU142" s="161" t="s">
        <v>83</v>
      </c>
      <c r="AY142" s="15" t="s">
        <v>122</v>
      </c>
      <c r="BE142" s="162">
        <f t="shared" ref="BE142:BE148" si="14">IF(N142="základní",J142,0)</f>
        <v>0</v>
      </c>
      <c r="BF142" s="162">
        <f t="shared" ref="BF142:BF148" si="15">IF(N142="snížená",J142,0)</f>
        <v>0</v>
      </c>
      <c r="BG142" s="162">
        <f t="shared" ref="BG142:BG148" si="16">IF(N142="zákl. přenesená",J142,0)</f>
        <v>0</v>
      </c>
      <c r="BH142" s="162">
        <f t="shared" ref="BH142:BH148" si="17">IF(N142="sníž. přenesená",J142,0)</f>
        <v>0</v>
      </c>
      <c r="BI142" s="162">
        <f t="shared" ref="BI142:BI148" si="18">IF(N142="nulová",J142,0)</f>
        <v>0</v>
      </c>
      <c r="BJ142" s="15" t="s">
        <v>81</v>
      </c>
      <c r="BK142" s="162">
        <f t="shared" ref="BK142:BK148" si="19">ROUND(I142*H142,2)</f>
        <v>0</v>
      </c>
      <c r="BL142" s="15" t="s">
        <v>194</v>
      </c>
      <c r="BM142" s="161" t="s">
        <v>195</v>
      </c>
    </row>
    <row r="143" spans="2:65" s="1" customFormat="1" ht="16.5" customHeight="1" x14ac:dyDescent="0.2">
      <c r="B143" s="149"/>
      <c r="C143" s="150" t="s">
        <v>7</v>
      </c>
      <c r="D143" s="150" t="s">
        <v>125</v>
      </c>
      <c r="E143" s="151" t="s">
        <v>196</v>
      </c>
      <c r="F143" s="152" t="s">
        <v>197</v>
      </c>
      <c r="G143" s="153" t="s">
        <v>128</v>
      </c>
      <c r="H143" s="154">
        <v>290</v>
      </c>
      <c r="I143" s="155"/>
      <c r="J143" s="156">
        <f t="shared" si="10"/>
        <v>0</v>
      </c>
      <c r="K143" s="152" t="s">
        <v>129</v>
      </c>
      <c r="L143" s="30"/>
      <c r="M143" s="157" t="s">
        <v>1</v>
      </c>
      <c r="N143" s="158" t="s">
        <v>38</v>
      </c>
      <c r="O143" s="53"/>
      <c r="P143" s="159">
        <f t="shared" si="11"/>
        <v>0</v>
      </c>
      <c r="Q143" s="159">
        <v>2.7399999999999998E-3</v>
      </c>
      <c r="R143" s="159">
        <f t="shared" si="12"/>
        <v>0.79459999999999997</v>
      </c>
      <c r="S143" s="159">
        <v>0</v>
      </c>
      <c r="T143" s="160">
        <f t="shared" si="13"/>
        <v>0</v>
      </c>
      <c r="AR143" s="161" t="s">
        <v>194</v>
      </c>
      <c r="AT143" s="161" t="s">
        <v>125</v>
      </c>
      <c r="AU143" s="161" t="s">
        <v>83</v>
      </c>
      <c r="AY143" s="15" t="s">
        <v>122</v>
      </c>
      <c r="BE143" s="162">
        <f t="shared" si="14"/>
        <v>0</v>
      </c>
      <c r="BF143" s="162">
        <f t="shared" si="15"/>
        <v>0</v>
      </c>
      <c r="BG143" s="162">
        <f t="shared" si="16"/>
        <v>0</v>
      </c>
      <c r="BH143" s="162">
        <f t="shared" si="17"/>
        <v>0</v>
      </c>
      <c r="BI143" s="162">
        <f t="shared" si="18"/>
        <v>0</v>
      </c>
      <c r="BJ143" s="15" t="s">
        <v>81</v>
      </c>
      <c r="BK143" s="162">
        <f t="shared" si="19"/>
        <v>0</v>
      </c>
      <c r="BL143" s="15" t="s">
        <v>194</v>
      </c>
      <c r="BM143" s="161" t="s">
        <v>198</v>
      </c>
    </row>
    <row r="144" spans="2:65" s="1" customFormat="1" ht="16.5" customHeight="1" x14ac:dyDescent="0.2">
      <c r="B144" s="149"/>
      <c r="C144" s="150" t="s">
        <v>199</v>
      </c>
      <c r="D144" s="150" t="s">
        <v>125</v>
      </c>
      <c r="E144" s="151" t="s">
        <v>200</v>
      </c>
      <c r="F144" s="152" t="s">
        <v>201</v>
      </c>
      <c r="G144" s="153" t="s">
        <v>128</v>
      </c>
      <c r="H144" s="154">
        <v>60</v>
      </c>
      <c r="I144" s="155"/>
      <c r="J144" s="156">
        <f t="shared" si="10"/>
        <v>0</v>
      </c>
      <c r="K144" s="152" t="s">
        <v>129</v>
      </c>
      <c r="L144" s="30"/>
      <c r="M144" s="157" t="s">
        <v>1</v>
      </c>
      <c r="N144" s="158" t="s">
        <v>38</v>
      </c>
      <c r="O144" s="53"/>
      <c r="P144" s="159">
        <f t="shared" si="11"/>
        <v>0</v>
      </c>
      <c r="Q144" s="159">
        <v>4.4099999999999999E-3</v>
      </c>
      <c r="R144" s="159">
        <f t="shared" si="12"/>
        <v>0.2646</v>
      </c>
      <c r="S144" s="159">
        <v>0</v>
      </c>
      <c r="T144" s="160">
        <f t="shared" si="13"/>
        <v>0</v>
      </c>
      <c r="AR144" s="161" t="s">
        <v>194</v>
      </c>
      <c r="AT144" s="161" t="s">
        <v>125</v>
      </c>
      <c r="AU144" s="161" t="s">
        <v>83</v>
      </c>
      <c r="AY144" s="15" t="s">
        <v>122</v>
      </c>
      <c r="BE144" s="162">
        <f t="shared" si="14"/>
        <v>0</v>
      </c>
      <c r="BF144" s="162">
        <f t="shared" si="15"/>
        <v>0</v>
      </c>
      <c r="BG144" s="162">
        <f t="shared" si="16"/>
        <v>0</v>
      </c>
      <c r="BH144" s="162">
        <f t="shared" si="17"/>
        <v>0</v>
      </c>
      <c r="BI144" s="162">
        <f t="shared" si="18"/>
        <v>0</v>
      </c>
      <c r="BJ144" s="15" t="s">
        <v>81</v>
      </c>
      <c r="BK144" s="162">
        <f t="shared" si="19"/>
        <v>0</v>
      </c>
      <c r="BL144" s="15" t="s">
        <v>194</v>
      </c>
      <c r="BM144" s="161" t="s">
        <v>202</v>
      </c>
    </row>
    <row r="145" spans="2:65" s="1" customFormat="1" ht="16.5" customHeight="1" x14ac:dyDescent="0.2">
      <c r="B145" s="149"/>
      <c r="C145" s="150" t="s">
        <v>203</v>
      </c>
      <c r="D145" s="150" t="s">
        <v>125</v>
      </c>
      <c r="E145" s="151" t="s">
        <v>204</v>
      </c>
      <c r="F145" s="152" t="s">
        <v>205</v>
      </c>
      <c r="G145" s="153" t="s">
        <v>128</v>
      </c>
      <c r="H145" s="154">
        <v>40</v>
      </c>
      <c r="I145" s="155"/>
      <c r="J145" s="156">
        <f t="shared" si="10"/>
        <v>0</v>
      </c>
      <c r="K145" s="152" t="s">
        <v>129</v>
      </c>
      <c r="L145" s="30"/>
      <c r="M145" s="157" t="s">
        <v>1</v>
      </c>
      <c r="N145" s="158" t="s">
        <v>38</v>
      </c>
      <c r="O145" s="53"/>
      <c r="P145" s="159">
        <f t="shared" si="11"/>
        <v>0</v>
      </c>
      <c r="Q145" s="159">
        <v>7.2399999999999999E-3</v>
      </c>
      <c r="R145" s="159">
        <f t="shared" si="12"/>
        <v>0.28959999999999997</v>
      </c>
      <c r="S145" s="159">
        <v>0</v>
      </c>
      <c r="T145" s="160">
        <f t="shared" si="13"/>
        <v>0</v>
      </c>
      <c r="AR145" s="161" t="s">
        <v>194</v>
      </c>
      <c r="AT145" s="161" t="s">
        <v>125</v>
      </c>
      <c r="AU145" s="161" t="s">
        <v>83</v>
      </c>
      <c r="AY145" s="15" t="s">
        <v>122</v>
      </c>
      <c r="BE145" s="162">
        <f t="shared" si="14"/>
        <v>0</v>
      </c>
      <c r="BF145" s="162">
        <f t="shared" si="15"/>
        <v>0</v>
      </c>
      <c r="BG145" s="162">
        <f t="shared" si="16"/>
        <v>0</v>
      </c>
      <c r="BH145" s="162">
        <f t="shared" si="17"/>
        <v>0</v>
      </c>
      <c r="BI145" s="162">
        <f t="shared" si="18"/>
        <v>0</v>
      </c>
      <c r="BJ145" s="15" t="s">
        <v>81</v>
      </c>
      <c r="BK145" s="162">
        <f t="shared" si="19"/>
        <v>0</v>
      </c>
      <c r="BL145" s="15" t="s">
        <v>194</v>
      </c>
      <c r="BM145" s="161" t="s">
        <v>206</v>
      </c>
    </row>
    <row r="146" spans="2:65" s="1" customFormat="1" ht="16.5" customHeight="1" x14ac:dyDescent="0.2">
      <c r="B146" s="149"/>
      <c r="C146" s="150" t="s">
        <v>207</v>
      </c>
      <c r="D146" s="150" t="s">
        <v>125</v>
      </c>
      <c r="E146" s="151" t="s">
        <v>208</v>
      </c>
      <c r="F146" s="152" t="s">
        <v>209</v>
      </c>
      <c r="G146" s="153" t="s">
        <v>128</v>
      </c>
      <c r="H146" s="154">
        <v>32</v>
      </c>
      <c r="I146" s="155"/>
      <c r="J146" s="156">
        <f t="shared" si="10"/>
        <v>0</v>
      </c>
      <c r="K146" s="152" t="s">
        <v>129</v>
      </c>
      <c r="L146" s="30"/>
      <c r="M146" s="157" t="s">
        <v>1</v>
      </c>
      <c r="N146" s="158" t="s">
        <v>38</v>
      </c>
      <c r="O146" s="53"/>
      <c r="P146" s="159">
        <f t="shared" si="11"/>
        <v>0</v>
      </c>
      <c r="Q146" s="159">
        <v>1.1599999999999999E-2</v>
      </c>
      <c r="R146" s="159">
        <f t="shared" si="12"/>
        <v>0.37119999999999997</v>
      </c>
      <c r="S146" s="159">
        <v>0</v>
      </c>
      <c r="T146" s="160">
        <f t="shared" si="13"/>
        <v>0</v>
      </c>
      <c r="AR146" s="161" t="s">
        <v>194</v>
      </c>
      <c r="AT146" s="161" t="s">
        <v>125</v>
      </c>
      <c r="AU146" s="161" t="s">
        <v>83</v>
      </c>
      <c r="AY146" s="15" t="s">
        <v>122</v>
      </c>
      <c r="BE146" s="162">
        <f t="shared" si="14"/>
        <v>0</v>
      </c>
      <c r="BF146" s="162">
        <f t="shared" si="15"/>
        <v>0</v>
      </c>
      <c r="BG146" s="162">
        <f t="shared" si="16"/>
        <v>0</v>
      </c>
      <c r="BH146" s="162">
        <f t="shared" si="17"/>
        <v>0</v>
      </c>
      <c r="BI146" s="162">
        <f t="shared" si="18"/>
        <v>0</v>
      </c>
      <c r="BJ146" s="15" t="s">
        <v>81</v>
      </c>
      <c r="BK146" s="162">
        <f t="shared" si="19"/>
        <v>0</v>
      </c>
      <c r="BL146" s="15" t="s">
        <v>194</v>
      </c>
      <c r="BM146" s="161" t="s">
        <v>210</v>
      </c>
    </row>
    <row r="147" spans="2:65" s="1" customFormat="1" ht="16.5" customHeight="1" x14ac:dyDescent="0.2">
      <c r="B147" s="149"/>
      <c r="C147" s="150" t="s">
        <v>211</v>
      </c>
      <c r="D147" s="150" t="s">
        <v>125</v>
      </c>
      <c r="E147" s="151" t="s">
        <v>212</v>
      </c>
      <c r="F147" s="152" t="s">
        <v>213</v>
      </c>
      <c r="G147" s="153" t="s">
        <v>128</v>
      </c>
      <c r="H147" s="154">
        <v>110</v>
      </c>
      <c r="I147" s="155"/>
      <c r="J147" s="156">
        <f t="shared" si="10"/>
        <v>0</v>
      </c>
      <c r="K147" s="152" t="s">
        <v>129</v>
      </c>
      <c r="L147" s="30"/>
      <c r="M147" s="157" t="s">
        <v>1</v>
      </c>
      <c r="N147" s="158" t="s">
        <v>38</v>
      </c>
      <c r="O147" s="53"/>
      <c r="P147" s="159">
        <f t="shared" si="11"/>
        <v>0</v>
      </c>
      <c r="Q147" s="159">
        <v>0</v>
      </c>
      <c r="R147" s="159">
        <f t="shared" si="12"/>
        <v>0</v>
      </c>
      <c r="S147" s="159">
        <v>0</v>
      </c>
      <c r="T147" s="160">
        <f t="shared" si="13"/>
        <v>0</v>
      </c>
      <c r="AR147" s="161" t="s">
        <v>194</v>
      </c>
      <c r="AT147" s="161" t="s">
        <v>125</v>
      </c>
      <c r="AU147" s="161" t="s">
        <v>83</v>
      </c>
      <c r="AY147" s="15" t="s">
        <v>122</v>
      </c>
      <c r="BE147" s="162">
        <f t="shared" si="14"/>
        <v>0</v>
      </c>
      <c r="BF147" s="162">
        <f t="shared" si="15"/>
        <v>0</v>
      </c>
      <c r="BG147" s="162">
        <f t="shared" si="16"/>
        <v>0</v>
      </c>
      <c r="BH147" s="162">
        <f t="shared" si="17"/>
        <v>0</v>
      </c>
      <c r="BI147" s="162">
        <f t="shared" si="18"/>
        <v>0</v>
      </c>
      <c r="BJ147" s="15" t="s">
        <v>81</v>
      </c>
      <c r="BK147" s="162">
        <f t="shared" si="19"/>
        <v>0</v>
      </c>
      <c r="BL147" s="15" t="s">
        <v>194</v>
      </c>
      <c r="BM147" s="161" t="s">
        <v>214</v>
      </c>
    </row>
    <row r="148" spans="2:65" s="1" customFormat="1" ht="16.5" customHeight="1" x14ac:dyDescent="0.2">
      <c r="B148" s="149"/>
      <c r="C148" s="150" t="s">
        <v>215</v>
      </c>
      <c r="D148" s="150" t="s">
        <v>125</v>
      </c>
      <c r="E148" s="151" t="s">
        <v>216</v>
      </c>
      <c r="F148" s="152" t="s">
        <v>217</v>
      </c>
      <c r="G148" s="153" t="s">
        <v>128</v>
      </c>
      <c r="H148" s="154">
        <v>350</v>
      </c>
      <c r="I148" s="155"/>
      <c r="J148" s="156">
        <f t="shared" si="10"/>
        <v>0</v>
      </c>
      <c r="K148" s="152" t="s">
        <v>129</v>
      </c>
      <c r="L148" s="30"/>
      <c r="M148" s="157" t="s">
        <v>1</v>
      </c>
      <c r="N148" s="158" t="s">
        <v>38</v>
      </c>
      <c r="O148" s="53"/>
      <c r="P148" s="159">
        <f t="shared" si="11"/>
        <v>0</v>
      </c>
      <c r="Q148" s="159">
        <v>0</v>
      </c>
      <c r="R148" s="159">
        <f t="shared" si="12"/>
        <v>0</v>
      </c>
      <c r="S148" s="159">
        <v>0</v>
      </c>
      <c r="T148" s="160">
        <f t="shared" si="13"/>
        <v>0</v>
      </c>
      <c r="AR148" s="161" t="s">
        <v>194</v>
      </c>
      <c r="AT148" s="161" t="s">
        <v>125</v>
      </c>
      <c r="AU148" s="161" t="s">
        <v>83</v>
      </c>
      <c r="AY148" s="15" t="s">
        <v>122</v>
      </c>
      <c r="BE148" s="162">
        <f t="shared" si="14"/>
        <v>0</v>
      </c>
      <c r="BF148" s="162">
        <f t="shared" si="15"/>
        <v>0</v>
      </c>
      <c r="BG148" s="162">
        <f t="shared" si="16"/>
        <v>0</v>
      </c>
      <c r="BH148" s="162">
        <f t="shared" si="17"/>
        <v>0</v>
      </c>
      <c r="BI148" s="162">
        <f t="shared" si="18"/>
        <v>0</v>
      </c>
      <c r="BJ148" s="15" t="s">
        <v>81</v>
      </c>
      <c r="BK148" s="162">
        <f t="shared" si="19"/>
        <v>0</v>
      </c>
      <c r="BL148" s="15" t="s">
        <v>194</v>
      </c>
      <c r="BM148" s="161" t="s">
        <v>218</v>
      </c>
    </row>
    <row r="149" spans="2:65" s="12" customFormat="1" ht="11.25" x14ac:dyDescent="0.2">
      <c r="B149" s="173"/>
      <c r="D149" s="174" t="s">
        <v>219</v>
      </c>
      <c r="E149" s="175" t="s">
        <v>1</v>
      </c>
      <c r="F149" s="176" t="s">
        <v>220</v>
      </c>
      <c r="H149" s="177">
        <v>350</v>
      </c>
      <c r="I149" s="178"/>
      <c r="L149" s="173"/>
      <c r="M149" s="179"/>
      <c r="N149" s="180"/>
      <c r="O149" s="180"/>
      <c r="P149" s="180"/>
      <c r="Q149" s="180"/>
      <c r="R149" s="180"/>
      <c r="S149" s="180"/>
      <c r="T149" s="181"/>
      <c r="AT149" s="175" t="s">
        <v>219</v>
      </c>
      <c r="AU149" s="175" t="s">
        <v>83</v>
      </c>
      <c r="AV149" s="12" t="s">
        <v>83</v>
      </c>
      <c r="AW149" s="12" t="s">
        <v>30</v>
      </c>
      <c r="AX149" s="12" t="s">
        <v>81</v>
      </c>
      <c r="AY149" s="175" t="s">
        <v>122</v>
      </c>
    </row>
    <row r="150" spans="2:65" s="1" customFormat="1" ht="16.5" customHeight="1" x14ac:dyDescent="0.2">
      <c r="B150" s="149"/>
      <c r="C150" s="150" t="s">
        <v>221</v>
      </c>
      <c r="D150" s="150" t="s">
        <v>125</v>
      </c>
      <c r="E150" s="151" t="s">
        <v>222</v>
      </c>
      <c r="F150" s="152" t="s">
        <v>223</v>
      </c>
      <c r="G150" s="153" t="s">
        <v>128</v>
      </c>
      <c r="H150" s="154">
        <v>72</v>
      </c>
      <c r="I150" s="155"/>
      <c r="J150" s="156">
        <f>ROUND(I150*H150,2)</f>
        <v>0</v>
      </c>
      <c r="K150" s="152" t="s">
        <v>129</v>
      </c>
      <c r="L150" s="30"/>
      <c r="M150" s="157" t="s">
        <v>1</v>
      </c>
      <c r="N150" s="158" t="s">
        <v>38</v>
      </c>
      <c r="O150" s="53"/>
      <c r="P150" s="159">
        <f>O150*H150</f>
        <v>0</v>
      </c>
      <c r="Q150" s="159">
        <v>0</v>
      </c>
      <c r="R150" s="159">
        <f>Q150*H150</f>
        <v>0</v>
      </c>
      <c r="S150" s="159">
        <v>0</v>
      </c>
      <c r="T150" s="160">
        <f>S150*H150</f>
        <v>0</v>
      </c>
      <c r="AR150" s="161" t="s">
        <v>194</v>
      </c>
      <c r="AT150" s="161" t="s">
        <v>125</v>
      </c>
      <c r="AU150" s="161" t="s">
        <v>83</v>
      </c>
      <c r="AY150" s="15" t="s">
        <v>122</v>
      </c>
      <c r="BE150" s="162">
        <f>IF(N150="základní",J150,0)</f>
        <v>0</v>
      </c>
      <c r="BF150" s="162">
        <f>IF(N150="snížená",J150,0)</f>
        <v>0</v>
      </c>
      <c r="BG150" s="162">
        <f>IF(N150="zákl. přenesená",J150,0)</f>
        <v>0</v>
      </c>
      <c r="BH150" s="162">
        <f>IF(N150="sníž. přenesená",J150,0)</f>
        <v>0</v>
      </c>
      <c r="BI150" s="162">
        <f>IF(N150="nulová",J150,0)</f>
        <v>0</v>
      </c>
      <c r="BJ150" s="15" t="s">
        <v>81</v>
      </c>
      <c r="BK150" s="162">
        <f>ROUND(I150*H150,2)</f>
        <v>0</v>
      </c>
      <c r="BL150" s="15" t="s">
        <v>194</v>
      </c>
      <c r="BM150" s="161" t="s">
        <v>224</v>
      </c>
    </row>
    <row r="151" spans="2:65" s="12" customFormat="1" ht="11.25" x14ac:dyDescent="0.2">
      <c r="B151" s="173"/>
      <c r="D151" s="174" t="s">
        <v>219</v>
      </c>
      <c r="E151" s="175" t="s">
        <v>1</v>
      </c>
      <c r="F151" s="176" t="s">
        <v>225</v>
      </c>
      <c r="H151" s="177">
        <v>72</v>
      </c>
      <c r="I151" s="178"/>
      <c r="L151" s="173"/>
      <c r="M151" s="179"/>
      <c r="N151" s="180"/>
      <c r="O151" s="180"/>
      <c r="P151" s="180"/>
      <c r="Q151" s="180"/>
      <c r="R151" s="180"/>
      <c r="S151" s="180"/>
      <c r="T151" s="181"/>
      <c r="AT151" s="175" t="s">
        <v>219</v>
      </c>
      <c r="AU151" s="175" t="s">
        <v>83</v>
      </c>
      <c r="AV151" s="12" t="s">
        <v>83</v>
      </c>
      <c r="AW151" s="12" t="s">
        <v>30</v>
      </c>
      <c r="AX151" s="12" t="s">
        <v>81</v>
      </c>
      <c r="AY151" s="175" t="s">
        <v>122</v>
      </c>
    </row>
    <row r="152" spans="2:65" s="1" customFormat="1" ht="16.5" customHeight="1" x14ac:dyDescent="0.2">
      <c r="B152" s="149"/>
      <c r="C152" s="163" t="s">
        <v>226</v>
      </c>
      <c r="D152" s="163" t="s">
        <v>132</v>
      </c>
      <c r="E152" s="164" t="s">
        <v>227</v>
      </c>
      <c r="F152" s="165" t="s">
        <v>228</v>
      </c>
      <c r="G152" s="166" t="s">
        <v>161</v>
      </c>
      <c r="H152" s="167">
        <v>11</v>
      </c>
      <c r="I152" s="168"/>
      <c r="J152" s="169">
        <f>ROUND(I152*H152,2)</f>
        <v>0</v>
      </c>
      <c r="K152" s="165" t="s">
        <v>129</v>
      </c>
      <c r="L152" s="170"/>
      <c r="M152" s="171" t="s">
        <v>1</v>
      </c>
      <c r="N152" s="172" t="s">
        <v>38</v>
      </c>
      <c r="O152" s="53"/>
      <c r="P152" s="159">
        <f>O152*H152</f>
        <v>0</v>
      </c>
      <c r="Q152" s="159">
        <v>1E-3</v>
      </c>
      <c r="R152" s="159">
        <f>Q152*H152</f>
        <v>1.0999999999999999E-2</v>
      </c>
      <c r="S152" s="159">
        <v>0</v>
      </c>
      <c r="T152" s="160">
        <f>S152*H152</f>
        <v>0</v>
      </c>
      <c r="AR152" s="161" t="s">
        <v>229</v>
      </c>
      <c r="AT152" s="161" t="s">
        <v>132</v>
      </c>
      <c r="AU152" s="161" t="s">
        <v>83</v>
      </c>
      <c r="AY152" s="15" t="s">
        <v>122</v>
      </c>
      <c r="BE152" s="162">
        <f>IF(N152="základní",J152,0)</f>
        <v>0</v>
      </c>
      <c r="BF152" s="162">
        <f>IF(N152="snížená",J152,0)</f>
        <v>0</v>
      </c>
      <c r="BG152" s="162">
        <f>IF(N152="zákl. přenesená",J152,0)</f>
        <v>0</v>
      </c>
      <c r="BH152" s="162">
        <f>IF(N152="sníž. přenesená",J152,0)</f>
        <v>0</v>
      </c>
      <c r="BI152" s="162">
        <f>IF(N152="nulová",J152,0)</f>
        <v>0</v>
      </c>
      <c r="BJ152" s="15" t="s">
        <v>81</v>
      </c>
      <c r="BK152" s="162">
        <f>ROUND(I152*H152,2)</f>
        <v>0</v>
      </c>
      <c r="BL152" s="15" t="s">
        <v>194</v>
      </c>
      <c r="BM152" s="161" t="s">
        <v>230</v>
      </c>
    </row>
    <row r="153" spans="2:65" s="1" customFormat="1" ht="16.5" customHeight="1" x14ac:dyDescent="0.2">
      <c r="B153" s="149"/>
      <c r="C153" s="163" t="s">
        <v>231</v>
      </c>
      <c r="D153" s="163" t="s">
        <v>132</v>
      </c>
      <c r="E153" s="164" t="s">
        <v>232</v>
      </c>
      <c r="F153" s="165" t="s">
        <v>233</v>
      </c>
      <c r="G153" s="166" t="s">
        <v>161</v>
      </c>
      <c r="H153" s="167">
        <v>1</v>
      </c>
      <c r="I153" s="168"/>
      <c r="J153" s="169">
        <f>ROUND(I153*H153,2)</f>
        <v>0</v>
      </c>
      <c r="K153" s="165" t="s">
        <v>129</v>
      </c>
      <c r="L153" s="170"/>
      <c r="M153" s="171" t="s">
        <v>1</v>
      </c>
      <c r="N153" s="172" t="s">
        <v>38</v>
      </c>
      <c r="O153" s="53"/>
      <c r="P153" s="159">
        <f>O153*H153</f>
        <v>0</v>
      </c>
      <c r="Q153" s="159">
        <v>2.5999999999999999E-3</v>
      </c>
      <c r="R153" s="159">
        <f>Q153*H153</f>
        <v>2.5999999999999999E-3</v>
      </c>
      <c r="S153" s="159">
        <v>0</v>
      </c>
      <c r="T153" s="160">
        <f>S153*H153</f>
        <v>0</v>
      </c>
      <c r="AR153" s="161" t="s">
        <v>229</v>
      </c>
      <c r="AT153" s="161" t="s">
        <v>132</v>
      </c>
      <c r="AU153" s="161" t="s">
        <v>83</v>
      </c>
      <c r="AY153" s="15" t="s">
        <v>122</v>
      </c>
      <c r="BE153" s="162">
        <f>IF(N153="základní",J153,0)</f>
        <v>0</v>
      </c>
      <c r="BF153" s="162">
        <f>IF(N153="snížená",J153,0)</f>
        <v>0</v>
      </c>
      <c r="BG153" s="162">
        <f>IF(N153="zákl. přenesená",J153,0)</f>
        <v>0</v>
      </c>
      <c r="BH153" s="162">
        <f>IF(N153="sníž. přenesená",J153,0)</f>
        <v>0</v>
      </c>
      <c r="BI153" s="162">
        <f>IF(N153="nulová",J153,0)</f>
        <v>0</v>
      </c>
      <c r="BJ153" s="15" t="s">
        <v>81</v>
      </c>
      <c r="BK153" s="162">
        <f>ROUND(I153*H153,2)</f>
        <v>0</v>
      </c>
      <c r="BL153" s="15" t="s">
        <v>194</v>
      </c>
      <c r="BM153" s="161" t="s">
        <v>234</v>
      </c>
    </row>
    <row r="154" spans="2:65" s="1" customFormat="1" ht="16.5" customHeight="1" x14ac:dyDescent="0.2">
      <c r="B154" s="149"/>
      <c r="C154" s="163" t="s">
        <v>235</v>
      </c>
      <c r="D154" s="163" t="s">
        <v>132</v>
      </c>
      <c r="E154" s="164" t="s">
        <v>232</v>
      </c>
      <c r="F154" s="165" t="s">
        <v>233</v>
      </c>
      <c r="G154" s="166" t="s">
        <v>161</v>
      </c>
      <c r="H154" s="167">
        <v>2</v>
      </c>
      <c r="I154" s="168"/>
      <c r="J154" s="169">
        <f>ROUND(I154*H154,2)</f>
        <v>0</v>
      </c>
      <c r="K154" s="165" t="s">
        <v>129</v>
      </c>
      <c r="L154" s="170"/>
      <c r="M154" s="171" t="s">
        <v>1</v>
      </c>
      <c r="N154" s="172" t="s">
        <v>38</v>
      </c>
      <c r="O154" s="53"/>
      <c r="P154" s="159">
        <f>O154*H154</f>
        <v>0</v>
      </c>
      <c r="Q154" s="159">
        <v>2.5999999999999999E-3</v>
      </c>
      <c r="R154" s="159">
        <f>Q154*H154</f>
        <v>5.1999999999999998E-3</v>
      </c>
      <c r="S154" s="159">
        <v>0</v>
      </c>
      <c r="T154" s="160">
        <f>S154*H154</f>
        <v>0</v>
      </c>
      <c r="AR154" s="161" t="s">
        <v>229</v>
      </c>
      <c r="AT154" s="161" t="s">
        <v>132</v>
      </c>
      <c r="AU154" s="161" t="s">
        <v>83</v>
      </c>
      <c r="AY154" s="15" t="s">
        <v>122</v>
      </c>
      <c r="BE154" s="162">
        <f>IF(N154="základní",J154,0)</f>
        <v>0</v>
      </c>
      <c r="BF154" s="162">
        <f>IF(N154="snížená",J154,0)</f>
        <v>0</v>
      </c>
      <c r="BG154" s="162">
        <f>IF(N154="zákl. přenesená",J154,0)</f>
        <v>0</v>
      </c>
      <c r="BH154" s="162">
        <f>IF(N154="sníž. přenesená",J154,0)</f>
        <v>0</v>
      </c>
      <c r="BI154" s="162">
        <f>IF(N154="nulová",J154,0)</f>
        <v>0</v>
      </c>
      <c r="BJ154" s="15" t="s">
        <v>81</v>
      </c>
      <c r="BK154" s="162">
        <f>ROUND(I154*H154,2)</f>
        <v>0</v>
      </c>
      <c r="BL154" s="15" t="s">
        <v>194</v>
      </c>
      <c r="BM154" s="161" t="s">
        <v>236</v>
      </c>
    </row>
    <row r="155" spans="2:65" s="1" customFormat="1" ht="16.5" customHeight="1" x14ac:dyDescent="0.2">
      <c r="B155" s="149"/>
      <c r="C155" s="163" t="s">
        <v>237</v>
      </c>
      <c r="D155" s="163" t="s">
        <v>132</v>
      </c>
      <c r="E155" s="164" t="s">
        <v>238</v>
      </c>
      <c r="F155" s="165" t="s">
        <v>239</v>
      </c>
      <c r="G155" s="166" t="s">
        <v>161</v>
      </c>
      <c r="H155" s="167">
        <v>2</v>
      </c>
      <c r="I155" s="168"/>
      <c r="J155" s="169">
        <f>ROUND(I155*H155,2)</f>
        <v>0</v>
      </c>
      <c r="K155" s="165" t="s">
        <v>129</v>
      </c>
      <c r="L155" s="170"/>
      <c r="M155" s="171" t="s">
        <v>1</v>
      </c>
      <c r="N155" s="172" t="s">
        <v>38</v>
      </c>
      <c r="O155" s="53"/>
      <c r="P155" s="159">
        <f>O155*H155</f>
        <v>0</v>
      </c>
      <c r="Q155" s="159">
        <v>3.7000000000000002E-3</v>
      </c>
      <c r="R155" s="159">
        <f>Q155*H155</f>
        <v>7.4000000000000003E-3</v>
      </c>
      <c r="S155" s="159">
        <v>0</v>
      </c>
      <c r="T155" s="160">
        <f>S155*H155</f>
        <v>0</v>
      </c>
      <c r="AR155" s="161" t="s">
        <v>229</v>
      </c>
      <c r="AT155" s="161" t="s">
        <v>132</v>
      </c>
      <c r="AU155" s="161" t="s">
        <v>83</v>
      </c>
      <c r="AY155" s="15" t="s">
        <v>122</v>
      </c>
      <c r="BE155" s="162">
        <f>IF(N155="základní",J155,0)</f>
        <v>0</v>
      </c>
      <c r="BF155" s="162">
        <f>IF(N155="snížená",J155,0)</f>
        <v>0</v>
      </c>
      <c r="BG155" s="162">
        <f>IF(N155="zákl. přenesená",J155,0)</f>
        <v>0</v>
      </c>
      <c r="BH155" s="162">
        <f>IF(N155="sníž. přenesená",J155,0)</f>
        <v>0</v>
      </c>
      <c r="BI155" s="162">
        <f>IF(N155="nulová",J155,0)</f>
        <v>0</v>
      </c>
      <c r="BJ155" s="15" t="s">
        <v>81</v>
      </c>
      <c r="BK155" s="162">
        <f>ROUND(I155*H155,2)</f>
        <v>0</v>
      </c>
      <c r="BL155" s="15" t="s">
        <v>194</v>
      </c>
      <c r="BM155" s="161" t="s">
        <v>240</v>
      </c>
    </row>
    <row r="156" spans="2:65" s="1" customFormat="1" ht="16.5" customHeight="1" x14ac:dyDescent="0.2">
      <c r="B156" s="149"/>
      <c r="C156" s="163" t="s">
        <v>229</v>
      </c>
      <c r="D156" s="163" t="s">
        <v>132</v>
      </c>
      <c r="E156" s="164" t="s">
        <v>241</v>
      </c>
      <c r="F156" s="165" t="s">
        <v>242</v>
      </c>
      <c r="G156" s="166" t="s">
        <v>161</v>
      </c>
      <c r="H156" s="167">
        <v>1</v>
      </c>
      <c r="I156" s="168"/>
      <c r="J156" s="169">
        <f>ROUND(I156*H156,2)</f>
        <v>0</v>
      </c>
      <c r="K156" s="165" t="s">
        <v>129</v>
      </c>
      <c r="L156" s="170"/>
      <c r="M156" s="171" t="s">
        <v>1</v>
      </c>
      <c r="N156" s="172" t="s">
        <v>38</v>
      </c>
      <c r="O156" s="53"/>
      <c r="P156" s="159">
        <f>O156*H156</f>
        <v>0</v>
      </c>
      <c r="Q156" s="159">
        <v>1.1999999999999999E-3</v>
      </c>
      <c r="R156" s="159">
        <f>Q156*H156</f>
        <v>1.1999999999999999E-3</v>
      </c>
      <c r="S156" s="159">
        <v>0</v>
      </c>
      <c r="T156" s="160">
        <f>S156*H156</f>
        <v>0</v>
      </c>
      <c r="AR156" s="161" t="s">
        <v>229</v>
      </c>
      <c r="AT156" s="161" t="s">
        <v>132</v>
      </c>
      <c r="AU156" s="161" t="s">
        <v>83</v>
      </c>
      <c r="AY156" s="15" t="s">
        <v>122</v>
      </c>
      <c r="BE156" s="162">
        <f>IF(N156="základní",J156,0)</f>
        <v>0</v>
      </c>
      <c r="BF156" s="162">
        <f>IF(N156="snížená",J156,0)</f>
        <v>0</v>
      </c>
      <c r="BG156" s="162">
        <f>IF(N156="zákl. přenesená",J156,0)</f>
        <v>0</v>
      </c>
      <c r="BH156" s="162">
        <f>IF(N156="sníž. přenesená",J156,0)</f>
        <v>0</v>
      </c>
      <c r="BI156" s="162">
        <f>IF(N156="nulová",J156,0)</f>
        <v>0</v>
      </c>
      <c r="BJ156" s="15" t="s">
        <v>81</v>
      </c>
      <c r="BK156" s="162">
        <f>ROUND(I156*H156,2)</f>
        <v>0</v>
      </c>
      <c r="BL156" s="15" t="s">
        <v>194</v>
      </c>
      <c r="BM156" s="161" t="s">
        <v>243</v>
      </c>
    </row>
    <row r="157" spans="2:65" s="11" customFormat="1" ht="22.9" customHeight="1" x14ac:dyDescent="0.2">
      <c r="B157" s="136"/>
      <c r="D157" s="137" t="s">
        <v>72</v>
      </c>
      <c r="E157" s="147" t="s">
        <v>244</v>
      </c>
      <c r="F157" s="147" t="s">
        <v>245</v>
      </c>
      <c r="I157" s="139"/>
      <c r="J157" s="148">
        <f>BK157</f>
        <v>0</v>
      </c>
      <c r="L157" s="136"/>
      <c r="M157" s="141"/>
      <c r="N157" s="142"/>
      <c r="O157" s="142"/>
      <c r="P157" s="143">
        <f>SUM(P158:P162)</f>
        <v>0</v>
      </c>
      <c r="Q157" s="142"/>
      <c r="R157" s="143">
        <f>SUM(R158:R162)</f>
        <v>2.5350000000000001E-2</v>
      </c>
      <c r="S157" s="142"/>
      <c r="T157" s="144">
        <f>SUM(T158:T162)</f>
        <v>0</v>
      </c>
      <c r="AR157" s="137" t="s">
        <v>83</v>
      </c>
      <c r="AT157" s="145" t="s">
        <v>72</v>
      </c>
      <c r="AU157" s="145" t="s">
        <v>81</v>
      </c>
      <c r="AY157" s="137" t="s">
        <v>122</v>
      </c>
      <c r="BK157" s="146">
        <f>SUM(BK158:BK162)</f>
        <v>0</v>
      </c>
    </row>
    <row r="158" spans="2:65" s="1" customFormat="1" ht="16.5" customHeight="1" x14ac:dyDescent="0.2">
      <c r="B158" s="149"/>
      <c r="C158" s="150" t="s">
        <v>246</v>
      </c>
      <c r="D158" s="150" t="s">
        <v>125</v>
      </c>
      <c r="E158" s="151" t="s">
        <v>247</v>
      </c>
      <c r="F158" s="152" t="s">
        <v>248</v>
      </c>
      <c r="G158" s="153" t="s">
        <v>249</v>
      </c>
      <c r="H158" s="154">
        <v>1</v>
      </c>
      <c r="I158" s="155"/>
      <c r="J158" s="156">
        <f>ROUND(I158*H158,2)</f>
        <v>0</v>
      </c>
      <c r="K158" s="152" t="s">
        <v>129</v>
      </c>
      <c r="L158" s="30"/>
      <c r="M158" s="157" t="s">
        <v>1</v>
      </c>
      <c r="N158" s="158" t="s">
        <v>38</v>
      </c>
      <c r="O158" s="53"/>
      <c r="P158" s="159">
        <f>O158*H158</f>
        <v>0</v>
      </c>
      <c r="Q158" s="159">
        <v>1.9550000000000001E-2</v>
      </c>
      <c r="R158" s="159">
        <f>Q158*H158</f>
        <v>1.9550000000000001E-2</v>
      </c>
      <c r="S158" s="159">
        <v>0</v>
      </c>
      <c r="T158" s="160">
        <f>S158*H158</f>
        <v>0</v>
      </c>
      <c r="AR158" s="161" t="s">
        <v>194</v>
      </c>
      <c r="AT158" s="161" t="s">
        <v>125</v>
      </c>
      <c r="AU158" s="161" t="s">
        <v>83</v>
      </c>
      <c r="AY158" s="15" t="s">
        <v>122</v>
      </c>
      <c r="BE158" s="162">
        <f>IF(N158="základní",J158,0)</f>
        <v>0</v>
      </c>
      <c r="BF158" s="162">
        <f>IF(N158="snížená",J158,0)</f>
        <v>0</v>
      </c>
      <c r="BG158" s="162">
        <f>IF(N158="zákl. přenesená",J158,0)</f>
        <v>0</v>
      </c>
      <c r="BH158" s="162">
        <f>IF(N158="sníž. přenesená",J158,0)</f>
        <v>0</v>
      </c>
      <c r="BI158" s="162">
        <f>IF(N158="nulová",J158,0)</f>
        <v>0</v>
      </c>
      <c r="BJ158" s="15" t="s">
        <v>81</v>
      </c>
      <c r="BK158" s="162">
        <f>ROUND(I158*H158,2)</f>
        <v>0</v>
      </c>
      <c r="BL158" s="15" t="s">
        <v>194</v>
      </c>
      <c r="BM158" s="161" t="s">
        <v>250</v>
      </c>
    </row>
    <row r="159" spans="2:65" s="1" customFormat="1" ht="24" customHeight="1" x14ac:dyDescent="0.2">
      <c r="B159" s="149"/>
      <c r="C159" s="150" t="s">
        <v>251</v>
      </c>
      <c r="D159" s="150" t="s">
        <v>125</v>
      </c>
      <c r="E159" s="151" t="s">
        <v>252</v>
      </c>
      <c r="F159" s="152" t="s">
        <v>253</v>
      </c>
      <c r="G159" s="153" t="s">
        <v>161</v>
      </c>
      <c r="H159" s="154">
        <v>1</v>
      </c>
      <c r="I159" s="155"/>
      <c r="J159" s="156">
        <f>ROUND(I159*H159,2)</f>
        <v>0</v>
      </c>
      <c r="K159" s="152" t="s">
        <v>129</v>
      </c>
      <c r="L159" s="30"/>
      <c r="M159" s="157" t="s">
        <v>1</v>
      </c>
      <c r="N159" s="158" t="s">
        <v>38</v>
      </c>
      <c r="O159" s="53"/>
      <c r="P159" s="159">
        <f>O159*H159</f>
        <v>0</v>
      </c>
      <c r="Q159" s="159">
        <v>7.6000000000000004E-4</v>
      </c>
      <c r="R159" s="159">
        <f>Q159*H159</f>
        <v>7.6000000000000004E-4</v>
      </c>
      <c r="S159" s="159">
        <v>0</v>
      </c>
      <c r="T159" s="160">
        <f>S159*H159</f>
        <v>0</v>
      </c>
      <c r="AR159" s="161" t="s">
        <v>194</v>
      </c>
      <c r="AT159" s="161" t="s">
        <v>125</v>
      </c>
      <c r="AU159" s="161" t="s">
        <v>83</v>
      </c>
      <c r="AY159" s="15" t="s">
        <v>122</v>
      </c>
      <c r="BE159" s="162">
        <f>IF(N159="základní",J159,0)</f>
        <v>0</v>
      </c>
      <c r="BF159" s="162">
        <f>IF(N159="snížená",J159,0)</f>
        <v>0</v>
      </c>
      <c r="BG159" s="162">
        <f>IF(N159="zákl. přenesená",J159,0)</f>
        <v>0</v>
      </c>
      <c r="BH159" s="162">
        <f>IF(N159="sníž. přenesená",J159,0)</f>
        <v>0</v>
      </c>
      <c r="BI159" s="162">
        <f>IF(N159="nulová",J159,0)</f>
        <v>0</v>
      </c>
      <c r="BJ159" s="15" t="s">
        <v>81</v>
      </c>
      <c r="BK159" s="162">
        <f>ROUND(I159*H159,2)</f>
        <v>0</v>
      </c>
      <c r="BL159" s="15" t="s">
        <v>194</v>
      </c>
      <c r="BM159" s="161" t="s">
        <v>254</v>
      </c>
    </row>
    <row r="160" spans="2:65" s="1" customFormat="1" ht="16.5" customHeight="1" x14ac:dyDescent="0.2">
      <c r="B160" s="149"/>
      <c r="C160" s="150" t="s">
        <v>255</v>
      </c>
      <c r="D160" s="150" t="s">
        <v>125</v>
      </c>
      <c r="E160" s="151" t="s">
        <v>256</v>
      </c>
      <c r="F160" s="152" t="s">
        <v>257</v>
      </c>
      <c r="G160" s="153" t="s">
        <v>161</v>
      </c>
      <c r="H160" s="154">
        <v>3</v>
      </c>
      <c r="I160" s="155"/>
      <c r="J160" s="156">
        <f>ROUND(I160*H160,2)</f>
        <v>0</v>
      </c>
      <c r="K160" s="152" t="s">
        <v>129</v>
      </c>
      <c r="L160" s="30"/>
      <c r="M160" s="157" t="s">
        <v>1</v>
      </c>
      <c r="N160" s="158" t="s">
        <v>38</v>
      </c>
      <c r="O160" s="53"/>
      <c r="P160" s="159">
        <f>O160*H160</f>
        <v>0</v>
      </c>
      <c r="Q160" s="159">
        <v>1.6800000000000001E-3</v>
      </c>
      <c r="R160" s="159">
        <f>Q160*H160</f>
        <v>5.0400000000000002E-3</v>
      </c>
      <c r="S160" s="159">
        <v>0</v>
      </c>
      <c r="T160" s="160">
        <f>S160*H160</f>
        <v>0</v>
      </c>
      <c r="AR160" s="161" t="s">
        <v>194</v>
      </c>
      <c r="AT160" s="161" t="s">
        <v>125</v>
      </c>
      <c r="AU160" s="161" t="s">
        <v>83</v>
      </c>
      <c r="AY160" s="15" t="s">
        <v>122</v>
      </c>
      <c r="BE160" s="162">
        <f>IF(N160="základní",J160,0)</f>
        <v>0</v>
      </c>
      <c r="BF160" s="162">
        <f>IF(N160="snížená",J160,0)</f>
        <v>0</v>
      </c>
      <c r="BG160" s="162">
        <f>IF(N160="zákl. přenesená",J160,0)</f>
        <v>0</v>
      </c>
      <c r="BH160" s="162">
        <f>IF(N160="sníž. přenesená",J160,0)</f>
        <v>0</v>
      </c>
      <c r="BI160" s="162">
        <f>IF(N160="nulová",J160,0)</f>
        <v>0</v>
      </c>
      <c r="BJ160" s="15" t="s">
        <v>81</v>
      </c>
      <c r="BK160" s="162">
        <f>ROUND(I160*H160,2)</f>
        <v>0</v>
      </c>
      <c r="BL160" s="15" t="s">
        <v>194</v>
      </c>
      <c r="BM160" s="161" t="s">
        <v>258</v>
      </c>
    </row>
    <row r="161" spans="2:65" s="1" customFormat="1" ht="24" customHeight="1" x14ac:dyDescent="0.2">
      <c r="B161" s="149"/>
      <c r="C161" s="150" t="s">
        <v>259</v>
      </c>
      <c r="D161" s="150" t="s">
        <v>125</v>
      </c>
      <c r="E161" s="151" t="s">
        <v>260</v>
      </c>
      <c r="F161" s="152" t="s">
        <v>261</v>
      </c>
      <c r="G161" s="153" t="s">
        <v>262</v>
      </c>
      <c r="H161" s="154">
        <v>2.5000000000000001E-2</v>
      </c>
      <c r="I161" s="155"/>
      <c r="J161" s="156">
        <f>ROUND(I161*H161,2)</f>
        <v>0</v>
      </c>
      <c r="K161" s="152" t="s">
        <v>129</v>
      </c>
      <c r="L161" s="30"/>
      <c r="M161" s="157" t="s">
        <v>1</v>
      </c>
      <c r="N161" s="158" t="s">
        <v>38</v>
      </c>
      <c r="O161" s="53"/>
      <c r="P161" s="159">
        <f>O161*H161</f>
        <v>0</v>
      </c>
      <c r="Q161" s="159">
        <v>0</v>
      </c>
      <c r="R161" s="159">
        <f>Q161*H161</f>
        <v>0</v>
      </c>
      <c r="S161" s="159">
        <v>0</v>
      </c>
      <c r="T161" s="160">
        <f>S161*H161</f>
        <v>0</v>
      </c>
      <c r="AR161" s="161" t="s">
        <v>194</v>
      </c>
      <c r="AT161" s="161" t="s">
        <v>125</v>
      </c>
      <c r="AU161" s="161" t="s">
        <v>83</v>
      </c>
      <c r="AY161" s="15" t="s">
        <v>122</v>
      </c>
      <c r="BE161" s="162">
        <f>IF(N161="základní",J161,0)</f>
        <v>0</v>
      </c>
      <c r="BF161" s="162">
        <f>IF(N161="snížená",J161,0)</f>
        <v>0</v>
      </c>
      <c r="BG161" s="162">
        <f>IF(N161="zákl. přenesená",J161,0)</f>
        <v>0</v>
      </c>
      <c r="BH161" s="162">
        <f>IF(N161="sníž. přenesená",J161,0)</f>
        <v>0</v>
      </c>
      <c r="BI161" s="162">
        <f>IF(N161="nulová",J161,0)</f>
        <v>0</v>
      </c>
      <c r="BJ161" s="15" t="s">
        <v>81</v>
      </c>
      <c r="BK161" s="162">
        <f>ROUND(I161*H161,2)</f>
        <v>0</v>
      </c>
      <c r="BL161" s="15" t="s">
        <v>194</v>
      </c>
      <c r="BM161" s="161" t="s">
        <v>263</v>
      </c>
    </row>
    <row r="162" spans="2:65" s="1" customFormat="1" ht="24" customHeight="1" x14ac:dyDescent="0.2">
      <c r="B162" s="149"/>
      <c r="C162" s="150" t="s">
        <v>264</v>
      </c>
      <c r="D162" s="150" t="s">
        <v>125</v>
      </c>
      <c r="E162" s="151" t="s">
        <v>265</v>
      </c>
      <c r="F162" s="152" t="s">
        <v>266</v>
      </c>
      <c r="G162" s="153" t="s">
        <v>262</v>
      </c>
      <c r="H162" s="154">
        <v>2.5000000000000001E-2</v>
      </c>
      <c r="I162" s="155"/>
      <c r="J162" s="156">
        <f>ROUND(I162*H162,2)</f>
        <v>0</v>
      </c>
      <c r="K162" s="152" t="s">
        <v>129</v>
      </c>
      <c r="L162" s="30"/>
      <c r="M162" s="157" t="s">
        <v>1</v>
      </c>
      <c r="N162" s="158" t="s">
        <v>38</v>
      </c>
      <c r="O162" s="53"/>
      <c r="P162" s="159">
        <f>O162*H162</f>
        <v>0</v>
      </c>
      <c r="Q162" s="159">
        <v>0</v>
      </c>
      <c r="R162" s="159">
        <f>Q162*H162</f>
        <v>0</v>
      </c>
      <c r="S162" s="159">
        <v>0</v>
      </c>
      <c r="T162" s="160">
        <f>S162*H162</f>
        <v>0</v>
      </c>
      <c r="AR162" s="161" t="s">
        <v>194</v>
      </c>
      <c r="AT162" s="161" t="s">
        <v>125</v>
      </c>
      <c r="AU162" s="161" t="s">
        <v>83</v>
      </c>
      <c r="AY162" s="15" t="s">
        <v>122</v>
      </c>
      <c r="BE162" s="162">
        <f>IF(N162="základní",J162,0)</f>
        <v>0</v>
      </c>
      <c r="BF162" s="162">
        <f>IF(N162="snížená",J162,0)</f>
        <v>0</v>
      </c>
      <c r="BG162" s="162">
        <f>IF(N162="zákl. přenesená",J162,0)</f>
        <v>0</v>
      </c>
      <c r="BH162" s="162">
        <f>IF(N162="sníž. přenesená",J162,0)</f>
        <v>0</v>
      </c>
      <c r="BI162" s="162">
        <f>IF(N162="nulová",J162,0)</f>
        <v>0</v>
      </c>
      <c r="BJ162" s="15" t="s">
        <v>81</v>
      </c>
      <c r="BK162" s="162">
        <f>ROUND(I162*H162,2)</f>
        <v>0</v>
      </c>
      <c r="BL162" s="15" t="s">
        <v>194</v>
      </c>
      <c r="BM162" s="161" t="s">
        <v>267</v>
      </c>
    </row>
    <row r="163" spans="2:65" s="11" customFormat="1" ht="25.9" customHeight="1" x14ac:dyDescent="0.2">
      <c r="B163" s="136"/>
      <c r="D163" s="137" t="s">
        <v>72</v>
      </c>
      <c r="E163" s="138" t="s">
        <v>268</v>
      </c>
      <c r="F163" s="138" t="s">
        <v>269</v>
      </c>
      <c r="I163" s="139"/>
      <c r="J163" s="140">
        <f>BK163</f>
        <v>0</v>
      </c>
      <c r="L163" s="136"/>
      <c r="M163" s="141"/>
      <c r="N163" s="142"/>
      <c r="O163" s="142"/>
      <c r="P163" s="143">
        <f>SUM(P164:P194)</f>
        <v>0</v>
      </c>
      <c r="Q163" s="142"/>
      <c r="R163" s="143">
        <f>SUM(R164:R194)</f>
        <v>0</v>
      </c>
      <c r="S163" s="142"/>
      <c r="T163" s="144">
        <f>SUM(T164:T194)</f>
        <v>0</v>
      </c>
      <c r="AR163" s="137" t="s">
        <v>130</v>
      </c>
      <c r="AT163" s="145" t="s">
        <v>72</v>
      </c>
      <c r="AU163" s="145" t="s">
        <v>73</v>
      </c>
      <c r="AY163" s="137" t="s">
        <v>122</v>
      </c>
      <c r="BK163" s="146">
        <f>SUM(BK164:BK194)</f>
        <v>0</v>
      </c>
    </row>
    <row r="164" spans="2:65" s="1" customFormat="1" ht="16.5" customHeight="1" x14ac:dyDescent="0.2">
      <c r="B164" s="149"/>
      <c r="C164" s="150" t="s">
        <v>270</v>
      </c>
      <c r="D164" s="150" t="s">
        <v>125</v>
      </c>
      <c r="E164" s="151" t="s">
        <v>271</v>
      </c>
      <c r="F164" s="152" t="s">
        <v>272</v>
      </c>
      <c r="G164" s="153" t="s">
        <v>273</v>
      </c>
      <c r="H164" s="154">
        <v>1122</v>
      </c>
      <c r="I164" s="155"/>
      <c r="J164" s="156">
        <f t="shared" ref="J164:J172" si="20">ROUND(I164*H164,2)</f>
        <v>0</v>
      </c>
      <c r="K164" s="152" t="s">
        <v>1</v>
      </c>
      <c r="L164" s="30"/>
      <c r="M164" s="157" t="s">
        <v>1</v>
      </c>
      <c r="N164" s="158" t="s">
        <v>38</v>
      </c>
      <c r="O164" s="53"/>
      <c r="P164" s="159">
        <f t="shared" ref="P164:P172" si="21">O164*H164</f>
        <v>0</v>
      </c>
      <c r="Q164" s="159">
        <v>0</v>
      </c>
      <c r="R164" s="159">
        <f t="shared" ref="R164:R172" si="22">Q164*H164</f>
        <v>0</v>
      </c>
      <c r="S164" s="159">
        <v>0</v>
      </c>
      <c r="T164" s="160">
        <f t="shared" ref="T164:T172" si="23">S164*H164</f>
        <v>0</v>
      </c>
      <c r="AR164" s="161" t="s">
        <v>274</v>
      </c>
      <c r="AT164" s="161" t="s">
        <v>125</v>
      </c>
      <c r="AU164" s="161" t="s">
        <v>81</v>
      </c>
      <c r="AY164" s="15" t="s">
        <v>122</v>
      </c>
      <c r="BE164" s="162">
        <f t="shared" ref="BE164:BE172" si="24">IF(N164="základní",J164,0)</f>
        <v>0</v>
      </c>
      <c r="BF164" s="162">
        <f t="shared" ref="BF164:BF172" si="25">IF(N164="snížená",J164,0)</f>
        <v>0</v>
      </c>
      <c r="BG164" s="162">
        <f t="shared" ref="BG164:BG172" si="26">IF(N164="zákl. přenesená",J164,0)</f>
        <v>0</v>
      </c>
      <c r="BH164" s="162">
        <f t="shared" ref="BH164:BH172" si="27">IF(N164="sníž. přenesená",J164,0)</f>
        <v>0</v>
      </c>
      <c r="BI164" s="162">
        <f t="shared" ref="BI164:BI172" si="28">IF(N164="nulová",J164,0)</f>
        <v>0</v>
      </c>
      <c r="BJ164" s="15" t="s">
        <v>81</v>
      </c>
      <c r="BK164" s="162">
        <f t="shared" ref="BK164:BK172" si="29">ROUND(I164*H164,2)</f>
        <v>0</v>
      </c>
      <c r="BL164" s="15" t="s">
        <v>274</v>
      </c>
      <c r="BM164" s="161" t="s">
        <v>275</v>
      </c>
    </row>
    <row r="165" spans="2:65" s="1" customFormat="1" ht="16.5" customHeight="1" x14ac:dyDescent="0.2">
      <c r="B165" s="149"/>
      <c r="C165" s="150" t="s">
        <v>276</v>
      </c>
      <c r="D165" s="150" t="s">
        <v>125</v>
      </c>
      <c r="E165" s="151" t="s">
        <v>277</v>
      </c>
      <c r="F165" s="152" t="s">
        <v>278</v>
      </c>
      <c r="G165" s="153" t="s">
        <v>273</v>
      </c>
      <c r="H165" s="154">
        <v>1122</v>
      </c>
      <c r="I165" s="155"/>
      <c r="J165" s="156">
        <f t="shared" si="20"/>
        <v>0</v>
      </c>
      <c r="K165" s="152" t="s">
        <v>1</v>
      </c>
      <c r="L165" s="30"/>
      <c r="M165" s="157" t="s">
        <v>1</v>
      </c>
      <c r="N165" s="158" t="s">
        <v>38</v>
      </c>
      <c r="O165" s="53"/>
      <c r="P165" s="159">
        <f t="shared" si="21"/>
        <v>0</v>
      </c>
      <c r="Q165" s="159">
        <v>0</v>
      </c>
      <c r="R165" s="159">
        <f t="shared" si="22"/>
        <v>0</v>
      </c>
      <c r="S165" s="159">
        <v>0</v>
      </c>
      <c r="T165" s="160">
        <f t="shared" si="23"/>
        <v>0</v>
      </c>
      <c r="AR165" s="161" t="s">
        <v>274</v>
      </c>
      <c r="AT165" s="161" t="s">
        <v>125</v>
      </c>
      <c r="AU165" s="161" t="s">
        <v>81</v>
      </c>
      <c r="AY165" s="15" t="s">
        <v>122</v>
      </c>
      <c r="BE165" s="162">
        <f t="shared" si="24"/>
        <v>0</v>
      </c>
      <c r="BF165" s="162">
        <f t="shared" si="25"/>
        <v>0</v>
      </c>
      <c r="BG165" s="162">
        <f t="shared" si="26"/>
        <v>0</v>
      </c>
      <c r="BH165" s="162">
        <f t="shared" si="27"/>
        <v>0</v>
      </c>
      <c r="BI165" s="162">
        <f t="shared" si="28"/>
        <v>0</v>
      </c>
      <c r="BJ165" s="15" t="s">
        <v>81</v>
      </c>
      <c r="BK165" s="162">
        <f t="shared" si="29"/>
        <v>0</v>
      </c>
      <c r="BL165" s="15" t="s">
        <v>274</v>
      </c>
      <c r="BM165" s="161" t="s">
        <v>279</v>
      </c>
    </row>
    <row r="166" spans="2:65" s="1" customFormat="1" ht="36" customHeight="1" x14ac:dyDescent="0.2">
      <c r="B166" s="149"/>
      <c r="C166" s="150" t="s">
        <v>280</v>
      </c>
      <c r="D166" s="150" t="s">
        <v>125</v>
      </c>
      <c r="E166" s="151" t="s">
        <v>281</v>
      </c>
      <c r="F166" s="152" t="s">
        <v>282</v>
      </c>
      <c r="G166" s="153" t="s">
        <v>283</v>
      </c>
      <c r="H166" s="154">
        <v>109</v>
      </c>
      <c r="I166" s="155"/>
      <c r="J166" s="156">
        <f t="shared" si="20"/>
        <v>0</v>
      </c>
      <c r="K166" s="152" t="s">
        <v>1</v>
      </c>
      <c r="L166" s="30"/>
      <c r="M166" s="157" t="s">
        <v>1</v>
      </c>
      <c r="N166" s="158" t="s">
        <v>38</v>
      </c>
      <c r="O166" s="53"/>
      <c r="P166" s="159">
        <f t="shared" si="21"/>
        <v>0</v>
      </c>
      <c r="Q166" s="159">
        <v>0</v>
      </c>
      <c r="R166" s="159">
        <f t="shared" si="22"/>
        <v>0</v>
      </c>
      <c r="S166" s="159">
        <v>0</v>
      </c>
      <c r="T166" s="160">
        <f t="shared" si="23"/>
        <v>0</v>
      </c>
      <c r="AR166" s="161" t="s">
        <v>274</v>
      </c>
      <c r="AT166" s="161" t="s">
        <v>125</v>
      </c>
      <c r="AU166" s="161" t="s">
        <v>81</v>
      </c>
      <c r="AY166" s="15" t="s">
        <v>122</v>
      </c>
      <c r="BE166" s="162">
        <f t="shared" si="24"/>
        <v>0</v>
      </c>
      <c r="BF166" s="162">
        <f t="shared" si="25"/>
        <v>0</v>
      </c>
      <c r="BG166" s="162">
        <f t="shared" si="26"/>
        <v>0</v>
      </c>
      <c r="BH166" s="162">
        <f t="shared" si="27"/>
        <v>0</v>
      </c>
      <c r="BI166" s="162">
        <f t="shared" si="28"/>
        <v>0</v>
      </c>
      <c r="BJ166" s="15" t="s">
        <v>81</v>
      </c>
      <c r="BK166" s="162">
        <f t="shared" si="29"/>
        <v>0</v>
      </c>
      <c r="BL166" s="15" t="s">
        <v>274</v>
      </c>
      <c r="BM166" s="161" t="s">
        <v>284</v>
      </c>
    </row>
    <row r="167" spans="2:65" s="1" customFormat="1" ht="36" customHeight="1" x14ac:dyDescent="0.2">
      <c r="B167" s="149"/>
      <c r="C167" s="150" t="s">
        <v>285</v>
      </c>
      <c r="D167" s="150" t="s">
        <v>125</v>
      </c>
      <c r="E167" s="151" t="s">
        <v>286</v>
      </c>
      <c r="F167" s="152" t="s">
        <v>287</v>
      </c>
      <c r="G167" s="153" t="s">
        <v>283</v>
      </c>
      <c r="H167" s="154">
        <v>7</v>
      </c>
      <c r="I167" s="155"/>
      <c r="J167" s="156">
        <f t="shared" si="20"/>
        <v>0</v>
      </c>
      <c r="K167" s="152" t="s">
        <v>1</v>
      </c>
      <c r="L167" s="30"/>
      <c r="M167" s="157" t="s">
        <v>1</v>
      </c>
      <c r="N167" s="158" t="s">
        <v>38</v>
      </c>
      <c r="O167" s="53"/>
      <c r="P167" s="159">
        <f t="shared" si="21"/>
        <v>0</v>
      </c>
      <c r="Q167" s="159">
        <v>0</v>
      </c>
      <c r="R167" s="159">
        <f t="shared" si="22"/>
        <v>0</v>
      </c>
      <c r="S167" s="159">
        <v>0</v>
      </c>
      <c r="T167" s="160">
        <f t="shared" si="23"/>
        <v>0</v>
      </c>
      <c r="AR167" s="161" t="s">
        <v>274</v>
      </c>
      <c r="AT167" s="161" t="s">
        <v>125</v>
      </c>
      <c r="AU167" s="161" t="s">
        <v>81</v>
      </c>
      <c r="AY167" s="15" t="s">
        <v>122</v>
      </c>
      <c r="BE167" s="162">
        <f t="shared" si="24"/>
        <v>0</v>
      </c>
      <c r="BF167" s="162">
        <f t="shared" si="25"/>
        <v>0</v>
      </c>
      <c r="BG167" s="162">
        <f t="shared" si="26"/>
        <v>0</v>
      </c>
      <c r="BH167" s="162">
        <f t="shared" si="27"/>
        <v>0</v>
      </c>
      <c r="BI167" s="162">
        <f t="shared" si="28"/>
        <v>0</v>
      </c>
      <c r="BJ167" s="15" t="s">
        <v>81</v>
      </c>
      <c r="BK167" s="162">
        <f t="shared" si="29"/>
        <v>0</v>
      </c>
      <c r="BL167" s="15" t="s">
        <v>274</v>
      </c>
      <c r="BM167" s="161" t="s">
        <v>288</v>
      </c>
    </row>
    <row r="168" spans="2:65" s="1" customFormat="1" ht="16.5" customHeight="1" x14ac:dyDescent="0.2">
      <c r="B168" s="149"/>
      <c r="C168" s="150" t="s">
        <v>289</v>
      </c>
      <c r="D168" s="150" t="s">
        <v>125</v>
      </c>
      <c r="E168" s="151" t="s">
        <v>290</v>
      </c>
      <c r="F168" s="152" t="s">
        <v>291</v>
      </c>
      <c r="G168" s="153" t="s">
        <v>283</v>
      </c>
      <c r="H168" s="154">
        <v>9</v>
      </c>
      <c r="I168" s="155"/>
      <c r="J168" s="156">
        <f t="shared" si="20"/>
        <v>0</v>
      </c>
      <c r="K168" s="152" t="s">
        <v>1</v>
      </c>
      <c r="L168" s="30"/>
      <c r="M168" s="157" t="s">
        <v>1</v>
      </c>
      <c r="N168" s="158" t="s">
        <v>38</v>
      </c>
      <c r="O168" s="53"/>
      <c r="P168" s="159">
        <f t="shared" si="21"/>
        <v>0</v>
      </c>
      <c r="Q168" s="159">
        <v>0</v>
      </c>
      <c r="R168" s="159">
        <f t="shared" si="22"/>
        <v>0</v>
      </c>
      <c r="S168" s="159">
        <v>0</v>
      </c>
      <c r="T168" s="160">
        <f t="shared" si="23"/>
        <v>0</v>
      </c>
      <c r="AR168" s="161" t="s">
        <v>274</v>
      </c>
      <c r="AT168" s="161" t="s">
        <v>125</v>
      </c>
      <c r="AU168" s="161" t="s">
        <v>81</v>
      </c>
      <c r="AY168" s="15" t="s">
        <v>122</v>
      </c>
      <c r="BE168" s="162">
        <f t="shared" si="24"/>
        <v>0</v>
      </c>
      <c r="BF168" s="162">
        <f t="shared" si="25"/>
        <v>0</v>
      </c>
      <c r="BG168" s="162">
        <f t="shared" si="26"/>
        <v>0</v>
      </c>
      <c r="BH168" s="162">
        <f t="shared" si="27"/>
        <v>0</v>
      </c>
      <c r="BI168" s="162">
        <f t="shared" si="28"/>
        <v>0</v>
      </c>
      <c r="BJ168" s="15" t="s">
        <v>81</v>
      </c>
      <c r="BK168" s="162">
        <f t="shared" si="29"/>
        <v>0</v>
      </c>
      <c r="BL168" s="15" t="s">
        <v>274</v>
      </c>
      <c r="BM168" s="161" t="s">
        <v>292</v>
      </c>
    </row>
    <row r="169" spans="2:65" s="1" customFormat="1" ht="16.5" customHeight="1" x14ac:dyDescent="0.2">
      <c r="B169" s="149"/>
      <c r="C169" s="150" t="s">
        <v>293</v>
      </c>
      <c r="D169" s="150" t="s">
        <v>125</v>
      </c>
      <c r="E169" s="151" t="s">
        <v>294</v>
      </c>
      <c r="F169" s="152" t="s">
        <v>295</v>
      </c>
      <c r="G169" s="153" t="s">
        <v>283</v>
      </c>
      <c r="H169" s="154">
        <v>12</v>
      </c>
      <c r="I169" s="155"/>
      <c r="J169" s="156">
        <f t="shared" si="20"/>
        <v>0</v>
      </c>
      <c r="K169" s="152" t="s">
        <v>1</v>
      </c>
      <c r="L169" s="30"/>
      <c r="M169" s="157" t="s">
        <v>1</v>
      </c>
      <c r="N169" s="158" t="s">
        <v>38</v>
      </c>
      <c r="O169" s="53"/>
      <c r="P169" s="159">
        <f t="shared" si="21"/>
        <v>0</v>
      </c>
      <c r="Q169" s="159">
        <v>0</v>
      </c>
      <c r="R169" s="159">
        <f t="shared" si="22"/>
        <v>0</v>
      </c>
      <c r="S169" s="159">
        <v>0</v>
      </c>
      <c r="T169" s="160">
        <f t="shared" si="23"/>
        <v>0</v>
      </c>
      <c r="AR169" s="161" t="s">
        <v>274</v>
      </c>
      <c r="AT169" s="161" t="s">
        <v>125</v>
      </c>
      <c r="AU169" s="161" t="s">
        <v>81</v>
      </c>
      <c r="AY169" s="15" t="s">
        <v>122</v>
      </c>
      <c r="BE169" s="162">
        <f t="shared" si="24"/>
        <v>0</v>
      </c>
      <c r="BF169" s="162">
        <f t="shared" si="25"/>
        <v>0</v>
      </c>
      <c r="BG169" s="162">
        <f t="shared" si="26"/>
        <v>0</v>
      </c>
      <c r="BH169" s="162">
        <f t="shared" si="27"/>
        <v>0</v>
      </c>
      <c r="BI169" s="162">
        <f t="shared" si="28"/>
        <v>0</v>
      </c>
      <c r="BJ169" s="15" t="s">
        <v>81</v>
      </c>
      <c r="BK169" s="162">
        <f t="shared" si="29"/>
        <v>0</v>
      </c>
      <c r="BL169" s="15" t="s">
        <v>274</v>
      </c>
      <c r="BM169" s="161" t="s">
        <v>296</v>
      </c>
    </row>
    <row r="170" spans="2:65" s="1" customFormat="1" ht="16.5" customHeight="1" x14ac:dyDescent="0.2">
      <c r="B170" s="149"/>
      <c r="C170" s="150" t="s">
        <v>297</v>
      </c>
      <c r="D170" s="150" t="s">
        <v>125</v>
      </c>
      <c r="E170" s="151" t="s">
        <v>298</v>
      </c>
      <c r="F170" s="152" t="s">
        <v>299</v>
      </c>
      <c r="G170" s="153" t="s">
        <v>283</v>
      </c>
      <c r="H170" s="154">
        <v>1</v>
      </c>
      <c r="I170" s="155"/>
      <c r="J170" s="156">
        <f t="shared" si="20"/>
        <v>0</v>
      </c>
      <c r="K170" s="152" t="s">
        <v>1</v>
      </c>
      <c r="L170" s="30"/>
      <c r="M170" s="157" t="s">
        <v>1</v>
      </c>
      <c r="N170" s="158" t="s">
        <v>38</v>
      </c>
      <c r="O170" s="53"/>
      <c r="P170" s="159">
        <f t="shared" si="21"/>
        <v>0</v>
      </c>
      <c r="Q170" s="159">
        <v>0</v>
      </c>
      <c r="R170" s="159">
        <f t="shared" si="22"/>
        <v>0</v>
      </c>
      <c r="S170" s="159">
        <v>0</v>
      </c>
      <c r="T170" s="160">
        <f t="shared" si="23"/>
        <v>0</v>
      </c>
      <c r="AR170" s="161" t="s">
        <v>274</v>
      </c>
      <c r="AT170" s="161" t="s">
        <v>125</v>
      </c>
      <c r="AU170" s="161" t="s">
        <v>81</v>
      </c>
      <c r="AY170" s="15" t="s">
        <v>122</v>
      </c>
      <c r="BE170" s="162">
        <f t="shared" si="24"/>
        <v>0</v>
      </c>
      <c r="BF170" s="162">
        <f t="shared" si="25"/>
        <v>0</v>
      </c>
      <c r="BG170" s="162">
        <f t="shared" si="26"/>
        <v>0</v>
      </c>
      <c r="BH170" s="162">
        <f t="shared" si="27"/>
        <v>0</v>
      </c>
      <c r="BI170" s="162">
        <f t="shared" si="28"/>
        <v>0</v>
      </c>
      <c r="BJ170" s="15" t="s">
        <v>81</v>
      </c>
      <c r="BK170" s="162">
        <f t="shared" si="29"/>
        <v>0</v>
      </c>
      <c r="BL170" s="15" t="s">
        <v>274</v>
      </c>
      <c r="BM170" s="161" t="s">
        <v>300</v>
      </c>
    </row>
    <row r="171" spans="2:65" s="1" customFormat="1" ht="16.5" customHeight="1" x14ac:dyDescent="0.2">
      <c r="B171" s="149"/>
      <c r="C171" s="150" t="s">
        <v>301</v>
      </c>
      <c r="D171" s="150" t="s">
        <v>125</v>
      </c>
      <c r="E171" s="151" t="s">
        <v>302</v>
      </c>
      <c r="F171" s="152" t="s">
        <v>303</v>
      </c>
      <c r="G171" s="153" t="s">
        <v>283</v>
      </c>
      <c r="H171" s="154">
        <v>1</v>
      </c>
      <c r="I171" s="155"/>
      <c r="J171" s="156">
        <f t="shared" si="20"/>
        <v>0</v>
      </c>
      <c r="K171" s="152" t="s">
        <v>1</v>
      </c>
      <c r="L171" s="30"/>
      <c r="M171" s="157" t="s">
        <v>1</v>
      </c>
      <c r="N171" s="158" t="s">
        <v>38</v>
      </c>
      <c r="O171" s="53"/>
      <c r="P171" s="159">
        <f t="shared" si="21"/>
        <v>0</v>
      </c>
      <c r="Q171" s="159">
        <v>0</v>
      </c>
      <c r="R171" s="159">
        <f t="shared" si="22"/>
        <v>0</v>
      </c>
      <c r="S171" s="159">
        <v>0</v>
      </c>
      <c r="T171" s="160">
        <f t="shared" si="23"/>
        <v>0</v>
      </c>
      <c r="AR171" s="161" t="s">
        <v>274</v>
      </c>
      <c r="AT171" s="161" t="s">
        <v>125</v>
      </c>
      <c r="AU171" s="161" t="s">
        <v>81</v>
      </c>
      <c r="AY171" s="15" t="s">
        <v>122</v>
      </c>
      <c r="BE171" s="162">
        <f t="shared" si="24"/>
        <v>0</v>
      </c>
      <c r="BF171" s="162">
        <f t="shared" si="25"/>
        <v>0</v>
      </c>
      <c r="BG171" s="162">
        <f t="shared" si="26"/>
        <v>0</v>
      </c>
      <c r="BH171" s="162">
        <f t="shared" si="27"/>
        <v>0</v>
      </c>
      <c r="BI171" s="162">
        <f t="shared" si="28"/>
        <v>0</v>
      </c>
      <c r="BJ171" s="15" t="s">
        <v>81</v>
      </c>
      <c r="BK171" s="162">
        <f t="shared" si="29"/>
        <v>0</v>
      </c>
      <c r="BL171" s="15" t="s">
        <v>274</v>
      </c>
      <c r="BM171" s="161" t="s">
        <v>304</v>
      </c>
    </row>
    <row r="172" spans="2:65" s="1" customFormat="1" ht="24" customHeight="1" x14ac:dyDescent="0.2">
      <c r="B172" s="149"/>
      <c r="C172" s="150" t="s">
        <v>305</v>
      </c>
      <c r="D172" s="150" t="s">
        <v>125</v>
      </c>
      <c r="E172" s="151" t="s">
        <v>306</v>
      </c>
      <c r="F172" s="152" t="s">
        <v>307</v>
      </c>
      <c r="G172" s="153" t="s">
        <v>283</v>
      </c>
      <c r="H172" s="154">
        <v>1</v>
      </c>
      <c r="I172" s="155"/>
      <c r="J172" s="156">
        <f t="shared" si="20"/>
        <v>0</v>
      </c>
      <c r="K172" s="152" t="s">
        <v>1</v>
      </c>
      <c r="L172" s="30"/>
      <c r="M172" s="157" t="s">
        <v>1</v>
      </c>
      <c r="N172" s="158" t="s">
        <v>38</v>
      </c>
      <c r="O172" s="53"/>
      <c r="P172" s="159">
        <f t="shared" si="21"/>
        <v>0</v>
      </c>
      <c r="Q172" s="159">
        <v>0</v>
      </c>
      <c r="R172" s="159">
        <f t="shared" si="22"/>
        <v>0</v>
      </c>
      <c r="S172" s="159">
        <v>0</v>
      </c>
      <c r="T172" s="160">
        <f t="shared" si="23"/>
        <v>0</v>
      </c>
      <c r="AR172" s="161" t="s">
        <v>274</v>
      </c>
      <c r="AT172" s="161" t="s">
        <v>125</v>
      </c>
      <c r="AU172" s="161" t="s">
        <v>81</v>
      </c>
      <c r="AY172" s="15" t="s">
        <v>122</v>
      </c>
      <c r="BE172" s="162">
        <f t="shared" si="24"/>
        <v>0</v>
      </c>
      <c r="BF172" s="162">
        <f t="shared" si="25"/>
        <v>0</v>
      </c>
      <c r="BG172" s="162">
        <f t="shared" si="26"/>
        <v>0</v>
      </c>
      <c r="BH172" s="162">
        <f t="shared" si="27"/>
        <v>0</v>
      </c>
      <c r="BI172" s="162">
        <f t="shared" si="28"/>
        <v>0</v>
      </c>
      <c r="BJ172" s="15" t="s">
        <v>81</v>
      </c>
      <c r="BK172" s="162">
        <f t="shared" si="29"/>
        <v>0</v>
      </c>
      <c r="BL172" s="15" t="s">
        <v>274</v>
      </c>
      <c r="BM172" s="161" t="s">
        <v>308</v>
      </c>
    </row>
    <row r="173" spans="2:65" s="13" customFormat="1" ht="11.25" x14ac:dyDescent="0.2">
      <c r="B173" s="182"/>
      <c r="D173" s="174" t="s">
        <v>219</v>
      </c>
      <c r="E173" s="183" t="s">
        <v>1</v>
      </c>
      <c r="F173" s="184" t="s">
        <v>309</v>
      </c>
      <c r="H173" s="183" t="s">
        <v>1</v>
      </c>
      <c r="I173" s="185"/>
      <c r="L173" s="182"/>
      <c r="M173" s="186"/>
      <c r="N173" s="187"/>
      <c r="O173" s="187"/>
      <c r="P173" s="187"/>
      <c r="Q173" s="187"/>
      <c r="R173" s="187"/>
      <c r="S173" s="187"/>
      <c r="T173" s="188"/>
      <c r="AT173" s="183" t="s">
        <v>219</v>
      </c>
      <c r="AU173" s="183" t="s">
        <v>81</v>
      </c>
      <c r="AV173" s="13" t="s">
        <v>81</v>
      </c>
      <c r="AW173" s="13" t="s">
        <v>30</v>
      </c>
      <c r="AX173" s="13" t="s">
        <v>73</v>
      </c>
      <c r="AY173" s="183" t="s">
        <v>122</v>
      </c>
    </row>
    <row r="174" spans="2:65" s="13" customFormat="1" ht="11.25" x14ac:dyDescent="0.2">
      <c r="B174" s="182"/>
      <c r="D174" s="174" t="s">
        <v>219</v>
      </c>
      <c r="E174" s="183" t="s">
        <v>1</v>
      </c>
      <c r="F174" s="184" t="s">
        <v>310</v>
      </c>
      <c r="H174" s="183" t="s">
        <v>1</v>
      </c>
      <c r="I174" s="185"/>
      <c r="L174" s="182"/>
      <c r="M174" s="186"/>
      <c r="N174" s="187"/>
      <c r="O174" s="187"/>
      <c r="P174" s="187"/>
      <c r="Q174" s="187"/>
      <c r="R174" s="187"/>
      <c r="S174" s="187"/>
      <c r="T174" s="188"/>
      <c r="AT174" s="183" t="s">
        <v>219</v>
      </c>
      <c r="AU174" s="183" t="s">
        <v>81</v>
      </c>
      <c r="AV174" s="13" t="s">
        <v>81</v>
      </c>
      <c r="AW174" s="13" t="s">
        <v>30</v>
      </c>
      <c r="AX174" s="13" t="s">
        <v>73</v>
      </c>
      <c r="AY174" s="183" t="s">
        <v>122</v>
      </c>
    </row>
    <row r="175" spans="2:65" s="13" customFormat="1" ht="11.25" x14ac:dyDescent="0.2">
      <c r="B175" s="182"/>
      <c r="D175" s="174" t="s">
        <v>219</v>
      </c>
      <c r="E175" s="183" t="s">
        <v>1</v>
      </c>
      <c r="F175" s="184" t="s">
        <v>311</v>
      </c>
      <c r="H175" s="183" t="s">
        <v>1</v>
      </c>
      <c r="I175" s="185"/>
      <c r="L175" s="182"/>
      <c r="M175" s="186"/>
      <c r="N175" s="187"/>
      <c r="O175" s="187"/>
      <c r="P175" s="187"/>
      <c r="Q175" s="187"/>
      <c r="R175" s="187"/>
      <c r="S175" s="187"/>
      <c r="T175" s="188"/>
      <c r="AT175" s="183" t="s">
        <v>219</v>
      </c>
      <c r="AU175" s="183" t="s">
        <v>81</v>
      </c>
      <c r="AV175" s="13" t="s">
        <v>81</v>
      </c>
      <c r="AW175" s="13" t="s">
        <v>30</v>
      </c>
      <c r="AX175" s="13" t="s">
        <v>73</v>
      </c>
      <c r="AY175" s="183" t="s">
        <v>122</v>
      </c>
    </row>
    <row r="176" spans="2:65" s="13" customFormat="1" ht="11.25" x14ac:dyDescent="0.2">
      <c r="B176" s="182"/>
      <c r="D176" s="174" t="s">
        <v>219</v>
      </c>
      <c r="E176" s="183" t="s">
        <v>1</v>
      </c>
      <c r="F176" s="184" t="s">
        <v>312</v>
      </c>
      <c r="H176" s="183" t="s">
        <v>1</v>
      </c>
      <c r="I176" s="185"/>
      <c r="L176" s="182"/>
      <c r="M176" s="186"/>
      <c r="N176" s="187"/>
      <c r="O176" s="187"/>
      <c r="P176" s="187"/>
      <c r="Q176" s="187"/>
      <c r="R176" s="187"/>
      <c r="S176" s="187"/>
      <c r="T176" s="188"/>
      <c r="AT176" s="183" t="s">
        <v>219</v>
      </c>
      <c r="AU176" s="183" t="s">
        <v>81</v>
      </c>
      <c r="AV176" s="13" t="s">
        <v>81</v>
      </c>
      <c r="AW176" s="13" t="s">
        <v>30</v>
      </c>
      <c r="AX176" s="13" t="s">
        <v>73</v>
      </c>
      <c r="AY176" s="183" t="s">
        <v>122</v>
      </c>
    </row>
    <row r="177" spans="2:65" s="12" customFormat="1" ht="11.25" x14ac:dyDescent="0.2">
      <c r="B177" s="173"/>
      <c r="D177" s="174" t="s">
        <v>219</v>
      </c>
      <c r="E177" s="175" t="s">
        <v>1</v>
      </c>
      <c r="F177" s="176" t="s">
        <v>81</v>
      </c>
      <c r="H177" s="177">
        <v>1</v>
      </c>
      <c r="I177" s="178"/>
      <c r="L177" s="173"/>
      <c r="M177" s="179"/>
      <c r="N177" s="180"/>
      <c r="O177" s="180"/>
      <c r="P177" s="180"/>
      <c r="Q177" s="180"/>
      <c r="R177" s="180"/>
      <c r="S177" s="180"/>
      <c r="T177" s="181"/>
      <c r="AT177" s="175" t="s">
        <v>219</v>
      </c>
      <c r="AU177" s="175" t="s">
        <v>81</v>
      </c>
      <c r="AV177" s="12" t="s">
        <v>83</v>
      </c>
      <c r="AW177" s="12" t="s">
        <v>30</v>
      </c>
      <c r="AX177" s="12" t="s">
        <v>81</v>
      </c>
      <c r="AY177" s="175" t="s">
        <v>122</v>
      </c>
    </row>
    <row r="178" spans="2:65" s="1" customFormat="1" ht="16.5" customHeight="1" x14ac:dyDescent="0.2">
      <c r="B178" s="149"/>
      <c r="C178" s="150" t="s">
        <v>313</v>
      </c>
      <c r="D178" s="150" t="s">
        <v>125</v>
      </c>
      <c r="E178" s="151" t="s">
        <v>314</v>
      </c>
      <c r="F178" s="152" t="s">
        <v>315</v>
      </c>
      <c r="G178" s="153" t="s">
        <v>316</v>
      </c>
      <c r="H178" s="154">
        <v>11</v>
      </c>
      <c r="I178" s="155"/>
      <c r="J178" s="156">
        <f>ROUND(I178*H178,2)</f>
        <v>0</v>
      </c>
      <c r="K178" s="152" t="s">
        <v>1</v>
      </c>
      <c r="L178" s="30"/>
      <c r="M178" s="157" t="s">
        <v>1</v>
      </c>
      <c r="N178" s="158" t="s">
        <v>38</v>
      </c>
      <c r="O178" s="53"/>
      <c r="P178" s="159">
        <f>O178*H178</f>
        <v>0</v>
      </c>
      <c r="Q178" s="159">
        <v>0</v>
      </c>
      <c r="R178" s="159">
        <f>Q178*H178</f>
        <v>0</v>
      </c>
      <c r="S178" s="159">
        <v>0</v>
      </c>
      <c r="T178" s="160">
        <f>S178*H178</f>
        <v>0</v>
      </c>
      <c r="AR178" s="161" t="s">
        <v>274</v>
      </c>
      <c r="AT178" s="161" t="s">
        <v>125</v>
      </c>
      <c r="AU178" s="161" t="s">
        <v>81</v>
      </c>
      <c r="AY178" s="15" t="s">
        <v>122</v>
      </c>
      <c r="BE178" s="162">
        <f>IF(N178="základní",J178,0)</f>
        <v>0</v>
      </c>
      <c r="BF178" s="162">
        <f>IF(N178="snížená",J178,0)</f>
        <v>0</v>
      </c>
      <c r="BG178" s="162">
        <f>IF(N178="zákl. přenesená",J178,0)</f>
        <v>0</v>
      </c>
      <c r="BH178" s="162">
        <f>IF(N178="sníž. přenesená",J178,0)</f>
        <v>0</v>
      </c>
      <c r="BI178" s="162">
        <f>IF(N178="nulová",J178,0)</f>
        <v>0</v>
      </c>
      <c r="BJ178" s="15" t="s">
        <v>81</v>
      </c>
      <c r="BK178" s="162">
        <f>ROUND(I178*H178,2)</f>
        <v>0</v>
      </c>
      <c r="BL178" s="15" t="s">
        <v>274</v>
      </c>
      <c r="BM178" s="161" t="s">
        <v>317</v>
      </c>
    </row>
    <row r="179" spans="2:65" s="1" customFormat="1" ht="16.5" customHeight="1" x14ac:dyDescent="0.2">
      <c r="B179" s="149"/>
      <c r="C179" s="150" t="s">
        <v>318</v>
      </c>
      <c r="D179" s="150" t="s">
        <v>125</v>
      </c>
      <c r="E179" s="151" t="s">
        <v>319</v>
      </c>
      <c r="F179" s="152" t="s">
        <v>320</v>
      </c>
      <c r="G179" s="153" t="s">
        <v>316</v>
      </c>
      <c r="H179" s="154">
        <v>50.4</v>
      </c>
      <c r="I179" s="155"/>
      <c r="J179" s="156">
        <f>ROUND(I179*H179,2)</f>
        <v>0</v>
      </c>
      <c r="K179" s="152" t="s">
        <v>1</v>
      </c>
      <c r="L179" s="30"/>
      <c r="M179" s="157" t="s">
        <v>1</v>
      </c>
      <c r="N179" s="158" t="s">
        <v>38</v>
      </c>
      <c r="O179" s="53"/>
      <c r="P179" s="159">
        <f>O179*H179</f>
        <v>0</v>
      </c>
      <c r="Q179" s="159">
        <v>0</v>
      </c>
      <c r="R179" s="159">
        <f>Q179*H179</f>
        <v>0</v>
      </c>
      <c r="S179" s="159">
        <v>0</v>
      </c>
      <c r="T179" s="160">
        <f>S179*H179</f>
        <v>0</v>
      </c>
      <c r="AR179" s="161" t="s">
        <v>274</v>
      </c>
      <c r="AT179" s="161" t="s">
        <v>125</v>
      </c>
      <c r="AU179" s="161" t="s">
        <v>81</v>
      </c>
      <c r="AY179" s="15" t="s">
        <v>122</v>
      </c>
      <c r="BE179" s="162">
        <f>IF(N179="základní",J179,0)</f>
        <v>0</v>
      </c>
      <c r="BF179" s="162">
        <f>IF(N179="snížená",J179,0)</f>
        <v>0</v>
      </c>
      <c r="BG179" s="162">
        <f>IF(N179="zákl. přenesená",J179,0)</f>
        <v>0</v>
      </c>
      <c r="BH179" s="162">
        <f>IF(N179="sníž. přenesená",J179,0)</f>
        <v>0</v>
      </c>
      <c r="BI179" s="162">
        <f>IF(N179="nulová",J179,0)</f>
        <v>0</v>
      </c>
      <c r="BJ179" s="15" t="s">
        <v>81</v>
      </c>
      <c r="BK179" s="162">
        <f>ROUND(I179*H179,2)</f>
        <v>0</v>
      </c>
      <c r="BL179" s="15" t="s">
        <v>274</v>
      </c>
      <c r="BM179" s="161" t="s">
        <v>321</v>
      </c>
    </row>
    <row r="180" spans="2:65" s="1" customFormat="1" ht="24" customHeight="1" x14ac:dyDescent="0.2">
      <c r="B180" s="149"/>
      <c r="C180" s="150" t="s">
        <v>322</v>
      </c>
      <c r="D180" s="150" t="s">
        <v>125</v>
      </c>
      <c r="E180" s="151" t="s">
        <v>323</v>
      </c>
      <c r="F180" s="152" t="s">
        <v>324</v>
      </c>
      <c r="G180" s="153" t="s">
        <v>325</v>
      </c>
      <c r="H180" s="154">
        <v>1</v>
      </c>
      <c r="I180" s="155"/>
      <c r="J180" s="156">
        <f>ROUND(I180*H180,2)</f>
        <v>0</v>
      </c>
      <c r="K180" s="152" t="s">
        <v>1</v>
      </c>
      <c r="L180" s="30"/>
      <c r="M180" s="157" t="s">
        <v>1</v>
      </c>
      <c r="N180" s="158" t="s">
        <v>38</v>
      </c>
      <c r="O180" s="53"/>
      <c r="P180" s="159">
        <f>O180*H180</f>
        <v>0</v>
      </c>
      <c r="Q180" s="159">
        <v>0</v>
      </c>
      <c r="R180" s="159">
        <f>Q180*H180</f>
        <v>0</v>
      </c>
      <c r="S180" s="159">
        <v>0</v>
      </c>
      <c r="T180" s="160">
        <f>S180*H180</f>
        <v>0</v>
      </c>
      <c r="AR180" s="161" t="s">
        <v>274</v>
      </c>
      <c r="AT180" s="161" t="s">
        <v>125</v>
      </c>
      <c r="AU180" s="161" t="s">
        <v>81</v>
      </c>
      <c r="AY180" s="15" t="s">
        <v>122</v>
      </c>
      <c r="BE180" s="162">
        <f>IF(N180="základní",J180,0)</f>
        <v>0</v>
      </c>
      <c r="BF180" s="162">
        <f>IF(N180="snížená",J180,0)</f>
        <v>0</v>
      </c>
      <c r="BG180" s="162">
        <f>IF(N180="zákl. přenesená",J180,0)</f>
        <v>0</v>
      </c>
      <c r="BH180" s="162">
        <f>IF(N180="sníž. přenesená",J180,0)</f>
        <v>0</v>
      </c>
      <c r="BI180" s="162">
        <f>IF(N180="nulová",J180,0)</f>
        <v>0</v>
      </c>
      <c r="BJ180" s="15" t="s">
        <v>81</v>
      </c>
      <c r="BK180" s="162">
        <f>ROUND(I180*H180,2)</f>
        <v>0</v>
      </c>
      <c r="BL180" s="15" t="s">
        <v>274</v>
      </c>
      <c r="BM180" s="161" t="s">
        <v>326</v>
      </c>
    </row>
    <row r="181" spans="2:65" s="1" customFormat="1" ht="24" customHeight="1" x14ac:dyDescent="0.2">
      <c r="B181" s="149"/>
      <c r="C181" s="150" t="s">
        <v>327</v>
      </c>
      <c r="D181" s="150" t="s">
        <v>125</v>
      </c>
      <c r="E181" s="151" t="s">
        <v>328</v>
      </c>
      <c r="F181" s="152" t="s">
        <v>329</v>
      </c>
      <c r="G181" s="153" t="s">
        <v>283</v>
      </c>
      <c r="H181" s="154">
        <v>1</v>
      </c>
      <c r="I181" s="155"/>
      <c r="J181" s="156">
        <f>ROUND(I181*H181,2)</f>
        <v>0</v>
      </c>
      <c r="K181" s="152" t="s">
        <v>1</v>
      </c>
      <c r="L181" s="30"/>
      <c r="M181" s="157" t="s">
        <v>1</v>
      </c>
      <c r="N181" s="158" t="s">
        <v>38</v>
      </c>
      <c r="O181" s="53"/>
      <c r="P181" s="159">
        <f>O181*H181</f>
        <v>0</v>
      </c>
      <c r="Q181" s="159">
        <v>0</v>
      </c>
      <c r="R181" s="159">
        <f>Q181*H181</f>
        <v>0</v>
      </c>
      <c r="S181" s="159">
        <v>0</v>
      </c>
      <c r="T181" s="160">
        <f>S181*H181</f>
        <v>0</v>
      </c>
      <c r="AR181" s="161" t="s">
        <v>274</v>
      </c>
      <c r="AT181" s="161" t="s">
        <v>125</v>
      </c>
      <c r="AU181" s="161" t="s">
        <v>81</v>
      </c>
      <c r="AY181" s="15" t="s">
        <v>122</v>
      </c>
      <c r="BE181" s="162">
        <f>IF(N181="základní",J181,0)</f>
        <v>0</v>
      </c>
      <c r="BF181" s="162">
        <f>IF(N181="snížená",J181,0)</f>
        <v>0</v>
      </c>
      <c r="BG181" s="162">
        <f>IF(N181="zákl. přenesená",J181,0)</f>
        <v>0</v>
      </c>
      <c r="BH181" s="162">
        <f>IF(N181="sníž. přenesená",J181,0)</f>
        <v>0</v>
      </c>
      <c r="BI181" s="162">
        <f>IF(N181="nulová",J181,0)</f>
        <v>0</v>
      </c>
      <c r="BJ181" s="15" t="s">
        <v>81</v>
      </c>
      <c r="BK181" s="162">
        <f>ROUND(I181*H181,2)</f>
        <v>0</v>
      </c>
      <c r="BL181" s="15" t="s">
        <v>274</v>
      </c>
      <c r="BM181" s="161" t="s">
        <v>330</v>
      </c>
    </row>
    <row r="182" spans="2:65" s="13" customFormat="1" ht="33.75" x14ac:dyDescent="0.2">
      <c r="B182" s="182"/>
      <c r="D182" s="174" t="s">
        <v>219</v>
      </c>
      <c r="E182" s="183" t="s">
        <v>1</v>
      </c>
      <c r="F182" s="184" t="s">
        <v>331</v>
      </c>
      <c r="H182" s="183" t="s">
        <v>1</v>
      </c>
      <c r="I182" s="185"/>
      <c r="L182" s="182"/>
      <c r="M182" s="186"/>
      <c r="N182" s="187"/>
      <c r="O182" s="187"/>
      <c r="P182" s="187"/>
      <c r="Q182" s="187"/>
      <c r="R182" s="187"/>
      <c r="S182" s="187"/>
      <c r="T182" s="188"/>
      <c r="AT182" s="183" t="s">
        <v>219</v>
      </c>
      <c r="AU182" s="183" t="s">
        <v>81</v>
      </c>
      <c r="AV182" s="13" t="s">
        <v>81</v>
      </c>
      <c r="AW182" s="13" t="s">
        <v>30</v>
      </c>
      <c r="AX182" s="13" t="s">
        <v>73</v>
      </c>
      <c r="AY182" s="183" t="s">
        <v>122</v>
      </c>
    </row>
    <row r="183" spans="2:65" s="13" customFormat="1" ht="33.75" x14ac:dyDescent="0.2">
      <c r="B183" s="182"/>
      <c r="D183" s="174" t="s">
        <v>219</v>
      </c>
      <c r="E183" s="183" t="s">
        <v>1</v>
      </c>
      <c r="F183" s="184" t="s">
        <v>332</v>
      </c>
      <c r="H183" s="183" t="s">
        <v>1</v>
      </c>
      <c r="I183" s="185"/>
      <c r="L183" s="182"/>
      <c r="M183" s="186"/>
      <c r="N183" s="187"/>
      <c r="O183" s="187"/>
      <c r="P183" s="187"/>
      <c r="Q183" s="187"/>
      <c r="R183" s="187"/>
      <c r="S183" s="187"/>
      <c r="T183" s="188"/>
      <c r="AT183" s="183" t="s">
        <v>219</v>
      </c>
      <c r="AU183" s="183" t="s">
        <v>81</v>
      </c>
      <c r="AV183" s="13" t="s">
        <v>81</v>
      </c>
      <c r="AW183" s="13" t="s">
        <v>30</v>
      </c>
      <c r="AX183" s="13" t="s">
        <v>73</v>
      </c>
      <c r="AY183" s="183" t="s">
        <v>122</v>
      </c>
    </row>
    <row r="184" spans="2:65" s="13" customFormat="1" ht="33.75" x14ac:dyDescent="0.2">
      <c r="B184" s="182"/>
      <c r="D184" s="174" t="s">
        <v>219</v>
      </c>
      <c r="E184" s="183" t="s">
        <v>1</v>
      </c>
      <c r="F184" s="184" t="s">
        <v>333</v>
      </c>
      <c r="H184" s="183" t="s">
        <v>1</v>
      </c>
      <c r="I184" s="185"/>
      <c r="L184" s="182"/>
      <c r="M184" s="186"/>
      <c r="N184" s="187"/>
      <c r="O184" s="187"/>
      <c r="P184" s="187"/>
      <c r="Q184" s="187"/>
      <c r="R184" s="187"/>
      <c r="S184" s="187"/>
      <c r="T184" s="188"/>
      <c r="AT184" s="183" t="s">
        <v>219</v>
      </c>
      <c r="AU184" s="183" t="s">
        <v>81</v>
      </c>
      <c r="AV184" s="13" t="s">
        <v>81</v>
      </c>
      <c r="AW184" s="13" t="s">
        <v>30</v>
      </c>
      <c r="AX184" s="13" t="s">
        <v>73</v>
      </c>
      <c r="AY184" s="183" t="s">
        <v>122</v>
      </c>
    </row>
    <row r="185" spans="2:65" s="13" customFormat="1" ht="11.25" x14ac:dyDescent="0.2">
      <c r="B185" s="182"/>
      <c r="D185" s="174" t="s">
        <v>219</v>
      </c>
      <c r="E185" s="183" t="s">
        <v>1</v>
      </c>
      <c r="F185" s="184" t="s">
        <v>334</v>
      </c>
      <c r="H185" s="183" t="s">
        <v>1</v>
      </c>
      <c r="I185" s="185"/>
      <c r="L185" s="182"/>
      <c r="M185" s="186"/>
      <c r="N185" s="187"/>
      <c r="O185" s="187"/>
      <c r="P185" s="187"/>
      <c r="Q185" s="187"/>
      <c r="R185" s="187"/>
      <c r="S185" s="187"/>
      <c r="T185" s="188"/>
      <c r="AT185" s="183" t="s">
        <v>219</v>
      </c>
      <c r="AU185" s="183" t="s">
        <v>81</v>
      </c>
      <c r="AV185" s="13" t="s">
        <v>81</v>
      </c>
      <c r="AW185" s="13" t="s">
        <v>30</v>
      </c>
      <c r="AX185" s="13" t="s">
        <v>73</v>
      </c>
      <c r="AY185" s="183" t="s">
        <v>122</v>
      </c>
    </row>
    <row r="186" spans="2:65" s="13" customFormat="1" ht="11.25" x14ac:dyDescent="0.2">
      <c r="B186" s="182"/>
      <c r="D186" s="174" t="s">
        <v>219</v>
      </c>
      <c r="E186" s="183" t="s">
        <v>1</v>
      </c>
      <c r="F186" s="184" t="s">
        <v>335</v>
      </c>
      <c r="H186" s="183" t="s">
        <v>1</v>
      </c>
      <c r="I186" s="185"/>
      <c r="L186" s="182"/>
      <c r="M186" s="186"/>
      <c r="N186" s="187"/>
      <c r="O186" s="187"/>
      <c r="P186" s="187"/>
      <c r="Q186" s="187"/>
      <c r="R186" s="187"/>
      <c r="S186" s="187"/>
      <c r="T186" s="188"/>
      <c r="AT186" s="183" t="s">
        <v>219</v>
      </c>
      <c r="AU186" s="183" t="s">
        <v>81</v>
      </c>
      <c r="AV186" s="13" t="s">
        <v>81</v>
      </c>
      <c r="AW186" s="13" t="s">
        <v>30</v>
      </c>
      <c r="AX186" s="13" t="s">
        <v>73</v>
      </c>
      <c r="AY186" s="183" t="s">
        <v>122</v>
      </c>
    </row>
    <row r="187" spans="2:65" s="12" customFormat="1" ht="11.25" x14ac:dyDescent="0.2">
      <c r="B187" s="173"/>
      <c r="D187" s="174" t="s">
        <v>219</v>
      </c>
      <c r="E187" s="175" t="s">
        <v>1</v>
      </c>
      <c r="F187" s="176" t="s">
        <v>81</v>
      </c>
      <c r="H187" s="177">
        <v>1</v>
      </c>
      <c r="I187" s="178"/>
      <c r="L187" s="173"/>
      <c r="M187" s="179"/>
      <c r="N187" s="180"/>
      <c r="O187" s="180"/>
      <c r="P187" s="180"/>
      <c r="Q187" s="180"/>
      <c r="R187" s="180"/>
      <c r="S187" s="180"/>
      <c r="T187" s="181"/>
      <c r="AT187" s="175" t="s">
        <v>219</v>
      </c>
      <c r="AU187" s="175" t="s">
        <v>81</v>
      </c>
      <c r="AV187" s="12" t="s">
        <v>83</v>
      </c>
      <c r="AW187" s="12" t="s">
        <v>30</v>
      </c>
      <c r="AX187" s="12" t="s">
        <v>81</v>
      </c>
      <c r="AY187" s="175" t="s">
        <v>122</v>
      </c>
    </row>
    <row r="188" spans="2:65" s="1" customFormat="1" ht="24" customHeight="1" x14ac:dyDescent="0.2">
      <c r="B188" s="149"/>
      <c r="C188" s="150" t="s">
        <v>8</v>
      </c>
      <c r="D188" s="150" t="s">
        <v>125</v>
      </c>
      <c r="E188" s="151" t="s">
        <v>336</v>
      </c>
      <c r="F188" s="152" t="s">
        <v>337</v>
      </c>
      <c r="G188" s="153" t="s">
        <v>283</v>
      </c>
      <c r="H188" s="154">
        <v>1</v>
      </c>
      <c r="I188" s="155"/>
      <c r="J188" s="156">
        <f t="shared" ref="J188:J194" si="30">ROUND(I188*H188,2)</f>
        <v>0</v>
      </c>
      <c r="K188" s="152" t="s">
        <v>1</v>
      </c>
      <c r="L188" s="30"/>
      <c r="M188" s="157" t="s">
        <v>1</v>
      </c>
      <c r="N188" s="158" t="s">
        <v>38</v>
      </c>
      <c r="O188" s="53"/>
      <c r="P188" s="159">
        <f t="shared" ref="P188:P194" si="31">O188*H188</f>
        <v>0</v>
      </c>
      <c r="Q188" s="159">
        <v>0</v>
      </c>
      <c r="R188" s="159">
        <f t="shared" ref="R188:R194" si="32">Q188*H188</f>
        <v>0</v>
      </c>
      <c r="S188" s="159">
        <v>0</v>
      </c>
      <c r="T188" s="160">
        <f t="shared" ref="T188:T194" si="33">S188*H188</f>
        <v>0</v>
      </c>
      <c r="AR188" s="161" t="s">
        <v>274</v>
      </c>
      <c r="AT188" s="161" t="s">
        <v>125</v>
      </c>
      <c r="AU188" s="161" t="s">
        <v>81</v>
      </c>
      <c r="AY188" s="15" t="s">
        <v>122</v>
      </c>
      <c r="BE188" s="162">
        <f t="shared" ref="BE188:BE194" si="34">IF(N188="základní",J188,0)</f>
        <v>0</v>
      </c>
      <c r="BF188" s="162">
        <f t="shared" ref="BF188:BF194" si="35">IF(N188="snížená",J188,0)</f>
        <v>0</v>
      </c>
      <c r="BG188" s="162">
        <f t="shared" ref="BG188:BG194" si="36">IF(N188="zákl. přenesená",J188,0)</f>
        <v>0</v>
      </c>
      <c r="BH188" s="162">
        <f t="shared" ref="BH188:BH194" si="37">IF(N188="sníž. přenesená",J188,0)</f>
        <v>0</v>
      </c>
      <c r="BI188" s="162">
        <f t="shared" ref="BI188:BI194" si="38">IF(N188="nulová",J188,0)</f>
        <v>0</v>
      </c>
      <c r="BJ188" s="15" t="s">
        <v>81</v>
      </c>
      <c r="BK188" s="162">
        <f t="shared" ref="BK188:BK194" si="39">ROUND(I188*H188,2)</f>
        <v>0</v>
      </c>
      <c r="BL188" s="15" t="s">
        <v>274</v>
      </c>
      <c r="BM188" s="161" t="s">
        <v>338</v>
      </c>
    </row>
    <row r="189" spans="2:65" s="1" customFormat="1" ht="16.5" customHeight="1" x14ac:dyDescent="0.2">
      <c r="B189" s="149"/>
      <c r="C189" s="150" t="s">
        <v>339</v>
      </c>
      <c r="D189" s="150" t="s">
        <v>125</v>
      </c>
      <c r="E189" s="151" t="s">
        <v>340</v>
      </c>
      <c r="F189" s="152" t="s">
        <v>341</v>
      </c>
      <c r="G189" s="153" t="s">
        <v>316</v>
      </c>
      <c r="H189" s="154">
        <v>93</v>
      </c>
      <c r="I189" s="155"/>
      <c r="J189" s="156">
        <f t="shared" si="30"/>
        <v>0</v>
      </c>
      <c r="K189" s="152" t="s">
        <v>1</v>
      </c>
      <c r="L189" s="30"/>
      <c r="M189" s="157" t="s">
        <v>1</v>
      </c>
      <c r="N189" s="158" t="s">
        <v>38</v>
      </c>
      <c r="O189" s="53"/>
      <c r="P189" s="159">
        <f t="shared" si="31"/>
        <v>0</v>
      </c>
      <c r="Q189" s="159">
        <v>0</v>
      </c>
      <c r="R189" s="159">
        <f t="shared" si="32"/>
        <v>0</v>
      </c>
      <c r="S189" s="159">
        <v>0</v>
      </c>
      <c r="T189" s="160">
        <f t="shared" si="33"/>
        <v>0</v>
      </c>
      <c r="AR189" s="161" t="s">
        <v>274</v>
      </c>
      <c r="AT189" s="161" t="s">
        <v>125</v>
      </c>
      <c r="AU189" s="161" t="s">
        <v>81</v>
      </c>
      <c r="AY189" s="15" t="s">
        <v>122</v>
      </c>
      <c r="BE189" s="162">
        <f t="shared" si="34"/>
        <v>0</v>
      </c>
      <c r="BF189" s="162">
        <f t="shared" si="35"/>
        <v>0</v>
      </c>
      <c r="BG189" s="162">
        <f t="shared" si="36"/>
        <v>0</v>
      </c>
      <c r="BH189" s="162">
        <f t="shared" si="37"/>
        <v>0</v>
      </c>
      <c r="BI189" s="162">
        <f t="shared" si="38"/>
        <v>0</v>
      </c>
      <c r="BJ189" s="15" t="s">
        <v>81</v>
      </c>
      <c r="BK189" s="162">
        <f t="shared" si="39"/>
        <v>0</v>
      </c>
      <c r="BL189" s="15" t="s">
        <v>274</v>
      </c>
      <c r="BM189" s="161" t="s">
        <v>342</v>
      </c>
    </row>
    <row r="190" spans="2:65" s="1" customFormat="1" ht="16.5" customHeight="1" x14ac:dyDescent="0.2">
      <c r="B190" s="149"/>
      <c r="C190" s="150" t="s">
        <v>194</v>
      </c>
      <c r="D190" s="150" t="s">
        <v>125</v>
      </c>
      <c r="E190" s="151" t="s">
        <v>343</v>
      </c>
      <c r="F190" s="152" t="s">
        <v>344</v>
      </c>
      <c r="G190" s="153" t="s">
        <v>283</v>
      </c>
      <c r="H190" s="154">
        <v>1</v>
      </c>
      <c r="I190" s="155"/>
      <c r="J190" s="156">
        <f t="shared" si="30"/>
        <v>0</v>
      </c>
      <c r="K190" s="152" t="s">
        <v>1</v>
      </c>
      <c r="L190" s="30"/>
      <c r="M190" s="157" t="s">
        <v>1</v>
      </c>
      <c r="N190" s="158" t="s">
        <v>38</v>
      </c>
      <c r="O190" s="53"/>
      <c r="P190" s="159">
        <f t="shared" si="31"/>
        <v>0</v>
      </c>
      <c r="Q190" s="159">
        <v>0</v>
      </c>
      <c r="R190" s="159">
        <f t="shared" si="32"/>
        <v>0</v>
      </c>
      <c r="S190" s="159">
        <v>0</v>
      </c>
      <c r="T190" s="160">
        <f t="shared" si="33"/>
        <v>0</v>
      </c>
      <c r="AR190" s="161" t="s">
        <v>274</v>
      </c>
      <c r="AT190" s="161" t="s">
        <v>125</v>
      </c>
      <c r="AU190" s="161" t="s">
        <v>81</v>
      </c>
      <c r="AY190" s="15" t="s">
        <v>122</v>
      </c>
      <c r="BE190" s="162">
        <f t="shared" si="34"/>
        <v>0</v>
      </c>
      <c r="BF190" s="162">
        <f t="shared" si="35"/>
        <v>0</v>
      </c>
      <c r="BG190" s="162">
        <f t="shared" si="36"/>
        <v>0</v>
      </c>
      <c r="BH190" s="162">
        <f t="shared" si="37"/>
        <v>0</v>
      </c>
      <c r="BI190" s="162">
        <f t="shared" si="38"/>
        <v>0</v>
      </c>
      <c r="BJ190" s="15" t="s">
        <v>81</v>
      </c>
      <c r="BK190" s="162">
        <f t="shared" si="39"/>
        <v>0</v>
      </c>
      <c r="BL190" s="15" t="s">
        <v>274</v>
      </c>
      <c r="BM190" s="161" t="s">
        <v>345</v>
      </c>
    </row>
    <row r="191" spans="2:65" s="1" customFormat="1" ht="16.5" customHeight="1" x14ac:dyDescent="0.2">
      <c r="B191" s="149"/>
      <c r="C191" s="150" t="s">
        <v>346</v>
      </c>
      <c r="D191" s="150" t="s">
        <v>125</v>
      </c>
      <c r="E191" s="151" t="s">
        <v>347</v>
      </c>
      <c r="F191" s="152" t="s">
        <v>348</v>
      </c>
      <c r="G191" s="153" t="s">
        <v>325</v>
      </c>
      <c r="H191" s="154">
        <v>1</v>
      </c>
      <c r="I191" s="155"/>
      <c r="J191" s="156">
        <f t="shared" si="30"/>
        <v>0</v>
      </c>
      <c r="K191" s="152" t="s">
        <v>1</v>
      </c>
      <c r="L191" s="30"/>
      <c r="M191" s="157" t="s">
        <v>1</v>
      </c>
      <c r="N191" s="158" t="s">
        <v>38</v>
      </c>
      <c r="O191" s="53"/>
      <c r="P191" s="159">
        <f t="shared" si="31"/>
        <v>0</v>
      </c>
      <c r="Q191" s="159">
        <v>0</v>
      </c>
      <c r="R191" s="159">
        <f t="shared" si="32"/>
        <v>0</v>
      </c>
      <c r="S191" s="159">
        <v>0</v>
      </c>
      <c r="T191" s="160">
        <f t="shared" si="33"/>
        <v>0</v>
      </c>
      <c r="AR191" s="161" t="s">
        <v>274</v>
      </c>
      <c r="AT191" s="161" t="s">
        <v>125</v>
      </c>
      <c r="AU191" s="161" t="s">
        <v>81</v>
      </c>
      <c r="AY191" s="15" t="s">
        <v>122</v>
      </c>
      <c r="BE191" s="162">
        <f t="shared" si="34"/>
        <v>0</v>
      </c>
      <c r="BF191" s="162">
        <f t="shared" si="35"/>
        <v>0</v>
      </c>
      <c r="BG191" s="162">
        <f t="shared" si="36"/>
        <v>0</v>
      </c>
      <c r="BH191" s="162">
        <f t="shared" si="37"/>
        <v>0</v>
      </c>
      <c r="BI191" s="162">
        <f t="shared" si="38"/>
        <v>0</v>
      </c>
      <c r="BJ191" s="15" t="s">
        <v>81</v>
      </c>
      <c r="BK191" s="162">
        <f t="shared" si="39"/>
        <v>0</v>
      </c>
      <c r="BL191" s="15" t="s">
        <v>274</v>
      </c>
      <c r="BM191" s="161" t="s">
        <v>349</v>
      </c>
    </row>
    <row r="192" spans="2:65" s="1" customFormat="1" ht="16.5" customHeight="1" x14ac:dyDescent="0.2">
      <c r="B192" s="149"/>
      <c r="C192" s="150" t="s">
        <v>350</v>
      </c>
      <c r="D192" s="150" t="s">
        <v>125</v>
      </c>
      <c r="E192" s="151" t="s">
        <v>351</v>
      </c>
      <c r="F192" s="152" t="s">
        <v>352</v>
      </c>
      <c r="G192" s="153" t="s">
        <v>283</v>
      </c>
      <c r="H192" s="154">
        <v>2</v>
      </c>
      <c r="I192" s="155"/>
      <c r="J192" s="156">
        <f t="shared" si="30"/>
        <v>0</v>
      </c>
      <c r="K192" s="152" t="s">
        <v>1</v>
      </c>
      <c r="L192" s="30"/>
      <c r="M192" s="157" t="s">
        <v>1</v>
      </c>
      <c r="N192" s="158" t="s">
        <v>38</v>
      </c>
      <c r="O192" s="53"/>
      <c r="P192" s="159">
        <f t="shared" si="31"/>
        <v>0</v>
      </c>
      <c r="Q192" s="159">
        <v>0</v>
      </c>
      <c r="R192" s="159">
        <f t="shared" si="32"/>
        <v>0</v>
      </c>
      <c r="S192" s="159">
        <v>0</v>
      </c>
      <c r="T192" s="160">
        <f t="shared" si="33"/>
        <v>0</v>
      </c>
      <c r="AR192" s="161" t="s">
        <v>274</v>
      </c>
      <c r="AT192" s="161" t="s">
        <v>125</v>
      </c>
      <c r="AU192" s="161" t="s">
        <v>81</v>
      </c>
      <c r="AY192" s="15" t="s">
        <v>122</v>
      </c>
      <c r="BE192" s="162">
        <f t="shared" si="34"/>
        <v>0</v>
      </c>
      <c r="BF192" s="162">
        <f t="shared" si="35"/>
        <v>0</v>
      </c>
      <c r="BG192" s="162">
        <f t="shared" si="36"/>
        <v>0</v>
      </c>
      <c r="BH192" s="162">
        <f t="shared" si="37"/>
        <v>0</v>
      </c>
      <c r="BI192" s="162">
        <f t="shared" si="38"/>
        <v>0</v>
      </c>
      <c r="BJ192" s="15" t="s">
        <v>81</v>
      </c>
      <c r="BK192" s="162">
        <f t="shared" si="39"/>
        <v>0</v>
      </c>
      <c r="BL192" s="15" t="s">
        <v>274</v>
      </c>
      <c r="BM192" s="161" t="s">
        <v>353</v>
      </c>
    </row>
    <row r="193" spans="2:65" s="1" customFormat="1" ht="16.5" customHeight="1" x14ac:dyDescent="0.2">
      <c r="B193" s="149"/>
      <c r="C193" s="150" t="s">
        <v>354</v>
      </c>
      <c r="D193" s="150" t="s">
        <v>125</v>
      </c>
      <c r="E193" s="151" t="s">
        <v>355</v>
      </c>
      <c r="F193" s="152" t="s">
        <v>356</v>
      </c>
      <c r="G193" s="153" t="s">
        <v>316</v>
      </c>
      <c r="H193" s="154">
        <v>616.79999999999995</v>
      </c>
      <c r="I193" s="155"/>
      <c r="J193" s="156">
        <f t="shared" si="30"/>
        <v>0</v>
      </c>
      <c r="K193" s="152" t="s">
        <v>1</v>
      </c>
      <c r="L193" s="30"/>
      <c r="M193" s="157" t="s">
        <v>1</v>
      </c>
      <c r="N193" s="158" t="s">
        <v>38</v>
      </c>
      <c r="O193" s="53"/>
      <c r="P193" s="159">
        <f t="shared" si="31"/>
        <v>0</v>
      </c>
      <c r="Q193" s="159">
        <v>0</v>
      </c>
      <c r="R193" s="159">
        <f t="shared" si="32"/>
        <v>0</v>
      </c>
      <c r="S193" s="159">
        <v>0</v>
      </c>
      <c r="T193" s="160">
        <f t="shared" si="33"/>
        <v>0</v>
      </c>
      <c r="AR193" s="161" t="s">
        <v>274</v>
      </c>
      <c r="AT193" s="161" t="s">
        <v>125</v>
      </c>
      <c r="AU193" s="161" t="s">
        <v>81</v>
      </c>
      <c r="AY193" s="15" t="s">
        <v>122</v>
      </c>
      <c r="BE193" s="162">
        <f t="shared" si="34"/>
        <v>0</v>
      </c>
      <c r="BF193" s="162">
        <f t="shared" si="35"/>
        <v>0</v>
      </c>
      <c r="BG193" s="162">
        <f t="shared" si="36"/>
        <v>0</v>
      </c>
      <c r="BH193" s="162">
        <f t="shared" si="37"/>
        <v>0</v>
      </c>
      <c r="BI193" s="162">
        <f t="shared" si="38"/>
        <v>0</v>
      </c>
      <c r="BJ193" s="15" t="s">
        <v>81</v>
      </c>
      <c r="BK193" s="162">
        <f t="shared" si="39"/>
        <v>0</v>
      </c>
      <c r="BL193" s="15" t="s">
        <v>274</v>
      </c>
      <c r="BM193" s="161" t="s">
        <v>357</v>
      </c>
    </row>
    <row r="194" spans="2:65" s="1" customFormat="1" ht="16.5" customHeight="1" x14ac:dyDescent="0.2">
      <c r="B194" s="149"/>
      <c r="C194" s="150" t="s">
        <v>358</v>
      </c>
      <c r="D194" s="150" t="s">
        <v>125</v>
      </c>
      <c r="E194" s="151" t="s">
        <v>359</v>
      </c>
      <c r="F194" s="152" t="s">
        <v>360</v>
      </c>
      <c r="G194" s="153" t="s">
        <v>316</v>
      </c>
      <c r="H194" s="154">
        <v>56.4</v>
      </c>
      <c r="I194" s="155"/>
      <c r="J194" s="156">
        <f t="shared" si="30"/>
        <v>0</v>
      </c>
      <c r="K194" s="152" t="s">
        <v>1</v>
      </c>
      <c r="L194" s="30"/>
      <c r="M194" s="189" t="s">
        <v>1</v>
      </c>
      <c r="N194" s="190" t="s">
        <v>38</v>
      </c>
      <c r="O194" s="191"/>
      <c r="P194" s="192">
        <f t="shared" si="31"/>
        <v>0</v>
      </c>
      <c r="Q194" s="192">
        <v>0</v>
      </c>
      <c r="R194" s="192">
        <f t="shared" si="32"/>
        <v>0</v>
      </c>
      <c r="S194" s="192">
        <v>0</v>
      </c>
      <c r="T194" s="193">
        <f t="shared" si="33"/>
        <v>0</v>
      </c>
      <c r="AR194" s="161" t="s">
        <v>274</v>
      </c>
      <c r="AT194" s="161" t="s">
        <v>125</v>
      </c>
      <c r="AU194" s="161" t="s">
        <v>81</v>
      </c>
      <c r="AY194" s="15" t="s">
        <v>122</v>
      </c>
      <c r="BE194" s="162">
        <f t="shared" si="34"/>
        <v>0</v>
      </c>
      <c r="BF194" s="162">
        <f t="shared" si="35"/>
        <v>0</v>
      </c>
      <c r="BG194" s="162">
        <f t="shared" si="36"/>
        <v>0</v>
      </c>
      <c r="BH194" s="162">
        <f t="shared" si="37"/>
        <v>0</v>
      </c>
      <c r="BI194" s="162">
        <f t="shared" si="38"/>
        <v>0</v>
      </c>
      <c r="BJ194" s="15" t="s">
        <v>81</v>
      </c>
      <c r="BK194" s="162">
        <f t="shared" si="39"/>
        <v>0</v>
      </c>
      <c r="BL194" s="15" t="s">
        <v>274</v>
      </c>
      <c r="BM194" s="161" t="s">
        <v>361</v>
      </c>
    </row>
    <row r="195" spans="2:65" s="1" customFormat="1" ht="6.95" customHeight="1" x14ac:dyDescent="0.2">
      <c r="B195" s="42"/>
      <c r="C195" s="43"/>
      <c r="D195" s="43"/>
      <c r="E195" s="43"/>
      <c r="F195" s="43"/>
      <c r="G195" s="43"/>
      <c r="H195" s="43"/>
      <c r="I195" s="110"/>
      <c r="J195" s="43"/>
      <c r="K195" s="43"/>
      <c r="L195" s="30"/>
    </row>
  </sheetData>
  <autoFilter ref="C121:K194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3"/>
  <sheetViews>
    <sheetView showGridLines="0" workbookViewId="0">
      <selection activeCell="F159" sqref="F159"/>
    </sheetView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6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5" t="s">
        <v>86</v>
      </c>
    </row>
    <row r="3" spans="2:46" ht="6.95" customHeight="1" x14ac:dyDescent="0.2">
      <c r="B3" s="16"/>
      <c r="C3" s="17"/>
      <c r="D3" s="17"/>
      <c r="E3" s="17"/>
      <c r="F3" s="17"/>
      <c r="G3" s="17"/>
      <c r="H3" s="17"/>
      <c r="I3" s="87"/>
      <c r="J3" s="17"/>
      <c r="K3" s="17"/>
      <c r="L3" s="18"/>
      <c r="AT3" s="15" t="s">
        <v>83</v>
      </c>
    </row>
    <row r="4" spans="2:46" ht="24.95" customHeight="1" x14ac:dyDescent="0.2">
      <c r="B4" s="18"/>
      <c r="D4" s="19" t="s">
        <v>93</v>
      </c>
      <c r="L4" s="18"/>
      <c r="M4" s="88" t="s">
        <v>10</v>
      </c>
      <c r="AT4" s="15" t="s">
        <v>3</v>
      </c>
    </row>
    <row r="5" spans="2:46" ht="6.95" customHeight="1" x14ac:dyDescent="0.2">
      <c r="B5" s="18"/>
      <c r="L5" s="18"/>
    </row>
    <row r="6" spans="2:46" ht="12" customHeight="1" x14ac:dyDescent="0.2">
      <c r="B6" s="18"/>
      <c r="D6" s="25" t="s">
        <v>16</v>
      </c>
      <c r="L6" s="18"/>
    </row>
    <row r="7" spans="2:46" ht="16.5" customHeight="1" x14ac:dyDescent="0.2">
      <c r="B7" s="18"/>
      <c r="E7" s="233" t="str">
        <f>'Rekapitulace stavby'!K6</f>
        <v>SO02,03 Objekt technologie, filtrace, provozní, vstupní a areálové sítě</v>
      </c>
      <c r="F7" s="234"/>
      <c r="G7" s="234"/>
      <c r="H7" s="234"/>
      <c r="L7" s="18"/>
    </row>
    <row r="8" spans="2:46" s="1" customFormat="1" ht="12" customHeight="1" x14ac:dyDescent="0.2">
      <c r="B8" s="30"/>
      <c r="D8" s="25" t="s">
        <v>94</v>
      </c>
      <c r="I8" s="89"/>
      <c r="L8" s="30"/>
    </row>
    <row r="9" spans="2:46" s="1" customFormat="1" ht="36.950000000000003" customHeight="1" x14ac:dyDescent="0.2">
      <c r="B9" s="30"/>
      <c r="E9" s="213" t="s">
        <v>362</v>
      </c>
      <c r="F9" s="235"/>
      <c r="G9" s="235"/>
      <c r="H9" s="235"/>
      <c r="I9" s="89"/>
      <c r="L9" s="30"/>
    </row>
    <row r="10" spans="2:46" s="1" customFormat="1" ht="11.25" x14ac:dyDescent="0.2">
      <c r="B10" s="30"/>
      <c r="I10" s="89"/>
      <c r="L10" s="30"/>
    </row>
    <row r="11" spans="2:46" s="1" customFormat="1" ht="12" customHeight="1" x14ac:dyDescent="0.2">
      <c r="B11" s="30"/>
      <c r="D11" s="25" t="s">
        <v>18</v>
      </c>
      <c r="F11" s="23" t="s">
        <v>1</v>
      </c>
      <c r="I11" s="90" t="s">
        <v>19</v>
      </c>
      <c r="J11" s="23" t="s">
        <v>1</v>
      </c>
      <c r="L11" s="30"/>
    </row>
    <row r="12" spans="2:46" s="1" customFormat="1" ht="12" customHeight="1" x14ac:dyDescent="0.2">
      <c r="B12" s="30"/>
      <c r="D12" s="25" t="s">
        <v>20</v>
      </c>
      <c r="F12" s="23" t="s">
        <v>21</v>
      </c>
      <c r="I12" s="90" t="s">
        <v>22</v>
      </c>
      <c r="J12" s="50" t="str">
        <f>'Rekapitulace stavby'!AN8</f>
        <v>12. 5. 2020</v>
      </c>
      <c r="L12" s="30"/>
    </row>
    <row r="13" spans="2:46" s="1" customFormat="1" ht="10.9" customHeight="1" x14ac:dyDescent="0.2">
      <c r="B13" s="30"/>
      <c r="I13" s="89"/>
      <c r="L13" s="30"/>
    </row>
    <row r="14" spans="2:46" s="1" customFormat="1" ht="12" customHeight="1" x14ac:dyDescent="0.2">
      <c r="B14" s="30"/>
      <c r="D14" s="25" t="s">
        <v>24</v>
      </c>
      <c r="I14" s="90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 x14ac:dyDescent="0.2">
      <c r="B15" s="30"/>
      <c r="E15" s="23" t="str">
        <f>IF('Rekapitulace stavby'!E11="","",'Rekapitulace stavby'!E11)</f>
        <v xml:space="preserve"> </v>
      </c>
      <c r="I15" s="90" t="s">
        <v>26</v>
      </c>
      <c r="J15" s="23" t="str">
        <f>IF('Rekapitulace stavby'!AN11="","",'Rekapitulace stavby'!AN11)</f>
        <v/>
      </c>
      <c r="L15" s="30"/>
    </row>
    <row r="16" spans="2:46" s="1" customFormat="1" ht="6.95" customHeight="1" x14ac:dyDescent="0.2">
      <c r="B16" s="30"/>
      <c r="I16" s="89"/>
      <c r="L16" s="30"/>
    </row>
    <row r="17" spans="2:12" s="1" customFormat="1" ht="12" customHeight="1" x14ac:dyDescent="0.2">
      <c r="B17" s="30"/>
      <c r="D17" s="25" t="s">
        <v>27</v>
      </c>
      <c r="I17" s="90" t="s">
        <v>25</v>
      </c>
      <c r="J17" s="26" t="str">
        <f>'Rekapitulace stavby'!AN13</f>
        <v>Vyplň údaj</v>
      </c>
      <c r="L17" s="30"/>
    </row>
    <row r="18" spans="2:12" s="1" customFormat="1" ht="18" customHeight="1" x14ac:dyDescent="0.2">
      <c r="B18" s="30"/>
      <c r="E18" s="236" t="str">
        <f>'Rekapitulace stavby'!E14</f>
        <v>Vyplň údaj</v>
      </c>
      <c r="F18" s="216"/>
      <c r="G18" s="216"/>
      <c r="H18" s="216"/>
      <c r="I18" s="90" t="s">
        <v>26</v>
      </c>
      <c r="J18" s="26" t="str">
        <f>'Rekapitulace stavby'!AN14</f>
        <v>Vyplň údaj</v>
      </c>
      <c r="L18" s="30"/>
    </row>
    <row r="19" spans="2:12" s="1" customFormat="1" ht="6.95" customHeight="1" x14ac:dyDescent="0.2">
      <c r="B19" s="30"/>
      <c r="I19" s="89"/>
      <c r="L19" s="30"/>
    </row>
    <row r="20" spans="2:12" s="1" customFormat="1" ht="12" customHeight="1" x14ac:dyDescent="0.2">
      <c r="B20" s="30"/>
      <c r="D20" s="25" t="s">
        <v>29</v>
      </c>
      <c r="I20" s="90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 x14ac:dyDescent="0.2">
      <c r="B21" s="30"/>
      <c r="E21" s="23" t="str">
        <f>IF('Rekapitulace stavby'!E17="","",'Rekapitulace stavby'!E17)</f>
        <v xml:space="preserve"> </v>
      </c>
      <c r="I21" s="90" t="s">
        <v>26</v>
      </c>
      <c r="J21" s="23" t="str">
        <f>IF('Rekapitulace stavby'!AN17="","",'Rekapitulace stavby'!AN17)</f>
        <v/>
      </c>
      <c r="L21" s="30"/>
    </row>
    <row r="22" spans="2:12" s="1" customFormat="1" ht="6.95" customHeight="1" x14ac:dyDescent="0.2">
      <c r="B22" s="30"/>
      <c r="I22" s="89"/>
      <c r="L22" s="30"/>
    </row>
    <row r="23" spans="2:12" s="1" customFormat="1" ht="12" customHeight="1" x14ac:dyDescent="0.2">
      <c r="B23" s="30"/>
      <c r="D23" s="25" t="s">
        <v>31</v>
      </c>
      <c r="I23" s="90" t="s">
        <v>25</v>
      </c>
      <c r="J23" s="23" t="str">
        <f>IF('Rekapitulace stavby'!AN19="","",'Rekapitulace stavby'!AN19)</f>
        <v/>
      </c>
      <c r="L23" s="30"/>
    </row>
    <row r="24" spans="2:12" s="1" customFormat="1" ht="18" customHeight="1" x14ac:dyDescent="0.2">
      <c r="B24" s="30"/>
      <c r="E24" s="23" t="str">
        <f>IF('Rekapitulace stavby'!E20="","",'Rekapitulace stavby'!E20)</f>
        <v xml:space="preserve"> </v>
      </c>
      <c r="I24" s="90" t="s">
        <v>26</v>
      </c>
      <c r="J24" s="23" t="str">
        <f>IF('Rekapitulace stavby'!AN20="","",'Rekapitulace stavby'!AN20)</f>
        <v/>
      </c>
      <c r="L24" s="30"/>
    </row>
    <row r="25" spans="2:12" s="1" customFormat="1" ht="6.95" customHeight="1" x14ac:dyDescent="0.2">
      <c r="B25" s="30"/>
      <c r="I25" s="89"/>
      <c r="L25" s="30"/>
    </row>
    <row r="26" spans="2:12" s="1" customFormat="1" ht="12" customHeight="1" x14ac:dyDescent="0.2">
      <c r="B26" s="30"/>
      <c r="D26" s="25" t="s">
        <v>32</v>
      </c>
      <c r="I26" s="89"/>
      <c r="L26" s="30"/>
    </row>
    <row r="27" spans="2:12" s="7" customFormat="1" ht="16.5" customHeight="1" x14ac:dyDescent="0.2">
      <c r="B27" s="91"/>
      <c r="E27" s="220" t="s">
        <v>1</v>
      </c>
      <c r="F27" s="220"/>
      <c r="G27" s="220"/>
      <c r="H27" s="220"/>
      <c r="I27" s="92"/>
      <c r="L27" s="91"/>
    </row>
    <row r="28" spans="2:12" s="1" customFormat="1" ht="6.95" customHeight="1" x14ac:dyDescent="0.2">
      <c r="B28" s="30"/>
      <c r="I28" s="89"/>
      <c r="L28" s="30"/>
    </row>
    <row r="29" spans="2:12" s="1" customFormat="1" ht="6.95" customHeight="1" x14ac:dyDescent="0.2">
      <c r="B29" s="30"/>
      <c r="D29" s="51"/>
      <c r="E29" s="51"/>
      <c r="F29" s="51"/>
      <c r="G29" s="51"/>
      <c r="H29" s="51"/>
      <c r="I29" s="93"/>
      <c r="J29" s="51"/>
      <c r="K29" s="51"/>
      <c r="L29" s="30"/>
    </row>
    <row r="30" spans="2:12" s="1" customFormat="1" ht="25.35" customHeight="1" x14ac:dyDescent="0.2">
      <c r="B30" s="30"/>
      <c r="D30" s="94" t="s">
        <v>33</v>
      </c>
      <c r="I30" s="89"/>
      <c r="J30" s="64">
        <f>ROUND(J121, 2)</f>
        <v>0</v>
      </c>
      <c r="L30" s="30"/>
    </row>
    <row r="31" spans="2:12" s="1" customFormat="1" ht="6.95" customHeight="1" x14ac:dyDescent="0.2">
      <c r="B31" s="30"/>
      <c r="D31" s="51"/>
      <c r="E31" s="51"/>
      <c r="F31" s="51"/>
      <c r="G31" s="51"/>
      <c r="H31" s="51"/>
      <c r="I31" s="93"/>
      <c r="J31" s="51"/>
      <c r="K31" s="51"/>
      <c r="L31" s="30"/>
    </row>
    <row r="32" spans="2:12" s="1" customFormat="1" ht="14.45" customHeight="1" x14ac:dyDescent="0.2">
      <c r="B32" s="30"/>
      <c r="F32" s="33" t="s">
        <v>35</v>
      </c>
      <c r="I32" s="95" t="s">
        <v>34</v>
      </c>
      <c r="J32" s="33" t="s">
        <v>36</v>
      </c>
      <c r="L32" s="30"/>
    </row>
    <row r="33" spans="2:12" s="1" customFormat="1" ht="14.45" customHeight="1" x14ac:dyDescent="0.2">
      <c r="B33" s="30"/>
      <c r="D33" s="96" t="s">
        <v>37</v>
      </c>
      <c r="E33" s="25" t="s">
        <v>38</v>
      </c>
      <c r="F33" s="97">
        <f>ROUND((SUM(BE121:BE162)),  2)</f>
        <v>0</v>
      </c>
      <c r="I33" s="98">
        <v>0.21</v>
      </c>
      <c r="J33" s="97">
        <f>ROUND(((SUM(BE121:BE162))*I33),  2)</f>
        <v>0</v>
      </c>
      <c r="L33" s="30"/>
    </row>
    <row r="34" spans="2:12" s="1" customFormat="1" ht="14.45" customHeight="1" x14ac:dyDescent="0.2">
      <c r="B34" s="30"/>
      <c r="E34" s="25" t="s">
        <v>39</v>
      </c>
      <c r="F34" s="97">
        <f>ROUND((SUM(BF121:BF162)),  2)</f>
        <v>0</v>
      </c>
      <c r="I34" s="98">
        <v>0.15</v>
      </c>
      <c r="J34" s="97">
        <f>ROUND(((SUM(BF121:BF162))*I34),  2)</f>
        <v>0</v>
      </c>
      <c r="L34" s="30"/>
    </row>
    <row r="35" spans="2:12" s="1" customFormat="1" ht="14.45" hidden="1" customHeight="1" x14ac:dyDescent="0.2">
      <c r="B35" s="30"/>
      <c r="E35" s="25" t="s">
        <v>40</v>
      </c>
      <c r="F35" s="97">
        <f>ROUND((SUM(BG121:BG162)),  2)</f>
        <v>0</v>
      </c>
      <c r="I35" s="98">
        <v>0.21</v>
      </c>
      <c r="J35" s="97">
        <f>0</f>
        <v>0</v>
      </c>
      <c r="L35" s="30"/>
    </row>
    <row r="36" spans="2:12" s="1" customFormat="1" ht="14.45" hidden="1" customHeight="1" x14ac:dyDescent="0.2">
      <c r="B36" s="30"/>
      <c r="E36" s="25" t="s">
        <v>41</v>
      </c>
      <c r="F36" s="97">
        <f>ROUND((SUM(BH121:BH162)),  2)</f>
        <v>0</v>
      </c>
      <c r="I36" s="98">
        <v>0.15</v>
      </c>
      <c r="J36" s="97">
        <f>0</f>
        <v>0</v>
      </c>
      <c r="L36" s="30"/>
    </row>
    <row r="37" spans="2:12" s="1" customFormat="1" ht="14.45" hidden="1" customHeight="1" x14ac:dyDescent="0.2">
      <c r="B37" s="30"/>
      <c r="E37" s="25" t="s">
        <v>42</v>
      </c>
      <c r="F37" s="97">
        <f>ROUND((SUM(BI121:BI162)),  2)</f>
        <v>0</v>
      </c>
      <c r="I37" s="98">
        <v>0</v>
      </c>
      <c r="J37" s="97">
        <f>0</f>
        <v>0</v>
      </c>
      <c r="L37" s="30"/>
    </row>
    <row r="38" spans="2:12" s="1" customFormat="1" ht="6.95" customHeight="1" x14ac:dyDescent="0.2">
      <c r="B38" s="30"/>
      <c r="I38" s="89"/>
      <c r="L38" s="30"/>
    </row>
    <row r="39" spans="2:12" s="1" customFormat="1" ht="25.35" customHeight="1" x14ac:dyDescent="0.2">
      <c r="B39" s="30"/>
      <c r="C39" s="99"/>
      <c r="D39" s="100" t="s">
        <v>43</v>
      </c>
      <c r="E39" s="55"/>
      <c r="F39" s="55"/>
      <c r="G39" s="101" t="s">
        <v>44</v>
      </c>
      <c r="H39" s="102" t="s">
        <v>45</v>
      </c>
      <c r="I39" s="103"/>
      <c r="J39" s="104">
        <f>SUM(J30:J37)</f>
        <v>0</v>
      </c>
      <c r="K39" s="105"/>
      <c r="L39" s="30"/>
    </row>
    <row r="40" spans="2:12" s="1" customFormat="1" ht="14.45" customHeight="1" x14ac:dyDescent="0.2">
      <c r="B40" s="30"/>
      <c r="I40" s="89"/>
      <c r="L40" s="30"/>
    </row>
    <row r="41" spans="2:12" ht="14.45" customHeight="1" x14ac:dyDescent="0.2">
      <c r="B41" s="18"/>
      <c r="L41" s="18"/>
    </row>
    <row r="42" spans="2:12" ht="14.45" customHeight="1" x14ac:dyDescent="0.2">
      <c r="B42" s="18"/>
      <c r="L42" s="18"/>
    </row>
    <row r="43" spans="2:12" ht="14.45" customHeight="1" x14ac:dyDescent="0.2">
      <c r="B43" s="18"/>
      <c r="L43" s="18"/>
    </row>
    <row r="44" spans="2:12" ht="14.45" customHeight="1" x14ac:dyDescent="0.2">
      <c r="B44" s="18"/>
      <c r="L44" s="18"/>
    </row>
    <row r="45" spans="2:12" ht="14.45" customHeight="1" x14ac:dyDescent="0.2">
      <c r="B45" s="18"/>
      <c r="L45" s="18"/>
    </row>
    <row r="46" spans="2:12" ht="14.45" customHeight="1" x14ac:dyDescent="0.2">
      <c r="B46" s="18"/>
      <c r="L46" s="18"/>
    </row>
    <row r="47" spans="2:12" ht="14.45" customHeight="1" x14ac:dyDescent="0.2">
      <c r="B47" s="18"/>
      <c r="L47" s="18"/>
    </row>
    <row r="48" spans="2:12" ht="14.45" customHeight="1" x14ac:dyDescent="0.2">
      <c r="B48" s="18"/>
      <c r="L48" s="18"/>
    </row>
    <row r="49" spans="2:12" ht="14.45" customHeight="1" x14ac:dyDescent="0.2">
      <c r="B49" s="18"/>
      <c r="L49" s="18"/>
    </row>
    <row r="50" spans="2:12" s="1" customFormat="1" ht="14.45" customHeight="1" x14ac:dyDescent="0.2">
      <c r="B50" s="30"/>
      <c r="D50" s="39" t="s">
        <v>46</v>
      </c>
      <c r="E50" s="40"/>
      <c r="F50" s="40"/>
      <c r="G50" s="39" t="s">
        <v>47</v>
      </c>
      <c r="H50" s="40"/>
      <c r="I50" s="106"/>
      <c r="J50" s="40"/>
      <c r="K50" s="40"/>
      <c r="L50" s="30"/>
    </row>
    <row r="51" spans="2:12" ht="11.25" x14ac:dyDescent="0.2">
      <c r="B51" s="18"/>
      <c r="L51" s="18"/>
    </row>
    <row r="52" spans="2:12" ht="11.25" x14ac:dyDescent="0.2">
      <c r="B52" s="18"/>
      <c r="L52" s="18"/>
    </row>
    <row r="53" spans="2:12" ht="11.25" x14ac:dyDescent="0.2">
      <c r="B53" s="18"/>
      <c r="L53" s="18"/>
    </row>
    <row r="54" spans="2:12" ht="11.25" x14ac:dyDescent="0.2">
      <c r="B54" s="18"/>
      <c r="L54" s="18"/>
    </row>
    <row r="55" spans="2:12" ht="11.25" x14ac:dyDescent="0.2">
      <c r="B55" s="18"/>
      <c r="L55" s="18"/>
    </row>
    <row r="56" spans="2:12" ht="11.25" x14ac:dyDescent="0.2">
      <c r="B56" s="18"/>
      <c r="L56" s="18"/>
    </row>
    <row r="57" spans="2:12" ht="11.25" x14ac:dyDescent="0.2">
      <c r="B57" s="18"/>
      <c r="L57" s="18"/>
    </row>
    <row r="58" spans="2:12" ht="11.25" x14ac:dyDescent="0.2">
      <c r="B58" s="18"/>
      <c r="L58" s="18"/>
    </row>
    <row r="59" spans="2:12" ht="11.25" x14ac:dyDescent="0.2">
      <c r="B59" s="18"/>
      <c r="L59" s="18"/>
    </row>
    <row r="60" spans="2:12" ht="11.25" x14ac:dyDescent="0.2">
      <c r="B60" s="18"/>
      <c r="L60" s="18"/>
    </row>
    <row r="61" spans="2:12" s="1" customFormat="1" ht="12.75" x14ac:dyDescent="0.2">
      <c r="B61" s="30"/>
      <c r="D61" s="41" t="s">
        <v>48</v>
      </c>
      <c r="E61" s="32"/>
      <c r="F61" s="107" t="s">
        <v>49</v>
      </c>
      <c r="G61" s="41" t="s">
        <v>48</v>
      </c>
      <c r="H61" s="32"/>
      <c r="I61" s="108"/>
      <c r="J61" s="109" t="s">
        <v>49</v>
      </c>
      <c r="K61" s="32"/>
      <c r="L61" s="30"/>
    </row>
    <row r="62" spans="2:12" ht="11.25" x14ac:dyDescent="0.2">
      <c r="B62" s="18"/>
      <c r="L62" s="18"/>
    </row>
    <row r="63" spans="2:12" ht="11.25" x14ac:dyDescent="0.2">
      <c r="B63" s="18"/>
      <c r="L63" s="18"/>
    </row>
    <row r="64" spans="2:12" ht="11.25" x14ac:dyDescent="0.2">
      <c r="B64" s="18"/>
      <c r="L64" s="18"/>
    </row>
    <row r="65" spans="2:12" s="1" customFormat="1" ht="12.75" x14ac:dyDescent="0.2">
      <c r="B65" s="30"/>
      <c r="D65" s="39" t="s">
        <v>50</v>
      </c>
      <c r="E65" s="40"/>
      <c r="F65" s="40"/>
      <c r="G65" s="39" t="s">
        <v>51</v>
      </c>
      <c r="H65" s="40"/>
      <c r="I65" s="106"/>
      <c r="J65" s="40"/>
      <c r="K65" s="40"/>
      <c r="L65" s="30"/>
    </row>
    <row r="66" spans="2:12" ht="11.25" x14ac:dyDescent="0.2">
      <c r="B66" s="18"/>
      <c r="L66" s="18"/>
    </row>
    <row r="67" spans="2:12" ht="11.25" x14ac:dyDescent="0.2">
      <c r="B67" s="18"/>
      <c r="L67" s="18"/>
    </row>
    <row r="68" spans="2:12" ht="11.25" x14ac:dyDescent="0.2">
      <c r="B68" s="18"/>
      <c r="L68" s="18"/>
    </row>
    <row r="69" spans="2:12" ht="11.25" x14ac:dyDescent="0.2">
      <c r="B69" s="18"/>
      <c r="L69" s="18"/>
    </row>
    <row r="70" spans="2:12" ht="11.25" x14ac:dyDescent="0.2">
      <c r="B70" s="18"/>
      <c r="L70" s="18"/>
    </row>
    <row r="71" spans="2:12" ht="11.25" x14ac:dyDescent="0.2">
      <c r="B71" s="18"/>
      <c r="L71" s="18"/>
    </row>
    <row r="72" spans="2:12" ht="11.25" x14ac:dyDescent="0.2">
      <c r="B72" s="18"/>
      <c r="L72" s="18"/>
    </row>
    <row r="73" spans="2:12" ht="11.25" x14ac:dyDescent="0.2">
      <c r="B73" s="18"/>
      <c r="L73" s="18"/>
    </row>
    <row r="74" spans="2:12" ht="11.25" x14ac:dyDescent="0.2">
      <c r="B74" s="18"/>
      <c r="L74" s="18"/>
    </row>
    <row r="75" spans="2:12" ht="11.25" x14ac:dyDescent="0.2">
      <c r="B75" s="18"/>
      <c r="L75" s="18"/>
    </row>
    <row r="76" spans="2:12" s="1" customFormat="1" ht="12.75" x14ac:dyDescent="0.2">
      <c r="B76" s="30"/>
      <c r="D76" s="41" t="s">
        <v>48</v>
      </c>
      <c r="E76" s="32"/>
      <c r="F76" s="107" t="s">
        <v>49</v>
      </c>
      <c r="G76" s="41" t="s">
        <v>48</v>
      </c>
      <c r="H76" s="32"/>
      <c r="I76" s="108"/>
      <c r="J76" s="109" t="s">
        <v>49</v>
      </c>
      <c r="K76" s="32"/>
      <c r="L76" s="30"/>
    </row>
    <row r="77" spans="2:12" s="1" customFormat="1" ht="14.45" customHeight="1" x14ac:dyDescent="0.2">
      <c r="B77" s="42"/>
      <c r="C77" s="43"/>
      <c r="D77" s="43"/>
      <c r="E77" s="43"/>
      <c r="F77" s="43"/>
      <c r="G77" s="43"/>
      <c r="H77" s="43"/>
      <c r="I77" s="110"/>
      <c r="J77" s="43"/>
      <c r="K77" s="43"/>
      <c r="L77" s="30"/>
    </row>
    <row r="81" spans="2:47" s="1" customFormat="1" ht="6.95" customHeight="1" x14ac:dyDescent="0.2">
      <c r="B81" s="44"/>
      <c r="C81" s="45"/>
      <c r="D81" s="45"/>
      <c r="E81" s="45"/>
      <c r="F81" s="45"/>
      <c r="G81" s="45"/>
      <c r="H81" s="45"/>
      <c r="I81" s="111"/>
      <c r="J81" s="45"/>
      <c r="K81" s="45"/>
      <c r="L81" s="30"/>
    </row>
    <row r="82" spans="2:47" s="1" customFormat="1" ht="24.95" customHeight="1" x14ac:dyDescent="0.2">
      <c r="B82" s="30"/>
      <c r="C82" s="19" t="s">
        <v>96</v>
      </c>
      <c r="I82" s="89"/>
      <c r="L82" s="30"/>
    </row>
    <row r="83" spans="2:47" s="1" customFormat="1" ht="6.95" customHeight="1" x14ac:dyDescent="0.2">
      <c r="B83" s="30"/>
      <c r="I83" s="89"/>
      <c r="L83" s="30"/>
    </row>
    <row r="84" spans="2:47" s="1" customFormat="1" ht="12" customHeight="1" x14ac:dyDescent="0.2">
      <c r="B84" s="30"/>
      <c r="C84" s="25" t="s">
        <v>16</v>
      </c>
      <c r="I84" s="89"/>
      <c r="L84" s="30"/>
    </row>
    <row r="85" spans="2:47" s="1" customFormat="1" ht="16.5" customHeight="1" x14ac:dyDescent="0.2">
      <c r="B85" s="30"/>
      <c r="E85" s="233" t="str">
        <f>E7</f>
        <v>SO02,03 Objekt technologie, filtrace, provozní, vstupní a areálové sítě</v>
      </c>
      <c r="F85" s="234"/>
      <c r="G85" s="234"/>
      <c r="H85" s="234"/>
      <c r="I85" s="89"/>
      <c r="L85" s="30"/>
    </row>
    <row r="86" spans="2:47" s="1" customFormat="1" ht="12" customHeight="1" x14ac:dyDescent="0.2">
      <c r="B86" s="30"/>
      <c r="C86" s="25" t="s">
        <v>94</v>
      </c>
      <c r="I86" s="89"/>
      <c r="L86" s="30"/>
    </row>
    <row r="87" spans="2:47" s="1" customFormat="1" ht="16.5" customHeight="1" x14ac:dyDescent="0.2">
      <c r="B87" s="30"/>
      <c r="E87" s="213" t="str">
        <f>E9</f>
        <v>SO02_1 - Objekt technologie</v>
      </c>
      <c r="F87" s="235"/>
      <c r="G87" s="235"/>
      <c r="H87" s="235"/>
      <c r="I87" s="89"/>
      <c r="L87" s="30"/>
    </row>
    <row r="88" spans="2:47" s="1" customFormat="1" ht="6.95" customHeight="1" x14ac:dyDescent="0.2">
      <c r="B88" s="30"/>
      <c r="I88" s="89"/>
      <c r="L88" s="30"/>
    </row>
    <row r="89" spans="2:47" s="1" customFormat="1" ht="12" customHeight="1" x14ac:dyDescent="0.2">
      <c r="B89" s="30"/>
      <c r="C89" s="25" t="s">
        <v>20</v>
      </c>
      <c r="F89" s="23" t="str">
        <f>F12</f>
        <v xml:space="preserve"> </v>
      </c>
      <c r="I89" s="90" t="s">
        <v>22</v>
      </c>
      <c r="J89" s="50" t="str">
        <f>IF(J12="","",J12)</f>
        <v>12. 5. 2020</v>
      </c>
      <c r="L89" s="30"/>
    </row>
    <row r="90" spans="2:47" s="1" customFormat="1" ht="6.95" customHeight="1" x14ac:dyDescent="0.2">
      <c r="B90" s="30"/>
      <c r="I90" s="89"/>
      <c r="L90" s="30"/>
    </row>
    <row r="91" spans="2:47" s="1" customFormat="1" ht="15.2" customHeight="1" x14ac:dyDescent="0.2">
      <c r="B91" s="30"/>
      <c r="C91" s="25" t="s">
        <v>24</v>
      </c>
      <c r="F91" s="23" t="str">
        <f>E15</f>
        <v xml:space="preserve"> </v>
      </c>
      <c r="I91" s="90" t="s">
        <v>29</v>
      </c>
      <c r="J91" s="28" t="str">
        <f>E21</f>
        <v xml:space="preserve"> </v>
      </c>
      <c r="L91" s="30"/>
    </row>
    <row r="92" spans="2:47" s="1" customFormat="1" ht="15.2" customHeight="1" x14ac:dyDescent="0.2">
      <c r="B92" s="30"/>
      <c r="C92" s="25" t="s">
        <v>27</v>
      </c>
      <c r="F92" s="23" t="str">
        <f>IF(E18="","",E18)</f>
        <v>Vyplň údaj</v>
      </c>
      <c r="I92" s="90" t="s">
        <v>31</v>
      </c>
      <c r="J92" s="28" t="str">
        <f>E24</f>
        <v xml:space="preserve"> </v>
      </c>
      <c r="L92" s="30"/>
    </row>
    <row r="93" spans="2:47" s="1" customFormat="1" ht="10.35" customHeight="1" x14ac:dyDescent="0.2">
      <c r="B93" s="30"/>
      <c r="I93" s="89"/>
      <c r="L93" s="30"/>
    </row>
    <row r="94" spans="2:47" s="1" customFormat="1" ht="29.25" customHeight="1" x14ac:dyDescent="0.2">
      <c r="B94" s="30"/>
      <c r="C94" s="112" t="s">
        <v>97</v>
      </c>
      <c r="D94" s="99"/>
      <c r="E94" s="99"/>
      <c r="F94" s="99"/>
      <c r="G94" s="99"/>
      <c r="H94" s="99"/>
      <c r="I94" s="113"/>
      <c r="J94" s="114" t="s">
        <v>98</v>
      </c>
      <c r="K94" s="99"/>
      <c r="L94" s="30"/>
    </row>
    <row r="95" spans="2:47" s="1" customFormat="1" ht="10.35" customHeight="1" x14ac:dyDescent="0.2">
      <c r="B95" s="30"/>
      <c r="I95" s="89"/>
      <c r="L95" s="30"/>
    </row>
    <row r="96" spans="2:47" s="1" customFormat="1" ht="22.9" customHeight="1" x14ac:dyDescent="0.2">
      <c r="B96" s="30"/>
      <c r="C96" s="115" t="s">
        <v>99</v>
      </c>
      <c r="I96" s="89"/>
      <c r="J96" s="64">
        <f>J121</f>
        <v>0</v>
      </c>
      <c r="L96" s="30"/>
      <c r="AU96" s="15" t="s">
        <v>100</v>
      </c>
    </row>
    <row r="97" spans="2:12" s="8" customFormat="1" ht="24.95" customHeight="1" x14ac:dyDescent="0.2">
      <c r="B97" s="116"/>
      <c r="D97" s="117" t="s">
        <v>103</v>
      </c>
      <c r="E97" s="118"/>
      <c r="F97" s="118"/>
      <c r="G97" s="118"/>
      <c r="H97" s="118"/>
      <c r="I97" s="119"/>
      <c r="J97" s="120">
        <f>J122</f>
        <v>0</v>
      </c>
      <c r="L97" s="116"/>
    </row>
    <row r="98" spans="2:12" s="9" customFormat="1" ht="19.899999999999999" customHeight="1" x14ac:dyDescent="0.2">
      <c r="B98" s="121"/>
      <c r="D98" s="122" t="s">
        <v>363</v>
      </c>
      <c r="E98" s="123"/>
      <c r="F98" s="123"/>
      <c r="G98" s="123"/>
      <c r="H98" s="123"/>
      <c r="I98" s="124"/>
      <c r="J98" s="125">
        <f>J123</f>
        <v>0</v>
      </c>
      <c r="L98" s="121"/>
    </row>
    <row r="99" spans="2:12" s="9" customFormat="1" ht="19.899999999999999" customHeight="1" x14ac:dyDescent="0.2">
      <c r="B99" s="121"/>
      <c r="D99" s="122" t="s">
        <v>104</v>
      </c>
      <c r="E99" s="123"/>
      <c r="F99" s="123"/>
      <c r="G99" s="123"/>
      <c r="H99" s="123"/>
      <c r="I99" s="124"/>
      <c r="J99" s="125">
        <f>J128</f>
        <v>0</v>
      </c>
      <c r="L99" s="121"/>
    </row>
    <row r="100" spans="2:12" s="9" customFormat="1" ht="19.899999999999999" customHeight="1" x14ac:dyDescent="0.2">
      <c r="B100" s="121"/>
      <c r="D100" s="122" t="s">
        <v>105</v>
      </c>
      <c r="E100" s="123"/>
      <c r="F100" s="123"/>
      <c r="G100" s="123"/>
      <c r="H100" s="123"/>
      <c r="I100" s="124"/>
      <c r="J100" s="125">
        <f>J136</f>
        <v>0</v>
      </c>
      <c r="L100" s="121"/>
    </row>
    <row r="101" spans="2:12" s="8" customFormat="1" ht="24.95" customHeight="1" x14ac:dyDescent="0.2">
      <c r="B101" s="116"/>
      <c r="D101" s="117" t="s">
        <v>106</v>
      </c>
      <c r="E101" s="118"/>
      <c r="F101" s="118"/>
      <c r="G101" s="118"/>
      <c r="H101" s="118"/>
      <c r="I101" s="119"/>
      <c r="J101" s="120">
        <f>J155</f>
        <v>0</v>
      </c>
      <c r="L101" s="116"/>
    </row>
    <row r="102" spans="2:12" s="1" customFormat="1" ht="21.75" customHeight="1" x14ac:dyDescent="0.2">
      <c r="B102" s="30"/>
      <c r="I102" s="89"/>
      <c r="L102" s="30"/>
    </row>
    <row r="103" spans="2:12" s="1" customFormat="1" ht="6.95" customHeight="1" x14ac:dyDescent="0.2">
      <c r="B103" s="42"/>
      <c r="C103" s="43"/>
      <c r="D103" s="43"/>
      <c r="E103" s="43"/>
      <c r="F103" s="43"/>
      <c r="G103" s="43"/>
      <c r="H103" s="43"/>
      <c r="I103" s="110"/>
      <c r="J103" s="43"/>
      <c r="K103" s="43"/>
      <c r="L103" s="30"/>
    </row>
    <row r="107" spans="2:12" s="1" customFormat="1" ht="6.95" customHeight="1" x14ac:dyDescent="0.2">
      <c r="B107" s="44"/>
      <c r="C107" s="45"/>
      <c r="D107" s="45"/>
      <c r="E107" s="45"/>
      <c r="F107" s="45"/>
      <c r="G107" s="45"/>
      <c r="H107" s="45"/>
      <c r="I107" s="111"/>
      <c r="J107" s="45"/>
      <c r="K107" s="45"/>
      <c r="L107" s="30"/>
    </row>
    <row r="108" spans="2:12" s="1" customFormat="1" ht="24.95" customHeight="1" x14ac:dyDescent="0.2">
      <c r="B108" s="30"/>
      <c r="C108" s="19" t="s">
        <v>107</v>
      </c>
      <c r="I108" s="89"/>
      <c r="L108" s="30"/>
    </row>
    <row r="109" spans="2:12" s="1" customFormat="1" ht="6.95" customHeight="1" x14ac:dyDescent="0.2">
      <c r="B109" s="30"/>
      <c r="I109" s="89"/>
      <c r="L109" s="30"/>
    </row>
    <row r="110" spans="2:12" s="1" customFormat="1" ht="12" customHeight="1" x14ac:dyDescent="0.2">
      <c r="B110" s="30"/>
      <c r="C110" s="25" t="s">
        <v>16</v>
      </c>
      <c r="I110" s="89"/>
      <c r="L110" s="30"/>
    </row>
    <row r="111" spans="2:12" s="1" customFormat="1" ht="16.5" customHeight="1" x14ac:dyDescent="0.2">
      <c r="B111" s="30"/>
      <c r="E111" s="233" t="str">
        <f>E7</f>
        <v>SO02,03 Objekt technologie, filtrace, provozní, vstupní a areálové sítě</v>
      </c>
      <c r="F111" s="234"/>
      <c r="G111" s="234"/>
      <c r="H111" s="234"/>
      <c r="I111" s="89"/>
      <c r="L111" s="30"/>
    </row>
    <row r="112" spans="2:12" s="1" customFormat="1" ht="12" customHeight="1" x14ac:dyDescent="0.2">
      <c r="B112" s="30"/>
      <c r="C112" s="25" t="s">
        <v>94</v>
      </c>
      <c r="I112" s="89"/>
      <c r="L112" s="30"/>
    </row>
    <row r="113" spans="2:65" s="1" customFormat="1" ht="16.5" customHeight="1" x14ac:dyDescent="0.2">
      <c r="B113" s="30"/>
      <c r="E113" s="213" t="str">
        <f>E9</f>
        <v>SO02_1 - Objekt technologie</v>
      </c>
      <c r="F113" s="235"/>
      <c r="G113" s="235"/>
      <c r="H113" s="235"/>
      <c r="I113" s="89"/>
      <c r="L113" s="30"/>
    </row>
    <row r="114" spans="2:65" s="1" customFormat="1" ht="6.95" customHeight="1" x14ac:dyDescent="0.2">
      <c r="B114" s="30"/>
      <c r="I114" s="89"/>
      <c r="L114" s="30"/>
    </row>
    <row r="115" spans="2:65" s="1" customFormat="1" ht="12" customHeight="1" x14ac:dyDescent="0.2">
      <c r="B115" s="30"/>
      <c r="C115" s="25" t="s">
        <v>20</v>
      </c>
      <c r="F115" s="23" t="str">
        <f>F12</f>
        <v xml:space="preserve"> </v>
      </c>
      <c r="I115" s="90" t="s">
        <v>22</v>
      </c>
      <c r="J115" s="50" t="str">
        <f>IF(J12="","",J12)</f>
        <v>12. 5. 2020</v>
      </c>
      <c r="L115" s="30"/>
    </row>
    <row r="116" spans="2:65" s="1" customFormat="1" ht="6.95" customHeight="1" x14ac:dyDescent="0.2">
      <c r="B116" s="30"/>
      <c r="I116" s="89"/>
      <c r="L116" s="30"/>
    </row>
    <row r="117" spans="2:65" s="1" customFormat="1" ht="15.2" customHeight="1" x14ac:dyDescent="0.2">
      <c r="B117" s="30"/>
      <c r="C117" s="25" t="s">
        <v>24</v>
      </c>
      <c r="F117" s="23" t="str">
        <f>E15</f>
        <v xml:space="preserve"> </v>
      </c>
      <c r="I117" s="90" t="s">
        <v>29</v>
      </c>
      <c r="J117" s="28" t="str">
        <f>E21</f>
        <v xml:space="preserve"> </v>
      </c>
      <c r="L117" s="30"/>
    </row>
    <row r="118" spans="2:65" s="1" customFormat="1" ht="15.2" customHeight="1" x14ac:dyDescent="0.2">
      <c r="B118" s="30"/>
      <c r="C118" s="25" t="s">
        <v>27</v>
      </c>
      <c r="F118" s="23" t="str">
        <f>IF(E18="","",E18)</f>
        <v>Vyplň údaj</v>
      </c>
      <c r="I118" s="90" t="s">
        <v>31</v>
      </c>
      <c r="J118" s="28" t="str">
        <f>E24</f>
        <v xml:space="preserve"> </v>
      </c>
      <c r="L118" s="30"/>
    </row>
    <row r="119" spans="2:65" s="1" customFormat="1" ht="10.35" customHeight="1" x14ac:dyDescent="0.2">
      <c r="B119" s="30"/>
      <c r="I119" s="89"/>
      <c r="L119" s="30"/>
    </row>
    <row r="120" spans="2:65" s="10" customFormat="1" ht="29.25" customHeight="1" x14ac:dyDescent="0.2">
      <c r="B120" s="126"/>
      <c r="C120" s="127" t="s">
        <v>108</v>
      </c>
      <c r="D120" s="128" t="s">
        <v>58</v>
      </c>
      <c r="E120" s="128" t="s">
        <v>54</v>
      </c>
      <c r="F120" s="128" t="s">
        <v>55</v>
      </c>
      <c r="G120" s="128" t="s">
        <v>109</v>
      </c>
      <c r="H120" s="128" t="s">
        <v>110</v>
      </c>
      <c r="I120" s="129" t="s">
        <v>111</v>
      </c>
      <c r="J120" s="130" t="s">
        <v>98</v>
      </c>
      <c r="K120" s="131" t="s">
        <v>112</v>
      </c>
      <c r="L120" s="126"/>
      <c r="M120" s="57" t="s">
        <v>1</v>
      </c>
      <c r="N120" s="58" t="s">
        <v>37</v>
      </c>
      <c r="O120" s="58" t="s">
        <v>113</v>
      </c>
      <c r="P120" s="58" t="s">
        <v>114</v>
      </c>
      <c r="Q120" s="58" t="s">
        <v>115</v>
      </c>
      <c r="R120" s="58" t="s">
        <v>116</v>
      </c>
      <c r="S120" s="58" t="s">
        <v>117</v>
      </c>
      <c r="T120" s="59" t="s">
        <v>118</v>
      </c>
    </row>
    <row r="121" spans="2:65" s="1" customFormat="1" ht="22.9" customHeight="1" x14ac:dyDescent="0.25">
      <c r="B121" s="30"/>
      <c r="C121" s="62" t="s">
        <v>119</v>
      </c>
      <c r="I121" s="89"/>
      <c r="J121" s="132">
        <f>BK121</f>
        <v>0</v>
      </c>
      <c r="L121" s="30"/>
      <c r="M121" s="60"/>
      <c r="N121" s="51"/>
      <c r="O121" s="51"/>
      <c r="P121" s="133">
        <f>P122+P155</f>
        <v>0</v>
      </c>
      <c r="Q121" s="51"/>
      <c r="R121" s="133">
        <f>R122+R155</f>
        <v>0.26970000000000005</v>
      </c>
      <c r="S121" s="51"/>
      <c r="T121" s="134">
        <f>T122+T155</f>
        <v>0</v>
      </c>
      <c r="AT121" s="15" t="s">
        <v>72</v>
      </c>
      <c r="AU121" s="15" t="s">
        <v>100</v>
      </c>
      <c r="BK121" s="135">
        <f>BK122+BK155</f>
        <v>0</v>
      </c>
    </row>
    <row r="122" spans="2:65" s="11" customFormat="1" ht="25.9" customHeight="1" x14ac:dyDescent="0.2">
      <c r="B122" s="136"/>
      <c r="D122" s="137" t="s">
        <v>72</v>
      </c>
      <c r="E122" s="138" t="s">
        <v>187</v>
      </c>
      <c r="F122" s="138" t="s">
        <v>188</v>
      </c>
      <c r="I122" s="139"/>
      <c r="J122" s="140">
        <f>BK122</f>
        <v>0</v>
      </c>
      <c r="L122" s="136"/>
      <c r="M122" s="141"/>
      <c r="N122" s="142"/>
      <c r="O122" s="142"/>
      <c r="P122" s="143">
        <f>P123+P128+P136</f>
        <v>0</v>
      </c>
      <c r="Q122" s="142"/>
      <c r="R122" s="143">
        <f>R123+R128+R136</f>
        <v>0.26970000000000005</v>
      </c>
      <c r="S122" s="142"/>
      <c r="T122" s="144">
        <f>T123+T128+T136</f>
        <v>0</v>
      </c>
      <c r="AR122" s="137" t="s">
        <v>83</v>
      </c>
      <c r="AT122" s="145" t="s">
        <v>72</v>
      </c>
      <c r="AU122" s="145" t="s">
        <v>73</v>
      </c>
      <c r="AY122" s="137" t="s">
        <v>122</v>
      </c>
      <c r="BK122" s="146">
        <f>BK123+BK128+BK136</f>
        <v>0</v>
      </c>
    </row>
    <row r="123" spans="2:65" s="11" customFormat="1" ht="22.9" customHeight="1" x14ac:dyDescent="0.2">
      <c r="B123" s="136"/>
      <c r="D123" s="137" t="s">
        <v>72</v>
      </c>
      <c r="E123" s="147" t="s">
        <v>364</v>
      </c>
      <c r="F123" s="147" t="s">
        <v>365</v>
      </c>
      <c r="I123" s="139"/>
      <c r="J123" s="148">
        <f>BK123</f>
        <v>0</v>
      </c>
      <c r="L123" s="136"/>
      <c r="M123" s="141"/>
      <c r="N123" s="142"/>
      <c r="O123" s="142"/>
      <c r="P123" s="143">
        <f>SUM(P124:P127)</f>
        <v>0</v>
      </c>
      <c r="Q123" s="142"/>
      <c r="R123" s="143">
        <f>SUM(R124:R127)</f>
        <v>9.0000000000000008E-4</v>
      </c>
      <c r="S123" s="142"/>
      <c r="T123" s="144">
        <f>SUM(T124:T127)</f>
        <v>0</v>
      </c>
      <c r="AR123" s="137" t="s">
        <v>83</v>
      </c>
      <c r="AT123" s="145" t="s">
        <v>72</v>
      </c>
      <c r="AU123" s="145" t="s">
        <v>81</v>
      </c>
      <c r="AY123" s="137" t="s">
        <v>122</v>
      </c>
      <c r="BK123" s="146">
        <f>SUM(BK124:BK127)</f>
        <v>0</v>
      </c>
    </row>
    <row r="124" spans="2:65" s="1" customFormat="1" ht="24" customHeight="1" x14ac:dyDescent="0.2">
      <c r="B124" s="149"/>
      <c r="C124" s="150" t="s">
        <v>83</v>
      </c>
      <c r="D124" s="150" t="s">
        <v>125</v>
      </c>
      <c r="E124" s="151" t="s">
        <v>366</v>
      </c>
      <c r="F124" s="152" t="s">
        <v>367</v>
      </c>
      <c r="G124" s="153" t="s">
        <v>128</v>
      </c>
      <c r="H124" s="154">
        <v>9</v>
      </c>
      <c r="I124" s="155"/>
      <c r="J124" s="156">
        <f>ROUND(I124*H124,2)</f>
        <v>0</v>
      </c>
      <c r="K124" s="152" t="s">
        <v>129</v>
      </c>
      <c r="L124" s="30"/>
      <c r="M124" s="157" t="s">
        <v>1</v>
      </c>
      <c r="N124" s="158" t="s">
        <v>38</v>
      </c>
      <c r="O124" s="53"/>
      <c r="P124" s="159">
        <f>O124*H124</f>
        <v>0</v>
      </c>
      <c r="Q124" s="159">
        <v>0</v>
      </c>
      <c r="R124" s="159">
        <f>Q124*H124</f>
        <v>0</v>
      </c>
      <c r="S124" s="159">
        <v>0</v>
      </c>
      <c r="T124" s="160">
        <f>S124*H124</f>
        <v>0</v>
      </c>
      <c r="AR124" s="161" t="s">
        <v>194</v>
      </c>
      <c r="AT124" s="161" t="s">
        <v>125</v>
      </c>
      <c r="AU124" s="161" t="s">
        <v>83</v>
      </c>
      <c r="AY124" s="15" t="s">
        <v>122</v>
      </c>
      <c r="BE124" s="162">
        <f>IF(N124="základní",J124,0)</f>
        <v>0</v>
      </c>
      <c r="BF124" s="162">
        <f>IF(N124="snížená",J124,0)</f>
        <v>0</v>
      </c>
      <c r="BG124" s="162">
        <f>IF(N124="zákl. přenesená",J124,0)</f>
        <v>0</v>
      </c>
      <c r="BH124" s="162">
        <f>IF(N124="sníž. přenesená",J124,0)</f>
        <v>0</v>
      </c>
      <c r="BI124" s="162">
        <f>IF(N124="nulová",J124,0)</f>
        <v>0</v>
      </c>
      <c r="BJ124" s="15" t="s">
        <v>81</v>
      </c>
      <c r="BK124" s="162">
        <f>ROUND(I124*H124,2)</f>
        <v>0</v>
      </c>
      <c r="BL124" s="15" t="s">
        <v>194</v>
      </c>
      <c r="BM124" s="161" t="s">
        <v>368</v>
      </c>
    </row>
    <row r="125" spans="2:65" s="1" customFormat="1" ht="16.5" customHeight="1" x14ac:dyDescent="0.2">
      <c r="B125" s="149"/>
      <c r="C125" s="163" t="s">
        <v>136</v>
      </c>
      <c r="D125" s="163" t="s">
        <v>132</v>
      </c>
      <c r="E125" s="164" t="s">
        <v>369</v>
      </c>
      <c r="F125" s="165" t="s">
        <v>370</v>
      </c>
      <c r="G125" s="166" t="s">
        <v>128</v>
      </c>
      <c r="H125" s="167">
        <v>9</v>
      </c>
      <c r="I125" s="168"/>
      <c r="J125" s="169">
        <f>ROUND(I125*H125,2)</f>
        <v>0</v>
      </c>
      <c r="K125" s="165" t="s">
        <v>129</v>
      </c>
      <c r="L125" s="170"/>
      <c r="M125" s="171" t="s">
        <v>1</v>
      </c>
      <c r="N125" s="172" t="s">
        <v>38</v>
      </c>
      <c r="O125" s="53"/>
      <c r="P125" s="159">
        <f>O125*H125</f>
        <v>0</v>
      </c>
      <c r="Q125" s="159">
        <v>1E-4</v>
      </c>
      <c r="R125" s="159">
        <f>Q125*H125</f>
        <v>9.0000000000000008E-4</v>
      </c>
      <c r="S125" s="159">
        <v>0</v>
      </c>
      <c r="T125" s="160">
        <f>S125*H125</f>
        <v>0</v>
      </c>
      <c r="AR125" s="161" t="s">
        <v>229</v>
      </c>
      <c r="AT125" s="161" t="s">
        <v>132</v>
      </c>
      <c r="AU125" s="161" t="s">
        <v>83</v>
      </c>
      <c r="AY125" s="15" t="s">
        <v>122</v>
      </c>
      <c r="BE125" s="162">
        <f>IF(N125="základní",J125,0)</f>
        <v>0</v>
      </c>
      <c r="BF125" s="162">
        <f>IF(N125="snížená",J125,0)</f>
        <v>0</v>
      </c>
      <c r="BG125" s="162">
        <f>IF(N125="zákl. přenesená",J125,0)</f>
        <v>0</v>
      </c>
      <c r="BH125" s="162">
        <f>IF(N125="sníž. přenesená",J125,0)</f>
        <v>0</v>
      </c>
      <c r="BI125" s="162">
        <f>IF(N125="nulová",J125,0)</f>
        <v>0</v>
      </c>
      <c r="BJ125" s="15" t="s">
        <v>81</v>
      </c>
      <c r="BK125" s="162">
        <f>ROUND(I125*H125,2)</f>
        <v>0</v>
      </c>
      <c r="BL125" s="15" t="s">
        <v>194</v>
      </c>
      <c r="BM125" s="161" t="s">
        <v>371</v>
      </c>
    </row>
    <row r="126" spans="2:65" s="1" customFormat="1" ht="24" customHeight="1" x14ac:dyDescent="0.2">
      <c r="B126" s="149"/>
      <c r="C126" s="150" t="s">
        <v>130</v>
      </c>
      <c r="D126" s="150" t="s">
        <v>125</v>
      </c>
      <c r="E126" s="151" t="s">
        <v>372</v>
      </c>
      <c r="F126" s="152" t="s">
        <v>373</v>
      </c>
      <c r="G126" s="153" t="s">
        <v>262</v>
      </c>
      <c r="H126" s="154">
        <v>1E-3</v>
      </c>
      <c r="I126" s="155"/>
      <c r="J126" s="156">
        <f>ROUND(I126*H126,2)</f>
        <v>0</v>
      </c>
      <c r="K126" s="152" t="s">
        <v>129</v>
      </c>
      <c r="L126" s="30"/>
      <c r="M126" s="157" t="s">
        <v>1</v>
      </c>
      <c r="N126" s="158" t="s">
        <v>38</v>
      </c>
      <c r="O126" s="53"/>
      <c r="P126" s="159">
        <f>O126*H126</f>
        <v>0</v>
      </c>
      <c r="Q126" s="159">
        <v>0</v>
      </c>
      <c r="R126" s="159">
        <f>Q126*H126</f>
        <v>0</v>
      </c>
      <c r="S126" s="159">
        <v>0</v>
      </c>
      <c r="T126" s="160">
        <f>S126*H126</f>
        <v>0</v>
      </c>
      <c r="AR126" s="161" t="s">
        <v>194</v>
      </c>
      <c r="AT126" s="161" t="s">
        <v>125</v>
      </c>
      <c r="AU126" s="161" t="s">
        <v>83</v>
      </c>
      <c r="AY126" s="15" t="s">
        <v>122</v>
      </c>
      <c r="BE126" s="162">
        <f>IF(N126="základní",J126,0)</f>
        <v>0</v>
      </c>
      <c r="BF126" s="162">
        <f>IF(N126="snížená",J126,0)</f>
        <v>0</v>
      </c>
      <c r="BG126" s="162">
        <f>IF(N126="zákl. přenesená",J126,0)</f>
        <v>0</v>
      </c>
      <c r="BH126" s="162">
        <f>IF(N126="sníž. přenesená",J126,0)</f>
        <v>0</v>
      </c>
      <c r="BI126" s="162">
        <f>IF(N126="nulová",J126,0)</f>
        <v>0</v>
      </c>
      <c r="BJ126" s="15" t="s">
        <v>81</v>
      </c>
      <c r="BK126" s="162">
        <f>ROUND(I126*H126,2)</f>
        <v>0</v>
      </c>
      <c r="BL126" s="15" t="s">
        <v>194</v>
      </c>
      <c r="BM126" s="161" t="s">
        <v>374</v>
      </c>
    </row>
    <row r="127" spans="2:65" s="1" customFormat="1" ht="24" customHeight="1" x14ac:dyDescent="0.2">
      <c r="B127" s="149"/>
      <c r="C127" s="150" t="s">
        <v>150</v>
      </c>
      <c r="D127" s="150" t="s">
        <v>125</v>
      </c>
      <c r="E127" s="151" t="s">
        <v>375</v>
      </c>
      <c r="F127" s="152" t="s">
        <v>376</v>
      </c>
      <c r="G127" s="153" t="s">
        <v>262</v>
      </c>
      <c r="H127" s="154">
        <v>1E-3</v>
      </c>
      <c r="I127" s="155"/>
      <c r="J127" s="156">
        <f>ROUND(I127*H127,2)</f>
        <v>0</v>
      </c>
      <c r="K127" s="152" t="s">
        <v>129</v>
      </c>
      <c r="L127" s="30"/>
      <c r="M127" s="157" t="s">
        <v>1</v>
      </c>
      <c r="N127" s="158" t="s">
        <v>38</v>
      </c>
      <c r="O127" s="53"/>
      <c r="P127" s="159">
        <f>O127*H127</f>
        <v>0</v>
      </c>
      <c r="Q127" s="159">
        <v>0</v>
      </c>
      <c r="R127" s="159">
        <f>Q127*H127</f>
        <v>0</v>
      </c>
      <c r="S127" s="159">
        <v>0</v>
      </c>
      <c r="T127" s="160">
        <f>S127*H127</f>
        <v>0</v>
      </c>
      <c r="AR127" s="161" t="s">
        <v>194</v>
      </c>
      <c r="AT127" s="161" t="s">
        <v>125</v>
      </c>
      <c r="AU127" s="161" t="s">
        <v>83</v>
      </c>
      <c r="AY127" s="15" t="s">
        <v>122</v>
      </c>
      <c r="BE127" s="162">
        <f>IF(N127="základní",J127,0)</f>
        <v>0</v>
      </c>
      <c r="BF127" s="162">
        <f>IF(N127="snížená",J127,0)</f>
        <v>0</v>
      </c>
      <c r="BG127" s="162">
        <f>IF(N127="zákl. přenesená",J127,0)</f>
        <v>0</v>
      </c>
      <c r="BH127" s="162">
        <f>IF(N127="sníž. přenesená",J127,0)</f>
        <v>0</v>
      </c>
      <c r="BI127" s="162">
        <f>IF(N127="nulová",J127,0)</f>
        <v>0</v>
      </c>
      <c r="BJ127" s="15" t="s">
        <v>81</v>
      </c>
      <c r="BK127" s="162">
        <f>ROUND(I127*H127,2)</f>
        <v>0</v>
      </c>
      <c r="BL127" s="15" t="s">
        <v>194</v>
      </c>
      <c r="BM127" s="161" t="s">
        <v>377</v>
      </c>
    </row>
    <row r="128" spans="2:65" s="11" customFormat="1" ht="22.9" customHeight="1" x14ac:dyDescent="0.2">
      <c r="B128" s="136"/>
      <c r="D128" s="137" t="s">
        <v>72</v>
      </c>
      <c r="E128" s="147" t="s">
        <v>189</v>
      </c>
      <c r="F128" s="147" t="s">
        <v>190</v>
      </c>
      <c r="I128" s="139"/>
      <c r="J128" s="148">
        <f>BK128</f>
        <v>0</v>
      </c>
      <c r="L128" s="136"/>
      <c r="M128" s="141"/>
      <c r="N128" s="142"/>
      <c r="O128" s="142"/>
      <c r="P128" s="143">
        <f>SUM(P129:P135)</f>
        <v>0</v>
      </c>
      <c r="Q128" s="142"/>
      <c r="R128" s="143">
        <f>SUM(R129:R135)</f>
        <v>6.0160000000000005E-2</v>
      </c>
      <c r="S128" s="142"/>
      <c r="T128" s="144">
        <f>SUM(T129:T135)</f>
        <v>0</v>
      </c>
      <c r="AR128" s="137" t="s">
        <v>83</v>
      </c>
      <c r="AT128" s="145" t="s">
        <v>72</v>
      </c>
      <c r="AU128" s="145" t="s">
        <v>81</v>
      </c>
      <c r="AY128" s="137" t="s">
        <v>122</v>
      </c>
      <c r="BK128" s="146">
        <f>SUM(BK129:BK135)</f>
        <v>0</v>
      </c>
    </row>
    <row r="129" spans="2:65" s="1" customFormat="1" ht="16.5" customHeight="1" x14ac:dyDescent="0.2">
      <c r="B129" s="149"/>
      <c r="C129" s="150" t="s">
        <v>231</v>
      </c>
      <c r="D129" s="150" t="s">
        <v>125</v>
      </c>
      <c r="E129" s="151" t="s">
        <v>192</v>
      </c>
      <c r="F129" s="152" t="s">
        <v>193</v>
      </c>
      <c r="G129" s="153" t="s">
        <v>128</v>
      </c>
      <c r="H129" s="154">
        <v>29</v>
      </c>
      <c r="I129" s="155"/>
      <c r="J129" s="156">
        <f t="shared" ref="J129:J135" si="0">ROUND(I129*H129,2)</f>
        <v>0</v>
      </c>
      <c r="K129" s="152" t="s">
        <v>129</v>
      </c>
      <c r="L129" s="30"/>
      <c r="M129" s="157" t="s">
        <v>1</v>
      </c>
      <c r="N129" s="158" t="s">
        <v>38</v>
      </c>
      <c r="O129" s="53"/>
      <c r="P129" s="159">
        <f t="shared" ref="P129:P135" si="1">O129*H129</f>
        <v>0</v>
      </c>
      <c r="Q129" s="159">
        <v>1.2600000000000001E-3</v>
      </c>
      <c r="R129" s="159">
        <f t="shared" ref="R129:R135" si="2">Q129*H129</f>
        <v>3.6540000000000003E-2</v>
      </c>
      <c r="S129" s="159">
        <v>0</v>
      </c>
      <c r="T129" s="160">
        <f t="shared" ref="T129:T135" si="3">S129*H129</f>
        <v>0</v>
      </c>
      <c r="AR129" s="161" t="s">
        <v>194</v>
      </c>
      <c r="AT129" s="161" t="s">
        <v>125</v>
      </c>
      <c r="AU129" s="161" t="s">
        <v>83</v>
      </c>
      <c r="AY129" s="15" t="s">
        <v>122</v>
      </c>
      <c r="BE129" s="162">
        <f t="shared" ref="BE129:BE135" si="4">IF(N129="základní",J129,0)</f>
        <v>0</v>
      </c>
      <c r="BF129" s="162">
        <f t="shared" ref="BF129:BF135" si="5">IF(N129="snížená",J129,0)</f>
        <v>0</v>
      </c>
      <c r="BG129" s="162">
        <f t="shared" ref="BG129:BG135" si="6">IF(N129="zákl. přenesená",J129,0)</f>
        <v>0</v>
      </c>
      <c r="BH129" s="162">
        <f t="shared" ref="BH129:BH135" si="7">IF(N129="sníž. přenesená",J129,0)</f>
        <v>0</v>
      </c>
      <c r="BI129" s="162">
        <f t="shared" ref="BI129:BI135" si="8">IF(N129="nulová",J129,0)</f>
        <v>0</v>
      </c>
      <c r="BJ129" s="15" t="s">
        <v>81</v>
      </c>
      <c r="BK129" s="162">
        <f t="shared" ref="BK129:BK135" si="9">ROUND(I129*H129,2)</f>
        <v>0</v>
      </c>
      <c r="BL129" s="15" t="s">
        <v>194</v>
      </c>
      <c r="BM129" s="161" t="s">
        <v>378</v>
      </c>
    </row>
    <row r="130" spans="2:65" s="1" customFormat="1" ht="16.5" customHeight="1" x14ac:dyDescent="0.2">
      <c r="B130" s="149"/>
      <c r="C130" s="150" t="s">
        <v>226</v>
      </c>
      <c r="D130" s="150" t="s">
        <v>125</v>
      </c>
      <c r="E130" s="151" t="s">
        <v>196</v>
      </c>
      <c r="F130" s="152" t="s">
        <v>197</v>
      </c>
      <c r="G130" s="153" t="s">
        <v>128</v>
      </c>
      <c r="H130" s="154">
        <v>7</v>
      </c>
      <c r="I130" s="155"/>
      <c r="J130" s="156">
        <f t="shared" si="0"/>
        <v>0</v>
      </c>
      <c r="K130" s="152" t="s">
        <v>129</v>
      </c>
      <c r="L130" s="30"/>
      <c r="M130" s="157" t="s">
        <v>1</v>
      </c>
      <c r="N130" s="158" t="s">
        <v>38</v>
      </c>
      <c r="O130" s="53"/>
      <c r="P130" s="159">
        <f t="shared" si="1"/>
        <v>0</v>
      </c>
      <c r="Q130" s="159">
        <v>2.7399999999999998E-3</v>
      </c>
      <c r="R130" s="159">
        <f t="shared" si="2"/>
        <v>1.9179999999999999E-2</v>
      </c>
      <c r="S130" s="159">
        <v>0</v>
      </c>
      <c r="T130" s="160">
        <f t="shared" si="3"/>
        <v>0</v>
      </c>
      <c r="AR130" s="161" t="s">
        <v>194</v>
      </c>
      <c r="AT130" s="161" t="s">
        <v>125</v>
      </c>
      <c r="AU130" s="161" t="s">
        <v>83</v>
      </c>
      <c r="AY130" s="15" t="s">
        <v>122</v>
      </c>
      <c r="BE130" s="162">
        <f t="shared" si="4"/>
        <v>0</v>
      </c>
      <c r="BF130" s="162">
        <f t="shared" si="5"/>
        <v>0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5" t="s">
        <v>81</v>
      </c>
      <c r="BK130" s="162">
        <f t="shared" si="9"/>
        <v>0</v>
      </c>
      <c r="BL130" s="15" t="s">
        <v>194</v>
      </c>
      <c r="BM130" s="161" t="s">
        <v>379</v>
      </c>
    </row>
    <row r="131" spans="2:65" s="1" customFormat="1" ht="36" customHeight="1" x14ac:dyDescent="0.2">
      <c r="B131" s="149"/>
      <c r="C131" s="150" t="s">
        <v>229</v>
      </c>
      <c r="D131" s="150" t="s">
        <v>125</v>
      </c>
      <c r="E131" s="151" t="s">
        <v>380</v>
      </c>
      <c r="F131" s="152" t="s">
        <v>381</v>
      </c>
      <c r="G131" s="153" t="s">
        <v>161</v>
      </c>
      <c r="H131" s="154">
        <v>3</v>
      </c>
      <c r="I131" s="155"/>
      <c r="J131" s="156">
        <f t="shared" si="0"/>
        <v>0</v>
      </c>
      <c r="K131" s="152" t="s">
        <v>1</v>
      </c>
      <c r="L131" s="30"/>
      <c r="M131" s="157" t="s">
        <v>1</v>
      </c>
      <c r="N131" s="158" t="s">
        <v>38</v>
      </c>
      <c r="O131" s="53"/>
      <c r="P131" s="159">
        <f t="shared" si="1"/>
        <v>0</v>
      </c>
      <c r="Q131" s="159">
        <v>1.48E-3</v>
      </c>
      <c r="R131" s="159">
        <f t="shared" si="2"/>
        <v>4.4399999999999995E-3</v>
      </c>
      <c r="S131" s="159">
        <v>0</v>
      </c>
      <c r="T131" s="160">
        <f t="shared" si="3"/>
        <v>0</v>
      </c>
      <c r="AR131" s="161" t="s">
        <v>194</v>
      </c>
      <c r="AT131" s="161" t="s">
        <v>125</v>
      </c>
      <c r="AU131" s="161" t="s">
        <v>83</v>
      </c>
      <c r="AY131" s="15" t="s">
        <v>122</v>
      </c>
      <c r="BE131" s="162">
        <f t="shared" si="4"/>
        <v>0</v>
      </c>
      <c r="BF131" s="162">
        <f t="shared" si="5"/>
        <v>0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5" t="s">
        <v>81</v>
      </c>
      <c r="BK131" s="162">
        <f t="shared" si="9"/>
        <v>0</v>
      </c>
      <c r="BL131" s="15" t="s">
        <v>194</v>
      </c>
      <c r="BM131" s="161" t="s">
        <v>382</v>
      </c>
    </row>
    <row r="132" spans="2:65" s="1" customFormat="1" ht="16.5" customHeight="1" x14ac:dyDescent="0.2">
      <c r="B132" s="149"/>
      <c r="C132" s="150" t="s">
        <v>163</v>
      </c>
      <c r="D132" s="150" t="s">
        <v>125</v>
      </c>
      <c r="E132" s="151" t="s">
        <v>212</v>
      </c>
      <c r="F132" s="152" t="s">
        <v>213</v>
      </c>
      <c r="G132" s="153" t="s">
        <v>128</v>
      </c>
      <c r="H132" s="154">
        <v>29</v>
      </c>
      <c r="I132" s="155"/>
      <c r="J132" s="156">
        <f t="shared" si="0"/>
        <v>0</v>
      </c>
      <c r="K132" s="152" t="s">
        <v>129</v>
      </c>
      <c r="L132" s="30"/>
      <c r="M132" s="157" t="s">
        <v>1</v>
      </c>
      <c r="N132" s="158" t="s">
        <v>38</v>
      </c>
      <c r="O132" s="53"/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AR132" s="161" t="s">
        <v>194</v>
      </c>
      <c r="AT132" s="161" t="s">
        <v>125</v>
      </c>
      <c r="AU132" s="161" t="s">
        <v>83</v>
      </c>
      <c r="AY132" s="15" t="s">
        <v>122</v>
      </c>
      <c r="BE132" s="162">
        <f t="shared" si="4"/>
        <v>0</v>
      </c>
      <c r="BF132" s="162">
        <f t="shared" si="5"/>
        <v>0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5" t="s">
        <v>81</v>
      </c>
      <c r="BK132" s="162">
        <f t="shared" si="9"/>
        <v>0</v>
      </c>
      <c r="BL132" s="15" t="s">
        <v>194</v>
      </c>
      <c r="BM132" s="161" t="s">
        <v>383</v>
      </c>
    </row>
    <row r="133" spans="2:65" s="1" customFormat="1" ht="16.5" customHeight="1" x14ac:dyDescent="0.2">
      <c r="B133" s="149"/>
      <c r="C133" s="150" t="s">
        <v>167</v>
      </c>
      <c r="D133" s="150" t="s">
        <v>125</v>
      </c>
      <c r="E133" s="151" t="s">
        <v>216</v>
      </c>
      <c r="F133" s="152" t="s">
        <v>217</v>
      </c>
      <c r="G133" s="153" t="s">
        <v>128</v>
      </c>
      <c r="H133" s="154">
        <v>7</v>
      </c>
      <c r="I133" s="155"/>
      <c r="J133" s="156">
        <f t="shared" si="0"/>
        <v>0</v>
      </c>
      <c r="K133" s="152" t="s">
        <v>129</v>
      </c>
      <c r="L133" s="30"/>
      <c r="M133" s="157" t="s">
        <v>1</v>
      </c>
      <c r="N133" s="158" t="s">
        <v>38</v>
      </c>
      <c r="O133" s="53"/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AR133" s="161" t="s">
        <v>194</v>
      </c>
      <c r="AT133" s="161" t="s">
        <v>125</v>
      </c>
      <c r="AU133" s="161" t="s">
        <v>83</v>
      </c>
      <c r="AY133" s="15" t="s">
        <v>122</v>
      </c>
      <c r="BE133" s="162">
        <f t="shared" si="4"/>
        <v>0</v>
      </c>
      <c r="BF133" s="162">
        <f t="shared" si="5"/>
        <v>0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5" t="s">
        <v>81</v>
      </c>
      <c r="BK133" s="162">
        <f t="shared" si="9"/>
        <v>0</v>
      </c>
      <c r="BL133" s="15" t="s">
        <v>194</v>
      </c>
      <c r="BM133" s="161" t="s">
        <v>384</v>
      </c>
    </row>
    <row r="134" spans="2:65" s="1" customFormat="1" ht="24" customHeight="1" x14ac:dyDescent="0.2">
      <c r="B134" s="149"/>
      <c r="C134" s="150" t="s">
        <v>350</v>
      </c>
      <c r="D134" s="150" t="s">
        <v>125</v>
      </c>
      <c r="E134" s="151" t="s">
        <v>385</v>
      </c>
      <c r="F134" s="152" t="s">
        <v>386</v>
      </c>
      <c r="G134" s="153" t="s">
        <v>262</v>
      </c>
      <c r="H134" s="154">
        <v>0.06</v>
      </c>
      <c r="I134" s="155"/>
      <c r="J134" s="156">
        <f t="shared" si="0"/>
        <v>0</v>
      </c>
      <c r="K134" s="152" t="s">
        <v>129</v>
      </c>
      <c r="L134" s="30"/>
      <c r="M134" s="157" t="s">
        <v>1</v>
      </c>
      <c r="N134" s="158" t="s">
        <v>38</v>
      </c>
      <c r="O134" s="53"/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AR134" s="161" t="s">
        <v>194</v>
      </c>
      <c r="AT134" s="161" t="s">
        <v>125</v>
      </c>
      <c r="AU134" s="161" t="s">
        <v>83</v>
      </c>
      <c r="AY134" s="15" t="s">
        <v>122</v>
      </c>
      <c r="BE134" s="162">
        <f t="shared" si="4"/>
        <v>0</v>
      </c>
      <c r="BF134" s="162">
        <f t="shared" si="5"/>
        <v>0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5" t="s">
        <v>81</v>
      </c>
      <c r="BK134" s="162">
        <f t="shared" si="9"/>
        <v>0</v>
      </c>
      <c r="BL134" s="15" t="s">
        <v>194</v>
      </c>
      <c r="BM134" s="161" t="s">
        <v>387</v>
      </c>
    </row>
    <row r="135" spans="2:65" s="1" customFormat="1" ht="24" customHeight="1" x14ac:dyDescent="0.2">
      <c r="B135" s="149"/>
      <c r="C135" s="150" t="s">
        <v>158</v>
      </c>
      <c r="D135" s="150" t="s">
        <v>125</v>
      </c>
      <c r="E135" s="151" t="s">
        <v>388</v>
      </c>
      <c r="F135" s="152" t="s">
        <v>389</v>
      </c>
      <c r="G135" s="153" t="s">
        <v>262</v>
      </c>
      <c r="H135" s="154">
        <v>0.06</v>
      </c>
      <c r="I135" s="155"/>
      <c r="J135" s="156">
        <f t="shared" si="0"/>
        <v>0</v>
      </c>
      <c r="K135" s="152" t="s">
        <v>129</v>
      </c>
      <c r="L135" s="30"/>
      <c r="M135" s="157" t="s">
        <v>1</v>
      </c>
      <c r="N135" s="158" t="s">
        <v>38</v>
      </c>
      <c r="O135" s="53"/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AR135" s="161" t="s">
        <v>194</v>
      </c>
      <c r="AT135" s="161" t="s">
        <v>125</v>
      </c>
      <c r="AU135" s="161" t="s">
        <v>83</v>
      </c>
      <c r="AY135" s="15" t="s">
        <v>122</v>
      </c>
      <c r="BE135" s="162">
        <f t="shared" si="4"/>
        <v>0</v>
      </c>
      <c r="BF135" s="162">
        <f t="shared" si="5"/>
        <v>0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5" t="s">
        <v>81</v>
      </c>
      <c r="BK135" s="162">
        <f t="shared" si="9"/>
        <v>0</v>
      </c>
      <c r="BL135" s="15" t="s">
        <v>194</v>
      </c>
      <c r="BM135" s="161" t="s">
        <v>390</v>
      </c>
    </row>
    <row r="136" spans="2:65" s="11" customFormat="1" ht="22.9" customHeight="1" x14ac:dyDescent="0.2">
      <c r="B136" s="136"/>
      <c r="D136" s="137" t="s">
        <v>72</v>
      </c>
      <c r="E136" s="147" t="s">
        <v>244</v>
      </c>
      <c r="F136" s="147" t="s">
        <v>245</v>
      </c>
      <c r="I136" s="139"/>
      <c r="J136" s="148">
        <f>BK136</f>
        <v>0</v>
      </c>
      <c r="L136" s="136"/>
      <c r="M136" s="141"/>
      <c r="N136" s="142"/>
      <c r="O136" s="142"/>
      <c r="P136" s="143">
        <f>SUM(P137:P154)</f>
        <v>0</v>
      </c>
      <c r="Q136" s="142"/>
      <c r="R136" s="143">
        <f>SUM(R137:R154)</f>
        <v>0.20864000000000002</v>
      </c>
      <c r="S136" s="142"/>
      <c r="T136" s="144">
        <f>SUM(T137:T154)</f>
        <v>0</v>
      </c>
      <c r="AR136" s="137" t="s">
        <v>83</v>
      </c>
      <c r="AT136" s="145" t="s">
        <v>72</v>
      </c>
      <c r="AU136" s="145" t="s">
        <v>81</v>
      </c>
      <c r="AY136" s="137" t="s">
        <v>122</v>
      </c>
      <c r="BK136" s="146">
        <f>SUM(BK137:BK154)</f>
        <v>0</v>
      </c>
    </row>
    <row r="137" spans="2:65" s="1" customFormat="1" ht="24" customHeight="1" x14ac:dyDescent="0.2">
      <c r="B137" s="149"/>
      <c r="C137" s="150" t="s">
        <v>123</v>
      </c>
      <c r="D137" s="150" t="s">
        <v>125</v>
      </c>
      <c r="E137" s="151" t="s">
        <v>391</v>
      </c>
      <c r="F137" s="152" t="s">
        <v>392</v>
      </c>
      <c r="G137" s="153" t="s">
        <v>128</v>
      </c>
      <c r="H137" s="154">
        <v>7</v>
      </c>
      <c r="I137" s="155"/>
      <c r="J137" s="156">
        <f t="shared" ref="J137:J150" si="10">ROUND(I137*H137,2)</f>
        <v>0</v>
      </c>
      <c r="K137" s="152" t="s">
        <v>129</v>
      </c>
      <c r="L137" s="30"/>
      <c r="M137" s="157" t="s">
        <v>1</v>
      </c>
      <c r="N137" s="158" t="s">
        <v>38</v>
      </c>
      <c r="O137" s="53"/>
      <c r="P137" s="159">
        <f t="shared" ref="P137:P150" si="11">O137*H137</f>
        <v>0</v>
      </c>
      <c r="Q137" s="159">
        <v>2.5200000000000001E-3</v>
      </c>
      <c r="R137" s="159">
        <f t="shared" ref="R137:R150" si="12">Q137*H137</f>
        <v>1.7639999999999999E-2</v>
      </c>
      <c r="S137" s="159">
        <v>0</v>
      </c>
      <c r="T137" s="160">
        <f t="shared" ref="T137:T150" si="13">S137*H137</f>
        <v>0</v>
      </c>
      <c r="AR137" s="161" t="s">
        <v>194</v>
      </c>
      <c r="AT137" s="161" t="s">
        <v>125</v>
      </c>
      <c r="AU137" s="161" t="s">
        <v>83</v>
      </c>
      <c r="AY137" s="15" t="s">
        <v>122</v>
      </c>
      <c r="BE137" s="162">
        <f t="shared" ref="BE137:BE150" si="14">IF(N137="základní",J137,0)</f>
        <v>0</v>
      </c>
      <c r="BF137" s="162">
        <f t="shared" ref="BF137:BF150" si="15">IF(N137="snížená",J137,0)</f>
        <v>0</v>
      </c>
      <c r="BG137" s="162">
        <f t="shared" ref="BG137:BG150" si="16">IF(N137="zákl. přenesená",J137,0)</f>
        <v>0</v>
      </c>
      <c r="BH137" s="162">
        <f t="shared" ref="BH137:BH150" si="17">IF(N137="sníž. přenesená",J137,0)</f>
        <v>0</v>
      </c>
      <c r="BI137" s="162">
        <f t="shared" ref="BI137:BI150" si="18">IF(N137="nulová",J137,0)</f>
        <v>0</v>
      </c>
      <c r="BJ137" s="15" t="s">
        <v>81</v>
      </c>
      <c r="BK137" s="162">
        <f t="shared" ref="BK137:BK150" si="19">ROUND(I137*H137,2)</f>
        <v>0</v>
      </c>
      <c r="BL137" s="15" t="s">
        <v>194</v>
      </c>
      <c r="BM137" s="161" t="s">
        <v>393</v>
      </c>
    </row>
    <row r="138" spans="2:65" s="1" customFormat="1" ht="24" customHeight="1" x14ac:dyDescent="0.2">
      <c r="B138" s="149"/>
      <c r="C138" s="150" t="s">
        <v>143</v>
      </c>
      <c r="D138" s="150" t="s">
        <v>125</v>
      </c>
      <c r="E138" s="151" t="s">
        <v>394</v>
      </c>
      <c r="F138" s="152" t="s">
        <v>395</v>
      </c>
      <c r="G138" s="153" t="s">
        <v>128</v>
      </c>
      <c r="H138" s="154">
        <v>6</v>
      </c>
      <c r="I138" s="155"/>
      <c r="J138" s="156">
        <f t="shared" si="10"/>
        <v>0</v>
      </c>
      <c r="K138" s="152" t="s">
        <v>129</v>
      </c>
      <c r="L138" s="30"/>
      <c r="M138" s="157" t="s">
        <v>1</v>
      </c>
      <c r="N138" s="158" t="s">
        <v>38</v>
      </c>
      <c r="O138" s="53"/>
      <c r="P138" s="159">
        <f t="shared" si="11"/>
        <v>0</v>
      </c>
      <c r="Q138" s="159">
        <v>3.5000000000000001E-3</v>
      </c>
      <c r="R138" s="159">
        <f t="shared" si="12"/>
        <v>2.1000000000000001E-2</v>
      </c>
      <c r="S138" s="159">
        <v>0</v>
      </c>
      <c r="T138" s="160">
        <f t="shared" si="13"/>
        <v>0</v>
      </c>
      <c r="AR138" s="161" t="s">
        <v>194</v>
      </c>
      <c r="AT138" s="161" t="s">
        <v>125</v>
      </c>
      <c r="AU138" s="161" t="s">
        <v>83</v>
      </c>
      <c r="AY138" s="15" t="s">
        <v>122</v>
      </c>
      <c r="BE138" s="162">
        <f t="shared" si="14"/>
        <v>0</v>
      </c>
      <c r="BF138" s="162">
        <f t="shared" si="15"/>
        <v>0</v>
      </c>
      <c r="BG138" s="162">
        <f t="shared" si="16"/>
        <v>0</v>
      </c>
      <c r="BH138" s="162">
        <f t="shared" si="17"/>
        <v>0</v>
      </c>
      <c r="BI138" s="162">
        <f t="shared" si="18"/>
        <v>0</v>
      </c>
      <c r="BJ138" s="15" t="s">
        <v>81</v>
      </c>
      <c r="BK138" s="162">
        <f t="shared" si="19"/>
        <v>0</v>
      </c>
      <c r="BL138" s="15" t="s">
        <v>194</v>
      </c>
      <c r="BM138" s="161" t="s">
        <v>396</v>
      </c>
    </row>
    <row r="139" spans="2:65" s="1" customFormat="1" ht="24" customHeight="1" x14ac:dyDescent="0.2">
      <c r="B139" s="149"/>
      <c r="C139" s="150" t="s">
        <v>154</v>
      </c>
      <c r="D139" s="150" t="s">
        <v>125</v>
      </c>
      <c r="E139" s="151" t="s">
        <v>397</v>
      </c>
      <c r="F139" s="152" t="s">
        <v>398</v>
      </c>
      <c r="G139" s="153" t="s">
        <v>128</v>
      </c>
      <c r="H139" s="154">
        <v>20</v>
      </c>
      <c r="I139" s="155"/>
      <c r="J139" s="156">
        <f t="shared" si="10"/>
        <v>0</v>
      </c>
      <c r="K139" s="152" t="s">
        <v>129</v>
      </c>
      <c r="L139" s="30"/>
      <c r="M139" s="157" t="s">
        <v>1</v>
      </c>
      <c r="N139" s="158" t="s">
        <v>38</v>
      </c>
      <c r="O139" s="53"/>
      <c r="P139" s="159">
        <f t="shared" si="11"/>
        <v>0</v>
      </c>
      <c r="Q139" s="159">
        <v>5.8599999999999998E-3</v>
      </c>
      <c r="R139" s="159">
        <f t="shared" si="12"/>
        <v>0.1172</v>
      </c>
      <c r="S139" s="159">
        <v>0</v>
      </c>
      <c r="T139" s="160">
        <f t="shared" si="13"/>
        <v>0</v>
      </c>
      <c r="AR139" s="161" t="s">
        <v>194</v>
      </c>
      <c r="AT139" s="161" t="s">
        <v>125</v>
      </c>
      <c r="AU139" s="161" t="s">
        <v>83</v>
      </c>
      <c r="AY139" s="15" t="s">
        <v>122</v>
      </c>
      <c r="BE139" s="162">
        <f t="shared" si="14"/>
        <v>0</v>
      </c>
      <c r="BF139" s="162">
        <f t="shared" si="15"/>
        <v>0</v>
      </c>
      <c r="BG139" s="162">
        <f t="shared" si="16"/>
        <v>0</v>
      </c>
      <c r="BH139" s="162">
        <f t="shared" si="17"/>
        <v>0</v>
      </c>
      <c r="BI139" s="162">
        <f t="shared" si="18"/>
        <v>0</v>
      </c>
      <c r="BJ139" s="15" t="s">
        <v>81</v>
      </c>
      <c r="BK139" s="162">
        <f t="shared" si="19"/>
        <v>0</v>
      </c>
      <c r="BL139" s="15" t="s">
        <v>194</v>
      </c>
      <c r="BM139" s="161" t="s">
        <v>399</v>
      </c>
    </row>
    <row r="140" spans="2:65" s="1" customFormat="1" ht="24" customHeight="1" x14ac:dyDescent="0.2">
      <c r="B140" s="149"/>
      <c r="C140" s="150" t="s">
        <v>339</v>
      </c>
      <c r="D140" s="150" t="s">
        <v>125</v>
      </c>
      <c r="E140" s="151" t="s">
        <v>400</v>
      </c>
      <c r="F140" s="152" t="s">
        <v>401</v>
      </c>
      <c r="G140" s="153" t="s">
        <v>128</v>
      </c>
      <c r="H140" s="154">
        <v>9</v>
      </c>
      <c r="I140" s="155"/>
      <c r="J140" s="156">
        <f t="shared" si="10"/>
        <v>0</v>
      </c>
      <c r="K140" s="152" t="s">
        <v>1</v>
      </c>
      <c r="L140" s="30"/>
      <c r="M140" s="157" t="s">
        <v>1</v>
      </c>
      <c r="N140" s="158" t="s">
        <v>38</v>
      </c>
      <c r="O140" s="53"/>
      <c r="P140" s="159">
        <f t="shared" si="11"/>
        <v>0</v>
      </c>
      <c r="Q140" s="159">
        <v>2.5600000000000002E-3</v>
      </c>
      <c r="R140" s="159">
        <f t="shared" si="12"/>
        <v>2.3040000000000001E-2</v>
      </c>
      <c r="S140" s="159">
        <v>0</v>
      </c>
      <c r="T140" s="160">
        <f t="shared" si="13"/>
        <v>0</v>
      </c>
      <c r="AR140" s="161" t="s">
        <v>194</v>
      </c>
      <c r="AT140" s="161" t="s">
        <v>125</v>
      </c>
      <c r="AU140" s="161" t="s">
        <v>83</v>
      </c>
      <c r="AY140" s="15" t="s">
        <v>122</v>
      </c>
      <c r="BE140" s="162">
        <f t="shared" si="14"/>
        <v>0</v>
      </c>
      <c r="BF140" s="162">
        <f t="shared" si="15"/>
        <v>0</v>
      </c>
      <c r="BG140" s="162">
        <f t="shared" si="16"/>
        <v>0</v>
      </c>
      <c r="BH140" s="162">
        <f t="shared" si="17"/>
        <v>0</v>
      </c>
      <c r="BI140" s="162">
        <f t="shared" si="18"/>
        <v>0</v>
      </c>
      <c r="BJ140" s="15" t="s">
        <v>81</v>
      </c>
      <c r="BK140" s="162">
        <f t="shared" si="19"/>
        <v>0</v>
      </c>
      <c r="BL140" s="15" t="s">
        <v>194</v>
      </c>
      <c r="BM140" s="161" t="s">
        <v>402</v>
      </c>
    </row>
    <row r="141" spans="2:65" s="1" customFormat="1" ht="16.5" customHeight="1" x14ac:dyDescent="0.2">
      <c r="B141" s="149"/>
      <c r="C141" s="150" t="s">
        <v>251</v>
      </c>
      <c r="D141" s="150" t="s">
        <v>125</v>
      </c>
      <c r="E141" s="151" t="s">
        <v>403</v>
      </c>
      <c r="F141" s="152" t="s">
        <v>404</v>
      </c>
      <c r="G141" s="153" t="s">
        <v>161</v>
      </c>
      <c r="H141" s="154">
        <v>1</v>
      </c>
      <c r="I141" s="155"/>
      <c r="J141" s="156">
        <f t="shared" si="10"/>
        <v>0</v>
      </c>
      <c r="K141" s="152" t="s">
        <v>129</v>
      </c>
      <c r="L141" s="30"/>
      <c r="M141" s="157" t="s">
        <v>1</v>
      </c>
      <c r="N141" s="158" t="s">
        <v>38</v>
      </c>
      <c r="O141" s="53"/>
      <c r="P141" s="159">
        <f t="shared" si="11"/>
        <v>0</v>
      </c>
      <c r="Q141" s="159">
        <v>2.6199999999999999E-3</v>
      </c>
      <c r="R141" s="159">
        <f t="shared" si="12"/>
        <v>2.6199999999999999E-3</v>
      </c>
      <c r="S141" s="159">
        <v>0</v>
      </c>
      <c r="T141" s="160">
        <f t="shared" si="13"/>
        <v>0</v>
      </c>
      <c r="AR141" s="161" t="s">
        <v>194</v>
      </c>
      <c r="AT141" s="161" t="s">
        <v>125</v>
      </c>
      <c r="AU141" s="161" t="s">
        <v>83</v>
      </c>
      <c r="AY141" s="15" t="s">
        <v>122</v>
      </c>
      <c r="BE141" s="162">
        <f t="shared" si="14"/>
        <v>0</v>
      </c>
      <c r="BF141" s="162">
        <f t="shared" si="15"/>
        <v>0</v>
      </c>
      <c r="BG141" s="162">
        <f t="shared" si="16"/>
        <v>0</v>
      </c>
      <c r="BH141" s="162">
        <f t="shared" si="17"/>
        <v>0</v>
      </c>
      <c r="BI141" s="162">
        <f t="shared" si="18"/>
        <v>0</v>
      </c>
      <c r="BJ141" s="15" t="s">
        <v>81</v>
      </c>
      <c r="BK141" s="162">
        <f t="shared" si="19"/>
        <v>0</v>
      </c>
      <c r="BL141" s="15" t="s">
        <v>194</v>
      </c>
      <c r="BM141" s="161" t="s">
        <v>405</v>
      </c>
    </row>
    <row r="142" spans="2:65" s="1" customFormat="1" ht="24" customHeight="1" x14ac:dyDescent="0.2">
      <c r="B142" s="149"/>
      <c r="C142" s="150" t="s">
        <v>259</v>
      </c>
      <c r="D142" s="150" t="s">
        <v>125</v>
      </c>
      <c r="E142" s="151" t="s">
        <v>406</v>
      </c>
      <c r="F142" s="152" t="s">
        <v>407</v>
      </c>
      <c r="G142" s="153" t="s">
        <v>161</v>
      </c>
      <c r="H142" s="154">
        <v>1</v>
      </c>
      <c r="I142" s="155"/>
      <c r="J142" s="156">
        <f t="shared" si="10"/>
        <v>0</v>
      </c>
      <c r="K142" s="152" t="s">
        <v>129</v>
      </c>
      <c r="L142" s="30"/>
      <c r="M142" s="157" t="s">
        <v>1</v>
      </c>
      <c r="N142" s="158" t="s">
        <v>38</v>
      </c>
      <c r="O142" s="53"/>
      <c r="P142" s="159">
        <f t="shared" si="11"/>
        <v>0</v>
      </c>
      <c r="Q142" s="159">
        <v>2.4000000000000001E-4</v>
      </c>
      <c r="R142" s="159">
        <f t="shared" si="12"/>
        <v>2.4000000000000001E-4</v>
      </c>
      <c r="S142" s="159">
        <v>0</v>
      </c>
      <c r="T142" s="160">
        <f t="shared" si="13"/>
        <v>0</v>
      </c>
      <c r="AR142" s="161" t="s">
        <v>194</v>
      </c>
      <c r="AT142" s="161" t="s">
        <v>125</v>
      </c>
      <c r="AU142" s="161" t="s">
        <v>83</v>
      </c>
      <c r="AY142" s="15" t="s">
        <v>122</v>
      </c>
      <c r="BE142" s="162">
        <f t="shared" si="14"/>
        <v>0</v>
      </c>
      <c r="BF142" s="162">
        <f t="shared" si="15"/>
        <v>0</v>
      </c>
      <c r="BG142" s="162">
        <f t="shared" si="16"/>
        <v>0</v>
      </c>
      <c r="BH142" s="162">
        <f t="shared" si="17"/>
        <v>0</v>
      </c>
      <c r="BI142" s="162">
        <f t="shared" si="18"/>
        <v>0</v>
      </c>
      <c r="BJ142" s="15" t="s">
        <v>81</v>
      </c>
      <c r="BK142" s="162">
        <f t="shared" si="19"/>
        <v>0</v>
      </c>
      <c r="BL142" s="15" t="s">
        <v>194</v>
      </c>
      <c r="BM142" s="161" t="s">
        <v>408</v>
      </c>
    </row>
    <row r="143" spans="2:65" s="1" customFormat="1" ht="24" customHeight="1" x14ac:dyDescent="0.2">
      <c r="B143" s="149"/>
      <c r="C143" s="150" t="s">
        <v>346</v>
      </c>
      <c r="D143" s="150" t="s">
        <v>125</v>
      </c>
      <c r="E143" s="151" t="s">
        <v>409</v>
      </c>
      <c r="F143" s="152" t="s">
        <v>410</v>
      </c>
      <c r="G143" s="153" t="s">
        <v>161</v>
      </c>
      <c r="H143" s="154">
        <v>1</v>
      </c>
      <c r="I143" s="155"/>
      <c r="J143" s="156">
        <f t="shared" si="10"/>
        <v>0</v>
      </c>
      <c r="K143" s="152" t="s">
        <v>129</v>
      </c>
      <c r="L143" s="30"/>
      <c r="M143" s="157" t="s">
        <v>1</v>
      </c>
      <c r="N143" s="158" t="s">
        <v>38</v>
      </c>
      <c r="O143" s="53"/>
      <c r="P143" s="159">
        <f t="shared" si="11"/>
        <v>0</v>
      </c>
      <c r="Q143" s="159">
        <v>3.6000000000000002E-4</v>
      </c>
      <c r="R143" s="159">
        <f t="shared" si="12"/>
        <v>3.6000000000000002E-4</v>
      </c>
      <c r="S143" s="159">
        <v>0</v>
      </c>
      <c r="T143" s="160">
        <f t="shared" si="13"/>
        <v>0</v>
      </c>
      <c r="AR143" s="161" t="s">
        <v>194</v>
      </c>
      <c r="AT143" s="161" t="s">
        <v>125</v>
      </c>
      <c r="AU143" s="161" t="s">
        <v>83</v>
      </c>
      <c r="AY143" s="15" t="s">
        <v>122</v>
      </c>
      <c r="BE143" s="162">
        <f t="shared" si="14"/>
        <v>0</v>
      </c>
      <c r="BF143" s="162">
        <f t="shared" si="15"/>
        <v>0</v>
      </c>
      <c r="BG143" s="162">
        <f t="shared" si="16"/>
        <v>0</v>
      </c>
      <c r="BH143" s="162">
        <f t="shared" si="17"/>
        <v>0</v>
      </c>
      <c r="BI143" s="162">
        <f t="shared" si="18"/>
        <v>0</v>
      </c>
      <c r="BJ143" s="15" t="s">
        <v>81</v>
      </c>
      <c r="BK143" s="162">
        <f t="shared" si="19"/>
        <v>0</v>
      </c>
      <c r="BL143" s="15" t="s">
        <v>194</v>
      </c>
      <c r="BM143" s="161" t="s">
        <v>411</v>
      </c>
    </row>
    <row r="144" spans="2:65" s="1" customFormat="1" ht="24" customHeight="1" x14ac:dyDescent="0.2">
      <c r="B144" s="149"/>
      <c r="C144" s="150" t="s">
        <v>327</v>
      </c>
      <c r="D144" s="150" t="s">
        <v>125</v>
      </c>
      <c r="E144" s="151" t="s">
        <v>252</v>
      </c>
      <c r="F144" s="152" t="s">
        <v>253</v>
      </c>
      <c r="G144" s="153" t="s">
        <v>161</v>
      </c>
      <c r="H144" s="154">
        <v>1</v>
      </c>
      <c r="I144" s="155"/>
      <c r="J144" s="156">
        <f t="shared" si="10"/>
        <v>0</v>
      </c>
      <c r="K144" s="152" t="s">
        <v>129</v>
      </c>
      <c r="L144" s="30"/>
      <c r="M144" s="157" t="s">
        <v>1</v>
      </c>
      <c r="N144" s="158" t="s">
        <v>38</v>
      </c>
      <c r="O144" s="53"/>
      <c r="P144" s="159">
        <f t="shared" si="11"/>
        <v>0</v>
      </c>
      <c r="Q144" s="159">
        <v>7.6000000000000004E-4</v>
      </c>
      <c r="R144" s="159">
        <f t="shared" si="12"/>
        <v>7.6000000000000004E-4</v>
      </c>
      <c r="S144" s="159">
        <v>0</v>
      </c>
      <c r="T144" s="160">
        <f t="shared" si="13"/>
        <v>0</v>
      </c>
      <c r="AR144" s="161" t="s">
        <v>194</v>
      </c>
      <c r="AT144" s="161" t="s">
        <v>125</v>
      </c>
      <c r="AU144" s="161" t="s">
        <v>83</v>
      </c>
      <c r="AY144" s="15" t="s">
        <v>122</v>
      </c>
      <c r="BE144" s="162">
        <f t="shared" si="14"/>
        <v>0</v>
      </c>
      <c r="BF144" s="162">
        <f t="shared" si="15"/>
        <v>0</v>
      </c>
      <c r="BG144" s="162">
        <f t="shared" si="16"/>
        <v>0</v>
      </c>
      <c r="BH144" s="162">
        <f t="shared" si="17"/>
        <v>0</v>
      </c>
      <c r="BI144" s="162">
        <f t="shared" si="18"/>
        <v>0</v>
      </c>
      <c r="BJ144" s="15" t="s">
        <v>81</v>
      </c>
      <c r="BK144" s="162">
        <f t="shared" si="19"/>
        <v>0</v>
      </c>
      <c r="BL144" s="15" t="s">
        <v>194</v>
      </c>
      <c r="BM144" s="161" t="s">
        <v>412</v>
      </c>
    </row>
    <row r="145" spans="2:65" s="1" customFormat="1" ht="16.5" customHeight="1" x14ac:dyDescent="0.2">
      <c r="B145" s="149"/>
      <c r="C145" s="150" t="s">
        <v>194</v>
      </c>
      <c r="D145" s="150" t="s">
        <v>125</v>
      </c>
      <c r="E145" s="151" t="s">
        <v>413</v>
      </c>
      <c r="F145" s="152" t="s">
        <v>414</v>
      </c>
      <c r="G145" s="153" t="s">
        <v>161</v>
      </c>
      <c r="H145" s="154">
        <v>4</v>
      </c>
      <c r="I145" s="155"/>
      <c r="J145" s="156">
        <f t="shared" si="10"/>
        <v>0</v>
      </c>
      <c r="K145" s="152" t="s">
        <v>129</v>
      </c>
      <c r="L145" s="30"/>
      <c r="M145" s="157" t="s">
        <v>1</v>
      </c>
      <c r="N145" s="158" t="s">
        <v>38</v>
      </c>
      <c r="O145" s="53"/>
      <c r="P145" s="159">
        <f t="shared" si="11"/>
        <v>0</v>
      </c>
      <c r="Q145" s="159">
        <v>5.0000000000000001E-4</v>
      </c>
      <c r="R145" s="159">
        <f t="shared" si="12"/>
        <v>2E-3</v>
      </c>
      <c r="S145" s="159">
        <v>0</v>
      </c>
      <c r="T145" s="160">
        <f t="shared" si="13"/>
        <v>0</v>
      </c>
      <c r="AR145" s="161" t="s">
        <v>194</v>
      </c>
      <c r="AT145" s="161" t="s">
        <v>125</v>
      </c>
      <c r="AU145" s="161" t="s">
        <v>83</v>
      </c>
      <c r="AY145" s="15" t="s">
        <v>122</v>
      </c>
      <c r="BE145" s="162">
        <f t="shared" si="14"/>
        <v>0</v>
      </c>
      <c r="BF145" s="162">
        <f t="shared" si="15"/>
        <v>0</v>
      </c>
      <c r="BG145" s="162">
        <f t="shared" si="16"/>
        <v>0</v>
      </c>
      <c r="BH145" s="162">
        <f t="shared" si="17"/>
        <v>0</v>
      </c>
      <c r="BI145" s="162">
        <f t="shared" si="18"/>
        <v>0</v>
      </c>
      <c r="BJ145" s="15" t="s">
        <v>81</v>
      </c>
      <c r="BK145" s="162">
        <f t="shared" si="19"/>
        <v>0</v>
      </c>
      <c r="BL145" s="15" t="s">
        <v>194</v>
      </c>
      <c r="BM145" s="161" t="s">
        <v>415</v>
      </c>
    </row>
    <row r="146" spans="2:65" s="1" customFormat="1" ht="16.5" customHeight="1" x14ac:dyDescent="0.2">
      <c r="B146" s="149"/>
      <c r="C146" s="150" t="s">
        <v>8</v>
      </c>
      <c r="D146" s="150" t="s">
        <v>125</v>
      </c>
      <c r="E146" s="151" t="s">
        <v>416</v>
      </c>
      <c r="F146" s="152" t="s">
        <v>417</v>
      </c>
      <c r="G146" s="153" t="s">
        <v>161</v>
      </c>
      <c r="H146" s="154">
        <v>4</v>
      </c>
      <c r="I146" s="155"/>
      <c r="J146" s="156">
        <f t="shared" si="10"/>
        <v>0</v>
      </c>
      <c r="K146" s="152" t="s">
        <v>129</v>
      </c>
      <c r="L146" s="30"/>
      <c r="M146" s="157" t="s">
        <v>1</v>
      </c>
      <c r="N146" s="158" t="s">
        <v>38</v>
      </c>
      <c r="O146" s="53"/>
      <c r="P146" s="159">
        <f t="shared" si="11"/>
        <v>0</v>
      </c>
      <c r="Q146" s="159">
        <v>6.9999999999999999E-4</v>
      </c>
      <c r="R146" s="159">
        <f t="shared" si="12"/>
        <v>2.8E-3</v>
      </c>
      <c r="S146" s="159">
        <v>0</v>
      </c>
      <c r="T146" s="160">
        <f t="shared" si="13"/>
        <v>0</v>
      </c>
      <c r="AR146" s="161" t="s">
        <v>194</v>
      </c>
      <c r="AT146" s="161" t="s">
        <v>125</v>
      </c>
      <c r="AU146" s="161" t="s">
        <v>83</v>
      </c>
      <c r="AY146" s="15" t="s">
        <v>122</v>
      </c>
      <c r="BE146" s="162">
        <f t="shared" si="14"/>
        <v>0</v>
      </c>
      <c r="BF146" s="162">
        <f t="shared" si="15"/>
        <v>0</v>
      </c>
      <c r="BG146" s="162">
        <f t="shared" si="16"/>
        <v>0</v>
      </c>
      <c r="BH146" s="162">
        <f t="shared" si="17"/>
        <v>0</v>
      </c>
      <c r="BI146" s="162">
        <f t="shared" si="18"/>
        <v>0</v>
      </c>
      <c r="BJ146" s="15" t="s">
        <v>81</v>
      </c>
      <c r="BK146" s="162">
        <f t="shared" si="19"/>
        <v>0</v>
      </c>
      <c r="BL146" s="15" t="s">
        <v>194</v>
      </c>
      <c r="BM146" s="161" t="s">
        <v>418</v>
      </c>
    </row>
    <row r="147" spans="2:65" s="1" customFormat="1" ht="16.5" customHeight="1" x14ac:dyDescent="0.2">
      <c r="B147" s="149"/>
      <c r="C147" s="150" t="s">
        <v>255</v>
      </c>
      <c r="D147" s="150" t="s">
        <v>125</v>
      </c>
      <c r="E147" s="151" t="s">
        <v>419</v>
      </c>
      <c r="F147" s="152" t="s">
        <v>420</v>
      </c>
      <c r="G147" s="153" t="s">
        <v>161</v>
      </c>
      <c r="H147" s="154">
        <v>3</v>
      </c>
      <c r="I147" s="155"/>
      <c r="J147" s="156">
        <f t="shared" si="10"/>
        <v>0</v>
      </c>
      <c r="K147" s="152" t="s">
        <v>129</v>
      </c>
      <c r="L147" s="30"/>
      <c r="M147" s="157" t="s">
        <v>1</v>
      </c>
      <c r="N147" s="158" t="s">
        <v>38</v>
      </c>
      <c r="O147" s="53"/>
      <c r="P147" s="159">
        <f t="shared" si="11"/>
        <v>0</v>
      </c>
      <c r="Q147" s="159">
        <v>1.07E-3</v>
      </c>
      <c r="R147" s="159">
        <f t="shared" si="12"/>
        <v>3.2100000000000002E-3</v>
      </c>
      <c r="S147" s="159">
        <v>0</v>
      </c>
      <c r="T147" s="160">
        <f t="shared" si="13"/>
        <v>0</v>
      </c>
      <c r="AR147" s="161" t="s">
        <v>194</v>
      </c>
      <c r="AT147" s="161" t="s">
        <v>125</v>
      </c>
      <c r="AU147" s="161" t="s">
        <v>83</v>
      </c>
      <c r="AY147" s="15" t="s">
        <v>122</v>
      </c>
      <c r="BE147" s="162">
        <f t="shared" si="14"/>
        <v>0</v>
      </c>
      <c r="BF147" s="162">
        <f t="shared" si="15"/>
        <v>0</v>
      </c>
      <c r="BG147" s="162">
        <f t="shared" si="16"/>
        <v>0</v>
      </c>
      <c r="BH147" s="162">
        <f t="shared" si="17"/>
        <v>0</v>
      </c>
      <c r="BI147" s="162">
        <f t="shared" si="18"/>
        <v>0</v>
      </c>
      <c r="BJ147" s="15" t="s">
        <v>81</v>
      </c>
      <c r="BK147" s="162">
        <f t="shared" si="19"/>
        <v>0</v>
      </c>
      <c r="BL147" s="15" t="s">
        <v>194</v>
      </c>
      <c r="BM147" s="161" t="s">
        <v>421</v>
      </c>
    </row>
    <row r="148" spans="2:65" s="1" customFormat="1" ht="24" customHeight="1" x14ac:dyDescent="0.2">
      <c r="B148" s="149"/>
      <c r="C148" s="150" t="s">
        <v>191</v>
      </c>
      <c r="D148" s="150" t="s">
        <v>125</v>
      </c>
      <c r="E148" s="151" t="s">
        <v>422</v>
      </c>
      <c r="F148" s="152" t="s">
        <v>423</v>
      </c>
      <c r="G148" s="153" t="s">
        <v>161</v>
      </c>
      <c r="H148" s="154">
        <v>1</v>
      </c>
      <c r="I148" s="155"/>
      <c r="J148" s="156">
        <f t="shared" si="10"/>
        <v>0</v>
      </c>
      <c r="K148" s="152" t="s">
        <v>129</v>
      </c>
      <c r="L148" s="30"/>
      <c r="M148" s="157" t="s">
        <v>1</v>
      </c>
      <c r="N148" s="158" t="s">
        <v>38</v>
      </c>
      <c r="O148" s="53"/>
      <c r="P148" s="159">
        <f t="shared" si="11"/>
        <v>0</v>
      </c>
      <c r="Q148" s="159">
        <v>2.4000000000000001E-4</v>
      </c>
      <c r="R148" s="159">
        <f t="shared" si="12"/>
        <v>2.4000000000000001E-4</v>
      </c>
      <c r="S148" s="159">
        <v>0</v>
      </c>
      <c r="T148" s="160">
        <f t="shared" si="13"/>
        <v>0</v>
      </c>
      <c r="AR148" s="161" t="s">
        <v>194</v>
      </c>
      <c r="AT148" s="161" t="s">
        <v>125</v>
      </c>
      <c r="AU148" s="161" t="s">
        <v>83</v>
      </c>
      <c r="AY148" s="15" t="s">
        <v>122</v>
      </c>
      <c r="BE148" s="162">
        <f t="shared" si="14"/>
        <v>0</v>
      </c>
      <c r="BF148" s="162">
        <f t="shared" si="15"/>
        <v>0</v>
      </c>
      <c r="BG148" s="162">
        <f t="shared" si="16"/>
        <v>0</v>
      </c>
      <c r="BH148" s="162">
        <f t="shared" si="17"/>
        <v>0</v>
      </c>
      <c r="BI148" s="162">
        <f t="shared" si="18"/>
        <v>0</v>
      </c>
      <c r="BJ148" s="15" t="s">
        <v>81</v>
      </c>
      <c r="BK148" s="162">
        <f t="shared" si="19"/>
        <v>0</v>
      </c>
      <c r="BL148" s="15" t="s">
        <v>194</v>
      </c>
      <c r="BM148" s="161" t="s">
        <v>424</v>
      </c>
    </row>
    <row r="149" spans="2:65" s="1" customFormat="1" ht="24" customHeight="1" x14ac:dyDescent="0.2">
      <c r="B149" s="149"/>
      <c r="C149" s="150" t="s">
        <v>264</v>
      </c>
      <c r="D149" s="150" t="s">
        <v>125</v>
      </c>
      <c r="E149" s="151" t="s">
        <v>425</v>
      </c>
      <c r="F149" s="152" t="s">
        <v>426</v>
      </c>
      <c r="G149" s="153" t="s">
        <v>161</v>
      </c>
      <c r="H149" s="154">
        <v>1</v>
      </c>
      <c r="I149" s="155"/>
      <c r="J149" s="156">
        <f t="shared" si="10"/>
        <v>0</v>
      </c>
      <c r="K149" s="152" t="s">
        <v>129</v>
      </c>
      <c r="L149" s="30"/>
      <c r="M149" s="157" t="s">
        <v>1</v>
      </c>
      <c r="N149" s="158" t="s">
        <v>38</v>
      </c>
      <c r="O149" s="53"/>
      <c r="P149" s="159">
        <f t="shared" si="11"/>
        <v>0</v>
      </c>
      <c r="Q149" s="159">
        <v>3.1E-4</v>
      </c>
      <c r="R149" s="159">
        <f t="shared" si="12"/>
        <v>3.1E-4</v>
      </c>
      <c r="S149" s="159">
        <v>0</v>
      </c>
      <c r="T149" s="160">
        <f t="shared" si="13"/>
        <v>0</v>
      </c>
      <c r="AR149" s="161" t="s">
        <v>194</v>
      </c>
      <c r="AT149" s="161" t="s">
        <v>125</v>
      </c>
      <c r="AU149" s="161" t="s">
        <v>83</v>
      </c>
      <c r="AY149" s="15" t="s">
        <v>122</v>
      </c>
      <c r="BE149" s="162">
        <f t="shared" si="14"/>
        <v>0</v>
      </c>
      <c r="BF149" s="162">
        <f t="shared" si="15"/>
        <v>0</v>
      </c>
      <c r="BG149" s="162">
        <f t="shared" si="16"/>
        <v>0</v>
      </c>
      <c r="BH149" s="162">
        <f t="shared" si="17"/>
        <v>0</v>
      </c>
      <c r="BI149" s="162">
        <f t="shared" si="18"/>
        <v>0</v>
      </c>
      <c r="BJ149" s="15" t="s">
        <v>81</v>
      </c>
      <c r="BK149" s="162">
        <f t="shared" si="19"/>
        <v>0</v>
      </c>
      <c r="BL149" s="15" t="s">
        <v>194</v>
      </c>
      <c r="BM149" s="161" t="s">
        <v>427</v>
      </c>
    </row>
    <row r="150" spans="2:65" s="1" customFormat="1" ht="24" customHeight="1" x14ac:dyDescent="0.2">
      <c r="B150" s="149"/>
      <c r="C150" s="150" t="s">
        <v>171</v>
      </c>
      <c r="D150" s="150" t="s">
        <v>125</v>
      </c>
      <c r="E150" s="151" t="s">
        <v>428</v>
      </c>
      <c r="F150" s="152" t="s">
        <v>429</v>
      </c>
      <c r="G150" s="153" t="s">
        <v>128</v>
      </c>
      <c r="H150" s="154">
        <v>42</v>
      </c>
      <c r="I150" s="155"/>
      <c r="J150" s="156">
        <f t="shared" si="10"/>
        <v>0</v>
      </c>
      <c r="K150" s="152" t="s">
        <v>129</v>
      </c>
      <c r="L150" s="30"/>
      <c r="M150" s="157" t="s">
        <v>1</v>
      </c>
      <c r="N150" s="158" t="s">
        <v>38</v>
      </c>
      <c r="O150" s="53"/>
      <c r="P150" s="159">
        <f t="shared" si="11"/>
        <v>0</v>
      </c>
      <c r="Q150" s="159">
        <v>4.0000000000000002E-4</v>
      </c>
      <c r="R150" s="159">
        <f t="shared" si="12"/>
        <v>1.6800000000000002E-2</v>
      </c>
      <c r="S150" s="159">
        <v>0</v>
      </c>
      <c r="T150" s="160">
        <f t="shared" si="13"/>
        <v>0</v>
      </c>
      <c r="AR150" s="161" t="s">
        <v>194</v>
      </c>
      <c r="AT150" s="161" t="s">
        <v>125</v>
      </c>
      <c r="AU150" s="161" t="s">
        <v>83</v>
      </c>
      <c r="AY150" s="15" t="s">
        <v>122</v>
      </c>
      <c r="BE150" s="162">
        <f t="shared" si="14"/>
        <v>0</v>
      </c>
      <c r="BF150" s="162">
        <f t="shared" si="15"/>
        <v>0</v>
      </c>
      <c r="BG150" s="162">
        <f t="shared" si="16"/>
        <v>0</v>
      </c>
      <c r="BH150" s="162">
        <f t="shared" si="17"/>
        <v>0</v>
      </c>
      <c r="BI150" s="162">
        <f t="shared" si="18"/>
        <v>0</v>
      </c>
      <c r="BJ150" s="15" t="s">
        <v>81</v>
      </c>
      <c r="BK150" s="162">
        <f t="shared" si="19"/>
        <v>0</v>
      </c>
      <c r="BL150" s="15" t="s">
        <v>194</v>
      </c>
      <c r="BM150" s="161" t="s">
        <v>430</v>
      </c>
    </row>
    <row r="151" spans="2:65" s="12" customFormat="1" ht="11.25" x14ac:dyDescent="0.2">
      <c r="B151" s="173"/>
      <c r="D151" s="174" t="s">
        <v>219</v>
      </c>
      <c r="E151" s="175" t="s">
        <v>1</v>
      </c>
      <c r="F151" s="176" t="s">
        <v>431</v>
      </c>
      <c r="H151" s="177">
        <v>42</v>
      </c>
      <c r="I151" s="178"/>
      <c r="L151" s="173"/>
      <c r="M151" s="179"/>
      <c r="N151" s="180"/>
      <c r="O151" s="180"/>
      <c r="P151" s="180"/>
      <c r="Q151" s="180"/>
      <c r="R151" s="180"/>
      <c r="S151" s="180"/>
      <c r="T151" s="181"/>
      <c r="AT151" s="175" t="s">
        <v>219</v>
      </c>
      <c r="AU151" s="175" t="s">
        <v>83</v>
      </c>
      <c r="AV151" s="12" t="s">
        <v>83</v>
      </c>
      <c r="AW151" s="12" t="s">
        <v>30</v>
      </c>
      <c r="AX151" s="12" t="s">
        <v>81</v>
      </c>
      <c r="AY151" s="175" t="s">
        <v>122</v>
      </c>
    </row>
    <row r="152" spans="2:65" s="1" customFormat="1" ht="16.5" customHeight="1" x14ac:dyDescent="0.2">
      <c r="B152" s="149"/>
      <c r="C152" s="150" t="s">
        <v>175</v>
      </c>
      <c r="D152" s="150" t="s">
        <v>125</v>
      </c>
      <c r="E152" s="151" t="s">
        <v>432</v>
      </c>
      <c r="F152" s="152" t="s">
        <v>433</v>
      </c>
      <c r="G152" s="153" t="s">
        <v>128</v>
      </c>
      <c r="H152" s="154">
        <v>42</v>
      </c>
      <c r="I152" s="155"/>
      <c r="J152" s="156">
        <f>ROUND(I152*H152,2)</f>
        <v>0</v>
      </c>
      <c r="K152" s="152" t="s">
        <v>129</v>
      </c>
      <c r="L152" s="30"/>
      <c r="M152" s="157" t="s">
        <v>1</v>
      </c>
      <c r="N152" s="158" t="s">
        <v>38</v>
      </c>
      <c r="O152" s="53"/>
      <c r="P152" s="159">
        <f>O152*H152</f>
        <v>0</v>
      </c>
      <c r="Q152" s="159">
        <v>1.0000000000000001E-5</v>
      </c>
      <c r="R152" s="159">
        <f>Q152*H152</f>
        <v>4.2000000000000002E-4</v>
      </c>
      <c r="S152" s="159">
        <v>0</v>
      </c>
      <c r="T152" s="160">
        <f>S152*H152</f>
        <v>0</v>
      </c>
      <c r="AR152" s="161" t="s">
        <v>194</v>
      </c>
      <c r="AT152" s="161" t="s">
        <v>125</v>
      </c>
      <c r="AU152" s="161" t="s">
        <v>83</v>
      </c>
      <c r="AY152" s="15" t="s">
        <v>122</v>
      </c>
      <c r="BE152" s="162">
        <f>IF(N152="základní",J152,0)</f>
        <v>0</v>
      </c>
      <c r="BF152" s="162">
        <f>IF(N152="snížená",J152,0)</f>
        <v>0</v>
      </c>
      <c r="BG152" s="162">
        <f>IF(N152="zákl. přenesená",J152,0)</f>
        <v>0</v>
      </c>
      <c r="BH152" s="162">
        <f>IF(N152="sníž. přenesená",J152,0)</f>
        <v>0</v>
      </c>
      <c r="BI152" s="162">
        <f>IF(N152="nulová",J152,0)</f>
        <v>0</v>
      </c>
      <c r="BJ152" s="15" t="s">
        <v>81</v>
      </c>
      <c r="BK152" s="162">
        <f>ROUND(I152*H152,2)</f>
        <v>0</v>
      </c>
      <c r="BL152" s="15" t="s">
        <v>194</v>
      </c>
      <c r="BM152" s="161" t="s">
        <v>434</v>
      </c>
    </row>
    <row r="153" spans="2:65" s="1" customFormat="1" ht="24" customHeight="1" x14ac:dyDescent="0.2">
      <c r="B153" s="149"/>
      <c r="C153" s="150" t="s">
        <v>179</v>
      </c>
      <c r="D153" s="150" t="s">
        <v>125</v>
      </c>
      <c r="E153" s="151" t="s">
        <v>260</v>
      </c>
      <c r="F153" s="152" t="s">
        <v>261</v>
      </c>
      <c r="G153" s="153" t="s">
        <v>262</v>
      </c>
      <c r="H153" s="154">
        <v>0.20899999999999999</v>
      </c>
      <c r="I153" s="155"/>
      <c r="J153" s="156">
        <f>ROUND(I153*H153,2)</f>
        <v>0</v>
      </c>
      <c r="K153" s="152" t="s">
        <v>129</v>
      </c>
      <c r="L153" s="30"/>
      <c r="M153" s="157" t="s">
        <v>1</v>
      </c>
      <c r="N153" s="158" t="s">
        <v>38</v>
      </c>
      <c r="O153" s="53"/>
      <c r="P153" s="159">
        <f>O153*H153</f>
        <v>0</v>
      </c>
      <c r="Q153" s="159">
        <v>0</v>
      </c>
      <c r="R153" s="159">
        <f>Q153*H153</f>
        <v>0</v>
      </c>
      <c r="S153" s="159">
        <v>0</v>
      </c>
      <c r="T153" s="160">
        <f>S153*H153</f>
        <v>0</v>
      </c>
      <c r="AR153" s="161" t="s">
        <v>194</v>
      </c>
      <c r="AT153" s="161" t="s">
        <v>125</v>
      </c>
      <c r="AU153" s="161" t="s">
        <v>83</v>
      </c>
      <c r="AY153" s="15" t="s">
        <v>122</v>
      </c>
      <c r="BE153" s="162">
        <f>IF(N153="základní",J153,0)</f>
        <v>0</v>
      </c>
      <c r="BF153" s="162">
        <f>IF(N153="snížená",J153,0)</f>
        <v>0</v>
      </c>
      <c r="BG153" s="162">
        <f>IF(N153="zákl. přenesená",J153,0)</f>
        <v>0</v>
      </c>
      <c r="BH153" s="162">
        <f>IF(N153="sníž. přenesená",J153,0)</f>
        <v>0</v>
      </c>
      <c r="BI153" s="162">
        <f>IF(N153="nulová",J153,0)</f>
        <v>0</v>
      </c>
      <c r="BJ153" s="15" t="s">
        <v>81</v>
      </c>
      <c r="BK153" s="162">
        <f>ROUND(I153*H153,2)</f>
        <v>0</v>
      </c>
      <c r="BL153" s="15" t="s">
        <v>194</v>
      </c>
      <c r="BM153" s="161" t="s">
        <v>435</v>
      </c>
    </row>
    <row r="154" spans="2:65" s="1" customFormat="1" ht="24" customHeight="1" x14ac:dyDescent="0.2">
      <c r="B154" s="149"/>
      <c r="C154" s="150" t="s">
        <v>183</v>
      </c>
      <c r="D154" s="150" t="s">
        <v>125</v>
      </c>
      <c r="E154" s="151" t="s">
        <v>265</v>
      </c>
      <c r="F154" s="152" t="s">
        <v>266</v>
      </c>
      <c r="G154" s="153" t="s">
        <v>262</v>
      </c>
      <c r="H154" s="154">
        <v>0.20899999999999999</v>
      </c>
      <c r="I154" s="155"/>
      <c r="J154" s="156">
        <f>ROUND(I154*H154,2)</f>
        <v>0</v>
      </c>
      <c r="K154" s="152" t="s">
        <v>129</v>
      </c>
      <c r="L154" s="30"/>
      <c r="M154" s="157" t="s">
        <v>1</v>
      </c>
      <c r="N154" s="158" t="s">
        <v>38</v>
      </c>
      <c r="O154" s="53"/>
      <c r="P154" s="159">
        <f>O154*H154</f>
        <v>0</v>
      </c>
      <c r="Q154" s="159">
        <v>0</v>
      </c>
      <c r="R154" s="159">
        <f>Q154*H154</f>
        <v>0</v>
      </c>
      <c r="S154" s="159">
        <v>0</v>
      </c>
      <c r="T154" s="160">
        <f>S154*H154</f>
        <v>0</v>
      </c>
      <c r="AR154" s="161" t="s">
        <v>194</v>
      </c>
      <c r="AT154" s="161" t="s">
        <v>125</v>
      </c>
      <c r="AU154" s="161" t="s">
        <v>83</v>
      </c>
      <c r="AY154" s="15" t="s">
        <v>122</v>
      </c>
      <c r="BE154" s="162">
        <f>IF(N154="základní",J154,0)</f>
        <v>0</v>
      </c>
      <c r="BF154" s="162">
        <f>IF(N154="snížená",J154,0)</f>
        <v>0</v>
      </c>
      <c r="BG154" s="162">
        <f>IF(N154="zákl. přenesená",J154,0)</f>
        <v>0</v>
      </c>
      <c r="BH154" s="162">
        <f>IF(N154="sníž. přenesená",J154,0)</f>
        <v>0</v>
      </c>
      <c r="BI154" s="162">
        <f>IF(N154="nulová",J154,0)</f>
        <v>0</v>
      </c>
      <c r="BJ154" s="15" t="s">
        <v>81</v>
      </c>
      <c r="BK154" s="162">
        <f>ROUND(I154*H154,2)</f>
        <v>0</v>
      </c>
      <c r="BL154" s="15" t="s">
        <v>194</v>
      </c>
      <c r="BM154" s="161" t="s">
        <v>436</v>
      </c>
    </row>
    <row r="155" spans="2:65" s="11" customFormat="1" ht="25.9" customHeight="1" x14ac:dyDescent="0.2">
      <c r="B155" s="136"/>
      <c r="D155" s="137" t="s">
        <v>72</v>
      </c>
      <c r="E155" s="138" t="s">
        <v>268</v>
      </c>
      <c r="F155" s="138" t="s">
        <v>269</v>
      </c>
      <c r="I155" s="139"/>
      <c r="J155" s="140">
        <f>BK155</f>
        <v>0</v>
      </c>
      <c r="L155" s="136"/>
      <c r="M155" s="141"/>
      <c r="N155" s="142"/>
      <c r="O155" s="142"/>
      <c r="P155" s="143">
        <f>SUM(P156:P162)</f>
        <v>0</v>
      </c>
      <c r="Q155" s="142"/>
      <c r="R155" s="143">
        <f>SUM(R156:R162)</f>
        <v>0</v>
      </c>
      <c r="S155" s="142"/>
      <c r="T155" s="144">
        <f>SUM(T156:T162)</f>
        <v>0</v>
      </c>
      <c r="AR155" s="137" t="s">
        <v>130</v>
      </c>
      <c r="AT155" s="145" t="s">
        <v>72</v>
      </c>
      <c r="AU155" s="145" t="s">
        <v>73</v>
      </c>
      <c r="AY155" s="137" t="s">
        <v>122</v>
      </c>
      <c r="BK155" s="146">
        <f>SUM(BK156:BK162)</f>
        <v>0</v>
      </c>
    </row>
    <row r="156" spans="2:65" s="1" customFormat="1" ht="36" customHeight="1" x14ac:dyDescent="0.2">
      <c r="B156" s="149"/>
      <c r="C156" s="150" t="s">
        <v>7</v>
      </c>
      <c r="D156" s="150" t="s">
        <v>125</v>
      </c>
      <c r="E156" s="151" t="s">
        <v>340</v>
      </c>
      <c r="F156" s="237" t="s">
        <v>437</v>
      </c>
      <c r="G156" s="153" t="s">
        <v>325</v>
      </c>
      <c r="H156" s="154">
        <v>1</v>
      </c>
      <c r="I156" s="155"/>
      <c r="J156" s="156">
        <f t="shared" ref="J156:J162" si="20">ROUND(I156*H156,2)</f>
        <v>0</v>
      </c>
      <c r="K156" s="152" t="s">
        <v>1</v>
      </c>
      <c r="L156" s="30"/>
      <c r="M156" s="157" t="s">
        <v>1</v>
      </c>
      <c r="N156" s="158" t="s">
        <v>38</v>
      </c>
      <c r="O156" s="53"/>
      <c r="P156" s="159">
        <f t="shared" ref="P156:P162" si="21">O156*H156</f>
        <v>0</v>
      </c>
      <c r="Q156" s="159">
        <v>0</v>
      </c>
      <c r="R156" s="159">
        <f t="shared" ref="R156:R162" si="22">Q156*H156</f>
        <v>0</v>
      </c>
      <c r="S156" s="159">
        <v>0</v>
      </c>
      <c r="T156" s="160">
        <f t="shared" ref="T156:T162" si="23">S156*H156</f>
        <v>0</v>
      </c>
      <c r="AR156" s="161" t="s">
        <v>274</v>
      </c>
      <c r="AT156" s="161" t="s">
        <v>125</v>
      </c>
      <c r="AU156" s="161" t="s">
        <v>81</v>
      </c>
      <c r="AY156" s="15" t="s">
        <v>122</v>
      </c>
      <c r="BE156" s="162">
        <f t="shared" ref="BE156:BE162" si="24">IF(N156="základní",J156,0)</f>
        <v>0</v>
      </c>
      <c r="BF156" s="162">
        <f t="shared" ref="BF156:BF162" si="25">IF(N156="snížená",J156,0)</f>
        <v>0</v>
      </c>
      <c r="BG156" s="162">
        <f t="shared" ref="BG156:BG162" si="26">IF(N156="zákl. přenesená",J156,0)</f>
        <v>0</v>
      </c>
      <c r="BH156" s="162">
        <f t="shared" ref="BH156:BH162" si="27">IF(N156="sníž. přenesená",J156,0)</f>
        <v>0</v>
      </c>
      <c r="BI156" s="162">
        <f t="shared" ref="BI156:BI162" si="28">IF(N156="nulová",J156,0)</f>
        <v>0</v>
      </c>
      <c r="BJ156" s="15" t="s">
        <v>81</v>
      </c>
      <c r="BK156" s="162">
        <f t="shared" ref="BK156:BK162" si="29">ROUND(I156*H156,2)</f>
        <v>0</v>
      </c>
      <c r="BL156" s="15" t="s">
        <v>274</v>
      </c>
      <c r="BM156" s="161" t="s">
        <v>438</v>
      </c>
    </row>
    <row r="157" spans="2:65" s="1" customFormat="1" ht="24" customHeight="1" x14ac:dyDescent="0.2">
      <c r="B157" s="149"/>
      <c r="C157" s="150" t="s">
        <v>199</v>
      </c>
      <c r="D157" s="150" t="s">
        <v>125</v>
      </c>
      <c r="E157" s="151" t="s">
        <v>319</v>
      </c>
      <c r="F157" s="237" t="s">
        <v>439</v>
      </c>
      <c r="G157" s="153" t="s">
        <v>325</v>
      </c>
      <c r="H157" s="154">
        <v>1</v>
      </c>
      <c r="I157" s="155"/>
      <c r="J157" s="156">
        <f t="shared" si="20"/>
        <v>0</v>
      </c>
      <c r="K157" s="152" t="s">
        <v>1</v>
      </c>
      <c r="L157" s="30"/>
      <c r="M157" s="157" t="s">
        <v>1</v>
      </c>
      <c r="N157" s="158" t="s">
        <v>38</v>
      </c>
      <c r="O157" s="53"/>
      <c r="P157" s="159">
        <f t="shared" si="21"/>
        <v>0</v>
      </c>
      <c r="Q157" s="159">
        <v>0</v>
      </c>
      <c r="R157" s="159">
        <f t="shared" si="22"/>
        <v>0</v>
      </c>
      <c r="S157" s="159">
        <v>0</v>
      </c>
      <c r="T157" s="160">
        <f t="shared" si="23"/>
        <v>0</v>
      </c>
      <c r="AR157" s="161" t="s">
        <v>274</v>
      </c>
      <c r="AT157" s="161" t="s">
        <v>125</v>
      </c>
      <c r="AU157" s="161" t="s">
        <v>81</v>
      </c>
      <c r="AY157" s="15" t="s">
        <v>122</v>
      </c>
      <c r="BE157" s="162">
        <f t="shared" si="24"/>
        <v>0</v>
      </c>
      <c r="BF157" s="162">
        <f t="shared" si="25"/>
        <v>0</v>
      </c>
      <c r="BG157" s="162">
        <f t="shared" si="26"/>
        <v>0</v>
      </c>
      <c r="BH157" s="162">
        <f t="shared" si="27"/>
        <v>0</v>
      </c>
      <c r="BI157" s="162">
        <f t="shared" si="28"/>
        <v>0</v>
      </c>
      <c r="BJ157" s="15" t="s">
        <v>81</v>
      </c>
      <c r="BK157" s="162">
        <f t="shared" si="29"/>
        <v>0</v>
      </c>
      <c r="BL157" s="15" t="s">
        <v>274</v>
      </c>
      <c r="BM157" s="161" t="s">
        <v>440</v>
      </c>
    </row>
    <row r="158" spans="2:65" s="1" customFormat="1" ht="16.5" customHeight="1" x14ac:dyDescent="0.2">
      <c r="B158" s="149"/>
      <c r="C158" s="150" t="s">
        <v>203</v>
      </c>
      <c r="D158" s="150" t="s">
        <v>125</v>
      </c>
      <c r="E158" s="151" t="s">
        <v>328</v>
      </c>
      <c r="F158" s="152" t="s">
        <v>441</v>
      </c>
      <c r="G158" s="153" t="s">
        <v>325</v>
      </c>
      <c r="H158" s="154">
        <v>3</v>
      </c>
      <c r="I158" s="155"/>
      <c r="J158" s="156">
        <f t="shared" si="20"/>
        <v>0</v>
      </c>
      <c r="K158" s="152" t="s">
        <v>1</v>
      </c>
      <c r="L158" s="30"/>
      <c r="M158" s="157" t="s">
        <v>1</v>
      </c>
      <c r="N158" s="158" t="s">
        <v>38</v>
      </c>
      <c r="O158" s="53"/>
      <c r="P158" s="159">
        <f t="shared" si="21"/>
        <v>0</v>
      </c>
      <c r="Q158" s="159">
        <v>0</v>
      </c>
      <c r="R158" s="159">
        <f t="shared" si="22"/>
        <v>0</v>
      </c>
      <c r="S158" s="159">
        <v>0</v>
      </c>
      <c r="T158" s="160">
        <f t="shared" si="23"/>
        <v>0</v>
      </c>
      <c r="AR158" s="161" t="s">
        <v>274</v>
      </c>
      <c r="AT158" s="161" t="s">
        <v>125</v>
      </c>
      <c r="AU158" s="161" t="s">
        <v>81</v>
      </c>
      <c r="AY158" s="15" t="s">
        <v>122</v>
      </c>
      <c r="BE158" s="162">
        <f t="shared" si="24"/>
        <v>0</v>
      </c>
      <c r="BF158" s="162">
        <f t="shared" si="25"/>
        <v>0</v>
      </c>
      <c r="BG158" s="162">
        <f t="shared" si="26"/>
        <v>0</v>
      </c>
      <c r="BH158" s="162">
        <f t="shared" si="27"/>
        <v>0</v>
      </c>
      <c r="BI158" s="162">
        <f t="shared" si="28"/>
        <v>0</v>
      </c>
      <c r="BJ158" s="15" t="s">
        <v>81</v>
      </c>
      <c r="BK158" s="162">
        <f t="shared" si="29"/>
        <v>0</v>
      </c>
      <c r="BL158" s="15" t="s">
        <v>274</v>
      </c>
      <c r="BM158" s="161" t="s">
        <v>442</v>
      </c>
    </row>
    <row r="159" spans="2:65" s="1" customFormat="1" ht="16.5" customHeight="1" x14ac:dyDescent="0.2">
      <c r="B159" s="149"/>
      <c r="C159" s="150" t="s">
        <v>215</v>
      </c>
      <c r="D159" s="150" t="s">
        <v>125</v>
      </c>
      <c r="E159" s="151" t="s">
        <v>347</v>
      </c>
      <c r="F159" s="152" t="s">
        <v>443</v>
      </c>
      <c r="G159" s="153" t="s">
        <v>325</v>
      </c>
      <c r="H159" s="154">
        <v>1</v>
      </c>
      <c r="I159" s="155"/>
      <c r="J159" s="156">
        <f t="shared" si="20"/>
        <v>0</v>
      </c>
      <c r="K159" s="152" t="s">
        <v>1</v>
      </c>
      <c r="L159" s="30"/>
      <c r="M159" s="157" t="s">
        <v>1</v>
      </c>
      <c r="N159" s="158" t="s">
        <v>38</v>
      </c>
      <c r="O159" s="53"/>
      <c r="P159" s="159">
        <f t="shared" si="21"/>
        <v>0</v>
      </c>
      <c r="Q159" s="159">
        <v>0</v>
      </c>
      <c r="R159" s="159">
        <f t="shared" si="22"/>
        <v>0</v>
      </c>
      <c r="S159" s="159">
        <v>0</v>
      </c>
      <c r="T159" s="160">
        <f t="shared" si="23"/>
        <v>0</v>
      </c>
      <c r="AR159" s="161" t="s">
        <v>274</v>
      </c>
      <c r="AT159" s="161" t="s">
        <v>125</v>
      </c>
      <c r="AU159" s="161" t="s">
        <v>81</v>
      </c>
      <c r="AY159" s="15" t="s">
        <v>122</v>
      </c>
      <c r="BE159" s="162">
        <f t="shared" si="24"/>
        <v>0</v>
      </c>
      <c r="BF159" s="162">
        <f t="shared" si="25"/>
        <v>0</v>
      </c>
      <c r="BG159" s="162">
        <f t="shared" si="26"/>
        <v>0</v>
      </c>
      <c r="BH159" s="162">
        <f t="shared" si="27"/>
        <v>0</v>
      </c>
      <c r="BI159" s="162">
        <f t="shared" si="28"/>
        <v>0</v>
      </c>
      <c r="BJ159" s="15" t="s">
        <v>81</v>
      </c>
      <c r="BK159" s="162">
        <f t="shared" si="29"/>
        <v>0</v>
      </c>
      <c r="BL159" s="15" t="s">
        <v>274</v>
      </c>
      <c r="BM159" s="161" t="s">
        <v>444</v>
      </c>
    </row>
    <row r="160" spans="2:65" s="1" customFormat="1" ht="16.5" customHeight="1" x14ac:dyDescent="0.2">
      <c r="B160" s="149"/>
      <c r="C160" s="150" t="s">
        <v>221</v>
      </c>
      <c r="D160" s="150" t="s">
        <v>125</v>
      </c>
      <c r="E160" s="151" t="s">
        <v>351</v>
      </c>
      <c r="F160" s="152" t="s">
        <v>445</v>
      </c>
      <c r="G160" s="153" t="s">
        <v>325</v>
      </c>
      <c r="H160" s="154">
        <v>1</v>
      </c>
      <c r="I160" s="155"/>
      <c r="J160" s="156">
        <f t="shared" si="20"/>
        <v>0</v>
      </c>
      <c r="K160" s="152" t="s">
        <v>1</v>
      </c>
      <c r="L160" s="30"/>
      <c r="M160" s="157" t="s">
        <v>1</v>
      </c>
      <c r="N160" s="158" t="s">
        <v>38</v>
      </c>
      <c r="O160" s="53"/>
      <c r="P160" s="159">
        <f t="shared" si="21"/>
        <v>0</v>
      </c>
      <c r="Q160" s="159">
        <v>0</v>
      </c>
      <c r="R160" s="159">
        <f t="shared" si="22"/>
        <v>0</v>
      </c>
      <c r="S160" s="159">
        <v>0</v>
      </c>
      <c r="T160" s="160">
        <f t="shared" si="23"/>
        <v>0</v>
      </c>
      <c r="AR160" s="161" t="s">
        <v>274</v>
      </c>
      <c r="AT160" s="161" t="s">
        <v>125</v>
      </c>
      <c r="AU160" s="161" t="s">
        <v>81</v>
      </c>
      <c r="AY160" s="15" t="s">
        <v>122</v>
      </c>
      <c r="BE160" s="162">
        <f t="shared" si="24"/>
        <v>0</v>
      </c>
      <c r="BF160" s="162">
        <f t="shared" si="25"/>
        <v>0</v>
      </c>
      <c r="BG160" s="162">
        <f t="shared" si="26"/>
        <v>0</v>
      </c>
      <c r="BH160" s="162">
        <f t="shared" si="27"/>
        <v>0</v>
      </c>
      <c r="BI160" s="162">
        <f t="shared" si="28"/>
        <v>0</v>
      </c>
      <c r="BJ160" s="15" t="s">
        <v>81</v>
      </c>
      <c r="BK160" s="162">
        <f t="shared" si="29"/>
        <v>0</v>
      </c>
      <c r="BL160" s="15" t="s">
        <v>274</v>
      </c>
      <c r="BM160" s="161" t="s">
        <v>446</v>
      </c>
    </row>
    <row r="161" spans="2:65" s="1" customFormat="1" ht="16.5" customHeight="1" x14ac:dyDescent="0.2">
      <c r="B161" s="149"/>
      <c r="C161" s="150" t="s">
        <v>235</v>
      </c>
      <c r="D161" s="150" t="s">
        <v>125</v>
      </c>
      <c r="E161" s="151" t="s">
        <v>355</v>
      </c>
      <c r="F161" s="152" t="s">
        <v>447</v>
      </c>
      <c r="G161" s="153" t="s">
        <v>283</v>
      </c>
      <c r="H161" s="154">
        <v>2</v>
      </c>
      <c r="I161" s="155"/>
      <c r="J161" s="156">
        <f t="shared" si="20"/>
        <v>0</v>
      </c>
      <c r="K161" s="152" t="s">
        <v>1</v>
      </c>
      <c r="L161" s="30"/>
      <c r="M161" s="157" t="s">
        <v>1</v>
      </c>
      <c r="N161" s="158" t="s">
        <v>38</v>
      </c>
      <c r="O161" s="53"/>
      <c r="P161" s="159">
        <f t="shared" si="21"/>
        <v>0</v>
      </c>
      <c r="Q161" s="159">
        <v>0</v>
      </c>
      <c r="R161" s="159">
        <f t="shared" si="22"/>
        <v>0</v>
      </c>
      <c r="S161" s="159">
        <v>0</v>
      </c>
      <c r="T161" s="160">
        <f t="shared" si="23"/>
        <v>0</v>
      </c>
      <c r="AR161" s="161" t="s">
        <v>274</v>
      </c>
      <c r="AT161" s="161" t="s">
        <v>125</v>
      </c>
      <c r="AU161" s="161" t="s">
        <v>81</v>
      </c>
      <c r="AY161" s="15" t="s">
        <v>122</v>
      </c>
      <c r="BE161" s="162">
        <f t="shared" si="24"/>
        <v>0</v>
      </c>
      <c r="BF161" s="162">
        <f t="shared" si="25"/>
        <v>0</v>
      </c>
      <c r="BG161" s="162">
        <f t="shared" si="26"/>
        <v>0</v>
      </c>
      <c r="BH161" s="162">
        <f t="shared" si="27"/>
        <v>0</v>
      </c>
      <c r="BI161" s="162">
        <f t="shared" si="28"/>
        <v>0</v>
      </c>
      <c r="BJ161" s="15" t="s">
        <v>81</v>
      </c>
      <c r="BK161" s="162">
        <f t="shared" si="29"/>
        <v>0</v>
      </c>
      <c r="BL161" s="15" t="s">
        <v>274</v>
      </c>
      <c r="BM161" s="161" t="s">
        <v>448</v>
      </c>
    </row>
    <row r="162" spans="2:65" s="1" customFormat="1" ht="16.5" customHeight="1" x14ac:dyDescent="0.2">
      <c r="B162" s="149"/>
      <c r="C162" s="150" t="s">
        <v>237</v>
      </c>
      <c r="D162" s="150" t="s">
        <v>125</v>
      </c>
      <c r="E162" s="151" t="s">
        <v>359</v>
      </c>
      <c r="F162" s="152" t="s">
        <v>449</v>
      </c>
      <c r="G162" s="153" t="s">
        <v>316</v>
      </c>
      <c r="H162" s="154">
        <v>5</v>
      </c>
      <c r="I162" s="155"/>
      <c r="J162" s="156">
        <f t="shared" si="20"/>
        <v>0</v>
      </c>
      <c r="K162" s="152" t="s">
        <v>1</v>
      </c>
      <c r="L162" s="30"/>
      <c r="M162" s="189" t="s">
        <v>1</v>
      </c>
      <c r="N162" s="190" t="s">
        <v>38</v>
      </c>
      <c r="O162" s="191"/>
      <c r="P162" s="192">
        <f t="shared" si="21"/>
        <v>0</v>
      </c>
      <c r="Q162" s="192">
        <v>0</v>
      </c>
      <c r="R162" s="192">
        <f t="shared" si="22"/>
        <v>0</v>
      </c>
      <c r="S162" s="192">
        <v>0</v>
      </c>
      <c r="T162" s="193">
        <f t="shared" si="23"/>
        <v>0</v>
      </c>
      <c r="AR162" s="161" t="s">
        <v>274</v>
      </c>
      <c r="AT162" s="161" t="s">
        <v>125</v>
      </c>
      <c r="AU162" s="161" t="s">
        <v>81</v>
      </c>
      <c r="AY162" s="15" t="s">
        <v>122</v>
      </c>
      <c r="BE162" s="162">
        <f t="shared" si="24"/>
        <v>0</v>
      </c>
      <c r="BF162" s="162">
        <f t="shared" si="25"/>
        <v>0</v>
      </c>
      <c r="BG162" s="162">
        <f t="shared" si="26"/>
        <v>0</v>
      </c>
      <c r="BH162" s="162">
        <f t="shared" si="27"/>
        <v>0</v>
      </c>
      <c r="BI162" s="162">
        <f t="shared" si="28"/>
        <v>0</v>
      </c>
      <c r="BJ162" s="15" t="s">
        <v>81</v>
      </c>
      <c r="BK162" s="162">
        <f t="shared" si="29"/>
        <v>0</v>
      </c>
      <c r="BL162" s="15" t="s">
        <v>274</v>
      </c>
      <c r="BM162" s="161" t="s">
        <v>450</v>
      </c>
    </row>
    <row r="163" spans="2:65" s="1" customFormat="1" ht="6.95" customHeight="1" x14ac:dyDescent="0.2">
      <c r="B163" s="42"/>
      <c r="C163" s="43"/>
      <c r="D163" s="43"/>
      <c r="E163" s="43"/>
      <c r="F163" s="43"/>
      <c r="G163" s="43"/>
      <c r="H163" s="43"/>
      <c r="I163" s="110"/>
      <c r="J163" s="43"/>
      <c r="K163" s="43"/>
      <c r="L163" s="30"/>
    </row>
  </sheetData>
  <autoFilter ref="C120:K162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2"/>
  <sheetViews>
    <sheetView showGridLines="0" workbookViewId="0"/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6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5" t="s">
        <v>89</v>
      </c>
    </row>
    <row r="3" spans="2:46" ht="6.95" customHeight="1" x14ac:dyDescent="0.2">
      <c r="B3" s="16"/>
      <c r="C3" s="17"/>
      <c r="D3" s="17"/>
      <c r="E3" s="17"/>
      <c r="F3" s="17"/>
      <c r="G3" s="17"/>
      <c r="H3" s="17"/>
      <c r="I3" s="87"/>
      <c r="J3" s="17"/>
      <c r="K3" s="17"/>
      <c r="L3" s="18"/>
      <c r="AT3" s="15" t="s">
        <v>83</v>
      </c>
    </row>
    <row r="4" spans="2:46" ht="24.95" customHeight="1" x14ac:dyDescent="0.2">
      <c r="B4" s="18"/>
      <c r="D4" s="19" t="s">
        <v>93</v>
      </c>
      <c r="L4" s="18"/>
      <c r="M4" s="88" t="s">
        <v>10</v>
      </c>
      <c r="AT4" s="15" t="s">
        <v>3</v>
      </c>
    </row>
    <row r="5" spans="2:46" ht="6.95" customHeight="1" x14ac:dyDescent="0.2">
      <c r="B5" s="18"/>
      <c r="L5" s="18"/>
    </row>
    <row r="6" spans="2:46" ht="12" customHeight="1" x14ac:dyDescent="0.2">
      <c r="B6" s="18"/>
      <c r="D6" s="25" t="s">
        <v>16</v>
      </c>
      <c r="L6" s="18"/>
    </row>
    <row r="7" spans="2:46" ht="16.5" customHeight="1" x14ac:dyDescent="0.2">
      <c r="B7" s="18"/>
      <c r="E7" s="233" t="str">
        <f>'Rekapitulace stavby'!K6</f>
        <v>SO02,03 Objekt technologie, filtrace, provozní, vstupní a areálové sítě</v>
      </c>
      <c r="F7" s="234"/>
      <c r="G7" s="234"/>
      <c r="H7" s="234"/>
      <c r="L7" s="18"/>
    </row>
    <row r="8" spans="2:46" s="1" customFormat="1" ht="12" customHeight="1" x14ac:dyDescent="0.2">
      <c r="B8" s="30"/>
      <c r="D8" s="25" t="s">
        <v>94</v>
      </c>
      <c r="I8" s="89"/>
      <c r="L8" s="30"/>
    </row>
    <row r="9" spans="2:46" s="1" customFormat="1" ht="36.950000000000003" customHeight="1" x14ac:dyDescent="0.2">
      <c r="B9" s="30"/>
      <c r="E9" s="213" t="s">
        <v>451</v>
      </c>
      <c r="F9" s="235"/>
      <c r="G9" s="235"/>
      <c r="H9" s="235"/>
      <c r="I9" s="89"/>
      <c r="L9" s="30"/>
    </row>
    <row r="10" spans="2:46" s="1" customFormat="1" ht="11.25" x14ac:dyDescent="0.2">
      <c r="B10" s="30"/>
      <c r="I10" s="89"/>
      <c r="L10" s="30"/>
    </row>
    <row r="11" spans="2:46" s="1" customFormat="1" ht="12" customHeight="1" x14ac:dyDescent="0.2">
      <c r="B11" s="30"/>
      <c r="D11" s="25" t="s">
        <v>18</v>
      </c>
      <c r="F11" s="23" t="s">
        <v>1</v>
      </c>
      <c r="I11" s="90" t="s">
        <v>19</v>
      </c>
      <c r="J11" s="23" t="s">
        <v>1</v>
      </c>
      <c r="L11" s="30"/>
    </row>
    <row r="12" spans="2:46" s="1" customFormat="1" ht="12" customHeight="1" x14ac:dyDescent="0.2">
      <c r="B12" s="30"/>
      <c r="D12" s="25" t="s">
        <v>20</v>
      </c>
      <c r="F12" s="23" t="s">
        <v>21</v>
      </c>
      <c r="I12" s="90" t="s">
        <v>22</v>
      </c>
      <c r="J12" s="50" t="str">
        <f>'Rekapitulace stavby'!AN8</f>
        <v>12. 5. 2020</v>
      </c>
      <c r="L12" s="30"/>
    </row>
    <row r="13" spans="2:46" s="1" customFormat="1" ht="10.9" customHeight="1" x14ac:dyDescent="0.2">
      <c r="B13" s="30"/>
      <c r="I13" s="89"/>
      <c r="L13" s="30"/>
    </row>
    <row r="14" spans="2:46" s="1" customFormat="1" ht="12" customHeight="1" x14ac:dyDescent="0.2">
      <c r="B14" s="30"/>
      <c r="D14" s="25" t="s">
        <v>24</v>
      </c>
      <c r="I14" s="90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 x14ac:dyDescent="0.2">
      <c r="B15" s="30"/>
      <c r="E15" s="23" t="str">
        <f>IF('Rekapitulace stavby'!E11="","",'Rekapitulace stavby'!E11)</f>
        <v xml:space="preserve"> </v>
      </c>
      <c r="I15" s="90" t="s">
        <v>26</v>
      </c>
      <c r="J15" s="23" t="str">
        <f>IF('Rekapitulace stavby'!AN11="","",'Rekapitulace stavby'!AN11)</f>
        <v/>
      </c>
      <c r="L15" s="30"/>
    </row>
    <row r="16" spans="2:46" s="1" customFormat="1" ht="6.95" customHeight="1" x14ac:dyDescent="0.2">
      <c r="B16" s="30"/>
      <c r="I16" s="89"/>
      <c r="L16" s="30"/>
    </row>
    <row r="17" spans="2:12" s="1" customFormat="1" ht="12" customHeight="1" x14ac:dyDescent="0.2">
      <c r="B17" s="30"/>
      <c r="D17" s="25" t="s">
        <v>27</v>
      </c>
      <c r="I17" s="90" t="s">
        <v>25</v>
      </c>
      <c r="J17" s="26" t="str">
        <f>'Rekapitulace stavby'!AN13</f>
        <v>Vyplň údaj</v>
      </c>
      <c r="L17" s="30"/>
    </row>
    <row r="18" spans="2:12" s="1" customFormat="1" ht="18" customHeight="1" x14ac:dyDescent="0.2">
      <c r="B18" s="30"/>
      <c r="E18" s="236" t="str">
        <f>'Rekapitulace stavby'!E14</f>
        <v>Vyplň údaj</v>
      </c>
      <c r="F18" s="216"/>
      <c r="G18" s="216"/>
      <c r="H18" s="216"/>
      <c r="I18" s="90" t="s">
        <v>26</v>
      </c>
      <c r="J18" s="26" t="str">
        <f>'Rekapitulace stavby'!AN14</f>
        <v>Vyplň údaj</v>
      </c>
      <c r="L18" s="30"/>
    </row>
    <row r="19" spans="2:12" s="1" customFormat="1" ht="6.95" customHeight="1" x14ac:dyDescent="0.2">
      <c r="B19" s="30"/>
      <c r="I19" s="89"/>
      <c r="L19" s="30"/>
    </row>
    <row r="20" spans="2:12" s="1" customFormat="1" ht="12" customHeight="1" x14ac:dyDescent="0.2">
      <c r="B20" s="30"/>
      <c r="D20" s="25" t="s">
        <v>29</v>
      </c>
      <c r="I20" s="90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 x14ac:dyDescent="0.2">
      <c r="B21" s="30"/>
      <c r="E21" s="23" t="str">
        <f>IF('Rekapitulace stavby'!E17="","",'Rekapitulace stavby'!E17)</f>
        <v xml:space="preserve"> </v>
      </c>
      <c r="I21" s="90" t="s">
        <v>26</v>
      </c>
      <c r="J21" s="23" t="str">
        <f>IF('Rekapitulace stavby'!AN17="","",'Rekapitulace stavby'!AN17)</f>
        <v/>
      </c>
      <c r="L21" s="30"/>
    </row>
    <row r="22" spans="2:12" s="1" customFormat="1" ht="6.95" customHeight="1" x14ac:dyDescent="0.2">
      <c r="B22" s="30"/>
      <c r="I22" s="89"/>
      <c r="L22" s="30"/>
    </row>
    <row r="23" spans="2:12" s="1" customFormat="1" ht="12" customHeight="1" x14ac:dyDescent="0.2">
      <c r="B23" s="30"/>
      <c r="D23" s="25" t="s">
        <v>31</v>
      </c>
      <c r="I23" s="90" t="s">
        <v>25</v>
      </c>
      <c r="J23" s="23" t="str">
        <f>IF('Rekapitulace stavby'!AN19="","",'Rekapitulace stavby'!AN19)</f>
        <v/>
      </c>
      <c r="L23" s="30"/>
    </row>
    <row r="24" spans="2:12" s="1" customFormat="1" ht="18" customHeight="1" x14ac:dyDescent="0.2">
      <c r="B24" s="30"/>
      <c r="E24" s="23" t="str">
        <f>IF('Rekapitulace stavby'!E20="","",'Rekapitulace stavby'!E20)</f>
        <v xml:space="preserve"> </v>
      </c>
      <c r="I24" s="90" t="s">
        <v>26</v>
      </c>
      <c r="J24" s="23" t="str">
        <f>IF('Rekapitulace stavby'!AN20="","",'Rekapitulace stavby'!AN20)</f>
        <v/>
      </c>
      <c r="L24" s="30"/>
    </row>
    <row r="25" spans="2:12" s="1" customFormat="1" ht="6.95" customHeight="1" x14ac:dyDescent="0.2">
      <c r="B25" s="30"/>
      <c r="I25" s="89"/>
      <c r="L25" s="30"/>
    </row>
    <row r="26" spans="2:12" s="1" customFormat="1" ht="12" customHeight="1" x14ac:dyDescent="0.2">
      <c r="B26" s="30"/>
      <c r="D26" s="25" t="s">
        <v>32</v>
      </c>
      <c r="I26" s="89"/>
      <c r="L26" s="30"/>
    </row>
    <row r="27" spans="2:12" s="7" customFormat="1" ht="16.5" customHeight="1" x14ac:dyDescent="0.2">
      <c r="B27" s="91"/>
      <c r="E27" s="220" t="s">
        <v>1</v>
      </c>
      <c r="F27" s="220"/>
      <c r="G27" s="220"/>
      <c r="H27" s="220"/>
      <c r="I27" s="92"/>
      <c r="L27" s="91"/>
    </row>
    <row r="28" spans="2:12" s="1" customFormat="1" ht="6.95" customHeight="1" x14ac:dyDescent="0.2">
      <c r="B28" s="30"/>
      <c r="I28" s="89"/>
      <c r="L28" s="30"/>
    </row>
    <row r="29" spans="2:12" s="1" customFormat="1" ht="6.95" customHeight="1" x14ac:dyDescent="0.2">
      <c r="B29" s="30"/>
      <c r="D29" s="51"/>
      <c r="E29" s="51"/>
      <c r="F29" s="51"/>
      <c r="G29" s="51"/>
      <c r="H29" s="51"/>
      <c r="I29" s="93"/>
      <c r="J29" s="51"/>
      <c r="K29" s="51"/>
      <c r="L29" s="30"/>
    </row>
    <row r="30" spans="2:12" s="1" customFormat="1" ht="25.35" customHeight="1" x14ac:dyDescent="0.2">
      <c r="B30" s="30"/>
      <c r="D30" s="94" t="s">
        <v>33</v>
      </c>
      <c r="I30" s="89"/>
      <c r="J30" s="64">
        <f>ROUND(J123, 2)</f>
        <v>0</v>
      </c>
      <c r="L30" s="30"/>
    </row>
    <row r="31" spans="2:12" s="1" customFormat="1" ht="6.95" customHeight="1" x14ac:dyDescent="0.2">
      <c r="B31" s="30"/>
      <c r="D31" s="51"/>
      <c r="E31" s="51"/>
      <c r="F31" s="51"/>
      <c r="G31" s="51"/>
      <c r="H31" s="51"/>
      <c r="I31" s="93"/>
      <c r="J31" s="51"/>
      <c r="K31" s="51"/>
      <c r="L31" s="30"/>
    </row>
    <row r="32" spans="2:12" s="1" customFormat="1" ht="14.45" customHeight="1" x14ac:dyDescent="0.2">
      <c r="B32" s="30"/>
      <c r="F32" s="33" t="s">
        <v>35</v>
      </c>
      <c r="I32" s="95" t="s">
        <v>34</v>
      </c>
      <c r="J32" s="33" t="s">
        <v>36</v>
      </c>
      <c r="L32" s="30"/>
    </row>
    <row r="33" spans="2:12" s="1" customFormat="1" ht="14.45" customHeight="1" x14ac:dyDescent="0.2">
      <c r="B33" s="30"/>
      <c r="D33" s="96" t="s">
        <v>37</v>
      </c>
      <c r="E33" s="25" t="s">
        <v>38</v>
      </c>
      <c r="F33" s="97">
        <f>ROUND((SUM(BE123:BE161)),  2)</f>
        <v>0</v>
      </c>
      <c r="I33" s="98">
        <v>0.21</v>
      </c>
      <c r="J33" s="97">
        <f>ROUND(((SUM(BE123:BE161))*I33),  2)</f>
        <v>0</v>
      </c>
      <c r="L33" s="30"/>
    </row>
    <row r="34" spans="2:12" s="1" customFormat="1" ht="14.45" customHeight="1" x14ac:dyDescent="0.2">
      <c r="B34" s="30"/>
      <c r="E34" s="25" t="s">
        <v>39</v>
      </c>
      <c r="F34" s="97">
        <f>ROUND((SUM(BF123:BF161)),  2)</f>
        <v>0</v>
      </c>
      <c r="I34" s="98">
        <v>0.15</v>
      </c>
      <c r="J34" s="97">
        <f>ROUND(((SUM(BF123:BF161))*I34),  2)</f>
        <v>0</v>
      </c>
      <c r="L34" s="30"/>
    </row>
    <row r="35" spans="2:12" s="1" customFormat="1" ht="14.45" hidden="1" customHeight="1" x14ac:dyDescent="0.2">
      <c r="B35" s="30"/>
      <c r="E35" s="25" t="s">
        <v>40</v>
      </c>
      <c r="F35" s="97">
        <f>ROUND((SUM(BG123:BG161)),  2)</f>
        <v>0</v>
      </c>
      <c r="I35" s="98">
        <v>0.21</v>
      </c>
      <c r="J35" s="97">
        <f>0</f>
        <v>0</v>
      </c>
      <c r="L35" s="30"/>
    </row>
    <row r="36" spans="2:12" s="1" customFormat="1" ht="14.45" hidden="1" customHeight="1" x14ac:dyDescent="0.2">
      <c r="B36" s="30"/>
      <c r="E36" s="25" t="s">
        <v>41</v>
      </c>
      <c r="F36" s="97">
        <f>ROUND((SUM(BH123:BH161)),  2)</f>
        <v>0</v>
      </c>
      <c r="I36" s="98">
        <v>0.15</v>
      </c>
      <c r="J36" s="97">
        <f>0</f>
        <v>0</v>
      </c>
      <c r="L36" s="30"/>
    </row>
    <row r="37" spans="2:12" s="1" customFormat="1" ht="14.45" hidden="1" customHeight="1" x14ac:dyDescent="0.2">
      <c r="B37" s="30"/>
      <c r="E37" s="25" t="s">
        <v>42</v>
      </c>
      <c r="F37" s="97">
        <f>ROUND((SUM(BI123:BI161)),  2)</f>
        <v>0</v>
      </c>
      <c r="I37" s="98">
        <v>0</v>
      </c>
      <c r="J37" s="97">
        <f>0</f>
        <v>0</v>
      </c>
      <c r="L37" s="30"/>
    </row>
    <row r="38" spans="2:12" s="1" customFormat="1" ht="6.95" customHeight="1" x14ac:dyDescent="0.2">
      <c r="B38" s="30"/>
      <c r="I38" s="89"/>
      <c r="L38" s="30"/>
    </row>
    <row r="39" spans="2:12" s="1" customFormat="1" ht="25.35" customHeight="1" x14ac:dyDescent="0.2">
      <c r="B39" s="30"/>
      <c r="C39" s="99"/>
      <c r="D39" s="100" t="s">
        <v>43</v>
      </c>
      <c r="E39" s="55"/>
      <c r="F39" s="55"/>
      <c r="G39" s="101" t="s">
        <v>44</v>
      </c>
      <c r="H39" s="102" t="s">
        <v>45</v>
      </c>
      <c r="I39" s="103"/>
      <c r="J39" s="104">
        <f>SUM(J30:J37)</f>
        <v>0</v>
      </c>
      <c r="K39" s="105"/>
      <c r="L39" s="30"/>
    </row>
    <row r="40" spans="2:12" s="1" customFormat="1" ht="14.45" customHeight="1" x14ac:dyDescent="0.2">
      <c r="B40" s="30"/>
      <c r="I40" s="89"/>
      <c r="L40" s="30"/>
    </row>
    <row r="41" spans="2:12" ht="14.45" customHeight="1" x14ac:dyDescent="0.2">
      <c r="B41" s="18"/>
      <c r="L41" s="18"/>
    </row>
    <row r="42" spans="2:12" ht="14.45" customHeight="1" x14ac:dyDescent="0.2">
      <c r="B42" s="18"/>
      <c r="L42" s="18"/>
    </row>
    <row r="43" spans="2:12" ht="14.45" customHeight="1" x14ac:dyDescent="0.2">
      <c r="B43" s="18"/>
      <c r="L43" s="18"/>
    </row>
    <row r="44" spans="2:12" ht="14.45" customHeight="1" x14ac:dyDescent="0.2">
      <c r="B44" s="18"/>
      <c r="L44" s="18"/>
    </row>
    <row r="45" spans="2:12" ht="14.45" customHeight="1" x14ac:dyDescent="0.2">
      <c r="B45" s="18"/>
      <c r="L45" s="18"/>
    </row>
    <row r="46" spans="2:12" ht="14.45" customHeight="1" x14ac:dyDescent="0.2">
      <c r="B46" s="18"/>
      <c r="L46" s="18"/>
    </row>
    <row r="47" spans="2:12" ht="14.45" customHeight="1" x14ac:dyDescent="0.2">
      <c r="B47" s="18"/>
      <c r="L47" s="18"/>
    </row>
    <row r="48" spans="2:12" ht="14.45" customHeight="1" x14ac:dyDescent="0.2">
      <c r="B48" s="18"/>
      <c r="L48" s="18"/>
    </row>
    <row r="49" spans="2:12" ht="14.45" customHeight="1" x14ac:dyDescent="0.2">
      <c r="B49" s="18"/>
      <c r="L49" s="18"/>
    </row>
    <row r="50" spans="2:12" s="1" customFormat="1" ht="14.45" customHeight="1" x14ac:dyDescent="0.2">
      <c r="B50" s="30"/>
      <c r="D50" s="39" t="s">
        <v>46</v>
      </c>
      <c r="E50" s="40"/>
      <c r="F50" s="40"/>
      <c r="G50" s="39" t="s">
        <v>47</v>
      </c>
      <c r="H50" s="40"/>
      <c r="I50" s="106"/>
      <c r="J50" s="40"/>
      <c r="K50" s="40"/>
      <c r="L50" s="30"/>
    </row>
    <row r="51" spans="2:12" ht="11.25" x14ac:dyDescent="0.2">
      <c r="B51" s="18"/>
      <c r="L51" s="18"/>
    </row>
    <row r="52" spans="2:12" ht="11.25" x14ac:dyDescent="0.2">
      <c r="B52" s="18"/>
      <c r="L52" s="18"/>
    </row>
    <row r="53" spans="2:12" ht="11.25" x14ac:dyDescent="0.2">
      <c r="B53" s="18"/>
      <c r="L53" s="18"/>
    </row>
    <row r="54" spans="2:12" ht="11.25" x14ac:dyDescent="0.2">
      <c r="B54" s="18"/>
      <c r="L54" s="18"/>
    </row>
    <row r="55" spans="2:12" ht="11.25" x14ac:dyDescent="0.2">
      <c r="B55" s="18"/>
      <c r="L55" s="18"/>
    </row>
    <row r="56" spans="2:12" ht="11.25" x14ac:dyDescent="0.2">
      <c r="B56" s="18"/>
      <c r="L56" s="18"/>
    </row>
    <row r="57" spans="2:12" ht="11.25" x14ac:dyDescent="0.2">
      <c r="B57" s="18"/>
      <c r="L57" s="18"/>
    </row>
    <row r="58" spans="2:12" ht="11.25" x14ac:dyDescent="0.2">
      <c r="B58" s="18"/>
      <c r="L58" s="18"/>
    </row>
    <row r="59" spans="2:12" ht="11.25" x14ac:dyDescent="0.2">
      <c r="B59" s="18"/>
      <c r="L59" s="18"/>
    </row>
    <row r="60" spans="2:12" ht="11.25" x14ac:dyDescent="0.2">
      <c r="B60" s="18"/>
      <c r="L60" s="18"/>
    </row>
    <row r="61" spans="2:12" s="1" customFormat="1" ht="12.75" x14ac:dyDescent="0.2">
      <c r="B61" s="30"/>
      <c r="D61" s="41" t="s">
        <v>48</v>
      </c>
      <c r="E61" s="32"/>
      <c r="F61" s="107" t="s">
        <v>49</v>
      </c>
      <c r="G61" s="41" t="s">
        <v>48</v>
      </c>
      <c r="H61" s="32"/>
      <c r="I61" s="108"/>
      <c r="J61" s="109" t="s">
        <v>49</v>
      </c>
      <c r="K61" s="32"/>
      <c r="L61" s="30"/>
    </row>
    <row r="62" spans="2:12" ht="11.25" x14ac:dyDescent="0.2">
      <c r="B62" s="18"/>
      <c r="L62" s="18"/>
    </row>
    <row r="63" spans="2:12" ht="11.25" x14ac:dyDescent="0.2">
      <c r="B63" s="18"/>
      <c r="L63" s="18"/>
    </row>
    <row r="64" spans="2:12" ht="11.25" x14ac:dyDescent="0.2">
      <c r="B64" s="18"/>
      <c r="L64" s="18"/>
    </row>
    <row r="65" spans="2:12" s="1" customFormat="1" ht="12.75" x14ac:dyDescent="0.2">
      <c r="B65" s="30"/>
      <c r="D65" s="39" t="s">
        <v>50</v>
      </c>
      <c r="E65" s="40"/>
      <c r="F65" s="40"/>
      <c r="G65" s="39" t="s">
        <v>51</v>
      </c>
      <c r="H65" s="40"/>
      <c r="I65" s="106"/>
      <c r="J65" s="40"/>
      <c r="K65" s="40"/>
      <c r="L65" s="30"/>
    </row>
    <row r="66" spans="2:12" ht="11.25" x14ac:dyDescent="0.2">
      <c r="B66" s="18"/>
      <c r="L66" s="18"/>
    </row>
    <row r="67" spans="2:12" ht="11.25" x14ac:dyDescent="0.2">
      <c r="B67" s="18"/>
      <c r="L67" s="18"/>
    </row>
    <row r="68" spans="2:12" ht="11.25" x14ac:dyDescent="0.2">
      <c r="B68" s="18"/>
      <c r="L68" s="18"/>
    </row>
    <row r="69" spans="2:12" ht="11.25" x14ac:dyDescent="0.2">
      <c r="B69" s="18"/>
      <c r="L69" s="18"/>
    </row>
    <row r="70" spans="2:12" ht="11.25" x14ac:dyDescent="0.2">
      <c r="B70" s="18"/>
      <c r="L70" s="18"/>
    </row>
    <row r="71" spans="2:12" ht="11.25" x14ac:dyDescent="0.2">
      <c r="B71" s="18"/>
      <c r="L71" s="18"/>
    </row>
    <row r="72" spans="2:12" ht="11.25" x14ac:dyDescent="0.2">
      <c r="B72" s="18"/>
      <c r="L72" s="18"/>
    </row>
    <row r="73" spans="2:12" ht="11.25" x14ac:dyDescent="0.2">
      <c r="B73" s="18"/>
      <c r="L73" s="18"/>
    </row>
    <row r="74" spans="2:12" ht="11.25" x14ac:dyDescent="0.2">
      <c r="B74" s="18"/>
      <c r="L74" s="18"/>
    </row>
    <row r="75" spans="2:12" ht="11.25" x14ac:dyDescent="0.2">
      <c r="B75" s="18"/>
      <c r="L75" s="18"/>
    </row>
    <row r="76" spans="2:12" s="1" customFormat="1" ht="12.75" x14ac:dyDescent="0.2">
      <c r="B76" s="30"/>
      <c r="D76" s="41" t="s">
        <v>48</v>
      </c>
      <c r="E76" s="32"/>
      <c r="F76" s="107" t="s">
        <v>49</v>
      </c>
      <c r="G76" s="41" t="s">
        <v>48</v>
      </c>
      <c r="H76" s="32"/>
      <c r="I76" s="108"/>
      <c r="J76" s="109" t="s">
        <v>49</v>
      </c>
      <c r="K76" s="32"/>
      <c r="L76" s="30"/>
    </row>
    <row r="77" spans="2:12" s="1" customFormat="1" ht="14.45" customHeight="1" x14ac:dyDescent="0.2">
      <c r="B77" s="42"/>
      <c r="C77" s="43"/>
      <c r="D77" s="43"/>
      <c r="E77" s="43"/>
      <c r="F77" s="43"/>
      <c r="G77" s="43"/>
      <c r="H77" s="43"/>
      <c r="I77" s="110"/>
      <c r="J77" s="43"/>
      <c r="K77" s="43"/>
      <c r="L77" s="30"/>
    </row>
    <row r="81" spans="2:47" s="1" customFormat="1" ht="6.95" customHeight="1" x14ac:dyDescent="0.2">
      <c r="B81" s="44"/>
      <c r="C81" s="45"/>
      <c r="D81" s="45"/>
      <c r="E81" s="45"/>
      <c r="F81" s="45"/>
      <c r="G81" s="45"/>
      <c r="H81" s="45"/>
      <c r="I81" s="111"/>
      <c r="J81" s="45"/>
      <c r="K81" s="45"/>
      <c r="L81" s="30"/>
    </row>
    <row r="82" spans="2:47" s="1" customFormat="1" ht="24.95" customHeight="1" x14ac:dyDescent="0.2">
      <c r="B82" s="30"/>
      <c r="C82" s="19" t="s">
        <v>96</v>
      </c>
      <c r="I82" s="89"/>
      <c r="L82" s="30"/>
    </row>
    <row r="83" spans="2:47" s="1" customFormat="1" ht="6.95" customHeight="1" x14ac:dyDescent="0.2">
      <c r="B83" s="30"/>
      <c r="I83" s="89"/>
      <c r="L83" s="30"/>
    </row>
    <row r="84" spans="2:47" s="1" customFormat="1" ht="12" customHeight="1" x14ac:dyDescent="0.2">
      <c r="B84" s="30"/>
      <c r="C84" s="25" t="s">
        <v>16</v>
      </c>
      <c r="I84" s="89"/>
      <c r="L84" s="30"/>
    </row>
    <row r="85" spans="2:47" s="1" customFormat="1" ht="16.5" customHeight="1" x14ac:dyDescent="0.2">
      <c r="B85" s="30"/>
      <c r="E85" s="233" t="str">
        <f>E7</f>
        <v>SO02,03 Objekt technologie, filtrace, provozní, vstupní a areálové sítě</v>
      </c>
      <c r="F85" s="234"/>
      <c r="G85" s="234"/>
      <c r="H85" s="234"/>
      <c r="I85" s="89"/>
      <c r="L85" s="30"/>
    </row>
    <row r="86" spans="2:47" s="1" customFormat="1" ht="12" customHeight="1" x14ac:dyDescent="0.2">
      <c r="B86" s="30"/>
      <c r="C86" s="25" t="s">
        <v>94</v>
      </c>
      <c r="I86" s="89"/>
      <c r="L86" s="30"/>
    </row>
    <row r="87" spans="2:47" s="1" customFormat="1" ht="16.5" customHeight="1" x14ac:dyDescent="0.2">
      <c r="B87" s="30"/>
      <c r="E87" s="213" t="str">
        <f>E9</f>
        <v>SO02_2 - Objekt filtrace</v>
      </c>
      <c r="F87" s="235"/>
      <c r="G87" s="235"/>
      <c r="H87" s="235"/>
      <c r="I87" s="89"/>
      <c r="L87" s="30"/>
    </row>
    <row r="88" spans="2:47" s="1" customFormat="1" ht="6.95" customHeight="1" x14ac:dyDescent="0.2">
      <c r="B88" s="30"/>
      <c r="I88" s="89"/>
      <c r="L88" s="30"/>
    </row>
    <row r="89" spans="2:47" s="1" customFormat="1" ht="12" customHeight="1" x14ac:dyDescent="0.2">
      <c r="B89" s="30"/>
      <c r="C89" s="25" t="s">
        <v>20</v>
      </c>
      <c r="F89" s="23" t="str">
        <f>F12</f>
        <v xml:space="preserve"> </v>
      </c>
      <c r="I89" s="90" t="s">
        <v>22</v>
      </c>
      <c r="J89" s="50" t="str">
        <f>IF(J12="","",J12)</f>
        <v>12. 5. 2020</v>
      </c>
      <c r="L89" s="30"/>
    </row>
    <row r="90" spans="2:47" s="1" customFormat="1" ht="6.95" customHeight="1" x14ac:dyDescent="0.2">
      <c r="B90" s="30"/>
      <c r="I90" s="89"/>
      <c r="L90" s="30"/>
    </row>
    <row r="91" spans="2:47" s="1" customFormat="1" ht="15.2" customHeight="1" x14ac:dyDescent="0.2">
      <c r="B91" s="30"/>
      <c r="C91" s="25" t="s">
        <v>24</v>
      </c>
      <c r="F91" s="23" t="str">
        <f>E15</f>
        <v xml:space="preserve"> </v>
      </c>
      <c r="I91" s="90" t="s">
        <v>29</v>
      </c>
      <c r="J91" s="28" t="str">
        <f>E21</f>
        <v xml:space="preserve"> </v>
      </c>
      <c r="L91" s="30"/>
    </row>
    <row r="92" spans="2:47" s="1" customFormat="1" ht="15.2" customHeight="1" x14ac:dyDescent="0.2">
      <c r="B92" s="30"/>
      <c r="C92" s="25" t="s">
        <v>27</v>
      </c>
      <c r="F92" s="23" t="str">
        <f>IF(E18="","",E18)</f>
        <v>Vyplň údaj</v>
      </c>
      <c r="I92" s="90" t="s">
        <v>31</v>
      </c>
      <c r="J92" s="28" t="str">
        <f>E24</f>
        <v xml:space="preserve"> </v>
      </c>
      <c r="L92" s="30"/>
    </row>
    <row r="93" spans="2:47" s="1" customFormat="1" ht="10.35" customHeight="1" x14ac:dyDescent="0.2">
      <c r="B93" s="30"/>
      <c r="I93" s="89"/>
      <c r="L93" s="30"/>
    </row>
    <row r="94" spans="2:47" s="1" customFormat="1" ht="29.25" customHeight="1" x14ac:dyDescent="0.2">
      <c r="B94" s="30"/>
      <c r="C94" s="112" t="s">
        <v>97</v>
      </c>
      <c r="D94" s="99"/>
      <c r="E94" s="99"/>
      <c r="F94" s="99"/>
      <c r="G94" s="99"/>
      <c r="H94" s="99"/>
      <c r="I94" s="113"/>
      <c r="J94" s="114" t="s">
        <v>98</v>
      </c>
      <c r="K94" s="99"/>
      <c r="L94" s="30"/>
    </row>
    <row r="95" spans="2:47" s="1" customFormat="1" ht="10.35" customHeight="1" x14ac:dyDescent="0.2">
      <c r="B95" s="30"/>
      <c r="I95" s="89"/>
      <c r="L95" s="30"/>
    </row>
    <row r="96" spans="2:47" s="1" customFormat="1" ht="22.9" customHeight="1" x14ac:dyDescent="0.2">
      <c r="B96" s="30"/>
      <c r="C96" s="115" t="s">
        <v>99</v>
      </c>
      <c r="I96" s="89"/>
      <c r="J96" s="64">
        <f>J123</f>
        <v>0</v>
      </c>
      <c r="L96" s="30"/>
      <c r="AU96" s="15" t="s">
        <v>100</v>
      </c>
    </row>
    <row r="97" spans="2:12" s="8" customFormat="1" ht="24.95" customHeight="1" x14ac:dyDescent="0.2">
      <c r="B97" s="116"/>
      <c r="D97" s="117" t="s">
        <v>101</v>
      </c>
      <c r="E97" s="118"/>
      <c r="F97" s="118"/>
      <c r="G97" s="118"/>
      <c r="H97" s="118"/>
      <c r="I97" s="119"/>
      <c r="J97" s="120">
        <f>J124</f>
        <v>0</v>
      </c>
      <c r="L97" s="116"/>
    </row>
    <row r="98" spans="2:12" s="9" customFormat="1" ht="19.899999999999999" customHeight="1" x14ac:dyDescent="0.2">
      <c r="B98" s="121"/>
      <c r="D98" s="122" t="s">
        <v>102</v>
      </c>
      <c r="E98" s="123"/>
      <c r="F98" s="123"/>
      <c r="G98" s="123"/>
      <c r="H98" s="123"/>
      <c r="I98" s="124"/>
      <c r="J98" s="125">
        <f>J125</f>
        <v>0</v>
      </c>
      <c r="L98" s="121"/>
    </row>
    <row r="99" spans="2:12" s="8" customFormat="1" ht="24.95" customHeight="1" x14ac:dyDescent="0.2">
      <c r="B99" s="116"/>
      <c r="D99" s="117" t="s">
        <v>103</v>
      </c>
      <c r="E99" s="118"/>
      <c r="F99" s="118"/>
      <c r="G99" s="118"/>
      <c r="H99" s="118"/>
      <c r="I99" s="119"/>
      <c r="J99" s="120">
        <f>J131</f>
        <v>0</v>
      </c>
      <c r="L99" s="116"/>
    </row>
    <row r="100" spans="2:12" s="9" customFormat="1" ht="19.899999999999999" customHeight="1" x14ac:dyDescent="0.2">
      <c r="B100" s="121"/>
      <c r="D100" s="122" t="s">
        <v>104</v>
      </c>
      <c r="E100" s="123"/>
      <c r="F100" s="123"/>
      <c r="G100" s="123"/>
      <c r="H100" s="123"/>
      <c r="I100" s="124"/>
      <c r="J100" s="125">
        <f>J132</f>
        <v>0</v>
      </c>
      <c r="L100" s="121"/>
    </row>
    <row r="101" spans="2:12" s="9" customFormat="1" ht="19.899999999999999" customHeight="1" x14ac:dyDescent="0.2">
      <c r="B101" s="121"/>
      <c r="D101" s="122" t="s">
        <v>105</v>
      </c>
      <c r="E101" s="123"/>
      <c r="F101" s="123"/>
      <c r="G101" s="123"/>
      <c r="H101" s="123"/>
      <c r="I101" s="124"/>
      <c r="J101" s="125">
        <f>J139</f>
        <v>0</v>
      </c>
      <c r="L101" s="121"/>
    </row>
    <row r="102" spans="2:12" s="9" customFormat="1" ht="19.899999999999999" customHeight="1" x14ac:dyDescent="0.2">
      <c r="B102" s="121"/>
      <c r="D102" s="122" t="s">
        <v>452</v>
      </c>
      <c r="E102" s="123"/>
      <c r="F102" s="123"/>
      <c r="G102" s="123"/>
      <c r="H102" s="123"/>
      <c r="I102" s="124"/>
      <c r="J102" s="125">
        <f>J147</f>
        <v>0</v>
      </c>
      <c r="L102" s="121"/>
    </row>
    <row r="103" spans="2:12" s="8" customFormat="1" ht="24.95" customHeight="1" x14ac:dyDescent="0.2">
      <c r="B103" s="116"/>
      <c r="D103" s="117" t="s">
        <v>106</v>
      </c>
      <c r="E103" s="118"/>
      <c r="F103" s="118"/>
      <c r="G103" s="118"/>
      <c r="H103" s="118"/>
      <c r="I103" s="119"/>
      <c r="J103" s="120">
        <f>J154</f>
        <v>0</v>
      </c>
      <c r="L103" s="116"/>
    </row>
    <row r="104" spans="2:12" s="1" customFormat="1" ht="21.75" customHeight="1" x14ac:dyDescent="0.2">
      <c r="B104" s="30"/>
      <c r="I104" s="89"/>
      <c r="L104" s="30"/>
    </row>
    <row r="105" spans="2:12" s="1" customFormat="1" ht="6.95" customHeight="1" x14ac:dyDescent="0.2">
      <c r="B105" s="42"/>
      <c r="C105" s="43"/>
      <c r="D105" s="43"/>
      <c r="E105" s="43"/>
      <c r="F105" s="43"/>
      <c r="G105" s="43"/>
      <c r="H105" s="43"/>
      <c r="I105" s="110"/>
      <c r="J105" s="43"/>
      <c r="K105" s="43"/>
      <c r="L105" s="30"/>
    </row>
    <row r="109" spans="2:12" s="1" customFormat="1" ht="6.95" customHeight="1" x14ac:dyDescent="0.2">
      <c r="B109" s="44"/>
      <c r="C109" s="45"/>
      <c r="D109" s="45"/>
      <c r="E109" s="45"/>
      <c r="F109" s="45"/>
      <c r="G109" s="45"/>
      <c r="H109" s="45"/>
      <c r="I109" s="111"/>
      <c r="J109" s="45"/>
      <c r="K109" s="45"/>
      <c r="L109" s="30"/>
    </row>
    <row r="110" spans="2:12" s="1" customFormat="1" ht="24.95" customHeight="1" x14ac:dyDescent="0.2">
      <c r="B110" s="30"/>
      <c r="C110" s="19" t="s">
        <v>107</v>
      </c>
      <c r="I110" s="89"/>
      <c r="L110" s="30"/>
    </row>
    <row r="111" spans="2:12" s="1" customFormat="1" ht="6.95" customHeight="1" x14ac:dyDescent="0.2">
      <c r="B111" s="30"/>
      <c r="I111" s="89"/>
      <c r="L111" s="30"/>
    </row>
    <row r="112" spans="2:12" s="1" customFormat="1" ht="12" customHeight="1" x14ac:dyDescent="0.2">
      <c r="B112" s="30"/>
      <c r="C112" s="25" t="s">
        <v>16</v>
      </c>
      <c r="I112" s="89"/>
      <c r="L112" s="30"/>
    </row>
    <row r="113" spans="2:65" s="1" customFormat="1" ht="16.5" customHeight="1" x14ac:dyDescent="0.2">
      <c r="B113" s="30"/>
      <c r="E113" s="233" t="str">
        <f>E7</f>
        <v>SO02,03 Objekt technologie, filtrace, provozní, vstupní a areálové sítě</v>
      </c>
      <c r="F113" s="234"/>
      <c r="G113" s="234"/>
      <c r="H113" s="234"/>
      <c r="I113" s="89"/>
      <c r="L113" s="30"/>
    </row>
    <row r="114" spans="2:65" s="1" customFormat="1" ht="12" customHeight="1" x14ac:dyDescent="0.2">
      <c r="B114" s="30"/>
      <c r="C114" s="25" t="s">
        <v>94</v>
      </c>
      <c r="I114" s="89"/>
      <c r="L114" s="30"/>
    </row>
    <row r="115" spans="2:65" s="1" customFormat="1" ht="16.5" customHeight="1" x14ac:dyDescent="0.2">
      <c r="B115" s="30"/>
      <c r="E115" s="213" t="str">
        <f>E9</f>
        <v>SO02_2 - Objekt filtrace</v>
      </c>
      <c r="F115" s="235"/>
      <c r="G115" s="235"/>
      <c r="H115" s="235"/>
      <c r="I115" s="89"/>
      <c r="L115" s="30"/>
    </row>
    <row r="116" spans="2:65" s="1" customFormat="1" ht="6.95" customHeight="1" x14ac:dyDescent="0.2">
      <c r="B116" s="30"/>
      <c r="I116" s="89"/>
      <c r="L116" s="30"/>
    </row>
    <row r="117" spans="2:65" s="1" customFormat="1" ht="12" customHeight="1" x14ac:dyDescent="0.2">
      <c r="B117" s="30"/>
      <c r="C117" s="25" t="s">
        <v>20</v>
      </c>
      <c r="F117" s="23" t="str">
        <f>F12</f>
        <v xml:space="preserve"> </v>
      </c>
      <c r="I117" s="90" t="s">
        <v>22</v>
      </c>
      <c r="J117" s="50" t="str">
        <f>IF(J12="","",J12)</f>
        <v>12. 5. 2020</v>
      </c>
      <c r="L117" s="30"/>
    </row>
    <row r="118" spans="2:65" s="1" customFormat="1" ht="6.95" customHeight="1" x14ac:dyDescent="0.2">
      <c r="B118" s="30"/>
      <c r="I118" s="89"/>
      <c r="L118" s="30"/>
    </row>
    <row r="119" spans="2:65" s="1" customFormat="1" ht="15.2" customHeight="1" x14ac:dyDescent="0.2">
      <c r="B119" s="30"/>
      <c r="C119" s="25" t="s">
        <v>24</v>
      </c>
      <c r="F119" s="23" t="str">
        <f>E15</f>
        <v xml:space="preserve"> </v>
      </c>
      <c r="I119" s="90" t="s">
        <v>29</v>
      </c>
      <c r="J119" s="28" t="str">
        <f>E21</f>
        <v xml:space="preserve"> </v>
      </c>
      <c r="L119" s="30"/>
    </row>
    <row r="120" spans="2:65" s="1" customFormat="1" ht="15.2" customHeight="1" x14ac:dyDescent="0.2">
      <c r="B120" s="30"/>
      <c r="C120" s="25" t="s">
        <v>27</v>
      </c>
      <c r="F120" s="23" t="str">
        <f>IF(E18="","",E18)</f>
        <v>Vyplň údaj</v>
      </c>
      <c r="I120" s="90" t="s">
        <v>31</v>
      </c>
      <c r="J120" s="28" t="str">
        <f>E24</f>
        <v xml:space="preserve"> </v>
      </c>
      <c r="L120" s="30"/>
    </row>
    <row r="121" spans="2:65" s="1" customFormat="1" ht="10.35" customHeight="1" x14ac:dyDescent="0.2">
      <c r="B121" s="30"/>
      <c r="I121" s="89"/>
      <c r="L121" s="30"/>
    </row>
    <row r="122" spans="2:65" s="10" customFormat="1" ht="29.25" customHeight="1" x14ac:dyDescent="0.2">
      <c r="B122" s="126"/>
      <c r="C122" s="127" t="s">
        <v>108</v>
      </c>
      <c r="D122" s="128" t="s">
        <v>58</v>
      </c>
      <c r="E122" s="128" t="s">
        <v>54</v>
      </c>
      <c r="F122" s="128" t="s">
        <v>55</v>
      </c>
      <c r="G122" s="128" t="s">
        <v>109</v>
      </c>
      <c r="H122" s="128" t="s">
        <v>110</v>
      </c>
      <c r="I122" s="129" t="s">
        <v>111</v>
      </c>
      <c r="J122" s="130" t="s">
        <v>98</v>
      </c>
      <c r="K122" s="131" t="s">
        <v>112</v>
      </c>
      <c r="L122" s="126"/>
      <c r="M122" s="57" t="s">
        <v>1</v>
      </c>
      <c r="N122" s="58" t="s">
        <v>37</v>
      </c>
      <c r="O122" s="58" t="s">
        <v>113</v>
      </c>
      <c r="P122" s="58" t="s">
        <v>114</v>
      </c>
      <c r="Q122" s="58" t="s">
        <v>115</v>
      </c>
      <c r="R122" s="58" t="s">
        <v>116</v>
      </c>
      <c r="S122" s="58" t="s">
        <v>117</v>
      </c>
      <c r="T122" s="59" t="s">
        <v>118</v>
      </c>
    </row>
    <row r="123" spans="2:65" s="1" customFormat="1" ht="22.9" customHeight="1" x14ac:dyDescent="0.25">
      <c r="B123" s="30"/>
      <c r="C123" s="62" t="s">
        <v>119</v>
      </c>
      <c r="I123" s="89"/>
      <c r="J123" s="132">
        <f>BK123</f>
        <v>0</v>
      </c>
      <c r="L123" s="30"/>
      <c r="M123" s="60"/>
      <c r="N123" s="51"/>
      <c r="O123" s="51"/>
      <c r="P123" s="133">
        <f>P124+P131+P154</f>
        <v>0</v>
      </c>
      <c r="Q123" s="51"/>
      <c r="R123" s="133">
        <f>R124+R131+R154</f>
        <v>0.14855000000000002</v>
      </c>
      <c r="S123" s="51"/>
      <c r="T123" s="134">
        <f>T124+T131+T154</f>
        <v>0</v>
      </c>
      <c r="AT123" s="15" t="s">
        <v>72</v>
      </c>
      <c r="AU123" s="15" t="s">
        <v>100</v>
      </c>
      <c r="BK123" s="135">
        <f>BK124+BK131+BK154</f>
        <v>0</v>
      </c>
    </row>
    <row r="124" spans="2:65" s="11" customFormat="1" ht="25.9" customHeight="1" x14ac:dyDescent="0.2">
      <c r="B124" s="136"/>
      <c r="D124" s="137" t="s">
        <v>72</v>
      </c>
      <c r="E124" s="138" t="s">
        <v>120</v>
      </c>
      <c r="F124" s="138" t="s">
        <v>121</v>
      </c>
      <c r="I124" s="139"/>
      <c r="J124" s="140">
        <f>BK124</f>
        <v>0</v>
      </c>
      <c r="L124" s="136"/>
      <c r="M124" s="141"/>
      <c r="N124" s="142"/>
      <c r="O124" s="142"/>
      <c r="P124" s="143">
        <f>P125</f>
        <v>0</v>
      </c>
      <c r="Q124" s="142"/>
      <c r="R124" s="143">
        <f>R125</f>
        <v>7.7649999999999997E-2</v>
      </c>
      <c r="S124" s="142"/>
      <c r="T124" s="144">
        <f>T125</f>
        <v>0</v>
      </c>
      <c r="AR124" s="137" t="s">
        <v>81</v>
      </c>
      <c r="AT124" s="145" t="s">
        <v>72</v>
      </c>
      <c r="AU124" s="145" t="s">
        <v>73</v>
      </c>
      <c r="AY124" s="137" t="s">
        <v>122</v>
      </c>
      <c r="BK124" s="146">
        <f>BK125</f>
        <v>0</v>
      </c>
    </row>
    <row r="125" spans="2:65" s="11" customFormat="1" ht="22.9" customHeight="1" x14ac:dyDescent="0.2">
      <c r="B125" s="136"/>
      <c r="D125" s="137" t="s">
        <v>72</v>
      </c>
      <c r="E125" s="147" t="s">
        <v>123</v>
      </c>
      <c r="F125" s="147" t="s">
        <v>124</v>
      </c>
      <c r="I125" s="139"/>
      <c r="J125" s="148">
        <f>BK125</f>
        <v>0</v>
      </c>
      <c r="L125" s="136"/>
      <c r="M125" s="141"/>
      <c r="N125" s="142"/>
      <c r="O125" s="142"/>
      <c r="P125" s="143">
        <f>SUM(P126:P130)</f>
        <v>0</v>
      </c>
      <c r="Q125" s="142"/>
      <c r="R125" s="143">
        <f>SUM(R126:R130)</f>
        <v>7.7649999999999997E-2</v>
      </c>
      <c r="S125" s="142"/>
      <c r="T125" s="144">
        <f>SUM(T126:T130)</f>
        <v>0</v>
      </c>
      <c r="AR125" s="137" t="s">
        <v>81</v>
      </c>
      <c r="AT125" s="145" t="s">
        <v>72</v>
      </c>
      <c r="AU125" s="145" t="s">
        <v>81</v>
      </c>
      <c r="AY125" s="137" t="s">
        <v>122</v>
      </c>
      <c r="BK125" s="146">
        <f>SUM(BK126:BK130)</f>
        <v>0</v>
      </c>
    </row>
    <row r="126" spans="2:65" s="1" customFormat="1" ht="24" customHeight="1" x14ac:dyDescent="0.2">
      <c r="B126" s="149"/>
      <c r="C126" s="150" t="s">
        <v>251</v>
      </c>
      <c r="D126" s="150" t="s">
        <v>125</v>
      </c>
      <c r="E126" s="151" t="s">
        <v>126</v>
      </c>
      <c r="F126" s="152" t="s">
        <v>127</v>
      </c>
      <c r="G126" s="153" t="s">
        <v>128</v>
      </c>
      <c r="H126" s="154">
        <v>20</v>
      </c>
      <c r="I126" s="155"/>
      <c r="J126" s="156">
        <f>ROUND(I126*H126,2)</f>
        <v>0</v>
      </c>
      <c r="K126" s="152" t="s">
        <v>129</v>
      </c>
      <c r="L126" s="30"/>
      <c r="M126" s="157" t="s">
        <v>1</v>
      </c>
      <c r="N126" s="158" t="s">
        <v>38</v>
      </c>
      <c r="O126" s="53"/>
      <c r="P126" s="159">
        <f>O126*H126</f>
        <v>0</v>
      </c>
      <c r="Q126" s="159">
        <v>0</v>
      </c>
      <c r="R126" s="159">
        <f>Q126*H126</f>
        <v>0</v>
      </c>
      <c r="S126" s="159">
        <v>0</v>
      </c>
      <c r="T126" s="160">
        <f>S126*H126</f>
        <v>0</v>
      </c>
      <c r="AR126" s="161" t="s">
        <v>130</v>
      </c>
      <c r="AT126" s="161" t="s">
        <v>125</v>
      </c>
      <c r="AU126" s="161" t="s">
        <v>83</v>
      </c>
      <c r="AY126" s="15" t="s">
        <v>122</v>
      </c>
      <c r="BE126" s="162">
        <f>IF(N126="základní",J126,0)</f>
        <v>0</v>
      </c>
      <c r="BF126" s="162">
        <f>IF(N126="snížená",J126,0)</f>
        <v>0</v>
      </c>
      <c r="BG126" s="162">
        <f>IF(N126="zákl. přenesená",J126,0)</f>
        <v>0</v>
      </c>
      <c r="BH126" s="162">
        <f>IF(N126="sníž. přenesená",J126,0)</f>
        <v>0</v>
      </c>
      <c r="BI126" s="162">
        <f>IF(N126="nulová",J126,0)</f>
        <v>0</v>
      </c>
      <c r="BJ126" s="15" t="s">
        <v>81</v>
      </c>
      <c r="BK126" s="162">
        <f>ROUND(I126*H126,2)</f>
        <v>0</v>
      </c>
      <c r="BL126" s="15" t="s">
        <v>130</v>
      </c>
      <c r="BM126" s="161" t="s">
        <v>453</v>
      </c>
    </row>
    <row r="127" spans="2:65" s="1" customFormat="1" ht="24" customHeight="1" x14ac:dyDescent="0.2">
      <c r="B127" s="149"/>
      <c r="C127" s="163" t="s">
        <v>327</v>
      </c>
      <c r="D127" s="163" t="s">
        <v>132</v>
      </c>
      <c r="E127" s="164" t="s">
        <v>133</v>
      </c>
      <c r="F127" s="165" t="s">
        <v>134</v>
      </c>
      <c r="G127" s="166" t="s">
        <v>128</v>
      </c>
      <c r="H127" s="167">
        <v>20</v>
      </c>
      <c r="I127" s="168"/>
      <c r="J127" s="169">
        <f>ROUND(I127*H127,2)</f>
        <v>0</v>
      </c>
      <c r="K127" s="165" t="s">
        <v>129</v>
      </c>
      <c r="L127" s="170"/>
      <c r="M127" s="171" t="s">
        <v>1</v>
      </c>
      <c r="N127" s="172" t="s">
        <v>38</v>
      </c>
      <c r="O127" s="53"/>
      <c r="P127" s="159">
        <f>O127*H127</f>
        <v>0</v>
      </c>
      <c r="Q127" s="159">
        <v>2.7999999999999998E-4</v>
      </c>
      <c r="R127" s="159">
        <f>Q127*H127</f>
        <v>5.5999999999999991E-3</v>
      </c>
      <c r="S127" s="159">
        <v>0</v>
      </c>
      <c r="T127" s="160">
        <f>S127*H127</f>
        <v>0</v>
      </c>
      <c r="AR127" s="161" t="s">
        <v>123</v>
      </c>
      <c r="AT127" s="161" t="s">
        <v>132</v>
      </c>
      <c r="AU127" s="161" t="s">
        <v>83</v>
      </c>
      <c r="AY127" s="15" t="s">
        <v>122</v>
      </c>
      <c r="BE127" s="162">
        <f>IF(N127="základní",J127,0)</f>
        <v>0</v>
      </c>
      <c r="BF127" s="162">
        <f>IF(N127="snížená",J127,0)</f>
        <v>0</v>
      </c>
      <c r="BG127" s="162">
        <f>IF(N127="zákl. přenesená",J127,0)</f>
        <v>0</v>
      </c>
      <c r="BH127" s="162">
        <f>IF(N127="sníž. přenesená",J127,0)</f>
        <v>0</v>
      </c>
      <c r="BI127" s="162">
        <f>IF(N127="nulová",J127,0)</f>
        <v>0</v>
      </c>
      <c r="BJ127" s="15" t="s">
        <v>81</v>
      </c>
      <c r="BK127" s="162">
        <f>ROUND(I127*H127,2)</f>
        <v>0</v>
      </c>
      <c r="BL127" s="15" t="s">
        <v>130</v>
      </c>
      <c r="BM127" s="161" t="s">
        <v>454</v>
      </c>
    </row>
    <row r="128" spans="2:65" s="1" customFormat="1" ht="24" customHeight="1" x14ac:dyDescent="0.2">
      <c r="B128" s="149"/>
      <c r="C128" s="150" t="s">
        <v>194</v>
      </c>
      <c r="D128" s="150" t="s">
        <v>125</v>
      </c>
      <c r="E128" s="151" t="s">
        <v>455</v>
      </c>
      <c r="F128" s="152" t="s">
        <v>456</v>
      </c>
      <c r="G128" s="153" t="s">
        <v>161</v>
      </c>
      <c r="H128" s="154">
        <v>1</v>
      </c>
      <c r="I128" s="155"/>
      <c r="J128" s="156">
        <f>ROUND(I128*H128,2)</f>
        <v>0</v>
      </c>
      <c r="K128" s="152" t="s">
        <v>129</v>
      </c>
      <c r="L128" s="30"/>
      <c r="M128" s="157" t="s">
        <v>1</v>
      </c>
      <c r="N128" s="158" t="s">
        <v>38</v>
      </c>
      <c r="O128" s="53"/>
      <c r="P128" s="159">
        <f>O128*H128</f>
        <v>0</v>
      </c>
      <c r="Q128" s="159">
        <v>5.8020000000000002E-2</v>
      </c>
      <c r="R128" s="159">
        <f>Q128*H128</f>
        <v>5.8020000000000002E-2</v>
      </c>
      <c r="S128" s="159">
        <v>0</v>
      </c>
      <c r="T128" s="160">
        <f>S128*H128</f>
        <v>0</v>
      </c>
      <c r="AR128" s="161" t="s">
        <v>130</v>
      </c>
      <c r="AT128" s="161" t="s">
        <v>125</v>
      </c>
      <c r="AU128" s="161" t="s">
        <v>83</v>
      </c>
      <c r="AY128" s="15" t="s">
        <v>122</v>
      </c>
      <c r="BE128" s="162">
        <f>IF(N128="základní",J128,0)</f>
        <v>0</v>
      </c>
      <c r="BF128" s="162">
        <f>IF(N128="snížená",J128,0)</f>
        <v>0</v>
      </c>
      <c r="BG128" s="162">
        <f>IF(N128="zákl. přenesená",J128,0)</f>
        <v>0</v>
      </c>
      <c r="BH128" s="162">
        <f>IF(N128="sníž. přenesená",J128,0)</f>
        <v>0</v>
      </c>
      <c r="BI128" s="162">
        <f>IF(N128="nulová",J128,0)</f>
        <v>0</v>
      </c>
      <c r="BJ128" s="15" t="s">
        <v>81</v>
      </c>
      <c r="BK128" s="162">
        <f>ROUND(I128*H128,2)</f>
        <v>0</v>
      </c>
      <c r="BL128" s="15" t="s">
        <v>130</v>
      </c>
      <c r="BM128" s="161" t="s">
        <v>457</v>
      </c>
    </row>
    <row r="129" spans="2:65" s="1" customFormat="1" ht="24" customHeight="1" x14ac:dyDescent="0.2">
      <c r="B129" s="149"/>
      <c r="C129" s="150" t="s">
        <v>346</v>
      </c>
      <c r="D129" s="150" t="s">
        <v>125</v>
      </c>
      <c r="E129" s="151" t="s">
        <v>458</v>
      </c>
      <c r="F129" s="152" t="s">
        <v>459</v>
      </c>
      <c r="G129" s="153" t="s">
        <v>161</v>
      </c>
      <c r="H129" s="154">
        <v>1</v>
      </c>
      <c r="I129" s="155"/>
      <c r="J129" s="156">
        <f>ROUND(I129*H129,2)</f>
        <v>0</v>
      </c>
      <c r="K129" s="152" t="s">
        <v>129</v>
      </c>
      <c r="L129" s="30"/>
      <c r="M129" s="157" t="s">
        <v>1</v>
      </c>
      <c r="N129" s="158" t="s">
        <v>38</v>
      </c>
      <c r="O129" s="53"/>
      <c r="P129" s="159">
        <f>O129*H129</f>
        <v>0</v>
      </c>
      <c r="Q129" s="159">
        <v>1.1350000000000001E-2</v>
      </c>
      <c r="R129" s="159">
        <f>Q129*H129</f>
        <v>1.1350000000000001E-2</v>
      </c>
      <c r="S129" s="159">
        <v>0</v>
      </c>
      <c r="T129" s="160">
        <f>S129*H129</f>
        <v>0</v>
      </c>
      <c r="AR129" s="161" t="s">
        <v>130</v>
      </c>
      <c r="AT129" s="161" t="s">
        <v>125</v>
      </c>
      <c r="AU129" s="161" t="s">
        <v>83</v>
      </c>
      <c r="AY129" s="15" t="s">
        <v>122</v>
      </c>
      <c r="BE129" s="162">
        <f>IF(N129="základní",J129,0)</f>
        <v>0</v>
      </c>
      <c r="BF129" s="162">
        <f>IF(N129="snížená",J129,0)</f>
        <v>0</v>
      </c>
      <c r="BG129" s="162">
        <f>IF(N129="zákl. přenesená",J129,0)</f>
        <v>0</v>
      </c>
      <c r="BH129" s="162">
        <f>IF(N129="sníž. přenesená",J129,0)</f>
        <v>0</v>
      </c>
      <c r="BI129" s="162">
        <f>IF(N129="nulová",J129,0)</f>
        <v>0</v>
      </c>
      <c r="BJ129" s="15" t="s">
        <v>81</v>
      </c>
      <c r="BK129" s="162">
        <f>ROUND(I129*H129,2)</f>
        <v>0</v>
      </c>
      <c r="BL129" s="15" t="s">
        <v>130</v>
      </c>
      <c r="BM129" s="161" t="s">
        <v>460</v>
      </c>
    </row>
    <row r="130" spans="2:65" s="1" customFormat="1" ht="24" customHeight="1" x14ac:dyDescent="0.2">
      <c r="B130" s="149"/>
      <c r="C130" s="150" t="s">
        <v>259</v>
      </c>
      <c r="D130" s="150" t="s">
        <v>125</v>
      </c>
      <c r="E130" s="151" t="s">
        <v>461</v>
      </c>
      <c r="F130" s="152" t="s">
        <v>462</v>
      </c>
      <c r="G130" s="153" t="s">
        <v>161</v>
      </c>
      <c r="H130" s="154">
        <v>1</v>
      </c>
      <c r="I130" s="155"/>
      <c r="J130" s="156">
        <f>ROUND(I130*H130,2)</f>
        <v>0</v>
      </c>
      <c r="K130" s="152" t="s">
        <v>129</v>
      </c>
      <c r="L130" s="30"/>
      <c r="M130" s="157" t="s">
        <v>1</v>
      </c>
      <c r="N130" s="158" t="s">
        <v>38</v>
      </c>
      <c r="O130" s="53"/>
      <c r="P130" s="159">
        <f>O130*H130</f>
        <v>0</v>
      </c>
      <c r="Q130" s="159">
        <v>2.6800000000000001E-3</v>
      </c>
      <c r="R130" s="159">
        <f>Q130*H130</f>
        <v>2.6800000000000001E-3</v>
      </c>
      <c r="S130" s="159">
        <v>0</v>
      </c>
      <c r="T130" s="160">
        <f>S130*H130</f>
        <v>0</v>
      </c>
      <c r="AR130" s="161" t="s">
        <v>130</v>
      </c>
      <c r="AT130" s="161" t="s">
        <v>125</v>
      </c>
      <c r="AU130" s="161" t="s">
        <v>83</v>
      </c>
      <c r="AY130" s="15" t="s">
        <v>122</v>
      </c>
      <c r="BE130" s="162">
        <f>IF(N130="základní",J130,0)</f>
        <v>0</v>
      </c>
      <c r="BF130" s="162">
        <f>IF(N130="snížená",J130,0)</f>
        <v>0</v>
      </c>
      <c r="BG130" s="162">
        <f>IF(N130="zákl. přenesená",J130,0)</f>
        <v>0</v>
      </c>
      <c r="BH130" s="162">
        <f>IF(N130="sníž. přenesená",J130,0)</f>
        <v>0</v>
      </c>
      <c r="BI130" s="162">
        <f>IF(N130="nulová",J130,0)</f>
        <v>0</v>
      </c>
      <c r="BJ130" s="15" t="s">
        <v>81</v>
      </c>
      <c r="BK130" s="162">
        <f>ROUND(I130*H130,2)</f>
        <v>0</v>
      </c>
      <c r="BL130" s="15" t="s">
        <v>130</v>
      </c>
      <c r="BM130" s="161" t="s">
        <v>463</v>
      </c>
    </row>
    <row r="131" spans="2:65" s="11" customFormat="1" ht="25.9" customHeight="1" x14ac:dyDescent="0.2">
      <c r="B131" s="136"/>
      <c r="D131" s="137" t="s">
        <v>72</v>
      </c>
      <c r="E131" s="138" t="s">
        <v>187</v>
      </c>
      <c r="F131" s="138" t="s">
        <v>188</v>
      </c>
      <c r="I131" s="139"/>
      <c r="J131" s="140">
        <f>BK131</f>
        <v>0</v>
      </c>
      <c r="L131" s="136"/>
      <c r="M131" s="141"/>
      <c r="N131" s="142"/>
      <c r="O131" s="142"/>
      <c r="P131" s="143">
        <f>P132+P139+P147</f>
        <v>0</v>
      </c>
      <c r="Q131" s="142"/>
      <c r="R131" s="143">
        <f>R132+R139+R147</f>
        <v>7.0900000000000005E-2</v>
      </c>
      <c r="S131" s="142"/>
      <c r="T131" s="144">
        <f>T132+T139+T147</f>
        <v>0</v>
      </c>
      <c r="AR131" s="137" t="s">
        <v>83</v>
      </c>
      <c r="AT131" s="145" t="s">
        <v>72</v>
      </c>
      <c r="AU131" s="145" t="s">
        <v>73</v>
      </c>
      <c r="AY131" s="137" t="s">
        <v>122</v>
      </c>
      <c r="BK131" s="146">
        <f>BK132+BK139+BK147</f>
        <v>0</v>
      </c>
    </row>
    <row r="132" spans="2:65" s="11" customFormat="1" ht="22.9" customHeight="1" x14ac:dyDescent="0.2">
      <c r="B132" s="136"/>
      <c r="D132" s="137" t="s">
        <v>72</v>
      </c>
      <c r="E132" s="147" t="s">
        <v>189</v>
      </c>
      <c r="F132" s="147" t="s">
        <v>190</v>
      </c>
      <c r="I132" s="139"/>
      <c r="J132" s="148">
        <f>BK132</f>
        <v>0</v>
      </c>
      <c r="L132" s="136"/>
      <c r="M132" s="141"/>
      <c r="N132" s="142"/>
      <c r="O132" s="142"/>
      <c r="P132" s="143">
        <f>SUM(P133:P138)</f>
        <v>0</v>
      </c>
      <c r="Q132" s="142"/>
      <c r="R132" s="143">
        <f>SUM(R133:R138)</f>
        <v>3.1260000000000003E-2</v>
      </c>
      <c r="S132" s="142"/>
      <c r="T132" s="144">
        <f>SUM(T133:T138)</f>
        <v>0</v>
      </c>
      <c r="AR132" s="137" t="s">
        <v>83</v>
      </c>
      <c r="AT132" s="145" t="s">
        <v>72</v>
      </c>
      <c r="AU132" s="145" t="s">
        <v>81</v>
      </c>
      <c r="AY132" s="137" t="s">
        <v>122</v>
      </c>
      <c r="BK132" s="146">
        <f>SUM(BK133:BK138)</f>
        <v>0</v>
      </c>
    </row>
    <row r="133" spans="2:65" s="1" customFormat="1" ht="16.5" customHeight="1" x14ac:dyDescent="0.2">
      <c r="B133" s="149"/>
      <c r="C133" s="150" t="s">
        <v>203</v>
      </c>
      <c r="D133" s="150" t="s">
        <v>125</v>
      </c>
      <c r="E133" s="151" t="s">
        <v>192</v>
      </c>
      <c r="F133" s="152" t="s">
        <v>193</v>
      </c>
      <c r="G133" s="153" t="s">
        <v>128</v>
      </c>
      <c r="H133" s="154">
        <v>22</v>
      </c>
      <c r="I133" s="155"/>
      <c r="J133" s="156">
        <f t="shared" ref="J133:J138" si="0">ROUND(I133*H133,2)</f>
        <v>0</v>
      </c>
      <c r="K133" s="152" t="s">
        <v>129</v>
      </c>
      <c r="L133" s="30"/>
      <c r="M133" s="157" t="s">
        <v>1</v>
      </c>
      <c r="N133" s="158" t="s">
        <v>38</v>
      </c>
      <c r="O133" s="53"/>
      <c r="P133" s="159">
        <f t="shared" ref="P133:P138" si="1">O133*H133</f>
        <v>0</v>
      </c>
      <c r="Q133" s="159">
        <v>1.2600000000000001E-3</v>
      </c>
      <c r="R133" s="159">
        <f t="shared" ref="R133:R138" si="2">Q133*H133</f>
        <v>2.7720000000000002E-2</v>
      </c>
      <c r="S133" s="159">
        <v>0</v>
      </c>
      <c r="T133" s="160">
        <f t="shared" ref="T133:T138" si="3">S133*H133</f>
        <v>0</v>
      </c>
      <c r="AR133" s="161" t="s">
        <v>194</v>
      </c>
      <c r="AT133" s="161" t="s">
        <v>125</v>
      </c>
      <c r="AU133" s="161" t="s">
        <v>83</v>
      </c>
      <c r="AY133" s="15" t="s">
        <v>122</v>
      </c>
      <c r="BE133" s="162">
        <f t="shared" ref="BE133:BE138" si="4">IF(N133="základní",J133,0)</f>
        <v>0</v>
      </c>
      <c r="BF133" s="162">
        <f t="shared" ref="BF133:BF138" si="5">IF(N133="snížená",J133,0)</f>
        <v>0</v>
      </c>
      <c r="BG133" s="162">
        <f t="shared" ref="BG133:BG138" si="6">IF(N133="zákl. přenesená",J133,0)</f>
        <v>0</v>
      </c>
      <c r="BH133" s="162">
        <f t="shared" ref="BH133:BH138" si="7">IF(N133="sníž. přenesená",J133,0)</f>
        <v>0</v>
      </c>
      <c r="BI133" s="162">
        <f t="shared" ref="BI133:BI138" si="8">IF(N133="nulová",J133,0)</f>
        <v>0</v>
      </c>
      <c r="BJ133" s="15" t="s">
        <v>81</v>
      </c>
      <c r="BK133" s="162">
        <f t="shared" ref="BK133:BK138" si="9">ROUND(I133*H133,2)</f>
        <v>0</v>
      </c>
      <c r="BL133" s="15" t="s">
        <v>194</v>
      </c>
      <c r="BM133" s="161" t="s">
        <v>464</v>
      </c>
    </row>
    <row r="134" spans="2:65" s="1" customFormat="1" ht="16.5" customHeight="1" x14ac:dyDescent="0.2">
      <c r="B134" s="149"/>
      <c r="C134" s="150" t="s">
        <v>207</v>
      </c>
      <c r="D134" s="150" t="s">
        <v>125</v>
      </c>
      <c r="E134" s="151" t="s">
        <v>465</v>
      </c>
      <c r="F134" s="152" t="s">
        <v>466</v>
      </c>
      <c r="G134" s="153" t="s">
        <v>128</v>
      </c>
      <c r="H134" s="154">
        <v>2</v>
      </c>
      <c r="I134" s="155"/>
      <c r="J134" s="156">
        <f t="shared" si="0"/>
        <v>0</v>
      </c>
      <c r="K134" s="152" t="s">
        <v>129</v>
      </c>
      <c r="L134" s="30"/>
      <c r="M134" s="157" t="s">
        <v>1</v>
      </c>
      <c r="N134" s="158" t="s">
        <v>38</v>
      </c>
      <c r="O134" s="53"/>
      <c r="P134" s="159">
        <f t="shared" si="1"/>
        <v>0</v>
      </c>
      <c r="Q134" s="159">
        <v>2.9E-4</v>
      </c>
      <c r="R134" s="159">
        <f t="shared" si="2"/>
        <v>5.8E-4</v>
      </c>
      <c r="S134" s="159">
        <v>0</v>
      </c>
      <c r="T134" s="160">
        <f t="shared" si="3"/>
        <v>0</v>
      </c>
      <c r="AR134" s="161" t="s">
        <v>194</v>
      </c>
      <c r="AT134" s="161" t="s">
        <v>125</v>
      </c>
      <c r="AU134" s="161" t="s">
        <v>83</v>
      </c>
      <c r="AY134" s="15" t="s">
        <v>122</v>
      </c>
      <c r="BE134" s="162">
        <f t="shared" si="4"/>
        <v>0</v>
      </c>
      <c r="BF134" s="162">
        <f t="shared" si="5"/>
        <v>0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5" t="s">
        <v>81</v>
      </c>
      <c r="BK134" s="162">
        <f t="shared" si="9"/>
        <v>0</v>
      </c>
      <c r="BL134" s="15" t="s">
        <v>194</v>
      </c>
      <c r="BM134" s="161" t="s">
        <v>467</v>
      </c>
    </row>
    <row r="135" spans="2:65" s="1" customFormat="1" ht="36" customHeight="1" x14ac:dyDescent="0.2">
      <c r="B135" s="149"/>
      <c r="C135" s="150" t="s">
        <v>211</v>
      </c>
      <c r="D135" s="150" t="s">
        <v>125</v>
      </c>
      <c r="E135" s="151" t="s">
        <v>380</v>
      </c>
      <c r="F135" s="152" t="s">
        <v>381</v>
      </c>
      <c r="G135" s="153" t="s">
        <v>161</v>
      </c>
      <c r="H135" s="154">
        <v>2</v>
      </c>
      <c r="I135" s="155"/>
      <c r="J135" s="156">
        <f t="shared" si="0"/>
        <v>0</v>
      </c>
      <c r="K135" s="152" t="s">
        <v>1</v>
      </c>
      <c r="L135" s="30"/>
      <c r="M135" s="157" t="s">
        <v>1</v>
      </c>
      <c r="N135" s="158" t="s">
        <v>38</v>
      </c>
      <c r="O135" s="53"/>
      <c r="P135" s="159">
        <f t="shared" si="1"/>
        <v>0</v>
      </c>
      <c r="Q135" s="159">
        <v>1.48E-3</v>
      </c>
      <c r="R135" s="159">
        <f t="shared" si="2"/>
        <v>2.96E-3</v>
      </c>
      <c r="S135" s="159">
        <v>0</v>
      </c>
      <c r="T135" s="160">
        <f t="shared" si="3"/>
        <v>0</v>
      </c>
      <c r="AR135" s="161" t="s">
        <v>194</v>
      </c>
      <c r="AT135" s="161" t="s">
        <v>125</v>
      </c>
      <c r="AU135" s="161" t="s">
        <v>83</v>
      </c>
      <c r="AY135" s="15" t="s">
        <v>122</v>
      </c>
      <c r="BE135" s="162">
        <f t="shared" si="4"/>
        <v>0</v>
      </c>
      <c r="BF135" s="162">
        <f t="shared" si="5"/>
        <v>0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5" t="s">
        <v>81</v>
      </c>
      <c r="BK135" s="162">
        <f t="shared" si="9"/>
        <v>0</v>
      </c>
      <c r="BL135" s="15" t="s">
        <v>194</v>
      </c>
      <c r="BM135" s="161" t="s">
        <v>468</v>
      </c>
    </row>
    <row r="136" spans="2:65" s="1" customFormat="1" ht="16.5" customHeight="1" x14ac:dyDescent="0.2">
      <c r="B136" s="149"/>
      <c r="C136" s="150" t="s">
        <v>221</v>
      </c>
      <c r="D136" s="150" t="s">
        <v>125</v>
      </c>
      <c r="E136" s="151" t="s">
        <v>212</v>
      </c>
      <c r="F136" s="152" t="s">
        <v>213</v>
      </c>
      <c r="G136" s="153" t="s">
        <v>128</v>
      </c>
      <c r="H136" s="154">
        <v>22</v>
      </c>
      <c r="I136" s="155"/>
      <c r="J136" s="156">
        <f t="shared" si="0"/>
        <v>0</v>
      </c>
      <c r="K136" s="152" t="s">
        <v>129</v>
      </c>
      <c r="L136" s="30"/>
      <c r="M136" s="157" t="s">
        <v>1</v>
      </c>
      <c r="N136" s="158" t="s">
        <v>38</v>
      </c>
      <c r="O136" s="53"/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AR136" s="161" t="s">
        <v>194</v>
      </c>
      <c r="AT136" s="161" t="s">
        <v>125</v>
      </c>
      <c r="AU136" s="161" t="s">
        <v>83</v>
      </c>
      <c r="AY136" s="15" t="s">
        <v>122</v>
      </c>
      <c r="BE136" s="162">
        <f t="shared" si="4"/>
        <v>0</v>
      </c>
      <c r="BF136" s="162">
        <f t="shared" si="5"/>
        <v>0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5" t="s">
        <v>81</v>
      </c>
      <c r="BK136" s="162">
        <f t="shared" si="9"/>
        <v>0</v>
      </c>
      <c r="BL136" s="15" t="s">
        <v>194</v>
      </c>
      <c r="BM136" s="161" t="s">
        <v>469</v>
      </c>
    </row>
    <row r="137" spans="2:65" s="1" customFormat="1" ht="24" customHeight="1" x14ac:dyDescent="0.2">
      <c r="B137" s="149"/>
      <c r="C137" s="150" t="s">
        <v>226</v>
      </c>
      <c r="D137" s="150" t="s">
        <v>125</v>
      </c>
      <c r="E137" s="151" t="s">
        <v>385</v>
      </c>
      <c r="F137" s="152" t="s">
        <v>386</v>
      </c>
      <c r="G137" s="153" t="s">
        <v>262</v>
      </c>
      <c r="H137" s="154">
        <v>3.1E-2</v>
      </c>
      <c r="I137" s="155"/>
      <c r="J137" s="156">
        <f t="shared" si="0"/>
        <v>0</v>
      </c>
      <c r="K137" s="152" t="s">
        <v>129</v>
      </c>
      <c r="L137" s="30"/>
      <c r="M137" s="157" t="s">
        <v>1</v>
      </c>
      <c r="N137" s="158" t="s">
        <v>38</v>
      </c>
      <c r="O137" s="53"/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AR137" s="161" t="s">
        <v>194</v>
      </c>
      <c r="AT137" s="161" t="s">
        <v>125</v>
      </c>
      <c r="AU137" s="161" t="s">
        <v>83</v>
      </c>
      <c r="AY137" s="15" t="s">
        <v>122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5" t="s">
        <v>81</v>
      </c>
      <c r="BK137" s="162">
        <f t="shared" si="9"/>
        <v>0</v>
      </c>
      <c r="BL137" s="15" t="s">
        <v>194</v>
      </c>
      <c r="BM137" s="161" t="s">
        <v>470</v>
      </c>
    </row>
    <row r="138" spans="2:65" s="1" customFormat="1" ht="24" customHeight="1" x14ac:dyDescent="0.2">
      <c r="B138" s="149"/>
      <c r="C138" s="150" t="s">
        <v>231</v>
      </c>
      <c r="D138" s="150" t="s">
        <v>125</v>
      </c>
      <c r="E138" s="151" t="s">
        <v>388</v>
      </c>
      <c r="F138" s="152" t="s">
        <v>389</v>
      </c>
      <c r="G138" s="153" t="s">
        <v>262</v>
      </c>
      <c r="H138" s="154">
        <v>3.1E-2</v>
      </c>
      <c r="I138" s="155"/>
      <c r="J138" s="156">
        <f t="shared" si="0"/>
        <v>0</v>
      </c>
      <c r="K138" s="152" t="s">
        <v>129</v>
      </c>
      <c r="L138" s="30"/>
      <c r="M138" s="157" t="s">
        <v>1</v>
      </c>
      <c r="N138" s="158" t="s">
        <v>38</v>
      </c>
      <c r="O138" s="53"/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AR138" s="161" t="s">
        <v>194</v>
      </c>
      <c r="AT138" s="161" t="s">
        <v>125</v>
      </c>
      <c r="AU138" s="161" t="s">
        <v>83</v>
      </c>
      <c r="AY138" s="15" t="s">
        <v>122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5" t="s">
        <v>81</v>
      </c>
      <c r="BK138" s="162">
        <f t="shared" si="9"/>
        <v>0</v>
      </c>
      <c r="BL138" s="15" t="s">
        <v>194</v>
      </c>
      <c r="BM138" s="161" t="s">
        <v>471</v>
      </c>
    </row>
    <row r="139" spans="2:65" s="11" customFormat="1" ht="22.9" customHeight="1" x14ac:dyDescent="0.2">
      <c r="B139" s="136"/>
      <c r="D139" s="137" t="s">
        <v>72</v>
      </c>
      <c r="E139" s="147" t="s">
        <v>244</v>
      </c>
      <c r="F139" s="147" t="s">
        <v>245</v>
      </c>
      <c r="I139" s="139"/>
      <c r="J139" s="148">
        <f>BK139</f>
        <v>0</v>
      </c>
      <c r="L139" s="136"/>
      <c r="M139" s="141"/>
      <c r="N139" s="142"/>
      <c r="O139" s="142"/>
      <c r="P139" s="143">
        <f>SUM(P140:P146)</f>
        <v>0</v>
      </c>
      <c r="Q139" s="142"/>
      <c r="R139" s="143">
        <f>SUM(R140:R146)</f>
        <v>2.2039999999999997E-2</v>
      </c>
      <c r="S139" s="142"/>
      <c r="T139" s="144">
        <f>SUM(T140:T146)</f>
        <v>0</v>
      </c>
      <c r="AR139" s="137" t="s">
        <v>83</v>
      </c>
      <c r="AT139" s="145" t="s">
        <v>72</v>
      </c>
      <c r="AU139" s="145" t="s">
        <v>81</v>
      </c>
      <c r="AY139" s="137" t="s">
        <v>122</v>
      </c>
      <c r="BK139" s="146">
        <f>SUM(BK140:BK146)</f>
        <v>0</v>
      </c>
    </row>
    <row r="140" spans="2:65" s="1" customFormat="1" ht="24" customHeight="1" x14ac:dyDescent="0.2">
      <c r="B140" s="149"/>
      <c r="C140" s="150" t="s">
        <v>83</v>
      </c>
      <c r="D140" s="150" t="s">
        <v>125</v>
      </c>
      <c r="E140" s="151" t="s">
        <v>472</v>
      </c>
      <c r="F140" s="152" t="s">
        <v>473</v>
      </c>
      <c r="G140" s="153" t="s">
        <v>128</v>
      </c>
      <c r="H140" s="154">
        <v>20</v>
      </c>
      <c r="I140" s="155"/>
      <c r="J140" s="156">
        <f t="shared" ref="J140:J146" si="10">ROUND(I140*H140,2)</f>
        <v>0</v>
      </c>
      <c r="K140" s="152" t="s">
        <v>129</v>
      </c>
      <c r="L140" s="30"/>
      <c r="M140" s="157" t="s">
        <v>1</v>
      </c>
      <c r="N140" s="158" t="s">
        <v>38</v>
      </c>
      <c r="O140" s="53"/>
      <c r="P140" s="159">
        <f t="shared" ref="P140:P146" si="11">O140*H140</f>
        <v>0</v>
      </c>
      <c r="Q140" s="159">
        <v>6.6E-4</v>
      </c>
      <c r="R140" s="159">
        <f t="shared" ref="R140:R146" si="12">Q140*H140</f>
        <v>1.32E-2</v>
      </c>
      <c r="S140" s="159">
        <v>0</v>
      </c>
      <c r="T140" s="160">
        <f t="shared" ref="T140:T146" si="13">S140*H140</f>
        <v>0</v>
      </c>
      <c r="AR140" s="161" t="s">
        <v>194</v>
      </c>
      <c r="AT140" s="161" t="s">
        <v>125</v>
      </c>
      <c r="AU140" s="161" t="s">
        <v>83</v>
      </c>
      <c r="AY140" s="15" t="s">
        <v>122</v>
      </c>
      <c r="BE140" s="162">
        <f t="shared" ref="BE140:BE146" si="14">IF(N140="základní",J140,0)</f>
        <v>0</v>
      </c>
      <c r="BF140" s="162">
        <f t="shared" ref="BF140:BF146" si="15">IF(N140="snížená",J140,0)</f>
        <v>0</v>
      </c>
      <c r="BG140" s="162">
        <f t="shared" ref="BG140:BG146" si="16">IF(N140="zákl. přenesená",J140,0)</f>
        <v>0</v>
      </c>
      <c r="BH140" s="162">
        <f t="shared" ref="BH140:BH146" si="17">IF(N140="sníž. přenesená",J140,0)</f>
        <v>0</v>
      </c>
      <c r="BI140" s="162">
        <f t="shared" ref="BI140:BI146" si="18">IF(N140="nulová",J140,0)</f>
        <v>0</v>
      </c>
      <c r="BJ140" s="15" t="s">
        <v>81</v>
      </c>
      <c r="BK140" s="162">
        <f t="shared" ref="BK140:BK146" si="19">ROUND(I140*H140,2)</f>
        <v>0</v>
      </c>
      <c r="BL140" s="15" t="s">
        <v>194</v>
      </c>
      <c r="BM140" s="161" t="s">
        <v>474</v>
      </c>
    </row>
    <row r="141" spans="2:65" s="1" customFormat="1" ht="16.5" customHeight="1" x14ac:dyDescent="0.2">
      <c r="B141" s="149"/>
      <c r="C141" s="150" t="s">
        <v>318</v>
      </c>
      <c r="D141" s="150" t="s">
        <v>125</v>
      </c>
      <c r="E141" s="151" t="s">
        <v>475</v>
      </c>
      <c r="F141" s="152" t="s">
        <v>476</v>
      </c>
      <c r="G141" s="153" t="s">
        <v>161</v>
      </c>
      <c r="H141" s="154">
        <v>1</v>
      </c>
      <c r="I141" s="155"/>
      <c r="J141" s="156">
        <f t="shared" si="10"/>
        <v>0</v>
      </c>
      <c r="K141" s="152" t="s">
        <v>129</v>
      </c>
      <c r="L141" s="30"/>
      <c r="M141" s="157" t="s">
        <v>1</v>
      </c>
      <c r="N141" s="158" t="s">
        <v>38</v>
      </c>
      <c r="O141" s="53"/>
      <c r="P141" s="159">
        <f t="shared" si="11"/>
        <v>0</v>
      </c>
      <c r="Q141" s="159">
        <v>3.5E-4</v>
      </c>
      <c r="R141" s="159">
        <f t="shared" si="12"/>
        <v>3.5E-4</v>
      </c>
      <c r="S141" s="159">
        <v>0</v>
      </c>
      <c r="T141" s="160">
        <f t="shared" si="13"/>
        <v>0</v>
      </c>
      <c r="AR141" s="161" t="s">
        <v>194</v>
      </c>
      <c r="AT141" s="161" t="s">
        <v>125</v>
      </c>
      <c r="AU141" s="161" t="s">
        <v>83</v>
      </c>
      <c r="AY141" s="15" t="s">
        <v>122</v>
      </c>
      <c r="BE141" s="162">
        <f t="shared" si="14"/>
        <v>0</v>
      </c>
      <c r="BF141" s="162">
        <f t="shared" si="15"/>
        <v>0</v>
      </c>
      <c r="BG141" s="162">
        <f t="shared" si="16"/>
        <v>0</v>
      </c>
      <c r="BH141" s="162">
        <f t="shared" si="17"/>
        <v>0</v>
      </c>
      <c r="BI141" s="162">
        <f t="shared" si="18"/>
        <v>0</v>
      </c>
      <c r="BJ141" s="15" t="s">
        <v>81</v>
      </c>
      <c r="BK141" s="162">
        <f t="shared" si="19"/>
        <v>0</v>
      </c>
      <c r="BL141" s="15" t="s">
        <v>194</v>
      </c>
      <c r="BM141" s="161" t="s">
        <v>477</v>
      </c>
    </row>
    <row r="142" spans="2:65" s="1" customFormat="1" ht="16.5" customHeight="1" x14ac:dyDescent="0.2">
      <c r="B142" s="149"/>
      <c r="C142" s="150" t="s">
        <v>246</v>
      </c>
      <c r="D142" s="150" t="s">
        <v>125</v>
      </c>
      <c r="E142" s="151" t="s">
        <v>478</v>
      </c>
      <c r="F142" s="152" t="s">
        <v>479</v>
      </c>
      <c r="G142" s="153" t="s">
        <v>161</v>
      </c>
      <c r="H142" s="154">
        <v>1</v>
      </c>
      <c r="I142" s="155"/>
      <c r="J142" s="156">
        <f t="shared" si="10"/>
        <v>0</v>
      </c>
      <c r="K142" s="152" t="s">
        <v>1</v>
      </c>
      <c r="L142" s="30"/>
      <c r="M142" s="157" t="s">
        <v>1</v>
      </c>
      <c r="N142" s="158" t="s">
        <v>38</v>
      </c>
      <c r="O142" s="53"/>
      <c r="P142" s="159">
        <f t="shared" si="11"/>
        <v>0</v>
      </c>
      <c r="Q142" s="159">
        <v>2.9E-4</v>
      </c>
      <c r="R142" s="159">
        <f t="shared" si="12"/>
        <v>2.9E-4</v>
      </c>
      <c r="S142" s="159">
        <v>0</v>
      </c>
      <c r="T142" s="160">
        <f t="shared" si="13"/>
        <v>0</v>
      </c>
      <c r="AR142" s="161" t="s">
        <v>194</v>
      </c>
      <c r="AT142" s="161" t="s">
        <v>125</v>
      </c>
      <c r="AU142" s="161" t="s">
        <v>83</v>
      </c>
      <c r="AY142" s="15" t="s">
        <v>122</v>
      </c>
      <c r="BE142" s="162">
        <f t="shared" si="14"/>
        <v>0</v>
      </c>
      <c r="BF142" s="162">
        <f t="shared" si="15"/>
        <v>0</v>
      </c>
      <c r="BG142" s="162">
        <f t="shared" si="16"/>
        <v>0</v>
      </c>
      <c r="BH142" s="162">
        <f t="shared" si="17"/>
        <v>0</v>
      </c>
      <c r="BI142" s="162">
        <f t="shared" si="18"/>
        <v>0</v>
      </c>
      <c r="BJ142" s="15" t="s">
        <v>81</v>
      </c>
      <c r="BK142" s="162">
        <f t="shared" si="19"/>
        <v>0</v>
      </c>
      <c r="BL142" s="15" t="s">
        <v>194</v>
      </c>
      <c r="BM142" s="161" t="s">
        <v>480</v>
      </c>
    </row>
    <row r="143" spans="2:65" s="1" customFormat="1" ht="24" customHeight="1" x14ac:dyDescent="0.2">
      <c r="B143" s="149"/>
      <c r="C143" s="150" t="s">
        <v>136</v>
      </c>
      <c r="D143" s="150" t="s">
        <v>125</v>
      </c>
      <c r="E143" s="151" t="s">
        <v>428</v>
      </c>
      <c r="F143" s="152" t="s">
        <v>429</v>
      </c>
      <c r="G143" s="153" t="s">
        <v>128</v>
      </c>
      <c r="H143" s="154">
        <v>20</v>
      </c>
      <c r="I143" s="155"/>
      <c r="J143" s="156">
        <f t="shared" si="10"/>
        <v>0</v>
      </c>
      <c r="K143" s="152" t="s">
        <v>129</v>
      </c>
      <c r="L143" s="30"/>
      <c r="M143" s="157" t="s">
        <v>1</v>
      </c>
      <c r="N143" s="158" t="s">
        <v>38</v>
      </c>
      <c r="O143" s="53"/>
      <c r="P143" s="159">
        <f t="shared" si="11"/>
        <v>0</v>
      </c>
      <c r="Q143" s="159">
        <v>4.0000000000000002E-4</v>
      </c>
      <c r="R143" s="159">
        <f t="shared" si="12"/>
        <v>8.0000000000000002E-3</v>
      </c>
      <c r="S143" s="159">
        <v>0</v>
      </c>
      <c r="T143" s="160">
        <f t="shared" si="13"/>
        <v>0</v>
      </c>
      <c r="AR143" s="161" t="s">
        <v>194</v>
      </c>
      <c r="AT143" s="161" t="s">
        <v>125</v>
      </c>
      <c r="AU143" s="161" t="s">
        <v>83</v>
      </c>
      <c r="AY143" s="15" t="s">
        <v>122</v>
      </c>
      <c r="BE143" s="162">
        <f t="shared" si="14"/>
        <v>0</v>
      </c>
      <c r="BF143" s="162">
        <f t="shared" si="15"/>
        <v>0</v>
      </c>
      <c r="BG143" s="162">
        <f t="shared" si="16"/>
        <v>0</v>
      </c>
      <c r="BH143" s="162">
        <f t="shared" si="17"/>
        <v>0</v>
      </c>
      <c r="BI143" s="162">
        <f t="shared" si="18"/>
        <v>0</v>
      </c>
      <c r="BJ143" s="15" t="s">
        <v>81</v>
      </c>
      <c r="BK143" s="162">
        <f t="shared" si="19"/>
        <v>0</v>
      </c>
      <c r="BL143" s="15" t="s">
        <v>194</v>
      </c>
      <c r="BM143" s="161" t="s">
        <v>481</v>
      </c>
    </row>
    <row r="144" spans="2:65" s="1" customFormat="1" ht="16.5" customHeight="1" x14ac:dyDescent="0.2">
      <c r="B144" s="149"/>
      <c r="C144" s="150" t="s">
        <v>130</v>
      </c>
      <c r="D144" s="150" t="s">
        <v>125</v>
      </c>
      <c r="E144" s="151" t="s">
        <v>432</v>
      </c>
      <c r="F144" s="152" t="s">
        <v>433</v>
      </c>
      <c r="G144" s="153" t="s">
        <v>128</v>
      </c>
      <c r="H144" s="154">
        <v>20</v>
      </c>
      <c r="I144" s="155"/>
      <c r="J144" s="156">
        <f t="shared" si="10"/>
        <v>0</v>
      </c>
      <c r="K144" s="152" t="s">
        <v>129</v>
      </c>
      <c r="L144" s="30"/>
      <c r="M144" s="157" t="s">
        <v>1</v>
      </c>
      <c r="N144" s="158" t="s">
        <v>38</v>
      </c>
      <c r="O144" s="53"/>
      <c r="P144" s="159">
        <f t="shared" si="11"/>
        <v>0</v>
      </c>
      <c r="Q144" s="159">
        <v>1.0000000000000001E-5</v>
      </c>
      <c r="R144" s="159">
        <f t="shared" si="12"/>
        <v>2.0000000000000001E-4</v>
      </c>
      <c r="S144" s="159">
        <v>0</v>
      </c>
      <c r="T144" s="160">
        <f t="shared" si="13"/>
        <v>0</v>
      </c>
      <c r="AR144" s="161" t="s">
        <v>194</v>
      </c>
      <c r="AT144" s="161" t="s">
        <v>125</v>
      </c>
      <c r="AU144" s="161" t="s">
        <v>83</v>
      </c>
      <c r="AY144" s="15" t="s">
        <v>122</v>
      </c>
      <c r="BE144" s="162">
        <f t="shared" si="14"/>
        <v>0</v>
      </c>
      <c r="BF144" s="162">
        <f t="shared" si="15"/>
        <v>0</v>
      </c>
      <c r="BG144" s="162">
        <f t="shared" si="16"/>
        <v>0</v>
      </c>
      <c r="BH144" s="162">
        <f t="shared" si="17"/>
        <v>0</v>
      </c>
      <c r="BI144" s="162">
        <f t="shared" si="18"/>
        <v>0</v>
      </c>
      <c r="BJ144" s="15" t="s">
        <v>81</v>
      </c>
      <c r="BK144" s="162">
        <f t="shared" si="19"/>
        <v>0</v>
      </c>
      <c r="BL144" s="15" t="s">
        <v>194</v>
      </c>
      <c r="BM144" s="161" t="s">
        <v>482</v>
      </c>
    </row>
    <row r="145" spans="2:65" s="1" customFormat="1" ht="24" customHeight="1" x14ac:dyDescent="0.2">
      <c r="B145" s="149"/>
      <c r="C145" s="150" t="s">
        <v>150</v>
      </c>
      <c r="D145" s="150" t="s">
        <v>125</v>
      </c>
      <c r="E145" s="151" t="s">
        <v>260</v>
      </c>
      <c r="F145" s="152" t="s">
        <v>261</v>
      </c>
      <c r="G145" s="153" t="s">
        <v>262</v>
      </c>
      <c r="H145" s="154">
        <v>2.1999999999999999E-2</v>
      </c>
      <c r="I145" s="155"/>
      <c r="J145" s="156">
        <f t="shared" si="10"/>
        <v>0</v>
      </c>
      <c r="K145" s="152" t="s">
        <v>129</v>
      </c>
      <c r="L145" s="30"/>
      <c r="M145" s="157" t="s">
        <v>1</v>
      </c>
      <c r="N145" s="158" t="s">
        <v>38</v>
      </c>
      <c r="O145" s="53"/>
      <c r="P145" s="159">
        <f t="shared" si="11"/>
        <v>0</v>
      </c>
      <c r="Q145" s="159">
        <v>0</v>
      </c>
      <c r="R145" s="159">
        <f t="shared" si="12"/>
        <v>0</v>
      </c>
      <c r="S145" s="159">
        <v>0</v>
      </c>
      <c r="T145" s="160">
        <f t="shared" si="13"/>
        <v>0</v>
      </c>
      <c r="AR145" s="161" t="s">
        <v>194</v>
      </c>
      <c r="AT145" s="161" t="s">
        <v>125</v>
      </c>
      <c r="AU145" s="161" t="s">
        <v>83</v>
      </c>
      <c r="AY145" s="15" t="s">
        <v>122</v>
      </c>
      <c r="BE145" s="162">
        <f t="shared" si="14"/>
        <v>0</v>
      </c>
      <c r="BF145" s="162">
        <f t="shared" si="15"/>
        <v>0</v>
      </c>
      <c r="BG145" s="162">
        <f t="shared" si="16"/>
        <v>0</v>
      </c>
      <c r="BH145" s="162">
        <f t="shared" si="17"/>
        <v>0</v>
      </c>
      <c r="BI145" s="162">
        <f t="shared" si="18"/>
        <v>0</v>
      </c>
      <c r="BJ145" s="15" t="s">
        <v>81</v>
      </c>
      <c r="BK145" s="162">
        <f t="shared" si="19"/>
        <v>0</v>
      </c>
      <c r="BL145" s="15" t="s">
        <v>194</v>
      </c>
      <c r="BM145" s="161" t="s">
        <v>483</v>
      </c>
    </row>
    <row r="146" spans="2:65" s="1" customFormat="1" ht="24" customHeight="1" x14ac:dyDescent="0.2">
      <c r="B146" s="149"/>
      <c r="C146" s="150" t="s">
        <v>154</v>
      </c>
      <c r="D146" s="150" t="s">
        <v>125</v>
      </c>
      <c r="E146" s="151" t="s">
        <v>265</v>
      </c>
      <c r="F146" s="152" t="s">
        <v>266</v>
      </c>
      <c r="G146" s="153" t="s">
        <v>262</v>
      </c>
      <c r="H146" s="154">
        <v>2.1999999999999999E-2</v>
      </c>
      <c r="I146" s="155"/>
      <c r="J146" s="156">
        <f t="shared" si="10"/>
        <v>0</v>
      </c>
      <c r="K146" s="152" t="s">
        <v>129</v>
      </c>
      <c r="L146" s="30"/>
      <c r="M146" s="157" t="s">
        <v>1</v>
      </c>
      <c r="N146" s="158" t="s">
        <v>38</v>
      </c>
      <c r="O146" s="53"/>
      <c r="P146" s="159">
        <f t="shared" si="11"/>
        <v>0</v>
      </c>
      <c r="Q146" s="159">
        <v>0</v>
      </c>
      <c r="R146" s="159">
        <f t="shared" si="12"/>
        <v>0</v>
      </c>
      <c r="S146" s="159">
        <v>0</v>
      </c>
      <c r="T146" s="160">
        <f t="shared" si="13"/>
        <v>0</v>
      </c>
      <c r="AR146" s="161" t="s">
        <v>194</v>
      </c>
      <c r="AT146" s="161" t="s">
        <v>125</v>
      </c>
      <c r="AU146" s="161" t="s">
        <v>83</v>
      </c>
      <c r="AY146" s="15" t="s">
        <v>122</v>
      </c>
      <c r="BE146" s="162">
        <f t="shared" si="14"/>
        <v>0</v>
      </c>
      <c r="BF146" s="162">
        <f t="shared" si="15"/>
        <v>0</v>
      </c>
      <c r="BG146" s="162">
        <f t="shared" si="16"/>
        <v>0</v>
      </c>
      <c r="BH146" s="162">
        <f t="shared" si="17"/>
        <v>0</v>
      </c>
      <c r="BI146" s="162">
        <f t="shared" si="18"/>
        <v>0</v>
      </c>
      <c r="BJ146" s="15" t="s">
        <v>81</v>
      </c>
      <c r="BK146" s="162">
        <f t="shared" si="19"/>
        <v>0</v>
      </c>
      <c r="BL146" s="15" t="s">
        <v>194</v>
      </c>
      <c r="BM146" s="161" t="s">
        <v>484</v>
      </c>
    </row>
    <row r="147" spans="2:65" s="11" customFormat="1" ht="22.9" customHeight="1" x14ac:dyDescent="0.2">
      <c r="B147" s="136"/>
      <c r="D147" s="137" t="s">
        <v>72</v>
      </c>
      <c r="E147" s="147" t="s">
        <v>485</v>
      </c>
      <c r="F147" s="147" t="s">
        <v>486</v>
      </c>
      <c r="I147" s="139"/>
      <c r="J147" s="148">
        <f>BK147</f>
        <v>0</v>
      </c>
      <c r="L147" s="136"/>
      <c r="M147" s="141"/>
      <c r="N147" s="142"/>
      <c r="O147" s="142"/>
      <c r="P147" s="143">
        <f>SUM(P148:P153)</f>
        <v>0</v>
      </c>
      <c r="Q147" s="142"/>
      <c r="R147" s="143">
        <f>SUM(R148:R153)</f>
        <v>1.7600000000000001E-2</v>
      </c>
      <c r="S147" s="142"/>
      <c r="T147" s="144">
        <f>SUM(T148:T153)</f>
        <v>0</v>
      </c>
      <c r="AR147" s="137" t="s">
        <v>83</v>
      </c>
      <c r="AT147" s="145" t="s">
        <v>72</v>
      </c>
      <c r="AU147" s="145" t="s">
        <v>81</v>
      </c>
      <c r="AY147" s="137" t="s">
        <v>122</v>
      </c>
      <c r="BK147" s="146">
        <f>SUM(BK148:BK153)</f>
        <v>0</v>
      </c>
    </row>
    <row r="148" spans="2:65" s="1" customFormat="1" ht="24" customHeight="1" x14ac:dyDescent="0.2">
      <c r="B148" s="149"/>
      <c r="C148" s="150" t="s">
        <v>143</v>
      </c>
      <c r="D148" s="150" t="s">
        <v>125</v>
      </c>
      <c r="E148" s="151" t="s">
        <v>487</v>
      </c>
      <c r="F148" s="152" t="s">
        <v>488</v>
      </c>
      <c r="G148" s="153" t="s">
        <v>249</v>
      </c>
      <c r="H148" s="154">
        <v>1</v>
      </c>
      <c r="I148" s="155"/>
      <c r="J148" s="156">
        <f t="shared" ref="J148:J153" si="20">ROUND(I148*H148,2)</f>
        <v>0</v>
      </c>
      <c r="K148" s="152" t="s">
        <v>129</v>
      </c>
      <c r="L148" s="30"/>
      <c r="M148" s="157" t="s">
        <v>1</v>
      </c>
      <c r="N148" s="158" t="s">
        <v>38</v>
      </c>
      <c r="O148" s="53"/>
      <c r="P148" s="159">
        <f t="shared" ref="P148:P153" si="21">O148*H148</f>
        <v>0</v>
      </c>
      <c r="Q148" s="159">
        <v>1.4970000000000001E-2</v>
      </c>
      <c r="R148" s="159">
        <f t="shared" ref="R148:R153" si="22">Q148*H148</f>
        <v>1.4970000000000001E-2</v>
      </c>
      <c r="S148" s="159">
        <v>0</v>
      </c>
      <c r="T148" s="160">
        <f t="shared" ref="T148:T153" si="23">S148*H148</f>
        <v>0</v>
      </c>
      <c r="AR148" s="161" t="s">
        <v>194</v>
      </c>
      <c r="AT148" s="161" t="s">
        <v>125</v>
      </c>
      <c r="AU148" s="161" t="s">
        <v>83</v>
      </c>
      <c r="AY148" s="15" t="s">
        <v>122</v>
      </c>
      <c r="BE148" s="162">
        <f t="shared" ref="BE148:BE153" si="24">IF(N148="základní",J148,0)</f>
        <v>0</v>
      </c>
      <c r="BF148" s="162">
        <f t="shared" ref="BF148:BF153" si="25">IF(N148="snížená",J148,0)</f>
        <v>0</v>
      </c>
      <c r="BG148" s="162">
        <f t="shared" ref="BG148:BG153" si="26">IF(N148="zákl. přenesená",J148,0)</f>
        <v>0</v>
      </c>
      <c r="BH148" s="162">
        <f t="shared" ref="BH148:BH153" si="27">IF(N148="sníž. přenesená",J148,0)</f>
        <v>0</v>
      </c>
      <c r="BI148" s="162">
        <f t="shared" ref="BI148:BI153" si="28">IF(N148="nulová",J148,0)</f>
        <v>0</v>
      </c>
      <c r="BJ148" s="15" t="s">
        <v>81</v>
      </c>
      <c r="BK148" s="162">
        <f t="shared" ref="BK148:BK153" si="29">ROUND(I148*H148,2)</f>
        <v>0</v>
      </c>
      <c r="BL148" s="15" t="s">
        <v>194</v>
      </c>
      <c r="BM148" s="161" t="s">
        <v>489</v>
      </c>
    </row>
    <row r="149" spans="2:65" s="1" customFormat="1" ht="24" customHeight="1" x14ac:dyDescent="0.2">
      <c r="B149" s="149"/>
      <c r="C149" s="150" t="s">
        <v>255</v>
      </c>
      <c r="D149" s="150" t="s">
        <v>125</v>
      </c>
      <c r="E149" s="151" t="s">
        <v>490</v>
      </c>
      <c r="F149" s="152" t="s">
        <v>491</v>
      </c>
      <c r="G149" s="153" t="s">
        <v>249</v>
      </c>
      <c r="H149" s="154">
        <v>2</v>
      </c>
      <c r="I149" s="155"/>
      <c r="J149" s="156">
        <f t="shared" si="20"/>
        <v>0</v>
      </c>
      <c r="K149" s="152" t="s">
        <v>129</v>
      </c>
      <c r="L149" s="30"/>
      <c r="M149" s="157" t="s">
        <v>1</v>
      </c>
      <c r="N149" s="158" t="s">
        <v>38</v>
      </c>
      <c r="O149" s="53"/>
      <c r="P149" s="159">
        <f t="shared" si="21"/>
        <v>0</v>
      </c>
      <c r="Q149" s="159">
        <v>2.9999999999999997E-4</v>
      </c>
      <c r="R149" s="159">
        <f t="shared" si="22"/>
        <v>5.9999999999999995E-4</v>
      </c>
      <c r="S149" s="159">
        <v>0</v>
      </c>
      <c r="T149" s="160">
        <f t="shared" si="23"/>
        <v>0</v>
      </c>
      <c r="AR149" s="161" t="s">
        <v>194</v>
      </c>
      <c r="AT149" s="161" t="s">
        <v>125</v>
      </c>
      <c r="AU149" s="161" t="s">
        <v>83</v>
      </c>
      <c r="AY149" s="15" t="s">
        <v>122</v>
      </c>
      <c r="BE149" s="162">
        <f t="shared" si="24"/>
        <v>0</v>
      </c>
      <c r="BF149" s="162">
        <f t="shared" si="25"/>
        <v>0</v>
      </c>
      <c r="BG149" s="162">
        <f t="shared" si="26"/>
        <v>0</v>
      </c>
      <c r="BH149" s="162">
        <f t="shared" si="27"/>
        <v>0</v>
      </c>
      <c r="BI149" s="162">
        <f t="shared" si="28"/>
        <v>0</v>
      </c>
      <c r="BJ149" s="15" t="s">
        <v>81</v>
      </c>
      <c r="BK149" s="162">
        <f t="shared" si="29"/>
        <v>0</v>
      </c>
      <c r="BL149" s="15" t="s">
        <v>194</v>
      </c>
      <c r="BM149" s="161" t="s">
        <v>492</v>
      </c>
    </row>
    <row r="150" spans="2:65" s="1" customFormat="1" ht="16.5" customHeight="1" x14ac:dyDescent="0.2">
      <c r="B150" s="149"/>
      <c r="C150" s="150" t="s">
        <v>123</v>
      </c>
      <c r="D150" s="150" t="s">
        <v>125</v>
      </c>
      <c r="E150" s="151" t="s">
        <v>493</v>
      </c>
      <c r="F150" s="152" t="s">
        <v>494</v>
      </c>
      <c r="G150" s="153" t="s">
        <v>249</v>
      </c>
      <c r="H150" s="154">
        <v>1</v>
      </c>
      <c r="I150" s="155"/>
      <c r="J150" s="156">
        <f t="shared" si="20"/>
        <v>0</v>
      </c>
      <c r="K150" s="152" t="s">
        <v>129</v>
      </c>
      <c r="L150" s="30"/>
      <c r="M150" s="157" t="s">
        <v>1</v>
      </c>
      <c r="N150" s="158" t="s">
        <v>38</v>
      </c>
      <c r="O150" s="53"/>
      <c r="P150" s="159">
        <f t="shared" si="21"/>
        <v>0</v>
      </c>
      <c r="Q150" s="159">
        <v>1.8E-3</v>
      </c>
      <c r="R150" s="159">
        <f t="shared" si="22"/>
        <v>1.8E-3</v>
      </c>
      <c r="S150" s="159">
        <v>0</v>
      </c>
      <c r="T150" s="160">
        <f t="shared" si="23"/>
        <v>0</v>
      </c>
      <c r="AR150" s="161" t="s">
        <v>194</v>
      </c>
      <c r="AT150" s="161" t="s">
        <v>125</v>
      </c>
      <c r="AU150" s="161" t="s">
        <v>83</v>
      </c>
      <c r="AY150" s="15" t="s">
        <v>122</v>
      </c>
      <c r="BE150" s="162">
        <f t="shared" si="24"/>
        <v>0</v>
      </c>
      <c r="BF150" s="162">
        <f t="shared" si="25"/>
        <v>0</v>
      </c>
      <c r="BG150" s="162">
        <f t="shared" si="26"/>
        <v>0</v>
      </c>
      <c r="BH150" s="162">
        <f t="shared" si="27"/>
        <v>0</v>
      </c>
      <c r="BI150" s="162">
        <f t="shared" si="28"/>
        <v>0</v>
      </c>
      <c r="BJ150" s="15" t="s">
        <v>81</v>
      </c>
      <c r="BK150" s="162">
        <f t="shared" si="29"/>
        <v>0</v>
      </c>
      <c r="BL150" s="15" t="s">
        <v>194</v>
      </c>
      <c r="BM150" s="161" t="s">
        <v>495</v>
      </c>
    </row>
    <row r="151" spans="2:65" s="1" customFormat="1" ht="16.5" customHeight="1" x14ac:dyDescent="0.2">
      <c r="B151" s="149"/>
      <c r="C151" s="150" t="s">
        <v>339</v>
      </c>
      <c r="D151" s="150" t="s">
        <v>125</v>
      </c>
      <c r="E151" s="151" t="s">
        <v>496</v>
      </c>
      <c r="F151" s="152" t="s">
        <v>497</v>
      </c>
      <c r="G151" s="153" t="s">
        <v>161</v>
      </c>
      <c r="H151" s="154">
        <v>1</v>
      </c>
      <c r="I151" s="155"/>
      <c r="J151" s="156">
        <f t="shared" si="20"/>
        <v>0</v>
      </c>
      <c r="K151" s="152" t="s">
        <v>129</v>
      </c>
      <c r="L151" s="30"/>
      <c r="M151" s="157" t="s">
        <v>1</v>
      </c>
      <c r="N151" s="158" t="s">
        <v>38</v>
      </c>
      <c r="O151" s="53"/>
      <c r="P151" s="159">
        <f t="shared" si="21"/>
        <v>0</v>
      </c>
      <c r="Q151" s="159">
        <v>2.3000000000000001E-4</v>
      </c>
      <c r="R151" s="159">
        <f t="shared" si="22"/>
        <v>2.3000000000000001E-4</v>
      </c>
      <c r="S151" s="159">
        <v>0</v>
      </c>
      <c r="T151" s="160">
        <f t="shared" si="23"/>
        <v>0</v>
      </c>
      <c r="AR151" s="161" t="s">
        <v>194</v>
      </c>
      <c r="AT151" s="161" t="s">
        <v>125</v>
      </c>
      <c r="AU151" s="161" t="s">
        <v>83</v>
      </c>
      <c r="AY151" s="15" t="s">
        <v>122</v>
      </c>
      <c r="BE151" s="162">
        <f t="shared" si="24"/>
        <v>0</v>
      </c>
      <c r="BF151" s="162">
        <f t="shared" si="25"/>
        <v>0</v>
      </c>
      <c r="BG151" s="162">
        <f t="shared" si="26"/>
        <v>0</v>
      </c>
      <c r="BH151" s="162">
        <f t="shared" si="27"/>
        <v>0</v>
      </c>
      <c r="BI151" s="162">
        <f t="shared" si="28"/>
        <v>0</v>
      </c>
      <c r="BJ151" s="15" t="s">
        <v>81</v>
      </c>
      <c r="BK151" s="162">
        <f t="shared" si="29"/>
        <v>0</v>
      </c>
      <c r="BL151" s="15" t="s">
        <v>194</v>
      </c>
      <c r="BM151" s="161" t="s">
        <v>498</v>
      </c>
    </row>
    <row r="152" spans="2:65" s="1" customFormat="1" ht="24" customHeight="1" x14ac:dyDescent="0.2">
      <c r="B152" s="149"/>
      <c r="C152" s="150" t="s">
        <v>235</v>
      </c>
      <c r="D152" s="150" t="s">
        <v>125</v>
      </c>
      <c r="E152" s="151" t="s">
        <v>499</v>
      </c>
      <c r="F152" s="152" t="s">
        <v>500</v>
      </c>
      <c r="G152" s="153" t="s">
        <v>262</v>
      </c>
      <c r="H152" s="154">
        <v>1.7999999999999999E-2</v>
      </c>
      <c r="I152" s="155"/>
      <c r="J152" s="156">
        <f t="shared" si="20"/>
        <v>0</v>
      </c>
      <c r="K152" s="152" t="s">
        <v>129</v>
      </c>
      <c r="L152" s="30"/>
      <c r="M152" s="157" t="s">
        <v>1</v>
      </c>
      <c r="N152" s="158" t="s">
        <v>38</v>
      </c>
      <c r="O152" s="53"/>
      <c r="P152" s="159">
        <f t="shared" si="21"/>
        <v>0</v>
      </c>
      <c r="Q152" s="159">
        <v>0</v>
      </c>
      <c r="R152" s="159">
        <f t="shared" si="22"/>
        <v>0</v>
      </c>
      <c r="S152" s="159">
        <v>0</v>
      </c>
      <c r="T152" s="160">
        <f t="shared" si="23"/>
        <v>0</v>
      </c>
      <c r="AR152" s="161" t="s">
        <v>194</v>
      </c>
      <c r="AT152" s="161" t="s">
        <v>125</v>
      </c>
      <c r="AU152" s="161" t="s">
        <v>83</v>
      </c>
      <c r="AY152" s="15" t="s">
        <v>122</v>
      </c>
      <c r="BE152" s="162">
        <f t="shared" si="24"/>
        <v>0</v>
      </c>
      <c r="BF152" s="162">
        <f t="shared" si="25"/>
        <v>0</v>
      </c>
      <c r="BG152" s="162">
        <f t="shared" si="26"/>
        <v>0</v>
      </c>
      <c r="BH152" s="162">
        <f t="shared" si="27"/>
        <v>0</v>
      </c>
      <c r="BI152" s="162">
        <f t="shared" si="28"/>
        <v>0</v>
      </c>
      <c r="BJ152" s="15" t="s">
        <v>81</v>
      </c>
      <c r="BK152" s="162">
        <f t="shared" si="29"/>
        <v>0</v>
      </c>
      <c r="BL152" s="15" t="s">
        <v>194</v>
      </c>
      <c r="BM152" s="161" t="s">
        <v>501</v>
      </c>
    </row>
    <row r="153" spans="2:65" s="1" customFormat="1" ht="24" customHeight="1" x14ac:dyDescent="0.2">
      <c r="B153" s="149"/>
      <c r="C153" s="150" t="s">
        <v>237</v>
      </c>
      <c r="D153" s="150" t="s">
        <v>125</v>
      </c>
      <c r="E153" s="151" t="s">
        <v>502</v>
      </c>
      <c r="F153" s="152" t="s">
        <v>503</v>
      </c>
      <c r="G153" s="153" t="s">
        <v>262</v>
      </c>
      <c r="H153" s="154">
        <v>1.7999999999999999E-2</v>
      </c>
      <c r="I153" s="155"/>
      <c r="J153" s="156">
        <f t="shared" si="20"/>
        <v>0</v>
      </c>
      <c r="K153" s="152" t="s">
        <v>129</v>
      </c>
      <c r="L153" s="30"/>
      <c r="M153" s="157" t="s">
        <v>1</v>
      </c>
      <c r="N153" s="158" t="s">
        <v>38</v>
      </c>
      <c r="O153" s="53"/>
      <c r="P153" s="159">
        <f t="shared" si="21"/>
        <v>0</v>
      </c>
      <c r="Q153" s="159">
        <v>0</v>
      </c>
      <c r="R153" s="159">
        <f t="shared" si="22"/>
        <v>0</v>
      </c>
      <c r="S153" s="159">
        <v>0</v>
      </c>
      <c r="T153" s="160">
        <f t="shared" si="23"/>
        <v>0</v>
      </c>
      <c r="AR153" s="161" t="s">
        <v>194</v>
      </c>
      <c r="AT153" s="161" t="s">
        <v>125</v>
      </c>
      <c r="AU153" s="161" t="s">
        <v>83</v>
      </c>
      <c r="AY153" s="15" t="s">
        <v>122</v>
      </c>
      <c r="BE153" s="162">
        <f t="shared" si="24"/>
        <v>0</v>
      </c>
      <c r="BF153" s="162">
        <f t="shared" si="25"/>
        <v>0</v>
      </c>
      <c r="BG153" s="162">
        <f t="shared" si="26"/>
        <v>0</v>
      </c>
      <c r="BH153" s="162">
        <f t="shared" si="27"/>
        <v>0</v>
      </c>
      <c r="BI153" s="162">
        <f t="shared" si="28"/>
        <v>0</v>
      </c>
      <c r="BJ153" s="15" t="s">
        <v>81</v>
      </c>
      <c r="BK153" s="162">
        <f t="shared" si="29"/>
        <v>0</v>
      </c>
      <c r="BL153" s="15" t="s">
        <v>194</v>
      </c>
      <c r="BM153" s="161" t="s">
        <v>504</v>
      </c>
    </row>
    <row r="154" spans="2:65" s="11" customFormat="1" ht="25.9" customHeight="1" x14ac:dyDescent="0.2">
      <c r="B154" s="136"/>
      <c r="D154" s="137" t="s">
        <v>72</v>
      </c>
      <c r="E154" s="138" t="s">
        <v>268</v>
      </c>
      <c r="F154" s="138" t="s">
        <v>269</v>
      </c>
      <c r="I154" s="139"/>
      <c r="J154" s="140">
        <f>BK154</f>
        <v>0</v>
      </c>
      <c r="L154" s="136"/>
      <c r="M154" s="141"/>
      <c r="N154" s="142"/>
      <c r="O154" s="142"/>
      <c r="P154" s="143">
        <f>SUM(P155:P161)</f>
        <v>0</v>
      </c>
      <c r="Q154" s="142"/>
      <c r="R154" s="143">
        <f>SUM(R155:R161)</f>
        <v>0</v>
      </c>
      <c r="S154" s="142"/>
      <c r="T154" s="144">
        <f>SUM(T155:T161)</f>
        <v>0</v>
      </c>
      <c r="AR154" s="137" t="s">
        <v>130</v>
      </c>
      <c r="AT154" s="145" t="s">
        <v>72</v>
      </c>
      <c r="AU154" s="145" t="s">
        <v>73</v>
      </c>
      <c r="AY154" s="137" t="s">
        <v>122</v>
      </c>
      <c r="BK154" s="146">
        <f>SUM(BK155:BK161)</f>
        <v>0</v>
      </c>
    </row>
    <row r="155" spans="2:65" s="1" customFormat="1" ht="24" customHeight="1" x14ac:dyDescent="0.2">
      <c r="B155" s="149"/>
      <c r="C155" s="150" t="s">
        <v>81</v>
      </c>
      <c r="D155" s="150" t="s">
        <v>125</v>
      </c>
      <c r="E155" s="151" t="s">
        <v>340</v>
      </c>
      <c r="F155" s="152" t="s">
        <v>505</v>
      </c>
      <c r="G155" s="153" t="s">
        <v>283</v>
      </c>
      <c r="H155" s="154">
        <v>1</v>
      </c>
      <c r="I155" s="155"/>
      <c r="J155" s="156">
        <f t="shared" ref="J155:J161" si="30">ROUND(I155*H155,2)</f>
        <v>0</v>
      </c>
      <c r="K155" s="152" t="s">
        <v>1</v>
      </c>
      <c r="L155" s="30"/>
      <c r="M155" s="157" t="s">
        <v>1</v>
      </c>
      <c r="N155" s="158" t="s">
        <v>38</v>
      </c>
      <c r="O155" s="53"/>
      <c r="P155" s="159">
        <f t="shared" ref="P155:P161" si="31">O155*H155</f>
        <v>0</v>
      </c>
      <c r="Q155" s="159">
        <v>0</v>
      </c>
      <c r="R155" s="159">
        <f t="shared" ref="R155:R161" si="32">Q155*H155</f>
        <v>0</v>
      </c>
      <c r="S155" s="159">
        <v>0</v>
      </c>
      <c r="T155" s="160">
        <f t="shared" ref="T155:T161" si="33">S155*H155</f>
        <v>0</v>
      </c>
      <c r="AR155" s="161" t="s">
        <v>274</v>
      </c>
      <c r="AT155" s="161" t="s">
        <v>125</v>
      </c>
      <c r="AU155" s="161" t="s">
        <v>81</v>
      </c>
      <c r="AY155" s="15" t="s">
        <v>122</v>
      </c>
      <c r="BE155" s="162">
        <f t="shared" ref="BE155:BE161" si="34">IF(N155="základní",J155,0)</f>
        <v>0</v>
      </c>
      <c r="BF155" s="162">
        <f t="shared" ref="BF155:BF161" si="35">IF(N155="snížená",J155,0)</f>
        <v>0</v>
      </c>
      <c r="BG155" s="162">
        <f t="shared" ref="BG155:BG161" si="36">IF(N155="zákl. přenesená",J155,0)</f>
        <v>0</v>
      </c>
      <c r="BH155" s="162">
        <f t="shared" ref="BH155:BH161" si="37">IF(N155="sníž. přenesená",J155,0)</f>
        <v>0</v>
      </c>
      <c r="BI155" s="162">
        <f t="shared" ref="BI155:BI161" si="38">IF(N155="nulová",J155,0)</f>
        <v>0</v>
      </c>
      <c r="BJ155" s="15" t="s">
        <v>81</v>
      </c>
      <c r="BK155" s="162">
        <f t="shared" ref="BK155:BK161" si="39">ROUND(I155*H155,2)</f>
        <v>0</v>
      </c>
      <c r="BL155" s="15" t="s">
        <v>274</v>
      </c>
      <c r="BM155" s="161" t="s">
        <v>506</v>
      </c>
    </row>
    <row r="156" spans="2:65" s="1" customFormat="1" ht="16.5" customHeight="1" x14ac:dyDescent="0.2">
      <c r="B156" s="149"/>
      <c r="C156" s="150" t="s">
        <v>8</v>
      </c>
      <c r="D156" s="150" t="s">
        <v>125</v>
      </c>
      <c r="E156" s="151" t="s">
        <v>319</v>
      </c>
      <c r="F156" s="152" t="s">
        <v>507</v>
      </c>
      <c r="G156" s="153" t="s">
        <v>283</v>
      </c>
      <c r="H156" s="154">
        <v>1</v>
      </c>
      <c r="I156" s="155"/>
      <c r="J156" s="156">
        <f t="shared" si="30"/>
        <v>0</v>
      </c>
      <c r="K156" s="152" t="s">
        <v>1</v>
      </c>
      <c r="L156" s="30"/>
      <c r="M156" s="157" t="s">
        <v>1</v>
      </c>
      <c r="N156" s="158" t="s">
        <v>38</v>
      </c>
      <c r="O156" s="53"/>
      <c r="P156" s="159">
        <f t="shared" si="31"/>
        <v>0</v>
      </c>
      <c r="Q156" s="159">
        <v>0</v>
      </c>
      <c r="R156" s="159">
        <f t="shared" si="32"/>
        <v>0</v>
      </c>
      <c r="S156" s="159">
        <v>0</v>
      </c>
      <c r="T156" s="160">
        <f t="shared" si="33"/>
        <v>0</v>
      </c>
      <c r="AR156" s="161" t="s">
        <v>274</v>
      </c>
      <c r="AT156" s="161" t="s">
        <v>125</v>
      </c>
      <c r="AU156" s="161" t="s">
        <v>81</v>
      </c>
      <c r="AY156" s="15" t="s">
        <v>122</v>
      </c>
      <c r="BE156" s="162">
        <f t="shared" si="34"/>
        <v>0</v>
      </c>
      <c r="BF156" s="162">
        <f t="shared" si="35"/>
        <v>0</v>
      </c>
      <c r="BG156" s="162">
        <f t="shared" si="36"/>
        <v>0</v>
      </c>
      <c r="BH156" s="162">
        <f t="shared" si="37"/>
        <v>0</v>
      </c>
      <c r="BI156" s="162">
        <f t="shared" si="38"/>
        <v>0</v>
      </c>
      <c r="BJ156" s="15" t="s">
        <v>81</v>
      </c>
      <c r="BK156" s="162">
        <f t="shared" si="39"/>
        <v>0</v>
      </c>
      <c r="BL156" s="15" t="s">
        <v>274</v>
      </c>
      <c r="BM156" s="161" t="s">
        <v>508</v>
      </c>
    </row>
    <row r="157" spans="2:65" s="1" customFormat="1" ht="24" customHeight="1" x14ac:dyDescent="0.2">
      <c r="B157" s="149"/>
      <c r="C157" s="150" t="s">
        <v>264</v>
      </c>
      <c r="D157" s="150" t="s">
        <v>125</v>
      </c>
      <c r="E157" s="151" t="s">
        <v>328</v>
      </c>
      <c r="F157" s="152" t="s">
        <v>509</v>
      </c>
      <c r="G157" s="153" t="s">
        <v>283</v>
      </c>
      <c r="H157" s="154">
        <v>1</v>
      </c>
      <c r="I157" s="155"/>
      <c r="J157" s="156">
        <f t="shared" si="30"/>
        <v>0</v>
      </c>
      <c r="K157" s="152" t="s">
        <v>1</v>
      </c>
      <c r="L157" s="30"/>
      <c r="M157" s="157" t="s">
        <v>1</v>
      </c>
      <c r="N157" s="158" t="s">
        <v>38</v>
      </c>
      <c r="O157" s="53"/>
      <c r="P157" s="159">
        <f t="shared" si="31"/>
        <v>0</v>
      </c>
      <c r="Q157" s="159">
        <v>0</v>
      </c>
      <c r="R157" s="159">
        <f t="shared" si="32"/>
        <v>0</v>
      </c>
      <c r="S157" s="159">
        <v>0</v>
      </c>
      <c r="T157" s="160">
        <f t="shared" si="33"/>
        <v>0</v>
      </c>
      <c r="AR157" s="161" t="s">
        <v>274</v>
      </c>
      <c r="AT157" s="161" t="s">
        <v>125</v>
      </c>
      <c r="AU157" s="161" t="s">
        <v>81</v>
      </c>
      <c r="AY157" s="15" t="s">
        <v>122</v>
      </c>
      <c r="BE157" s="162">
        <f t="shared" si="34"/>
        <v>0</v>
      </c>
      <c r="BF157" s="162">
        <f t="shared" si="35"/>
        <v>0</v>
      </c>
      <c r="BG157" s="162">
        <f t="shared" si="36"/>
        <v>0</v>
      </c>
      <c r="BH157" s="162">
        <f t="shared" si="37"/>
        <v>0</v>
      </c>
      <c r="BI157" s="162">
        <f t="shared" si="38"/>
        <v>0</v>
      </c>
      <c r="BJ157" s="15" t="s">
        <v>81</v>
      </c>
      <c r="BK157" s="162">
        <f t="shared" si="39"/>
        <v>0</v>
      </c>
      <c r="BL157" s="15" t="s">
        <v>274</v>
      </c>
      <c r="BM157" s="161" t="s">
        <v>510</v>
      </c>
    </row>
    <row r="158" spans="2:65" s="1" customFormat="1" ht="16.5" customHeight="1" x14ac:dyDescent="0.2">
      <c r="B158" s="149"/>
      <c r="C158" s="150" t="s">
        <v>191</v>
      </c>
      <c r="D158" s="150" t="s">
        <v>125</v>
      </c>
      <c r="E158" s="151" t="s">
        <v>336</v>
      </c>
      <c r="F158" s="152" t="s">
        <v>511</v>
      </c>
      <c r="G158" s="153" t="s">
        <v>283</v>
      </c>
      <c r="H158" s="154">
        <v>2</v>
      </c>
      <c r="I158" s="155"/>
      <c r="J158" s="156">
        <f t="shared" si="30"/>
        <v>0</v>
      </c>
      <c r="K158" s="152" t="s">
        <v>1</v>
      </c>
      <c r="L158" s="30"/>
      <c r="M158" s="157" t="s">
        <v>1</v>
      </c>
      <c r="N158" s="158" t="s">
        <v>38</v>
      </c>
      <c r="O158" s="53"/>
      <c r="P158" s="159">
        <f t="shared" si="31"/>
        <v>0</v>
      </c>
      <c r="Q158" s="159">
        <v>0</v>
      </c>
      <c r="R158" s="159">
        <f t="shared" si="32"/>
        <v>0</v>
      </c>
      <c r="S158" s="159">
        <v>0</v>
      </c>
      <c r="T158" s="160">
        <f t="shared" si="33"/>
        <v>0</v>
      </c>
      <c r="AR158" s="161" t="s">
        <v>274</v>
      </c>
      <c r="AT158" s="161" t="s">
        <v>125</v>
      </c>
      <c r="AU158" s="161" t="s">
        <v>81</v>
      </c>
      <c r="AY158" s="15" t="s">
        <v>122</v>
      </c>
      <c r="BE158" s="162">
        <f t="shared" si="34"/>
        <v>0</v>
      </c>
      <c r="BF158" s="162">
        <f t="shared" si="35"/>
        <v>0</v>
      </c>
      <c r="BG158" s="162">
        <f t="shared" si="36"/>
        <v>0</v>
      </c>
      <c r="BH158" s="162">
        <f t="shared" si="37"/>
        <v>0</v>
      </c>
      <c r="BI158" s="162">
        <f t="shared" si="38"/>
        <v>0</v>
      </c>
      <c r="BJ158" s="15" t="s">
        <v>81</v>
      </c>
      <c r="BK158" s="162">
        <f t="shared" si="39"/>
        <v>0</v>
      </c>
      <c r="BL158" s="15" t="s">
        <v>274</v>
      </c>
      <c r="BM158" s="161" t="s">
        <v>512</v>
      </c>
    </row>
    <row r="159" spans="2:65" s="1" customFormat="1" ht="16.5" customHeight="1" x14ac:dyDescent="0.2">
      <c r="B159" s="149"/>
      <c r="C159" s="150" t="s">
        <v>7</v>
      </c>
      <c r="D159" s="150" t="s">
        <v>125</v>
      </c>
      <c r="E159" s="151" t="s">
        <v>343</v>
      </c>
      <c r="F159" s="152" t="s">
        <v>513</v>
      </c>
      <c r="G159" s="153" t="s">
        <v>283</v>
      </c>
      <c r="H159" s="154">
        <v>1</v>
      </c>
      <c r="I159" s="155"/>
      <c r="J159" s="156">
        <f t="shared" si="30"/>
        <v>0</v>
      </c>
      <c r="K159" s="152" t="s">
        <v>1</v>
      </c>
      <c r="L159" s="30"/>
      <c r="M159" s="157" t="s">
        <v>1</v>
      </c>
      <c r="N159" s="158" t="s">
        <v>38</v>
      </c>
      <c r="O159" s="53"/>
      <c r="P159" s="159">
        <f t="shared" si="31"/>
        <v>0</v>
      </c>
      <c r="Q159" s="159">
        <v>0</v>
      </c>
      <c r="R159" s="159">
        <f t="shared" si="32"/>
        <v>0</v>
      </c>
      <c r="S159" s="159">
        <v>0</v>
      </c>
      <c r="T159" s="160">
        <f t="shared" si="33"/>
        <v>0</v>
      </c>
      <c r="AR159" s="161" t="s">
        <v>274</v>
      </c>
      <c r="AT159" s="161" t="s">
        <v>125</v>
      </c>
      <c r="AU159" s="161" t="s">
        <v>81</v>
      </c>
      <c r="AY159" s="15" t="s">
        <v>122</v>
      </c>
      <c r="BE159" s="162">
        <f t="shared" si="34"/>
        <v>0</v>
      </c>
      <c r="BF159" s="162">
        <f t="shared" si="35"/>
        <v>0</v>
      </c>
      <c r="BG159" s="162">
        <f t="shared" si="36"/>
        <v>0</v>
      </c>
      <c r="BH159" s="162">
        <f t="shared" si="37"/>
        <v>0</v>
      </c>
      <c r="BI159" s="162">
        <f t="shared" si="38"/>
        <v>0</v>
      </c>
      <c r="BJ159" s="15" t="s">
        <v>81</v>
      </c>
      <c r="BK159" s="162">
        <f t="shared" si="39"/>
        <v>0</v>
      </c>
      <c r="BL159" s="15" t="s">
        <v>274</v>
      </c>
      <c r="BM159" s="161" t="s">
        <v>514</v>
      </c>
    </row>
    <row r="160" spans="2:65" s="1" customFormat="1" ht="16.5" customHeight="1" x14ac:dyDescent="0.2">
      <c r="B160" s="149"/>
      <c r="C160" s="150" t="s">
        <v>199</v>
      </c>
      <c r="D160" s="150" t="s">
        <v>125</v>
      </c>
      <c r="E160" s="151" t="s">
        <v>347</v>
      </c>
      <c r="F160" s="152" t="s">
        <v>515</v>
      </c>
      <c r="G160" s="153" t="s">
        <v>128</v>
      </c>
      <c r="H160" s="154">
        <v>3.5</v>
      </c>
      <c r="I160" s="155"/>
      <c r="J160" s="156">
        <f t="shared" si="30"/>
        <v>0</v>
      </c>
      <c r="K160" s="152" t="s">
        <v>1</v>
      </c>
      <c r="L160" s="30"/>
      <c r="M160" s="157" t="s">
        <v>1</v>
      </c>
      <c r="N160" s="158" t="s">
        <v>38</v>
      </c>
      <c r="O160" s="53"/>
      <c r="P160" s="159">
        <f t="shared" si="31"/>
        <v>0</v>
      </c>
      <c r="Q160" s="159">
        <v>0</v>
      </c>
      <c r="R160" s="159">
        <f t="shared" si="32"/>
        <v>0</v>
      </c>
      <c r="S160" s="159">
        <v>0</v>
      </c>
      <c r="T160" s="160">
        <f t="shared" si="33"/>
        <v>0</v>
      </c>
      <c r="AR160" s="161" t="s">
        <v>274</v>
      </c>
      <c r="AT160" s="161" t="s">
        <v>125</v>
      </c>
      <c r="AU160" s="161" t="s">
        <v>81</v>
      </c>
      <c r="AY160" s="15" t="s">
        <v>122</v>
      </c>
      <c r="BE160" s="162">
        <f t="shared" si="34"/>
        <v>0</v>
      </c>
      <c r="BF160" s="162">
        <f t="shared" si="35"/>
        <v>0</v>
      </c>
      <c r="BG160" s="162">
        <f t="shared" si="36"/>
        <v>0</v>
      </c>
      <c r="BH160" s="162">
        <f t="shared" si="37"/>
        <v>0</v>
      </c>
      <c r="BI160" s="162">
        <f t="shared" si="38"/>
        <v>0</v>
      </c>
      <c r="BJ160" s="15" t="s">
        <v>81</v>
      </c>
      <c r="BK160" s="162">
        <f t="shared" si="39"/>
        <v>0</v>
      </c>
      <c r="BL160" s="15" t="s">
        <v>274</v>
      </c>
      <c r="BM160" s="161" t="s">
        <v>516</v>
      </c>
    </row>
    <row r="161" spans="2:65" s="1" customFormat="1" ht="16.5" customHeight="1" x14ac:dyDescent="0.2">
      <c r="B161" s="149"/>
      <c r="C161" s="150" t="s">
        <v>215</v>
      </c>
      <c r="D161" s="150" t="s">
        <v>125</v>
      </c>
      <c r="E161" s="151" t="s">
        <v>359</v>
      </c>
      <c r="F161" s="152" t="s">
        <v>449</v>
      </c>
      <c r="G161" s="153" t="s">
        <v>316</v>
      </c>
      <c r="H161" s="154">
        <v>17</v>
      </c>
      <c r="I161" s="155"/>
      <c r="J161" s="156">
        <f t="shared" si="30"/>
        <v>0</v>
      </c>
      <c r="K161" s="152" t="s">
        <v>1</v>
      </c>
      <c r="L161" s="30"/>
      <c r="M161" s="189" t="s">
        <v>1</v>
      </c>
      <c r="N161" s="190" t="s">
        <v>38</v>
      </c>
      <c r="O161" s="191"/>
      <c r="P161" s="192">
        <f t="shared" si="31"/>
        <v>0</v>
      </c>
      <c r="Q161" s="192">
        <v>0</v>
      </c>
      <c r="R161" s="192">
        <f t="shared" si="32"/>
        <v>0</v>
      </c>
      <c r="S161" s="192">
        <v>0</v>
      </c>
      <c r="T161" s="193">
        <f t="shared" si="33"/>
        <v>0</v>
      </c>
      <c r="AR161" s="161" t="s">
        <v>274</v>
      </c>
      <c r="AT161" s="161" t="s">
        <v>125</v>
      </c>
      <c r="AU161" s="161" t="s">
        <v>81</v>
      </c>
      <c r="AY161" s="15" t="s">
        <v>122</v>
      </c>
      <c r="BE161" s="162">
        <f t="shared" si="34"/>
        <v>0</v>
      </c>
      <c r="BF161" s="162">
        <f t="shared" si="35"/>
        <v>0</v>
      </c>
      <c r="BG161" s="162">
        <f t="shared" si="36"/>
        <v>0</v>
      </c>
      <c r="BH161" s="162">
        <f t="shared" si="37"/>
        <v>0</v>
      </c>
      <c r="BI161" s="162">
        <f t="shared" si="38"/>
        <v>0</v>
      </c>
      <c r="BJ161" s="15" t="s">
        <v>81</v>
      </c>
      <c r="BK161" s="162">
        <f t="shared" si="39"/>
        <v>0</v>
      </c>
      <c r="BL161" s="15" t="s">
        <v>274</v>
      </c>
      <c r="BM161" s="161" t="s">
        <v>517</v>
      </c>
    </row>
    <row r="162" spans="2:65" s="1" customFormat="1" ht="6.95" customHeight="1" x14ac:dyDescent="0.2">
      <c r="B162" s="42"/>
      <c r="C162" s="43"/>
      <c r="D162" s="43"/>
      <c r="E162" s="43"/>
      <c r="F162" s="43"/>
      <c r="G162" s="43"/>
      <c r="H162" s="43"/>
      <c r="I162" s="110"/>
      <c r="J162" s="43"/>
      <c r="K162" s="43"/>
      <c r="L162" s="30"/>
    </row>
  </sheetData>
  <autoFilter ref="C122:K161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91"/>
  <sheetViews>
    <sheetView showGridLines="0" workbookViewId="0">
      <selection activeCell="F270" sqref="F270"/>
    </sheetView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6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5" t="s">
        <v>92</v>
      </c>
    </row>
    <row r="3" spans="2:46" ht="6.95" customHeight="1" x14ac:dyDescent="0.2">
      <c r="B3" s="16"/>
      <c r="C3" s="17"/>
      <c r="D3" s="17"/>
      <c r="E3" s="17"/>
      <c r="F3" s="17"/>
      <c r="G3" s="17"/>
      <c r="H3" s="17"/>
      <c r="I3" s="87"/>
      <c r="J3" s="17"/>
      <c r="K3" s="17"/>
      <c r="L3" s="18"/>
      <c r="AT3" s="15" t="s">
        <v>83</v>
      </c>
    </row>
    <row r="4" spans="2:46" ht="24.95" customHeight="1" x14ac:dyDescent="0.2">
      <c r="B4" s="18"/>
      <c r="D4" s="19" t="s">
        <v>93</v>
      </c>
      <c r="L4" s="18"/>
      <c r="M4" s="88" t="s">
        <v>10</v>
      </c>
      <c r="AT4" s="15" t="s">
        <v>3</v>
      </c>
    </row>
    <row r="5" spans="2:46" ht="6.95" customHeight="1" x14ac:dyDescent="0.2">
      <c r="B5" s="18"/>
      <c r="L5" s="18"/>
    </row>
    <row r="6" spans="2:46" ht="12" customHeight="1" x14ac:dyDescent="0.2">
      <c r="B6" s="18"/>
      <c r="D6" s="25" t="s">
        <v>16</v>
      </c>
      <c r="L6" s="18"/>
    </row>
    <row r="7" spans="2:46" ht="16.5" customHeight="1" x14ac:dyDescent="0.2">
      <c r="B7" s="18"/>
      <c r="E7" s="233" t="str">
        <f>'Rekapitulace stavby'!K6</f>
        <v>SO02,03 Objekt technologie, filtrace, provozní, vstupní a areálové sítě</v>
      </c>
      <c r="F7" s="234"/>
      <c r="G7" s="234"/>
      <c r="H7" s="234"/>
      <c r="L7" s="18"/>
    </row>
    <row r="8" spans="2:46" s="1" customFormat="1" ht="12" customHeight="1" x14ac:dyDescent="0.2">
      <c r="B8" s="30"/>
      <c r="D8" s="25" t="s">
        <v>94</v>
      </c>
      <c r="I8" s="89"/>
      <c r="L8" s="30"/>
    </row>
    <row r="9" spans="2:46" s="1" customFormat="1" ht="36.950000000000003" customHeight="1" x14ac:dyDescent="0.2">
      <c r="B9" s="30"/>
      <c r="E9" s="213" t="s">
        <v>518</v>
      </c>
      <c r="F9" s="235"/>
      <c r="G9" s="235"/>
      <c r="H9" s="235"/>
      <c r="I9" s="89"/>
      <c r="L9" s="30"/>
    </row>
    <row r="10" spans="2:46" s="1" customFormat="1" ht="11.25" x14ac:dyDescent="0.2">
      <c r="B10" s="30"/>
      <c r="I10" s="89"/>
      <c r="L10" s="30"/>
    </row>
    <row r="11" spans="2:46" s="1" customFormat="1" ht="12" customHeight="1" x14ac:dyDescent="0.2">
      <c r="B11" s="30"/>
      <c r="D11" s="25" t="s">
        <v>18</v>
      </c>
      <c r="F11" s="23" t="s">
        <v>1</v>
      </c>
      <c r="I11" s="90" t="s">
        <v>19</v>
      </c>
      <c r="J11" s="23" t="s">
        <v>1</v>
      </c>
      <c r="L11" s="30"/>
    </row>
    <row r="12" spans="2:46" s="1" customFormat="1" ht="12" customHeight="1" x14ac:dyDescent="0.2">
      <c r="B12" s="30"/>
      <c r="D12" s="25" t="s">
        <v>20</v>
      </c>
      <c r="F12" s="23" t="s">
        <v>21</v>
      </c>
      <c r="I12" s="90" t="s">
        <v>22</v>
      </c>
      <c r="J12" s="50" t="str">
        <f>'Rekapitulace stavby'!AN8</f>
        <v>12. 5. 2020</v>
      </c>
      <c r="L12" s="30"/>
    </row>
    <row r="13" spans="2:46" s="1" customFormat="1" ht="10.9" customHeight="1" x14ac:dyDescent="0.2">
      <c r="B13" s="30"/>
      <c r="I13" s="89"/>
      <c r="L13" s="30"/>
    </row>
    <row r="14" spans="2:46" s="1" customFormat="1" ht="12" customHeight="1" x14ac:dyDescent="0.2">
      <c r="B14" s="30"/>
      <c r="D14" s="25" t="s">
        <v>24</v>
      </c>
      <c r="I14" s="90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 x14ac:dyDescent="0.2">
      <c r="B15" s="30"/>
      <c r="E15" s="23" t="str">
        <f>IF('Rekapitulace stavby'!E11="","",'Rekapitulace stavby'!E11)</f>
        <v xml:space="preserve"> </v>
      </c>
      <c r="I15" s="90" t="s">
        <v>26</v>
      </c>
      <c r="J15" s="23" t="str">
        <f>IF('Rekapitulace stavby'!AN11="","",'Rekapitulace stavby'!AN11)</f>
        <v/>
      </c>
      <c r="L15" s="30"/>
    </row>
    <row r="16" spans="2:46" s="1" customFormat="1" ht="6.95" customHeight="1" x14ac:dyDescent="0.2">
      <c r="B16" s="30"/>
      <c r="I16" s="89"/>
      <c r="L16" s="30"/>
    </row>
    <row r="17" spans="2:12" s="1" customFormat="1" ht="12" customHeight="1" x14ac:dyDescent="0.2">
      <c r="B17" s="30"/>
      <c r="D17" s="25" t="s">
        <v>27</v>
      </c>
      <c r="I17" s="90" t="s">
        <v>25</v>
      </c>
      <c r="J17" s="26" t="str">
        <f>'Rekapitulace stavby'!AN13</f>
        <v>Vyplň údaj</v>
      </c>
      <c r="L17" s="30"/>
    </row>
    <row r="18" spans="2:12" s="1" customFormat="1" ht="18" customHeight="1" x14ac:dyDescent="0.2">
      <c r="B18" s="30"/>
      <c r="E18" s="236" t="str">
        <f>'Rekapitulace stavby'!E14</f>
        <v>Vyplň údaj</v>
      </c>
      <c r="F18" s="216"/>
      <c r="G18" s="216"/>
      <c r="H18" s="216"/>
      <c r="I18" s="90" t="s">
        <v>26</v>
      </c>
      <c r="J18" s="26" t="str">
        <f>'Rekapitulace stavby'!AN14</f>
        <v>Vyplň údaj</v>
      </c>
      <c r="L18" s="30"/>
    </row>
    <row r="19" spans="2:12" s="1" customFormat="1" ht="6.95" customHeight="1" x14ac:dyDescent="0.2">
      <c r="B19" s="30"/>
      <c r="I19" s="89"/>
      <c r="L19" s="30"/>
    </row>
    <row r="20" spans="2:12" s="1" customFormat="1" ht="12" customHeight="1" x14ac:dyDescent="0.2">
      <c r="B20" s="30"/>
      <c r="D20" s="25" t="s">
        <v>29</v>
      </c>
      <c r="I20" s="90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 x14ac:dyDescent="0.2">
      <c r="B21" s="30"/>
      <c r="E21" s="23" t="str">
        <f>IF('Rekapitulace stavby'!E17="","",'Rekapitulace stavby'!E17)</f>
        <v xml:space="preserve"> </v>
      </c>
      <c r="I21" s="90" t="s">
        <v>26</v>
      </c>
      <c r="J21" s="23" t="str">
        <f>IF('Rekapitulace stavby'!AN17="","",'Rekapitulace stavby'!AN17)</f>
        <v/>
      </c>
      <c r="L21" s="30"/>
    </row>
    <row r="22" spans="2:12" s="1" customFormat="1" ht="6.95" customHeight="1" x14ac:dyDescent="0.2">
      <c r="B22" s="30"/>
      <c r="I22" s="89"/>
      <c r="L22" s="30"/>
    </row>
    <row r="23" spans="2:12" s="1" customFormat="1" ht="12" customHeight="1" x14ac:dyDescent="0.2">
      <c r="B23" s="30"/>
      <c r="D23" s="25" t="s">
        <v>31</v>
      </c>
      <c r="I23" s="90" t="s">
        <v>25</v>
      </c>
      <c r="J23" s="23" t="str">
        <f>IF('Rekapitulace stavby'!AN19="","",'Rekapitulace stavby'!AN19)</f>
        <v/>
      </c>
      <c r="L23" s="30"/>
    </row>
    <row r="24" spans="2:12" s="1" customFormat="1" ht="18" customHeight="1" x14ac:dyDescent="0.2">
      <c r="B24" s="30"/>
      <c r="E24" s="23" t="str">
        <f>IF('Rekapitulace stavby'!E20="","",'Rekapitulace stavby'!E20)</f>
        <v xml:space="preserve"> </v>
      </c>
      <c r="I24" s="90" t="s">
        <v>26</v>
      </c>
      <c r="J24" s="23" t="str">
        <f>IF('Rekapitulace stavby'!AN20="","",'Rekapitulace stavby'!AN20)</f>
        <v/>
      </c>
      <c r="L24" s="30"/>
    </row>
    <row r="25" spans="2:12" s="1" customFormat="1" ht="6.95" customHeight="1" x14ac:dyDescent="0.2">
      <c r="B25" s="30"/>
      <c r="I25" s="89"/>
      <c r="L25" s="30"/>
    </row>
    <row r="26" spans="2:12" s="1" customFormat="1" ht="12" customHeight="1" x14ac:dyDescent="0.2">
      <c r="B26" s="30"/>
      <c r="D26" s="25" t="s">
        <v>32</v>
      </c>
      <c r="I26" s="89"/>
      <c r="L26" s="30"/>
    </row>
    <row r="27" spans="2:12" s="7" customFormat="1" ht="16.5" customHeight="1" x14ac:dyDescent="0.2">
      <c r="B27" s="91"/>
      <c r="E27" s="220" t="s">
        <v>1</v>
      </c>
      <c r="F27" s="220"/>
      <c r="G27" s="220"/>
      <c r="H27" s="220"/>
      <c r="I27" s="92"/>
      <c r="L27" s="91"/>
    </row>
    <row r="28" spans="2:12" s="1" customFormat="1" ht="6.95" customHeight="1" x14ac:dyDescent="0.2">
      <c r="B28" s="30"/>
      <c r="I28" s="89"/>
      <c r="L28" s="30"/>
    </row>
    <row r="29" spans="2:12" s="1" customFormat="1" ht="6.95" customHeight="1" x14ac:dyDescent="0.2">
      <c r="B29" s="30"/>
      <c r="D29" s="51"/>
      <c r="E29" s="51"/>
      <c r="F29" s="51"/>
      <c r="G29" s="51"/>
      <c r="H29" s="51"/>
      <c r="I29" s="93"/>
      <c r="J29" s="51"/>
      <c r="K29" s="51"/>
      <c r="L29" s="30"/>
    </row>
    <row r="30" spans="2:12" s="1" customFormat="1" ht="25.35" customHeight="1" x14ac:dyDescent="0.2">
      <c r="B30" s="30"/>
      <c r="D30" s="94" t="s">
        <v>33</v>
      </c>
      <c r="I30" s="89"/>
      <c r="J30" s="64">
        <f>ROUND(J129, 2)</f>
        <v>0</v>
      </c>
      <c r="L30" s="30"/>
    </row>
    <row r="31" spans="2:12" s="1" customFormat="1" ht="6.95" customHeight="1" x14ac:dyDescent="0.2">
      <c r="B31" s="30"/>
      <c r="D31" s="51"/>
      <c r="E31" s="51"/>
      <c r="F31" s="51"/>
      <c r="G31" s="51"/>
      <c r="H31" s="51"/>
      <c r="I31" s="93"/>
      <c r="J31" s="51"/>
      <c r="K31" s="51"/>
      <c r="L31" s="30"/>
    </row>
    <row r="32" spans="2:12" s="1" customFormat="1" ht="14.45" customHeight="1" x14ac:dyDescent="0.2">
      <c r="B32" s="30"/>
      <c r="F32" s="33" t="s">
        <v>35</v>
      </c>
      <c r="I32" s="95" t="s">
        <v>34</v>
      </c>
      <c r="J32" s="33" t="s">
        <v>36</v>
      </c>
      <c r="L32" s="30"/>
    </row>
    <row r="33" spans="2:12" s="1" customFormat="1" ht="14.45" customHeight="1" x14ac:dyDescent="0.2">
      <c r="B33" s="30"/>
      <c r="D33" s="96" t="s">
        <v>37</v>
      </c>
      <c r="E33" s="25" t="s">
        <v>38</v>
      </c>
      <c r="F33" s="97">
        <f>ROUND((SUM(BE129:BE290)),  2)</f>
        <v>0</v>
      </c>
      <c r="I33" s="98">
        <v>0.21</v>
      </c>
      <c r="J33" s="97">
        <f>ROUND(((SUM(BE129:BE290))*I33),  2)</f>
        <v>0</v>
      </c>
      <c r="L33" s="30"/>
    </row>
    <row r="34" spans="2:12" s="1" customFormat="1" ht="14.45" customHeight="1" x14ac:dyDescent="0.2">
      <c r="B34" s="30"/>
      <c r="E34" s="25" t="s">
        <v>39</v>
      </c>
      <c r="F34" s="97">
        <f>ROUND((SUM(BF129:BF290)),  2)</f>
        <v>0</v>
      </c>
      <c r="I34" s="98">
        <v>0.15</v>
      </c>
      <c r="J34" s="97">
        <f>ROUND(((SUM(BF129:BF290))*I34),  2)</f>
        <v>0</v>
      </c>
      <c r="L34" s="30"/>
    </row>
    <row r="35" spans="2:12" s="1" customFormat="1" ht="14.45" hidden="1" customHeight="1" x14ac:dyDescent="0.2">
      <c r="B35" s="30"/>
      <c r="E35" s="25" t="s">
        <v>40</v>
      </c>
      <c r="F35" s="97">
        <f>ROUND((SUM(BG129:BG290)),  2)</f>
        <v>0</v>
      </c>
      <c r="I35" s="98">
        <v>0.21</v>
      </c>
      <c r="J35" s="97">
        <f>0</f>
        <v>0</v>
      </c>
      <c r="L35" s="30"/>
    </row>
    <row r="36" spans="2:12" s="1" customFormat="1" ht="14.45" hidden="1" customHeight="1" x14ac:dyDescent="0.2">
      <c r="B36" s="30"/>
      <c r="E36" s="25" t="s">
        <v>41</v>
      </c>
      <c r="F36" s="97">
        <f>ROUND((SUM(BH129:BH290)),  2)</f>
        <v>0</v>
      </c>
      <c r="I36" s="98">
        <v>0.15</v>
      </c>
      <c r="J36" s="97">
        <f>0</f>
        <v>0</v>
      </c>
      <c r="L36" s="30"/>
    </row>
    <row r="37" spans="2:12" s="1" customFormat="1" ht="14.45" hidden="1" customHeight="1" x14ac:dyDescent="0.2">
      <c r="B37" s="30"/>
      <c r="E37" s="25" t="s">
        <v>42</v>
      </c>
      <c r="F37" s="97">
        <f>ROUND((SUM(BI129:BI290)),  2)</f>
        <v>0</v>
      </c>
      <c r="I37" s="98">
        <v>0</v>
      </c>
      <c r="J37" s="97">
        <f>0</f>
        <v>0</v>
      </c>
      <c r="L37" s="30"/>
    </row>
    <row r="38" spans="2:12" s="1" customFormat="1" ht="6.95" customHeight="1" x14ac:dyDescent="0.2">
      <c r="B38" s="30"/>
      <c r="I38" s="89"/>
      <c r="L38" s="30"/>
    </row>
    <row r="39" spans="2:12" s="1" customFormat="1" ht="25.35" customHeight="1" x14ac:dyDescent="0.2">
      <c r="B39" s="30"/>
      <c r="C39" s="99"/>
      <c r="D39" s="100" t="s">
        <v>43</v>
      </c>
      <c r="E39" s="55"/>
      <c r="F39" s="55"/>
      <c r="G39" s="101" t="s">
        <v>44</v>
      </c>
      <c r="H39" s="102" t="s">
        <v>45</v>
      </c>
      <c r="I39" s="103"/>
      <c r="J39" s="104">
        <f>SUM(J30:J37)</f>
        <v>0</v>
      </c>
      <c r="K39" s="105"/>
      <c r="L39" s="30"/>
    </row>
    <row r="40" spans="2:12" s="1" customFormat="1" ht="14.45" customHeight="1" x14ac:dyDescent="0.2">
      <c r="B40" s="30"/>
      <c r="I40" s="89"/>
      <c r="L40" s="30"/>
    </row>
    <row r="41" spans="2:12" ht="14.45" customHeight="1" x14ac:dyDescent="0.2">
      <c r="B41" s="18"/>
      <c r="L41" s="18"/>
    </row>
    <row r="42" spans="2:12" ht="14.45" customHeight="1" x14ac:dyDescent="0.2">
      <c r="B42" s="18"/>
      <c r="L42" s="18"/>
    </row>
    <row r="43" spans="2:12" ht="14.45" customHeight="1" x14ac:dyDescent="0.2">
      <c r="B43" s="18"/>
      <c r="L43" s="18"/>
    </row>
    <row r="44" spans="2:12" ht="14.45" customHeight="1" x14ac:dyDescent="0.2">
      <c r="B44" s="18"/>
      <c r="L44" s="18"/>
    </row>
    <row r="45" spans="2:12" ht="14.45" customHeight="1" x14ac:dyDescent="0.2">
      <c r="B45" s="18"/>
      <c r="L45" s="18"/>
    </row>
    <row r="46" spans="2:12" ht="14.45" customHeight="1" x14ac:dyDescent="0.2">
      <c r="B46" s="18"/>
      <c r="L46" s="18"/>
    </row>
    <row r="47" spans="2:12" ht="14.45" customHeight="1" x14ac:dyDescent="0.2">
      <c r="B47" s="18"/>
      <c r="L47" s="18"/>
    </row>
    <row r="48" spans="2:12" ht="14.45" customHeight="1" x14ac:dyDescent="0.2">
      <c r="B48" s="18"/>
      <c r="L48" s="18"/>
    </row>
    <row r="49" spans="2:12" ht="14.45" customHeight="1" x14ac:dyDescent="0.2">
      <c r="B49" s="18"/>
      <c r="L49" s="18"/>
    </row>
    <row r="50" spans="2:12" s="1" customFormat="1" ht="14.45" customHeight="1" x14ac:dyDescent="0.2">
      <c r="B50" s="30"/>
      <c r="D50" s="39" t="s">
        <v>46</v>
      </c>
      <c r="E50" s="40"/>
      <c r="F50" s="40"/>
      <c r="G50" s="39" t="s">
        <v>47</v>
      </c>
      <c r="H50" s="40"/>
      <c r="I50" s="106"/>
      <c r="J50" s="40"/>
      <c r="K50" s="40"/>
      <c r="L50" s="30"/>
    </row>
    <row r="51" spans="2:12" ht="11.25" x14ac:dyDescent="0.2">
      <c r="B51" s="18"/>
      <c r="L51" s="18"/>
    </row>
    <row r="52" spans="2:12" ht="11.25" x14ac:dyDescent="0.2">
      <c r="B52" s="18"/>
      <c r="L52" s="18"/>
    </row>
    <row r="53" spans="2:12" ht="11.25" x14ac:dyDescent="0.2">
      <c r="B53" s="18"/>
      <c r="L53" s="18"/>
    </row>
    <row r="54" spans="2:12" ht="11.25" x14ac:dyDescent="0.2">
      <c r="B54" s="18"/>
      <c r="L54" s="18"/>
    </row>
    <row r="55" spans="2:12" ht="11.25" x14ac:dyDescent="0.2">
      <c r="B55" s="18"/>
      <c r="L55" s="18"/>
    </row>
    <row r="56" spans="2:12" ht="11.25" x14ac:dyDescent="0.2">
      <c r="B56" s="18"/>
      <c r="L56" s="18"/>
    </row>
    <row r="57" spans="2:12" ht="11.25" x14ac:dyDescent="0.2">
      <c r="B57" s="18"/>
      <c r="L57" s="18"/>
    </row>
    <row r="58" spans="2:12" ht="11.25" x14ac:dyDescent="0.2">
      <c r="B58" s="18"/>
      <c r="L58" s="18"/>
    </row>
    <row r="59" spans="2:12" ht="11.25" x14ac:dyDescent="0.2">
      <c r="B59" s="18"/>
      <c r="L59" s="18"/>
    </row>
    <row r="60" spans="2:12" ht="11.25" x14ac:dyDescent="0.2">
      <c r="B60" s="18"/>
      <c r="L60" s="18"/>
    </row>
    <row r="61" spans="2:12" s="1" customFormat="1" ht="12.75" x14ac:dyDescent="0.2">
      <c r="B61" s="30"/>
      <c r="D61" s="41" t="s">
        <v>48</v>
      </c>
      <c r="E61" s="32"/>
      <c r="F61" s="107" t="s">
        <v>49</v>
      </c>
      <c r="G61" s="41" t="s">
        <v>48</v>
      </c>
      <c r="H61" s="32"/>
      <c r="I61" s="108"/>
      <c r="J61" s="109" t="s">
        <v>49</v>
      </c>
      <c r="K61" s="32"/>
      <c r="L61" s="30"/>
    </row>
    <row r="62" spans="2:12" ht="11.25" x14ac:dyDescent="0.2">
      <c r="B62" s="18"/>
      <c r="L62" s="18"/>
    </row>
    <row r="63" spans="2:12" ht="11.25" x14ac:dyDescent="0.2">
      <c r="B63" s="18"/>
      <c r="L63" s="18"/>
    </row>
    <row r="64" spans="2:12" ht="11.25" x14ac:dyDescent="0.2">
      <c r="B64" s="18"/>
      <c r="L64" s="18"/>
    </row>
    <row r="65" spans="2:12" s="1" customFormat="1" ht="12.75" x14ac:dyDescent="0.2">
      <c r="B65" s="30"/>
      <c r="D65" s="39" t="s">
        <v>50</v>
      </c>
      <c r="E65" s="40"/>
      <c r="F65" s="40"/>
      <c r="G65" s="39" t="s">
        <v>51</v>
      </c>
      <c r="H65" s="40"/>
      <c r="I65" s="106"/>
      <c r="J65" s="40"/>
      <c r="K65" s="40"/>
      <c r="L65" s="30"/>
    </row>
    <row r="66" spans="2:12" ht="11.25" x14ac:dyDescent="0.2">
      <c r="B66" s="18"/>
      <c r="L66" s="18"/>
    </row>
    <row r="67" spans="2:12" ht="11.25" x14ac:dyDescent="0.2">
      <c r="B67" s="18"/>
      <c r="L67" s="18"/>
    </row>
    <row r="68" spans="2:12" ht="11.25" x14ac:dyDescent="0.2">
      <c r="B68" s="18"/>
      <c r="L68" s="18"/>
    </row>
    <row r="69" spans="2:12" ht="11.25" x14ac:dyDescent="0.2">
      <c r="B69" s="18"/>
      <c r="L69" s="18"/>
    </row>
    <row r="70" spans="2:12" ht="11.25" x14ac:dyDescent="0.2">
      <c r="B70" s="18"/>
      <c r="L70" s="18"/>
    </row>
    <row r="71" spans="2:12" ht="11.25" x14ac:dyDescent="0.2">
      <c r="B71" s="18"/>
      <c r="L71" s="18"/>
    </row>
    <row r="72" spans="2:12" ht="11.25" x14ac:dyDescent="0.2">
      <c r="B72" s="18"/>
      <c r="L72" s="18"/>
    </row>
    <row r="73" spans="2:12" ht="11.25" x14ac:dyDescent="0.2">
      <c r="B73" s="18"/>
      <c r="L73" s="18"/>
    </row>
    <row r="74" spans="2:12" ht="11.25" x14ac:dyDescent="0.2">
      <c r="B74" s="18"/>
      <c r="L74" s="18"/>
    </row>
    <row r="75" spans="2:12" ht="11.25" x14ac:dyDescent="0.2">
      <c r="B75" s="18"/>
      <c r="L75" s="18"/>
    </row>
    <row r="76" spans="2:12" s="1" customFormat="1" ht="12.75" x14ac:dyDescent="0.2">
      <c r="B76" s="30"/>
      <c r="D76" s="41" t="s">
        <v>48</v>
      </c>
      <c r="E76" s="32"/>
      <c r="F76" s="107" t="s">
        <v>49</v>
      </c>
      <c r="G76" s="41" t="s">
        <v>48</v>
      </c>
      <c r="H76" s="32"/>
      <c r="I76" s="108"/>
      <c r="J76" s="109" t="s">
        <v>49</v>
      </c>
      <c r="K76" s="32"/>
      <c r="L76" s="30"/>
    </row>
    <row r="77" spans="2:12" s="1" customFormat="1" ht="14.45" customHeight="1" x14ac:dyDescent="0.2">
      <c r="B77" s="42"/>
      <c r="C77" s="43"/>
      <c r="D77" s="43"/>
      <c r="E77" s="43"/>
      <c r="F77" s="43"/>
      <c r="G77" s="43"/>
      <c r="H77" s="43"/>
      <c r="I77" s="110"/>
      <c r="J77" s="43"/>
      <c r="K77" s="43"/>
      <c r="L77" s="30"/>
    </row>
    <row r="81" spans="2:47" s="1" customFormat="1" ht="6.95" customHeight="1" x14ac:dyDescent="0.2">
      <c r="B81" s="44"/>
      <c r="C81" s="45"/>
      <c r="D81" s="45"/>
      <c r="E81" s="45"/>
      <c r="F81" s="45"/>
      <c r="G81" s="45"/>
      <c r="H81" s="45"/>
      <c r="I81" s="111"/>
      <c r="J81" s="45"/>
      <c r="K81" s="45"/>
      <c r="L81" s="30"/>
    </row>
    <row r="82" spans="2:47" s="1" customFormat="1" ht="24.95" customHeight="1" x14ac:dyDescent="0.2">
      <c r="B82" s="30"/>
      <c r="C82" s="19" t="s">
        <v>96</v>
      </c>
      <c r="I82" s="89"/>
      <c r="L82" s="30"/>
    </row>
    <row r="83" spans="2:47" s="1" customFormat="1" ht="6.95" customHeight="1" x14ac:dyDescent="0.2">
      <c r="B83" s="30"/>
      <c r="I83" s="89"/>
      <c r="L83" s="30"/>
    </row>
    <row r="84" spans="2:47" s="1" customFormat="1" ht="12" customHeight="1" x14ac:dyDescent="0.2">
      <c r="B84" s="30"/>
      <c r="C84" s="25" t="s">
        <v>16</v>
      </c>
      <c r="I84" s="89"/>
      <c r="L84" s="30"/>
    </row>
    <row r="85" spans="2:47" s="1" customFormat="1" ht="16.5" customHeight="1" x14ac:dyDescent="0.2">
      <c r="B85" s="30"/>
      <c r="E85" s="233" t="str">
        <f>E7</f>
        <v>SO02,03 Objekt technologie, filtrace, provozní, vstupní a areálové sítě</v>
      </c>
      <c r="F85" s="234"/>
      <c r="G85" s="234"/>
      <c r="H85" s="234"/>
      <c r="I85" s="89"/>
      <c r="L85" s="30"/>
    </row>
    <row r="86" spans="2:47" s="1" customFormat="1" ht="12" customHeight="1" x14ac:dyDescent="0.2">
      <c r="B86" s="30"/>
      <c r="C86" s="25" t="s">
        <v>94</v>
      </c>
      <c r="I86" s="89"/>
      <c r="L86" s="30"/>
    </row>
    <row r="87" spans="2:47" s="1" customFormat="1" ht="16.5" customHeight="1" x14ac:dyDescent="0.2">
      <c r="B87" s="30"/>
      <c r="E87" s="213" t="str">
        <f>E9</f>
        <v>SO03 - Provozní a vstupní objekt</v>
      </c>
      <c r="F87" s="235"/>
      <c r="G87" s="235"/>
      <c r="H87" s="235"/>
      <c r="I87" s="89"/>
      <c r="L87" s="30"/>
    </row>
    <row r="88" spans="2:47" s="1" customFormat="1" ht="6.95" customHeight="1" x14ac:dyDescent="0.2">
      <c r="B88" s="30"/>
      <c r="I88" s="89"/>
      <c r="L88" s="30"/>
    </row>
    <row r="89" spans="2:47" s="1" customFormat="1" ht="12" customHeight="1" x14ac:dyDescent="0.2">
      <c r="B89" s="30"/>
      <c r="C89" s="25" t="s">
        <v>20</v>
      </c>
      <c r="F89" s="23" t="str">
        <f>F12</f>
        <v xml:space="preserve"> </v>
      </c>
      <c r="I89" s="90" t="s">
        <v>22</v>
      </c>
      <c r="J89" s="50" t="str">
        <f>IF(J12="","",J12)</f>
        <v>12. 5. 2020</v>
      </c>
      <c r="L89" s="30"/>
    </row>
    <row r="90" spans="2:47" s="1" customFormat="1" ht="6.95" customHeight="1" x14ac:dyDescent="0.2">
      <c r="B90" s="30"/>
      <c r="I90" s="89"/>
      <c r="L90" s="30"/>
    </row>
    <row r="91" spans="2:47" s="1" customFormat="1" ht="15.2" customHeight="1" x14ac:dyDescent="0.2">
      <c r="B91" s="30"/>
      <c r="C91" s="25" t="s">
        <v>24</v>
      </c>
      <c r="F91" s="23" t="str">
        <f>E15</f>
        <v xml:space="preserve"> </v>
      </c>
      <c r="I91" s="90" t="s">
        <v>29</v>
      </c>
      <c r="J91" s="28" t="str">
        <f>E21</f>
        <v xml:space="preserve"> </v>
      </c>
      <c r="L91" s="30"/>
    </row>
    <row r="92" spans="2:47" s="1" customFormat="1" ht="15.2" customHeight="1" x14ac:dyDescent="0.2">
      <c r="B92" s="30"/>
      <c r="C92" s="25" t="s">
        <v>27</v>
      </c>
      <c r="F92" s="23" t="str">
        <f>IF(E18="","",E18)</f>
        <v>Vyplň údaj</v>
      </c>
      <c r="I92" s="90" t="s">
        <v>31</v>
      </c>
      <c r="J92" s="28" t="str">
        <f>E24</f>
        <v xml:space="preserve"> </v>
      </c>
      <c r="L92" s="30"/>
    </row>
    <row r="93" spans="2:47" s="1" customFormat="1" ht="10.35" customHeight="1" x14ac:dyDescent="0.2">
      <c r="B93" s="30"/>
      <c r="I93" s="89"/>
      <c r="L93" s="30"/>
    </row>
    <row r="94" spans="2:47" s="1" customFormat="1" ht="29.25" customHeight="1" x14ac:dyDescent="0.2">
      <c r="B94" s="30"/>
      <c r="C94" s="112" t="s">
        <v>97</v>
      </c>
      <c r="D94" s="99"/>
      <c r="E94" s="99"/>
      <c r="F94" s="99"/>
      <c r="G94" s="99"/>
      <c r="H94" s="99"/>
      <c r="I94" s="113"/>
      <c r="J94" s="114" t="s">
        <v>98</v>
      </c>
      <c r="K94" s="99"/>
      <c r="L94" s="30"/>
    </row>
    <row r="95" spans="2:47" s="1" customFormat="1" ht="10.35" customHeight="1" x14ac:dyDescent="0.2">
      <c r="B95" s="30"/>
      <c r="I95" s="89"/>
      <c r="L95" s="30"/>
    </row>
    <row r="96" spans="2:47" s="1" customFormat="1" ht="22.9" customHeight="1" x14ac:dyDescent="0.2">
      <c r="B96" s="30"/>
      <c r="C96" s="115" t="s">
        <v>99</v>
      </c>
      <c r="I96" s="89"/>
      <c r="J96" s="64">
        <f>J129</f>
        <v>0</v>
      </c>
      <c r="L96" s="30"/>
      <c r="AU96" s="15" t="s">
        <v>100</v>
      </c>
    </row>
    <row r="97" spans="2:12" s="8" customFormat="1" ht="24.95" customHeight="1" x14ac:dyDescent="0.2">
      <c r="B97" s="116"/>
      <c r="D97" s="117" t="s">
        <v>101</v>
      </c>
      <c r="E97" s="118"/>
      <c r="F97" s="118"/>
      <c r="G97" s="118"/>
      <c r="H97" s="118"/>
      <c r="I97" s="119"/>
      <c r="J97" s="120">
        <f>J130</f>
        <v>0</v>
      </c>
      <c r="L97" s="116"/>
    </row>
    <row r="98" spans="2:12" s="9" customFormat="1" ht="19.899999999999999" customHeight="1" x14ac:dyDescent="0.2">
      <c r="B98" s="121"/>
      <c r="D98" s="122" t="s">
        <v>102</v>
      </c>
      <c r="E98" s="123"/>
      <c r="F98" s="123"/>
      <c r="G98" s="123"/>
      <c r="H98" s="123"/>
      <c r="I98" s="124"/>
      <c r="J98" s="125">
        <f>J131</f>
        <v>0</v>
      </c>
      <c r="L98" s="121"/>
    </row>
    <row r="99" spans="2:12" s="8" customFormat="1" ht="24.95" customHeight="1" x14ac:dyDescent="0.2">
      <c r="B99" s="116"/>
      <c r="D99" s="117" t="s">
        <v>103</v>
      </c>
      <c r="E99" s="118"/>
      <c r="F99" s="118"/>
      <c r="G99" s="118"/>
      <c r="H99" s="118"/>
      <c r="I99" s="119"/>
      <c r="J99" s="120">
        <f>J137</f>
        <v>0</v>
      </c>
      <c r="L99" s="116"/>
    </row>
    <row r="100" spans="2:12" s="9" customFormat="1" ht="19.899999999999999" customHeight="1" x14ac:dyDescent="0.2">
      <c r="B100" s="121"/>
      <c r="D100" s="122" t="s">
        <v>363</v>
      </c>
      <c r="E100" s="123"/>
      <c r="F100" s="123"/>
      <c r="G100" s="123"/>
      <c r="H100" s="123"/>
      <c r="I100" s="124"/>
      <c r="J100" s="125">
        <f>J138</f>
        <v>0</v>
      </c>
      <c r="L100" s="121"/>
    </row>
    <row r="101" spans="2:12" s="9" customFormat="1" ht="19.899999999999999" customHeight="1" x14ac:dyDescent="0.2">
      <c r="B101" s="121"/>
      <c r="D101" s="122" t="s">
        <v>104</v>
      </c>
      <c r="E101" s="123"/>
      <c r="F101" s="123"/>
      <c r="G101" s="123"/>
      <c r="H101" s="123"/>
      <c r="I101" s="124"/>
      <c r="J101" s="125">
        <f>J161</f>
        <v>0</v>
      </c>
      <c r="L101" s="121"/>
    </row>
    <row r="102" spans="2:12" s="9" customFormat="1" ht="19.899999999999999" customHeight="1" x14ac:dyDescent="0.2">
      <c r="B102" s="121"/>
      <c r="D102" s="122" t="s">
        <v>105</v>
      </c>
      <c r="E102" s="123"/>
      <c r="F102" s="123"/>
      <c r="G102" s="123"/>
      <c r="H102" s="123"/>
      <c r="I102" s="124"/>
      <c r="J102" s="125">
        <f>J189</f>
        <v>0</v>
      </c>
      <c r="L102" s="121"/>
    </row>
    <row r="103" spans="2:12" s="9" customFormat="1" ht="19.899999999999999" customHeight="1" x14ac:dyDescent="0.2">
      <c r="B103" s="121"/>
      <c r="D103" s="122" t="s">
        <v>452</v>
      </c>
      <c r="E103" s="123"/>
      <c r="F103" s="123"/>
      <c r="G103" s="123"/>
      <c r="H103" s="123"/>
      <c r="I103" s="124"/>
      <c r="J103" s="125">
        <f>J224</f>
        <v>0</v>
      </c>
      <c r="L103" s="121"/>
    </row>
    <row r="104" spans="2:12" s="9" customFormat="1" ht="19.899999999999999" customHeight="1" x14ac:dyDescent="0.2">
      <c r="B104" s="121"/>
      <c r="D104" s="122" t="s">
        <v>519</v>
      </c>
      <c r="E104" s="123"/>
      <c r="F104" s="123"/>
      <c r="G104" s="123"/>
      <c r="H104" s="123"/>
      <c r="I104" s="124"/>
      <c r="J104" s="125">
        <f>J241</f>
        <v>0</v>
      </c>
      <c r="L104" s="121"/>
    </row>
    <row r="105" spans="2:12" s="9" customFormat="1" ht="19.899999999999999" customHeight="1" x14ac:dyDescent="0.2">
      <c r="B105" s="121"/>
      <c r="D105" s="122" t="s">
        <v>520</v>
      </c>
      <c r="E105" s="123"/>
      <c r="F105" s="123"/>
      <c r="G105" s="123"/>
      <c r="H105" s="123"/>
      <c r="I105" s="124"/>
      <c r="J105" s="125">
        <f>J246</f>
        <v>0</v>
      </c>
      <c r="L105" s="121"/>
    </row>
    <row r="106" spans="2:12" s="9" customFormat="1" ht="19.899999999999999" customHeight="1" x14ac:dyDescent="0.2">
      <c r="B106" s="121"/>
      <c r="D106" s="122" t="s">
        <v>521</v>
      </c>
      <c r="E106" s="123"/>
      <c r="F106" s="123"/>
      <c r="G106" s="123"/>
      <c r="H106" s="123"/>
      <c r="I106" s="124"/>
      <c r="J106" s="125">
        <f>J250</f>
        <v>0</v>
      </c>
      <c r="L106" s="121"/>
    </row>
    <row r="107" spans="2:12" s="9" customFormat="1" ht="19.899999999999999" customHeight="1" x14ac:dyDescent="0.2">
      <c r="B107" s="121"/>
      <c r="D107" s="122" t="s">
        <v>522</v>
      </c>
      <c r="E107" s="123"/>
      <c r="F107" s="123"/>
      <c r="G107" s="123"/>
      <c r="H107" s="123"/>
      <c r="I107" s="124"/>
      <c r="J107" s="125">
        <f>J256</f>
        <v>0</v>
      </c>
      <c r="L107" s="121"/>
    </row>
    <row r="108" spans="2:12" s="9" customFormat="1" ht="19.899999999999999" customHeight="1" x14ac:dyDescent="0.2">
      <c r="B108" s="121"/>
      <c r="D108" s="122" t="s">
        <v>523</v>
      </c>
      <c r="E108" s="123"/>
      <c r="F108" s="123"/>
      <c r="G108" s="123"/>
      <c r="H108" s="123"/>
      <c r="I108" s="124"/>
      <c r="J108" s="125">
        <f>J263</f>
        <v>0</v>
      </c>
      <c r="L108" s="121"/>
    </row>
    <row r="109" spans="2:12" s="8" customFormat="1" ht="24.95" customHeight="1" x14ac:dyDescent="0.2">
      <c r="B109" s="116"/>
      <c r="D109" s="117" t="s">
        <v>106</v>
      </c>
      <c r="E109" s="118"/>
      <c r="F109" s="118"/>
      <c r="G109" s="118"/>
      <c r="H109" s="118"/>
      <c r="I109" s="119"/>
      <c r="J109" s="120">
        <f>J271</f>
        <v>0</v>
      </c>
      <c r="L109" s="116"/>
    </row>
    <row r="110" spans="2:12" s="1" customFormat="1" ht="21.75" customHeight="1" x14ac:dyDescent="0.2">
      <c r="B110" s="30"/>
      <c r="I110" s="89"/>
      <c r="L110" s="30"/>
    </row>
    <row r="111" spans="2:12" s="1" customFormat="1" ht="6.95" customHeight="1" x14ac:dyDescent="0.2">
      <c r="B111" s="42"/>
      <c r="C111" s="43"/>
      <c r="D111" s="43"/>
      <c r="E111" s="43"/>
      <c r="F111" s="43"/>
      <c r="G111" s="43"/>
      <c r="H111" s="43"/>
      <c r="I111" s="110"/>
      <c r="J111" s="43"/>
      <c r="K111" s="43"/>
      <c r="L111" s="30"/>
    </row>
    <row r="115" spans="2:20" s="1" customFormat="1" ht="6.95" customHeight="1" x14ac:dyDescent="0.2">
      <c r="B115" s="44"/>
      <c r="C115" s="45"/>
      <c r="D115" s="45"/>
      <c r="E115" s="45"/>
      <c r="F115" s="45"/>
      <c r="G115" s="45"/>
      <c r="H115" s="45"/>
      <c r="I115" s="111"/>
      <c r="J115" s="45"/>
      <c r="K115" s="45"/>
      <c r="L115" s="30"/>
    </row>
    <row r="116" spans="2:20" s="1" customFormat="1" ht="24.95" customHeight="1" x14ac:dyDescent="0.2">
      <c r="B116" s="30"/>
      <c r="C116" s="19" t="s">
        <v>107</v>
      </c>
      <c r="I116" s="89"/>
      <c r="L116" s="30"/>
    </row>
    <row r="117" spans="2:20" s="1" customFormat="1" ht="6.95" customHeight="1" x14ac:dyDescent="0.2">
      <c r="B117" s="30"/>
      <c r="I117" s="89"/>
      <c r="L117" s="30"/>
    </row>
    <row r="118" spans="2:20" s="1" customFormat="1" ht="12" customHeight="1" x14ac:dyDescent="0.2">
      <c r="B118" s="30"/>
      <c r="C118" s="25" t="s">
        <v>16</v>
      </c>
      <c r="I118" s="89"/>
      <c r="L118" s="30"/>
    </row>
    <row r="119" spans="2:20" s="1" customFormat="1" ht="16.5" customHeight="1" x14ac:dyDescent="0.2">
      <c r="B119" s="30"/>
      <c r="E119" s="233" t="str">
        <f>E7</f>
        <v>SO02,03 Objekt technologie, filtrace, provozní, vstupní a areálové sítě</v>
      </c>
      <c r="F119" s="234"/>
      <c r="G119" s="234"/>
      <c r="H119" s="234"/>
      <c r="I119" s="89"/>
      <c r="L119" s="30"/>
    </row>
    <row r="120" spans="2:20" s="1" customFormat="1" ht="12" customHeight="1" x14ac:dyDescent="0.2">
      <c r="B120" s="30"/>
      <c r="C120" s="25" t="s">
        <v>94</v>
      </c>
      <c r="I120" s="89"/>
      <c r="L120" s="30"/>
    </row>
    <row r="121" spans="2:20" s="1" customFormat="1" ht="16.5" customHeight="1" x14ac:dyDescent="0.2">
      <c r="B121" s="30"/>
      <c r="E121" s="213" t="str">
        <f>E9</f>
        <v>SO03 - Provozní a vstupní objekt</v>
      </c>
      <c r="F121" s="235"/>
      <c r="G121" s="235"/>
      <c r="H121" s="235"/>
      <c r="I121" s="89"/>
      <c r="L121" s="30"/>
    </row>
    <row r="122" spans="2:20" s="1" customFormat="1" ht="6.95" customHeight="1" x14ac:dyDescent="0.2">
      <c r="B122" s="30"/>
      <c r="I122" s="89"/>
      <c r="L122" s="30"/>
    </row>
    <row r="123" spans="2:20" s="1" customFormat="1" ht="12" customHeight="1" x14ac:dyDescent="0.2">
      <c r="B123" s="30"/>
      <c r="C123" s="25" t="s">
        <v>20</v>
      </c>
      <c r="F123" s="23" t="str">
        <f>F12</f>
        <v xml:space="preserve"> </v>
      </c>
      <c r="I123" s="90" t="s">
        <v>22</v>
      </c>
      <c r="J123" s="50" t="str">
        <f>IF(J12="","",J12)</f>
        <v>12. 5. 2020</v>
      </c>
      <c r="L123" s="30"/>
    </row>
    <row r="124" spans="2:20" s="1" customFormat="1" ht="6.95" customHeight="1" x14ac:dyDescent="0.2">
      <c r="B124" s="30"/>
      <c r="I124" s="89"/>
      <c r="L124" s="30"/>
    </row>
    <row r="125" spans="2:20" s="1" customFormat="1" ht="15.2" customHeight="1" x14ac:dyDescent="0.2">
      <c r="B125" s="30"/>
      <c r="C125" s="25" t="s">
        <v>24</v>
      </c>
      <c r="F125" s="23" t="str">
        <f>E15</f>
        <v xml:space="preserve"> </v>
      </c>
      <c r="I125" s="90" t="s">
        <v>29</v>
      </c>
      <c r="J125" s="28" t="str">
        <f>E21</f>
        <v xml:space="preserve"> </v>
      </c>
      <c r="L125" s="30"/>
    </row>
    <row r="126" spans="2:20" s="1" customFormat="1" ht="15.2" customHeight="1" x14ac:dyDescent="0.2">
      <c r="B126" s="30"/>
      <c r="C126" s="25" t="s">
        <v>27</v>
      </c>
      <c r="F126" s="23" t="str">
        <f>IF(E18="","",E18)</f>
        <v>Vyplň údaj</v>
      </c>
      <c r="I126" s="90" t="s">
        <v>31</v>
      </c>
      <c r="J126" s="28" t="str">
        <f>E24</f>
        <v xml:space="preserve"> </v>
      </c>
      <c r="L126" s="30"/>
    </row>
    <row r="127" spans="2:20" s="1" customFormat="1" ht="10.35" customHeight="1" x14ac:dyDescent="0.2">
      <c r="B127" s="30"/>
      <c r="I127" s="89"/>
      <c r="L127" s="30"/>
    </row>
    <row r="128" spans="2:20" s="10" customFormat="1" ht="29.25" customHeight="1" x14ac:dyDescent="0.2">
      <c r="B128" s="126"/>
      <c r="C128" s="127" t="s">
        <v>108</v>
      </c>
      <c r="D128" s="128" t="s">
        <v>58</v>
      </c>
      <c r="E128" s="128" t="s">
        <v>54</v>
      </c>
      <c r="F128" s="128" t="s">
        <v>55</v>
      </c>
      <c r="G128" s="128" t="s">
        <v>109</v>
      </c>
      <c r="H128" s="128" t="s">
        <v>110</v>
      </c>
      <c r="I128" s="129" t="s">
        <v>111</v>
      </c>
      <c r="J128" s="130" t="s">
        <v>98</v>
      </c>
      <c r="K128" s="131" t="s">
        <v>112</v>
      </c>
      <c r="L128" s="126"/>
      <c r="M128" s="57" t="s">
        <v>1</v>
      </c>
      <c r="N128" s="58" t="s">
        <v>37</v>
      </c>
      <c r="O128" s="58" t="s">
        <v>113</v>
      </c>
      <c r="P128" s="58" t="s">
        <v>114</v>
      </c>
      <c r="Q128" s="58" t="s">
        <v>115</v>
      </c>
      <c r="R128" s="58" t="s">
        <v>116</v>
      </c>
      <c r="S128" s="58" t="s">
        <v>117</v>
      </c>
      <c r="T128" s="59" t="s">
        <v>118</v>
      </c>
    </row>
    <row r="129" spans="2:65" s="1" customFormat="1" ht="22.9" customHeight="1" x14ac:dyDescent="0.25">
      <c r="B129" s="30"/>
      <c r="C129" s="62" t="s">
        <v>119</v>
      </c>
      <c r="I129" s="89"/>
      <c r="J129" s="132">
        <f>BK129</f>
        <v>0</v>
      </c>
      <c r="L129" s="30"/>
      <c r="M129" s="60"/>
      <c r="N129" s="51"/>
      <c r="O129" s="51"/>
      <c r="P129" s="133">
        <f>P130+P137+P271</f>
        <v>0</v>
      </c>
      <c r="Q129" s="51"/>
      <c r="R129" s="133">
        <f>R130+R137+R271</f>
        <v>2.3395875500000001</v>
      </c>
      <c r="S129" s="51"/>
      <c r="T129" s="134">
        <f>T130+T137+T271</f>
        <v>0</v>
      </c>
      <c r="AT129" s="15" t="s">
        <v>72</v>
      </c>
      <c r="AU129" s="15" t="s">
        <v>100</v>
      </c>
      <c r="BK129" s="135">
        <f>BK130+BK137+BK271</f>
        <v>0</v>
      </c>
    </row>
    <row r="130" spans="2:65" s="11" customFormat="1" ht="25.9" customHeight="1" x14ac:dyDescent="0.2">
      <c r="B130" s="136"/>
      <c r="D130" s="137" t="s">
        <v>72</v>
      </c>
      <c r="E130" s="138" t="s">
        <v>120</v>
      </c>
      <c r="F130" s="138" t="s">
        <v>121</v>
      </c>
      <c r="I130" s="139"/>
      <c r="J130" s="140">
        <f>BK130</f>
        <v>0</v>
      </c>
      <c r="L130" s="136"/>
      <c r="M130" s="141"/>
      <c r="N130" s="142"/>
      <c r="O130" s="142"/>
      <c r="P130" s="143">
        <f>P131</f>
        <v>0</v>
      </c>
      <c r="Q130" s="142"/>
      <c r="R130" s="143">
        <f>R131</f>
        <v>8.0000000000000002E-3</v>
      </c>
      <c r="S130" s="142"/>
      <c r="T130" s="144">
        <f>T131</f>
        <v>0</v>
      </c>
      <c r="AR130" s="137" t="s">
        <v>81</v>
      </c>
      <c r="AT130" s="145" t="s">
        <v>72</v>
      </c>
      <c r="AU130" s="145" t="s">
        <v>73</v>
      </c>
      <c r="AY130" s="137" t="s">
        <v>122</v>
      </c>
      <c r="BK130" s="146">
        <f>BK131</f>
        <v>0</v>
      </c>
    </row>
    <row r="131" spans="2:65" s="11" customFormat="1" ht="22.9" customHeight="1" x14ac:dyDescent="0.2">
      <c r="B131" s="136"/>
      <c r="D131" s="137" t="s">
        <v>72</v>
      </c>
      <c r="E131" s="147" t="s">
        <v>123</v>
      </c>
      <c r="F131" s="147" t="s">
        <v>124</v>
      </c>
      <c r="I131" s="139"/>
      <c r="J131" s="148">
        <f>BK131</f>
        <v>0</v>
      </c>
      <c r="L131" s="136"/>
      <c r="M131" s="141"/>
      <c r="N131" s="142"/>
      <c r="O131" s="142"/>
      <c r="P131" s="143">
        <f>SUM(P132:P136)</f>
        <v>0</v>
      </c>
      <c r="Q131" s="142"/>
      <c r="R131" s="143">
        <f>SUM(R132:R136)</f>
        <v>8.0000000000000002E-3</v>
      </c>
      <c r="S131" s="142"/>
      <c r="T131" s="144">
        <f>SUM(T132:T136)</f>
        <v>0</v>
      </c>
      <c r="AR131" s="137" t="s">
        <v>81</v>
      </c>
      <c r="AT131" s="145" t="s">
        <v>72</v>
      </c>
      <c r="AU131" s="145" t="s">
        <v>81</v>
      </c>
      <c r="AY131" s="137" t="s">
        <v>122</v>
      </c>
      <c r="BK131" s="146">
        <f>SUM(BK132:BK136)</f>
        <v>0</v>
      </c>
    </row>
    <row r="132" spans="2:65" s="1" customFormat="1" ht="24" customHeight="1" x14ac:dyDescent="0.2">
      <c r="B132" s="149"/>
      <c r="C132" s="150" t="s">
        <v>183</v>
      </c>
      <c r="D132" s="150" t="s">
        <v>125</v>
      </c>
      <c r="E132" s="151" t="s">
        <v>126</v>
      </c>
      <c r="F132" s="152" t="s">
        <v>127</v>
      </c>
      <c r="G132" s="153" t="s">
        <v>128</v>
      </c>
      <c r="H132" s="154">
        <v>21</v>
      </c>
      <c r="I132" s="155"/>
      <c r="J132" s="156">
        <f>ROUND(I132*H132,2)</f>
        <v>0</v>
      </c>
      <c r="K132" s="152" t="s">
        <v>129</v>
      </c>
      <c r="L132" s="30"/>
      <c r="M132" s="157" t="s">
        <v>1</v>
      </c>
      <c r="N132" s="158" t="s">
        <v>38</v>
      </c>
      <c r="O132" s="53"/>
      <c r="P132" s="159">
        <f>O132*H132</f>
        <v>0</v>
      </c>
      <c r="Q132" s="159">
        <v>0</v>
      </c>
      <c r="R132" s="159">
        <f>Q132*H132</f>
        <v>0</v>
      </c>
      <c r="S132" s="159">
        <v>0</v>
      </c>
      <c r="T132" s="160">
        <f>S132*H132</f>
        <v>0</v>
      </c>
      <c r="AR132" s="161" t="s">
        <v>130</v>
      </c>
      <c r="AT132" s="161" t="s">
        <v>125</v>
      </c>
      <c r="AU132" s="161" t="s">
        <v>83</v>
      </c>
      <c r="AY132" s="15" t="s">
        <v>122</v>
      </c>
      <c r="BE132" s="162">
        <f>IF(N132="základní",J132,0)</f>
        <v>0</v>
      </c>
      <c r="BF132" s="162">
        <f>IF(N132="snížená",J132,0)</f>
        <v>0</v>
      </c>
      <c r="BG132" s="162">
        <f>IF(N132="zákl. přenesená",J132,0)</f>
        <v>0</v>
      </c>
      <c r="BH132" s="162">
        <f>IF(N132="sníž. přenesená",J132,0)</f>
        <v>0</v>
      </c>
      <c r="BI132" s="162">
        <f>IF(N132="nulová",J132,0)</f>
        <v>0</v>
      </c>
      <c r="BJ132" s="15" t="s">
        <v>81</v>
      </c>
      <c r="BK132" s="162">
        <f>ROUND(I132*H132,2)</f>
        <v>0</v>
      </c>
      <c r="BL132" s="15" t="s">
        <v>130</v>
      </c>
      <c r="BM132" s="161" t="s">
        <v>524</v>
      </c>
    </row>
    <row r="133" spans="2:65" s="1" customFormat="1" ht="24" customHeight="1" x14ac:dyDescent="0.2">
      <c r="B133" s="149"/>
      <c r="C133" s="163" t="s">
        <v>354</v>
      </c>
      <c r="D133" s="163" t="s">
        <v>132</v>
      </c>
      <c r="E133" s="164" t="s">
        <v>133</v>
      </c>
      <c r="F133" s="165" t="s">
        <v>134</v>
      </c>
      <c r="G133" s="166" t="s">
        <v>128</v>
      </c>
      <c r="H133" s="167">
        <v>21</v>
      </c>
      <c r="I133" s="168"/>
      <c r="J133" s="169">
        <f>ROUND(I133*H133,2)</f>
        <v>0</v>
      </c>
      <c r="K133" s="165" t="s">
        <v>129</v>
      </c>
      <c r="L133" s="170"/>
      <c r="M133" s="171" t="s">
        <v>1</v>
      </c>
      <c r="N133" s="172" t="s">
        <v>38</v>
      </c>
      <c r="O133" s="53"/>
      <c r="P133" s="159">
        <f>O133*H133</f>
        <v>0</v>
      </c>
      <c r="Q133" s="159">
        <v>2.7999999999999998E-4</v>
      </c>
      <c r="R133" s="159">
        <f>Q133*H133</f>
        <v>5.8799999999999998E-3</v>
      </c>
      <c r="S133" s="159">
        <v>0</v>
      </c>
      <c r="T133" s="160">
        <f>S133*H133</f>
        <v>0</v>
      </c>
      <c r="AR133" s="161" t="s">
        <v>123</v>
      </c>
      <c r="AT133" s="161" t="s">
        <v>132</v>
      </c>
      <c r="AU133" s="161" t="s">
        <v>83</v>
      </c>
      <c r="AY133" s="15" t="s">
        <v>122</v>
      </c>
      <c r="BE133" s="162">
        <f>IF(N133="základní",J133,0)</f>
        <v>0</v>
      </c>
      <c r="BF133" s="162">
        <f>IF(N133="snížená",J133,0)</f>
        <v>0</v>
      </c>
      <c r="BG133" s="162">
        <f>IF(N133="zákl. přenesená",J133,0)</f>
        <v>0</v>
      </c>
      <c r="BH133" s="162">
        <f>IF(N133="sníž. přenesená",J133,0)</f>
        <v>0</v>
      </c>
      <c r="BI133" s="162">
        <f>IF(N133="nulová",J133,0)</f>
        <v>0</v>
      </c>
      <c r="BJ133" s="15" t="s">
        <v>81</v>
      </c>
      <c r="BK133" s="162">
        <f>ROUND(I133*H133,2)</f>
        <v>0</v>
      </c>
      <c r="BL133" s="15" t="s">
        <v>130</v>
      </c>
      <c r="BM133" s="161" t="s">
        <v>525</v>
      </c>
    </row>
    <row r="134" spans="2:65" s="1" customFormat="1" ht="24" customHeight="1" x14ac:dyDescent="0.2">
      <c r="B134" s="149"/>
      <c r="C134" s="150" t="s">
        <v>358</v>
      </c>
      <c r="D134" s="150" t="s">
        <v>125</v>
      </c>
      <c r="E134" s="151" t="s">
        <v>151</v>
      </c>
      <c r="F134" s="152" t="s">
        <v>152</v>
      </c>
      <c r="G134" s="153" t="s">
        <v>128</v>
      </c>
      <c r="H134" s="154">
        <v>2</v>
      </c>
      <c r="I134" s="155"/>
      <c r="J134" s="156">
        <f>ROUND(I134*H134,2)</f>
        <v>0</v>
      </c>
      <c r="K134" s="152" t="s">
        <v>129</v>
      </c>
      <c r="L134" s="30"/>
      <c r="M134" s="157" t="s">
        <v>1</v>
      </c>
      <c r="N134" s="158" t="s">
        <v>38</v>
      </c>
      <c r="O134" s="53"/>
      <c r="P134" s="159">
        <f>O134*H134</f>
        <v>0</v>
      </c>
      <c r="Q134" s="159">
        <v>0</v>
      </c>
      <c r="R134" s="159">
        <f>Q134*H134</f>
        <v>0</v>
      </c>
      <c r="S134" s="159">
        <v>0</v>
      </c>
      <c r="T134" s="160">
        <f>S134*H134</f>
        <v>0</v>
      </c>
      <c r="AR134" s="161" t="s">
        <v>130</v>
      </c>
      <c r="AT134" s="161" t="s">
        <v>125</v>
      </c>
      <c r="AU134" s="161" t="s">
        <v>83</v>
      </c>
      <c r="AY134" s="15" t="s">
        <v>122</v>
      </c>
      <c r="BE134" s="162">
        <f>IF(N134="základní",J134,0)</f>
        <v>0</v>
      </c>
      <c r="BF134" s="162">
        <f>IF(N134="snížená",J134,0)</f>
        <v>0</v>
      </c>
      <c r="BG134" s="162">
        <f>IF(N134="zákl. přenesená",J134,0)</f>
        <v>0</v>
      </c>
      <c r="BH134" s="162">
        <f>IF(N134="sníž. přenesená",J134,0)</f>
        <v>0</v>
      </c>
      <c r="BI134" s="162">
        <f>IF(N134="nulová",J134,0)</f>
        <v>0</v>
      </c>
      <c r="BJ134" s="15" t="s">
        <v>81</v>
      </c>
      <c r="BK134" s="162">
        <f>ROUND(I134*H134,2)</f>
        <v>0</v>
      </c>
      <c r="BL134" s="15" t="s">
        <v>130</v>
      </c>
      <c r="BM134" s="161" t="s">
        <v>526</v>
      </c>
    </row>
    <row r="135" spans="2:65" s="1" customFormat="1" ht="24" customHeight="1" x14ac:dyDescent="0.2">
      <c r="B135" s="149"/>
      <c r="C135" s="163" t="s">
        <v>270</v>
      </c>
      <c r="D135" s="163" t="s">
        <v>132</v>
      </c>
      <c r="E135" s="164" t="s">
        <v>155</v>
      </c>
      <c r="F135" s="165" t="s">
        <v>156</v>
      </c>
      <c r="G135" s="166" t="s">
        <v>128</v>
      </c>
      <c r="H135" s="167">
        <v>2</v>
      </c>
      <c r="I135" s="168"/>
      <c r="J135" s="169">
        <f>ROUND(I135*H135,2)</f>
        <v>0</v>
      </c>
      <c r="K135" s="165" t="s">
        <v>129</v>
      </c>
      <c r="L135" s="170"/>
      <c r="M135" s="171" t="s">
        <v>1</v>
      </c>
      <c r="N135" s="172" t="s">
        <v>38</v>
      </c>
      <c r="O135" s="53"/>
      <c r="P135" s="159">
        <f>O135*H135</f>
        <v>0</v>
      </c>
      <c r="Q135" s="159">
        <v>1.06E-3</v>
      </c>
      <c r="R135" s="159">
        <f>Q135*H135</f>
        <v>2.1199999999999999E-3</v>
      </c>
      <c r="S135" s="159">
        <v>0</v>
      </c>
      <c r="T135" s="160">
        <f>S135*H135</f>
        <v>0</v>
      </c>
      <c r="AR135" s="161" t="s">
        <v>123</v>
      </c>
      <c r="AT135" s="161" t="s">
        <v>132</v>
      </c>
      <c r="AU135" s="161" t="s">
        <v>83</v>
      </c>
      <c r="AY135" s="15" t="s">
        <v>122</v>
      </c>
      <c r="BE135" s="162">
        <f>IF(N135="základní",J135,0)</f>
        <v>0</v>
      </c>
      <c r="BF135" s="162">
        <f>IF(N135="snížená",J135,0)</f>
        <v>0</v>
      </c>
      <c r="BG135" s="162">
        <f>IF(N135="zákl. přenesená",J135,0)</f>
        <v>0</v>
      </c>
      <c r="BH135" s="162">
        <f>IF(N135="sníž. přenesená",J135,0)</f>
        <v>0</v>
      </c>
      <c r="BI135" s="162">
        <f>IF(N135="nulová",J135,0)</f>
        <v>0</v>
      </c>
      <c r="BJ135" s="15" t="s">
        <v>81</v>
      </c>
      <c r="BK135" s="162">
        <f>ROUND(I135*H135,2)</f>
        <v>0</v>
      </c>
      <c r="BL135" s="15" t="s">
        <v>130</v>
      </c>
      <c r="BM135" s="161" t="s">
        <v>527</v>
      </c>
    </row>
    <row r="136" spans="2:65" s="1" customFormat="1" ht="16.5" customHeight="1" x14ac:dyDescent="0.2">
      <c r="B136" s="149"/>
      <c r="C136" s="150" t="s">
        <v>276</v>
      </c>
      <c r="D136" s="150" t="s">
        <v>125</v>
      </c>
      <c r="E136" s="151" t="s">
        <v>528</v>
      </c>
      <c r="F136" s="152" t="s">
        <v>529</v>
      </c>
      <c r="G136" s="153" t="s">
        <v>128</v>
      </c>
      <c r="H136" s="154">
        <v>22</v>
      </c>
      <c r="I136" s="155"/>
      <c r="J136" s="156">
        <f>ROUND(I136*H136,2)</f>
        <v>0</v>
      </c>
      <c r="K136" s="152" t="s">
        <v>1</v>
      </c>
      <c r="L136" s="30"/>
      <c r="M136" s="157" t="s">
        <v>1</v>
      </c>
      <c r="N136" s="158" t="s">
        <v>38</v>
      </c>
      <c r="O136" s="53"/>
      <c r="P136" s="159">
        <f>O136*H136</f>
        <v>0</v>
      </c>
      <c r="Q136" s="159">
        <v>0</v>
      </c>
      <c r="R136" s="159">
        <f>Q136*H136</f>
        <v>0</v>
      </c>
      <c r="S136" s="159">
        <v>0</v>
      </c>
      <c r="T136" s="160">
        <f>S136*H136</f>
        <v>0</v>
      </c>
      <c r="AR136" s="161" t="s">
        <v>130</v>
      </c>
      <c r="AT136" s="161" t="s">
        <v>125</v>
      </c>
      <c r="AU136" s="161" t="s">
        <v>83</v>
      </c>
      <c r="AY136" s="15" t="s">
        <v>122</v>
      </c>
      <c r="BE136" s="162">
        <f>IF(N136="základní",J136,0)</f>
        <v>0</v>
      </c>
      <c r="BF136" s="162">
        <f>IF(N136="snížená",J136,0)</f>
        <v>0</v>
      </c>
      <c r="BG136" s="162">
        <f>IF(N136="zákl. přenesená",J136,0)</f>
        <v>0</v>
      </c>
      <c r="BH136" s="162">
        <f>IF(N136="sníž. přenesená",J136,0)</f>
        <v>0</v>
      </c>
      <c r="BI136" s="162">
        <f>IF(N136="nulová",J136,0)</f>
        <v>0</v>
      </c>
      <c r="BJ136" s="15" t="s">
        <v>81</v>
      </c>
      <c r="BK136" s="162">
        <f>ROUND(I136*H136,2)</f>
        <v>0</v>
      </c>
      <c r="BL136" s="15" t="s">
        <v>130</v>
      </c>
      <c r="BM136" s="161" t="s">
        <v>530</v>
      </c>
    </row>
    <row r="137" spans="2:65" s="11" customFormat="1" ht="25.9" customHeight="1" x14ac:dyDescent="0.2">
      <c r="B137" s="136"/>
      <c r="D137" s="137" t="s">
        <v>72</v>
      </c>
      <c r="E137" s="138" t="s">
        <v>187</v>
      </c>
      <c r="F137" s="138" t="s">
        <v>188</v>
      </c>
      <c r="I137" s="139"/>
      <c r="J137" s="140">
        <f>BK137</f>
        <v>0</v>
      </c>
      <c r="L137" s="136"/>
      <c r="M137" s="141"/>
      <c r="N137" s="142"/>
      <c r="O137" s="142"/>
      <c r="P137" s="143">
        <f>P138+P161+P189+P224+P241+P246+P250+P256+P263</f>
        <v>0</v>
      </c>
      <c r="Q137" s="142"/>
      <c r="R137" s="143">
        <f>R138+R161+R189+R224+R241+R246+R250+R256+R263</f>
        <v>2.3315875500000001</v>
      </c>
      <c r="S137" s="142"/>
      <c r="T137" s="144">
        <f>T138+T161+T189+T224+T241+T246+T250+T256+T263</f>
        <v>0</v>
      </c>
      <c r="AR137" s="137" t="s">
        <v>83</v>
      </c>
      <c r="AT137" s="145" t="s">
        <v>72</v>
      </c>
      <c r="AU137" s="145" t="s">
        <v>73</v>
      </c>
      <c r="AY137" s="137" t="s">
        <v>122</v>
      </c>
      <c r="BK137" s="146">
        <f>BK138+BK161+BK189+BK224+BK241+BK246+BK250+BK256+BK263</f>
        <v>0</v>
      </c>
    </row>
    <row r="138" spans="2:65" s="11" customFormat="1" ht="22.9" customHeight="1" x14ac:dyDescent="0.2">
      <c r="B138" s="136"/>
      <c r="D138" s="137" t="s">
        <v>72</v>
      </c>
      <c r="E138" s="147" t="s">
        <v>364</v>
      </c>
      <c r="F138" s="147" t="s">
        <v>365</v>
      </c>
      <c r="I138" s="139"/>
      <c r="J138" s="148">
        <f>BK138</f>
        <v>0</v>
      </c>
      <c r="L138" s="136"/>
      <c r="M138" s="141"/>
      <c r="N138" s="142"/>
      <c r="O138" s="142"/>
      <c r="P138" s="143">
        <f>SUM(P139:P160)</f>
        <v>0</v>
      </c>
      <c r="Q138" s="142"/>
      <c r="R138" s="143">
        <f>SUM(R139:R160)</f>
        <v>0.1129</v>
      </c>
      <c r="S138" s="142"/>
      <c r="T138" s="144">
        <f>SUM(T139:T160)</f>
        <v>0</v>
      </c>
      <c r="AR138" s="137" t="s">
        <v>83</v>
      </c>
      <c r="AT138" s="145" t="s">
        <v>72</v>
      </c>
      <c r="AU138" s="145" t="s">
        <v>81</v>
      </c>
      <c r="AY138" s="137" t="s">
        <v>122</v>
      </c>
      <c r="BK138" s="146">
        <f>SUM(BK139:BK160)</f>
        <v>0</v>
      </c>
    </row>
    <row r="139" spans="2:65" s="1" customFormat="1" ht="24" customHeight="1" x14ac:dyDescent="0.2">
      <c r="B139" s="149"/>
      <c r="C139" s="150" t="s">
        <v>150</v>
      </c>
      <c r="D139" s="150" t="s">
        <v>125</v>
      </c>
      <c r="E139" s="151" t="s">
        <v>366</v>
      </c>
      <c r="F139" s="152" t="s">
        <v>367</v>
      </c>
      <c r="G139" s="153" t="s">
        <v>128</v>
      </c>
      <c r="H139" s="154">
        <v>263</v>
      </c>
      <c r="I139" s="155"/>
      <c r="J139" s="156">
        <f>ROUND(I139*H139,2)</f>
        <v>0</v>
      </c>
      <c r="K139" s="152" t="s">
        <v>129</v>
      </c>
      <c r="L139" s="30"/>
      <c r="M139" s="157" t="s">
        <v>1</v>
      </c>
      <c r="N139" s="158" t="s">
        <v>38</v>
      </c>
      <c r="O139" s="53"/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AR139" s="161" t="s">
        <v>194</v>
      </c>
      <c r="AT139" s="161" t="s">
        <v>125</v>
      </c>
      <c r="AU139" s="161" t="s">
        <v>83</v>
      </c>
      <c r="AY139" s="15" t="s">
        <v>122</v>
      </c>
      <c r="BE139" s="162">
        <f>IF(N139="základní",J139,0)</f>
        <v>0</v>
      </c>
      <c r="BF139" s="162">
        <f>IF(N139="snížená",J139,0)</f>
        <v>0</v>
      </c>
      <c r="BG139" s="162">
        <f>IF(N139="zákl. přenesená",J139,0)</f>
        <v>0</v>
      </c>
      <c r="BH139" s="162">
        <f>IF(N139="sníž. přenesená",J139,0)</f>
        <v>0</v>
      </c>
      <c r="BI139" s="162">
        <f>IF(N139="nulová",J139,0)</f>
        <v>0</v>
      </c>
      <c r="BJ139" s="15" t="s">
        <v>81</v>
      </c>
      <c r="BK139" s="162">
        <f>ROUND(I139*H139,2)</f>
        <v>0</v>
      </c>
      <c r="BL139" s="15" t="s">
        <v>194</v>
      </c>
      <c r="BM139" s="161" t="s">
        <v>531</v>
      </c>
    </row>
    <row r="140" spans="2:65" s="12" customFormat="1" ht="11.25" x14ac:dyDescent="0.2">
      <c r="B140" s="173"/>
      <c r="D140" s="174" t="s">
        <v>219</v>
      </c>
      <c r="E140" s="175" t="s">
        <v>1</v>
      </c>
      <c r="F140" s="176" t="s">
        <v>532</v>
      </c>
      <c r="H140" s="177">
        <v>263</v>
      </c>
      <c r="I140" s="178"/>
      <c r="L140" s="173"/>
      <c r="M140" s="179"/>
      <c r="N140" s="180"/>
      <c r="O140" s="180"/>
      <c r="P140" s="180"/>
      <c r="Q140" s="180"/>
      <c r="R140" s="180"/>
      <c r="S140" s="180"/>
      <c r="T140" s="181"/>
      <c r="AT140" s="175" t="s">
        <v>219</v>
      </c>
      <c r="AU140" s="175" t="s">
        <v>83</v>
      </c>
      <c r="AV140" s="12" t="s">
        <v>83</v>
      </c>
      <c r="AW140" s="12" t="s">
        <v>30</v>
      </c>
      <c r="AX140" s="12" t="s">
        <v>81</v>
      </c>
      <c r="AY140" s="175" t="s">
        <v>122</v>
      </c>
    </row>
    <row r="141" spans="2:65" s="1" customFormat="1" ht="16.5" customHeight="1" x14ac:dyDescent="0.2">
      <c r="B141" s="149"/>
      <c r="C141" s="163" t="s">
        <v>154</v>
      </c>
      <c r="D141" s="163" t="s">
        <v>132</v>
      </c>
      <c r="E141" s="164" t="s">
        <v>369</v>
      </c>
      <c r="F141" s="165" t="s">
        <v>370</v>
      </c>
      <c r="G141" s="166" t="s">
        <v>128</v>
      </c>
      <c r="H141" s="167">
        <v>19</v>
      </c>
      <c r="I141" s="168"/>
      <c r="J141" s="169">
        <f t="shared" ref="J141:J151" si="0">ROUND(I141*H141,2)</f>
        <v>0</v>
      </c>
      <c r="K141" s="165" t="s">
        <v>129</v>
      </c>
      <c r="L141" s="170"/>
      <c r="M141" s="171" t="s">
        <v>1</v>
      </c>
      <c r="N141" s="172" t="s">
        <v>38</v>
      </c>
      <c r="O141" s="53"/>
      <c r="P141" s="159">
        <f t="shared" ref="P141:P151" si="1">O141*H141</f>
        <v>0</v>
      </c>
      <c r="Q141" s="159">
        <v>1E-4</v>
      </c>
      <c r="R141" s="159">
        <f t="shared" ref="R141:R151" si="2">Q141*H141</f>
        <v>1.9E-3</v>
      </c>
      <c r="S141" s="159">
        <v>0</v>
      </c>
      <c r="T141" s="160">
        <f t="shared" ref="T141:T151" si="3">S141*H141</f>
        <v>0</v>
      </c>
      <c r="AR141" s="161" t="s">
        <v>229</v>
      </c>
      <c r="AT141" s="161" t="s">
        <v>132</v>
      </c>
      <c r="AU141" s="161" t="s">
        <v>83</v>
      </c>
      <c r="AY141" s="15" t="s">
        <v>122</v>
      </c>
      <c r="BE141" s="162">
        <f t="shared" ref="BE141:BE151" si="4">IF(N141="základní",J141,0)</f>
        <v>0</v>
      </c>
      <c r="BF141" s="162">
        <f t="shared" ref="BF141:BF151" si="5">IF(N141="snížená",J141,0)</f>
        <v>0</v>
      </c>
      <c r="BG141" s="162">
        <f t="shared" ref="BG141:BG151" si="6">IF(N141="zákl. přenesená",J141,0)</f>
        <v>0</v>
      </c>
      <c r="BH141" s="162">
        <f t="shared" ref="BH141:BH151" si="7">IF(N141="sníž. přenesená",J141,0)</f>
        <v>0</v>
      </c>
      <c r="BI141" s="162">
        <f t="shared" ref="BI141:BI151" si="8">IF(N141="nulová",J141,0)</f>
        <v>0</v>
      </c>
      <c r="BJ141" s="15" t="s">
        <v>81</v>
      </c>
      <c r="BK141" s="162">
        <f t="shared" ref="BK141:BK151" si="9">ROUND(I141*H141,2)</f>
        <v>0</v>
      </c>
      <c r="BL141" s="15" t="s">
        <v>194</v>
      </c>
      <c r="BM141" s="161" t="s">
        <v>533</v>
      </c>
    </row>
    <row r="142" spans="2:65" s="1" customFormat="1" ht="16.5" customHeight="1" x14ac:dyDescent="0.2">
      <c r="B142" s="149"/>
      <c r="C142" s="163" t="s">
        <v>259</v>
      </c>
      <c r="D142" s="163" t="s">
        <v>132</v>
      </c>
      <c r="E142" s="164" t="s">
        <v>534</v>
      </c>
      <c r="F142" s="165" t="s">
        <v>535</v>
      </c>
      <c r="G142" s="166" t="s">
        <v>128</v>
      </c>
      <c r="H142" s="167">
        <v>49</v>
      </c>
      <c r="I142" s="168"/>
      <c r="J142" s="169">
        <f t="shared" si="0"/>
        <v>0</v>
      </c>
      <c r="K142" s="165" t="s">
        <v>129</v>
      </c>
      <c r="L142" s="170"/>
      <c r="M142" s="171" t="s">
        <v>1</v>
      </c>
      <c r="N142" s="172" t="s">
        <v>38</v>
      </c>
      <c r="O142" s="53"/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AR142" s="161" t="s">
        <v>229</v>
      </c>
      <c r="AT142" s="161" t="s">
        <v>132</v>
      </c>
      <c r="AU142" s="161" t="s">
        <v>83</v>
      </c>
      <c r="AY142" s="15" t="s">
        <v>122</v>
      </c>
      <c r="BE142" s="162">
        <f t="shared" si="4"/>
        <v>0</v>
      </c>
      <c r="BF142" s="162">
        <f t="shared" si="5"/>
        <v>0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5" t="s">
        <v>81</v>
      </c>
      <c r="BK142" s="162">
        <f t="shared" si="9"/>
        <v>0</v>
      </c>
      <c r="BL142" s="15" t="s">
        <v>194</v>
      </c>
      <c r="BM142" s="161" t="s">
        <v>536</v>
      </c>
    </row>
    <row r="143" spans="2:65" s="1" customFormat="1" ht="16.5" customHeight="1" x14ac:dyDescent="0.2">
      <c r="B143" s="149"/>
      <c r="C143" s="163" t="s">
        <v>537</v>
      </c>
      <c r="D143" s="163" t="s">
        <v>132</v>
      </c>
      <c r="E143" s="164" t="s">
        <v>538</v>
      </c>
      <c r="F143" s="165" t="s">
        <v>539</v>
      </c>
      <c r="G143" s="166" t="s">
        <v>128</v>
      </c>
      <c r="H143" s="167">
        <v>16</v>
      </c>
      <c r="I143" s="168"/>
      <c r="J143" s="169">
        <f t="shared" si="0"/>
        <v>0</v>
      </c>
      <c r="K143" s="165" t="s">
        <v>1</v>
      </c>
      <c r="L143" s="170"/>
      <c r="M143" s="171" t="s">
        <v>1</v>
      </c>
      <c r="N143" s="172" t="s">
        <v>38</v>
      </c>
      <c r="O143" s="53"/>
      <c r="P143" s="159">
        <f t="shared" si="1"/>
        <v>0</v>
      </c>
      <c r="Q143" s="159">
        <v>1.1E-4</v>
      </c>
      <c r="R143" s="159">
        <f t="shared" si="2"/>
        <v>1.7600000000000001E-3</v>
      </c>
      <c r="S143" s="159">
        <v>0</v>
      </c>
      <c r="T143" s="160">
        <f t="shared" si="3"/>
        <v>0</v>
      </c>
      <c r="AR143" s="161" t="s">
        <v>229</v>
      </c>
      <c r="AT143" s="161" t="s">
        <v>132</v>
      </c>
      <c r="AU143" s="161" t="s">
        <v>83</v>
      </c>
      <c r="AY143" s="15" t="s">
        <v>122</v>
      </c>
      <c r="BE143" s="162">
        <f t="shared" si="4"/>
        <v>0</v>
      </c>
      <c r="BF143" s="162">
        <f t="shared" si="5"/>
        <v>0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5" t="s">
        <v>81</v>
      </c>
      <c r="BK143" s="162">
        <f t="shared" si="9"/>
        <v>0</v>
      </c>
      <c r="BL143" s="15" t="s">
        <v>194</v>
      </c>
      <c r="BM143" s="161" t="s">
        <v>540</v>
      </c>
    </row>
    <row r="144" spans="2:65" s="1" customFormat="1" ht="24" customHeight="1" x14ac:dyDescent="0.2">
      <c r="B144" s="149"/>
      <c r="C144" s="163" t="s">
        <v>541</v>
      </c>
      <c r="D144" s="163" t="s">
        <v>132</v>
      </c>
      <c r="E144" s="164" t="s">
        <v>542</v>
      </c>
      <c r="F144" s="165" t="s">
        <v>543</v>
      </c>
      <c r="G144" s="166" t="s">
        <v>128</v>
      </c>
      <c r="H144" s="167">
        <v>4</v>
      </c>
      <c r="I144" s="168"/>
      <c r="J144" s="169">
        <f t="shared" si="0"/>
        <v>0</v>
      </c>
      <c r="K144" s="165" t="s">
        <v>1</v>
      </c>
      <c r="L144" s="170"/>
      <c r="M144" s="171" t="s">
        <v>1</v>
      </c>
      <c r="N144" s="172" t="s">
        <v>38</v>
      </c>
      <c r="O144" s="53"/>
      <c r="P144" s="159">
        <f t="shared" si="1"/>
        <v>0</v>
      </c>
      <c r="Q144" s="159">
        <v>1.1E-4</v>
      </c>
      <c r="R144" s="159">
        <f t="shared" si="2"/>
        <v>4.4000000000000002E-4</v>
      </c>
      <c r="S144" s="159">
        <v>0</v>
      </c>
      <c r="T144" s="160">
        <f t="shared" si="3"/>
        <v>0</v>
      </c>
      <c r="AR144" s="161" t="s">
        <v>229</v>
      </c>
      <c r="AT144" s="161" t="s">
        <v>132</v>
      </c>
      <c r="AU144" s="161" t="s">
        <v>83</v>
      </c>
      <c r="AY144" s="15" t="s">
        <v>122</v>
      </c>
      <c r="BE144" s="162">
        <f t="shared" si="4"/>
        <v>0</v>
      </c>
      <c r="BF144" s="162">
        <f t="shared" si="5"/>
        <v>0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5" t="s">
        <v>81</v>
      </c>
      <c r="BK144" s="162">
        <f t="shared" si="9"/>
        <v>0</v>
      </c>
      <c r="BL144" s="15" t="s">
        <v>194</v>
      </c>
      <c r="BM144" s="161" t="s">
        <v>544</v>
      </c>
    </row>
    <row r="145" spans="2:65" s="1" customFormat="1" ht="24" customHeight="1" x14ac:dyDescent="0.2">
      <c r="B145" s="149"/>
      <c r="C145" s="163" t="s">
        <v>545</v>
      </c>
      <c r="D145" s="163" t="s">
        <v>132</v>
      </c>
      <c r="E145" s="164" t="s">
        <v>546</v>
      </c>
      <c r="F145" s="165" t="s">
        <v>547</v>
      </c>
      <c r="G145" s="166" t="s">
        <v>128</v>
      </c>
      <c r="H145" s="167">
        <v>4</v>
      </c>
      <c r="I145" s="168"/>
      <c r="J145" s="169">
        <f t="shared" si="0"/>
        <v>0</v>
      </c>
      <c r="K145" s="165" t="s">
        <v>1</v>
      </c>
      <c r="L145" s="170"/>
      <c r="M145" s="171" t="s">
        <v>1</v>
      </c>
      <c r="N145" s="172" t="s">
        <v>38</v>
      </c>
      <c r="O145" s="53"/>
      <c r="P145" s="159">
        <f t="shared" si="1"/>
        <v>0</v>
      </c>
      <c r="Q145" s="159">
        <v>1.1E-4</v>
      </c>
      <c r="R145" s="159">
        <f t="shared" si="2"/>
        <v>4.4000000000000002E-4</v>
      </c>
      <c r="S145" s="159">
        <v>0</v>
      </c>
      <c r="T145" s="160">
        <f t="shared" si="3"/>
        <v>0</v>
      </c>
      <c r="AR145" s="161" t="s">
        <v>229</v>
      </c>
      <c r="AT145" s="161" t="s">
        <v>132</v>
      </c>
      <c r="AU145" s="161" t="s">
        <v>83</v>
      </c>
      <c r="AY145" s="15" t="s">
        <v>122</v>
      </c>
      <c r="BE145" s="162">
        <f t="shared" si="4"/>
        <v>0</v>
      </c>
      <c r="BF145" s="162">
        <f t="shared" si="5"/>
        <v>0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5" t="s">
        <v>81</v>
      </c>
      <c r="BK145" s="162">
        <f t="shared" si="9"/>
        <v>0</v>
      </c>
      <c r="BL145" s="15" t="s">
        <v>194</v>
      </c>
      <c r="BM145" s="161" t="s">
        <v>548</v>
      </c>
    </row>
    <row r="146" spans="2:65" s="1" customFormat="1" ht="16.5" customHeight="1" x14ac:dyDescent="0.2">
      <c r="B146" s="149"/>
      <c r="C146" s="163" t="s">
        <v>264</v>
      </c>
      <c r="D146" s="163" t="s">
        <v>132</v>
      </c>
      <c r="E146" s="164" t="s">
        <v>549</v>
      </c>
      <c r="F146" s="165" t="s">
        <v>550</v>
      </c>
      <c r="G146" s="166" t="s">
        <v>128</v>
      </c>
      <c r="H146" s="167">
        <v>20</v>
      </c>
      <c r="I146" s="168"/>
      <c r="J146" s="169">
        <f t="shared" si="0"/>
        <v>0</v>
      </c>
      <c r="K146" s="165" t="s">
        <v>129</v>
      </c>
      <c r="L146" s="170"/>
      <c r="M146" s="171" t="s">
        <v>1</v>
      </c>
      <c r="N146" s="172" t="s">
        <v>38</v>
      </c>
      <c r="O146" s="53"/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AR146" s="161" t="s">
        <v>229</v>
      </c>
      <c r="AT146" s="161" t="s">
        <v>132</v>
      </c>
      <c r="AU146" s="161" t="s">
        <v>83</v>
      </c>
      <c r="AY146" s="15" t="s">
        <v>122</v>
      </c>
      <c r="BE146" s="162">
        <f t="shared" si="4"/>
        <v>0</v>
      </c>
      <c r="BF146" s="162">
        <f t="shared" si="5"/>
        <v>0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5" t="s">
        <v>81</v>
      </c>
      <c r="BK146" s="162">
        <f t="shared" si="9"/>
        <v>0</v>
      </c>
      <c r="BL146" s="15" t="s">
        <v>194</v>
      </c>
      <c r="BM146" s="161" t="s">
        <v>551</v>
      </c>
    </row>
    <row r="147" spans="2:65" s="1" customFormat="1" ht="16.5" customHeight="1" x14ac:dyDescent="0.2">
      <c r="B147" s="149"/>
      <c r="C147" s="163" t="s">
        <v>191</v>
      </c>
      <c r="D147" s="163" t="s">
        <v>132</v>
      </c>
      <c r="E147" s="164" t="s">
        <v>552</v>
      </c>
      <c r="F147" s="165" t="s">
        <v>553</v>
      </c>
      <c r="G147" s="166" t="s">
        <v>128</v>
      </c>
      <c r="H147" s="167">
        <v>88</v>
      </c>
      <c r="I147" s="168"/>
      <c r="J147" s="169">
        <f t="shared" si="0"/>
        <v>0</v>
      </c>
      <c r="K147" s="165" t="s">
        <v>129</v>
      </c>
      <c r="L147" s="170"/>
      <c r="M147" s="171" t="s">
        <v>1</v>
      </c>
      <c r="N147" s="172" t="s">
        <v>38</v>
      </c>
      <c r="O147" s="53"/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AR147" s="161" t="s">
        <v>229</v>
      </c>
      <c r="AT147" s="161" t="s">
        <v>132</v>
      </c>
      <c r="AU147" s="161" t="s">
        <v>83</v>
      </c>
      <c r="AY147" s="15" t="s">
        <v>122</v>
      </c>
      <c r="BE147" s="162">
        <f t="shared" si="4"/>
        <v>0</v>
      </c>
      <c r="BF147" s="162">
        <f t="shared" si="5"/>
        <v>0</v>
      </c>
      <c r="BG147" s="162">
        <f t="shared" si="6"/>
        <v>0</v>
      </c>
      <c r="BH147" s="162">
        <f t="shared" si="7"/>
        <v>0</v>
      </c>
      <c r="BI147" s="162">
        <f t="shared" si="8"/>
        <v>0</v>
      </c>
      <c r="BJ147" s="15" t="s">
        <v>81</v>
      </c>
      <c r="BK147" s="162">
        <f t="shared" si="9"/>
        <v>0</v>
      </c>
      <c r="BL147" s="15" t="s">
        <v>194</v>
      </c>
      <c r="BM147" s="161" t="s">
        <v>554</v>
      </c>
    </row>
    <row r="148" spans="2:65" s="1" customFormat="1" ht="16.5" customHeight="1" x14ac:dyDescent="0.2">
      <c r="B148" s="149"/>
      <c r="C148" s="163" t="s">
        <v>143</v>
      </c>
      <c r="D148" s="163" t="s">
        <v>132</v>
      </c>
      <c r="E148" s="164" t="s">
        <v>555</v>
      </c>
      <c r="F148" s="165" t="s">
        <v>556</v>
      </c>
      <c r="G148" s="166" t="s">
        <v>128</v>
      </c>
      <c r="H148" s="167">
        <v>3</v>
      </c>
      <c r="I148" s="168"/>
      <c r="J148" s="169">
        <f t="shared" si="0"/>
        <v>0</v>
      </c>
      <c r="K148" s="165" t="s">
        <v>129</v>
      </c>
      <c r="L148" s="170"/>
      <c r="M148" s="171" t="s">
        <v>1</v>
      </c>
      <c r="N148" s="172" t="s">
        <v>38</v>
      </c>
      <c r="O148" s="53"/>
      <c r="P148" s="159">
        <f t="shared" si="1"/>
        <v>0</v>
      </c>
      <c r="Q148" s="159">
        <v>1E-3</v>
      </c>
      <c r="R148" s="159">
        <f t="shared" si="2"/>
        <v>3.0000000000000001E-3</v>
      </c>
      <c r="S148" s="159">
        <v>0</v>
      </c>
      <c r="T148" s="160">
        <f t="shared" si="3"/>
        <v>0</v>
      </c>
      <c r="AR148" s="161" t="s">
        <v>229</v>
      </c>
      <c r="AT148" s="161" t="s">
        <v>132</v>
      </c>
      <c r="AU148" s="161" t="s">
        <v>83</v>
      </c>
      <c r="AY148" s="15" t="s">
        <v>122</v>
      </c>
      <c r="BE148" s="162">
        <f t="shared" si="4"/>
        <v>0</v>
      </c>
      <c r="BF148" s="162">
        <f t="shared" si="5"/>
        <v>0</v>
      </c>
      <c r="BG148" s="162">
        <f t="shared" si="6"/>
        <v>0</v>
      </c>
      <c r="BH148" s="162">
        <f t="shared" si="7"/>
        <v>0</v>
      </c>
      <c r="BI148" s="162">
        <f t="shared" si="8"/>
        <v>0</v>
      </c>
      <c r="BJ148" s="15" t="s">
        <v>81</v>
      </c>
      <c r="BK148" s="162">
        <f t="shared" si="9"/>
        <v>0</v>
      </c>
      <c r="BL148" s="15" t="s">
        <v>194</v>
      </c>
      <c r="BM148" s="161" t="s">
        <v>557</v>
      </c>
    </row>
    <row r="149" spans="2:65" s="1" customFormat="1" ht="24" customHeight="1" x14ac:dyDescent="0.2">
      <c r="B149" s="149"/>
      <c r="C149" s="163" t="s">
        <v>123</v>
      </c>
      <c r="D149" s="163" t="s">
        <v>132</v>
      </c>
      <c r="E149" s="164" t="s">
        <v>558</v>
      </c>
      <c r="F149" s="165" t="s">
        <v>559</v>
      </c>
      <c r="G149" s="166" t="s">
        <v>128</v>
      </c>
      <c r="H149" s="167">
        <v>6</v>
      </c>
      <c r="I149" s="168"/>
      <c r="J149" s="169">
        <f t="shared" si="0"/>
        <v>0</v>
      </c>
      <c r="K149" s="165" t="s">
        <v>1</v>
      </c>
      <c r="L149" s="170"/>
      <c r="M149" s="171" t="s">
        <v>1</v>
      </c>
      <c r="N149" s="172" t="s">
        <v>38</v>
      </c>
      <c r="O149" s="53"/>
      <c r="P149" s="159">
        <f t="shared" si="1"/>
        <v>0</v>
      </c>
      <c r="Q149" s="159">
        <v>1.2E-4</v>
      </c>
      <c r="R149" s="159">
        <f t="shared" si="2"/>
        <v>7.2000000000000005E-4</v>
      </c>
      <c r="S149" s="159">
        <v>0</v>
      </c>
      <c r="T149" s="160">
        <f t="shared" si="3"/>
        <v>0</v>
      </c>
      <c r="AR149" s="161" t="s">
        <v>229</v>
      </c>
      <c r="AT149" s="161" t="s">
        <v>132</v>
      </c>
      <c r="AU149" s="161" t="s">
        <v>83</v>
      </c>
      <c r="AY149" s="15" t="s">
        <v>122</v>
      </c>
      <c r="BE149" s="162">
        <f t="shared" si="4"/>
        <v>0</v>
      </c>
      <c r="BF149" s="162">
        <f t="shared" si="5"/>
        <v>0</v>
      </c>
      <c r="BG149" s="162">
        <f t="shared" si="6"/>
        <v>0</v>
      </c>
      <c r="BH149" s="162">
        <f t="shared" si="7"/>
        <v>0</v>
      </c>
      <c r="BI149" s="162">
        <f t="shared" si="8"/>
        <v>0</v>
      </c>
      <c r="BJ149" s="15" t="s">
        <v>81</v>
      </c>
      <c r="BK149" s="162">
        <f t="shared" si="9"/>
        <v>0</v>
      </c>
      <c r="BL149" s="15" t="s">
        <v>194</v>
      </c>
      <c r="BM149" s="161" t="s">
        <v>560</v>
      </c>
    </row>
    <row r="150" spans="2:65" s="1" customFormat="1" ht="16.5" customHeight="1" x14ac:dyDescent="0.2">
      <c r="B150" s="149"/>
      <c r="C150" s="163" t="s">
        <v>339</v>
      </c>
      <c r="D150" s="163" t="s">
        <v>132</v>
      </c>
      <c r="E150" s="164" t="s">
        <v>561</v>
      </c>
      <c r="F150" s="165" t="s">
        <v>562</v>
      </c>
      <c r="G150" s="166" t="s">
        <v>128</v>
      </c>
      <c r="H150" s="167">
        <v>54</v>
      </c>
      <c r="I150" s="168"/>
      <c r="J150" s="169">
        <f t="shared" si="0"/>
        <v>0</v>
      </c>
      <c r="K150" s="165" t="s">
        <v>129</v>
      </c>
      <c r="L150" s="170"/>
      <c r="M150" s="171" t="s">
        <v>1</v>
      </c>
      <c r="N150" s="172" t="s">
        <v>38</v>
      </c>
      <c r="O150" s="53"/>
      <c r="P150" s="159">
        <f t="shared" si="1"/>
        <v>0</v>
      </c>
      <c r="Q150" s="159">
        <v>1E-4</v>
      </c>
      <c r="R150" s="159">
        <f t="shared" si="2"/>
        <v>5.4000000000000003E-3</v>
      </c>
      <c r="S150" s="159">
        <v>0</v>
      </c>
      <c r="T150" s="160">
        <f t="shared" si="3"/>
        <v>0</v>
      </c>
      <c r="AR150" s="161" t="s">
        <v>229</v>
      </c>
      <c r="AT150" s="161" t="s">
        <v>132</v>
      </c>
      <c r="AU150" s="161" t="s">
        <v>83</v>
      </c>
      <c r="AY150" s="15" t="s">
        <v>122</v>
      </c>
      <c r="BE150" s="162">
        <f t="shared" si="4"/>
        <v>0</v>
      </c>
      <c r="BF150" s="162">
        <f t="shared" si="5"/>
        <v>0</v>
      </c>
      <c r="BG150" s="162">
        <f t="shared" si="6"/>
        <v>0</v>
      </c>
      <c r="BH150" s="162">
        <f t="shared" si="7"/>
        <v>0</v>
      </c>
      <c r="BI150" s="162">
        <f t="shared" si="8"/>
        <v>0</v>
      </c>
      <c r="BJ150" s="15" t="s">
        <v>81</v>
      </c>
      <c r="BK150" s="162">
        <f t="shared" si="9"/>
        <v>0</v>
      </c>
      <c r="BL150" s="15" t="s">
        <v>194</v>
      </c>
      <c r="BM150" s="161" t="s">
        <v>563</v>
      </c>
    </row>
    <row r="151" spans="2:65" s="1" customFormat="1" ht="24" customHeight="1" x14ac:dyDescent="0.2">
      <c r="B151" s="149"/>
      <c r="C151" s="150" t="s">
        <v>318</v>
      </c>
      <c r="D151" s="150" t="s">
        <v>125</v>
      </c>
      <c r="E151" s="151" t="s">
        <v>564</v>
      </c>
      <c r="F151" s="152" t="s">
        <v>565</v>
      </c>
      <c r="G151" s="153" t="s">
        <v>128</v>
      </c>
      <c r="H151" s="154">
        <v>160</v>
      </c>
      <c r="I151" s="155"/>
      <c r="J151" s="156">
        <f t="shared" si="0"/>
        <v>0</v>
      </c>
      <c r="K151" s="152" t="s">
        <v>129</v>
      </c>
      <c r="L151" s="30"/>
      <c r="M151" s="157" t="s">
        <v>1</v>
      </c>
      <c r="N151" s="158" t="s">
        <v>38</v>
      </c>
      <c r="O151" s="53"/>
      <c r="P151" s="159">
        <f t="shared" si="1"/>
        <v>0</v>
      </c>
      <c r="Q151" s="159">
        <v>1.9000000000000001E-4</v>
      </c>
      <c r="R151" s="159">
        <f t="shared" si="2"/>
        <v>3.0400000000000003E-2</v>
      </c>
      <c r="S151" s="159">
        <v>0</v>
      </c>
      <c r="T151" s="160">
        <f t="shared" si="3"/>
        <v>0</v>
      </c>
      <c r="AR151" s="161" t="s">
        <v>194</v>
      </c>
      <c r="AT151" s="161" t="s">
        <v>125</v>
      </c>
      <c r="AU151" s="161" t="s">
        <v>83</v>
      </c>
      <c r="AY151" s="15" t="s">
        <v>122</v>
      </c>
      <c r="BE151" s="162">
        <f t="shared" si="4"/>
        <v>0</v>
      </c>
      <c r="BF151" s="162">
        <f t="shared" si="5"/>
        <v>0</v>
      </c>
      <c r="BG151" s="162">
        <f t="shared" si="6"/>
        <v>0</v>
      </c>
      <c r="BH151" s="162">
        <f t="shared" si="7"/>
        <v>0</v>
      </c>
      <c r="BI151" s="162">
        <f t="shared" si="8"/>
        <v>0</v>
      </c>
      <c r="BJ151" s="15" t="s">
        <v>81</v>
      </c>
      <c r="BK151" s="162">
        <f t="shared" si="9"/>
        <v>0</v>
      </c>
      <c r="BL151" s="15" t="s">
        <v>194</v>
      </c>
      <c r="BM151" s="161" t="s">
        <v>566</v>
      </c>
    </row>
    <row r="152" spans="2:65" s="12" customFormat="1" ht="11.25" x14ac:dyDescent="0.2">
      <c r="B152" s="173"/>
      <c r="D152" s="174" t="s">
        <v>219</v>
      </c>
      <c r="E152" s="175" t="s">
        <v>1</v>
      </c>
      <c r="F152" s="176" t="s">
        <v>567</v>
      </c>
      <c r="H152" s="177">
        <v>160</v>
      </c>
      <c r="I152" s="178"/>
      <c r="L152" s="173"/>
      <c r="M152" s="179"/>
      <c r="N152" s="180"/>
      <c r="O152" s="180"/>
      <c r="P152" s="180"/>
      <c r="Q152" s="180"/>
      <c r="R152" s="180"/>
      <c r="S152" s="180"/>
      <c r="T152" s="181"/>
      <c r="AT152" s="175" t="s">
        <v>219</v>
      </c>
      <c r="AU152" s="175" t="s">
        <v>83</v>
      </c>
      <c r="AV152" s="12" t="s">
        <v>83</v>
      </c>
      <c r="AW152" s="12" t="s">
        <v>30</v>
      </c>
      <c r="AX152" s="12" t="s">
        <v>81</v>
      </c>
      <c r="AY152" s="175" t="s">
        <v>122</v>
      </c>
    </row>
    <row r="153" spans="2:65" s="1" customFormat="1" ht="24" customHeight="1" x14ac:dyDescent="0.2">
      <c r="B153" s="149"/>
      <c r="C153" s="163" t="s">
        <v>246</v>
      </c>
      <c r="D153" s="163" t="s">
        <v>132</v>
      </c>
      <c r="E153" s="164" t="s">
        <v>568</v>
      </c>
      <c r="F153" s="165" t="s">
        <v>569</v>
      </c>
      <c r="G153" s="166" t="s">
        <v>128</v>
      </c>
      <c r="H153" s="167">
        <v>31</v>
      </c>
      <c r="I153" s="168"/>
      <c r="J153" s="169">
        <f>ROUND(I153*H153,2)</f>
        <v>0</v>
      </c>
      <c r="K153" s="165" t="s">
        <v>129</v>
      </c>
      <c r="L153" s="170"/>
      <c r="M153" s="171" t="s">
        <v>1</v>
      </c>
      <c r="N153" s="172" t="s">
        <v>38</v>
      </c>
      <c r="O153" s="53"/>
      <c r="P153" s="159">
        <f>O153*H153</f>
        <v>0</v>
      </c>
      <c r="Q153" s="159">
        <v>1.01E-3</v>
      </c>
      <c r="R153" s="159">
        <f>Q153*H153</f>
        <v>3.1310000000000004E-2</v>
      </c>
      <c r="S153" s="159">
        <v>0</v>
      </c>
      <c r="T153" s="160">
        <f>S153*H153</f>
        <v>0</v>
      </c>
      <c r="AR153" s="161" t="s">
        <v>229</v>
      </c>
      <c r="AT153" s="161" t="s">
        <v>132</v>
      </c>
      <c r="AU153" s="161" t="s">
        <v>83</v>
      </c>
      <c r="AY153" s="15" t="s">
        <v>122</v>
      </c>
      <c r="BE153" s="162">
        <f>IF(N153="základní",J153,0)</f>
        <v>0</v>
      </c>
      <c r="BF153" s="162">
        <f>IF(N153="snížená",J153,0)</f>
        <v>0</v>
      </c>
      <c r="BG153" s="162">
        <f>IF(N153="zákl. přenesená",J153,0)</f>
        <v>0</v>
      </c>
      <c r="BH153" s="162">
        <f>IF(N153="sníž. přenesená",J153,0)</f>
        <v>0</v>
      </c>
      <c r="BI153" s="162">
        <f>IF(N153="nulová",J153,0)</f>
        <v>0</v>
      </c>
      <c r="BJ153" s="15" t="s">
        <v>81</v>
      </c>
      <c r="BK153" s="162">
        <f>ROUND(I153*H153,2)</f>
        <v>0</v>
      </c>
      <c r="BL153" s="15" t="s">
        <v>194</v>
      </c>
      <c r="BM153" s="161" t="s">
        <v>570</v>
      </c>
    </row>
    <row r="154" spans="2:65" s="12" customFormat="1" ht="11.25" x14ac:dyDescent="0.2">
      <c r="B154" s="173"/>
      <c r="D154" s="174" t="s">
        <v>219</v>
      </c>
      <c r="E154" s="175" t="s">
        <v>1</v>
      </c>
      <c r="F154" s="176" t="s">
        <v>571</v>
      </c>
      <c r="H154" s="177">
        <v>31</v>
      </c>
      <c r="I154" s="178"/>
      <c r="L154" s="173"/>
      <c r="M154" s="179"/>
      <c r="N154" s="180"/>
      <c r="O154" s="180"/>
      <c r="P154" s="180"/>
      <c r="Q154" s="180"/>
      <c r="R154" s="180"/>
      <c r="S154" s="180"/>
      <c r="T154" s="181"/>
      <c r="AT154" s="175" t="s">
        <v>219</v>
      </c>
      <c r="AU154" s="175" t="s">
        <v>83</v>
      </c>
      <c r="AV154" s="12" t="s">
        <v>83</v>
      </c>
      <c r="AW154" s="12" t="s">
        <v>30</v>
      </c>
      <c r="AX154" s="12" t="s">
        <v>81</v>
      </c>
      <c r="AY154" s="175" t="s">
        <v>122</v>
      </c>
    </row>
    <row r="155" spans="2:65" s="1" customFormat="1" ht="24" customHeight="1" x14ac:dyDescent="0.2">
      <c r="B155" s="149"/>
      <c r="C155" s="163" t="s">
        <v>255</v>
      </c>
      <c r="D155" s="163" t="s">
        <v>132</v>
      </c>
      <c r="E155" s="164" t="s">
        <v>572</v>
      </c>
      <c r="F155" s="165" t="s">
        <v>573</v>
      </c>
      <c r="G155" s="166" t="s">
        <v>128</v>
      </c>
      <c r="H155" s="167">
        <v>5</v>
      </c>
      <c r="I155" s="168"/>
      <c r="J155" s="169">
        <f>ROUND(I155*H155,2)</f>
        <v>0</v>
      </c>
      <c r="K155" s="165" t="s">
        <v>129</v>
      </c>
      <c r="L155" s="170"/>
      <c r="M155" s="171" t="s">
        <v>1</v>
      </c>
      <c r="N155" s="172" t="s">
        <v>38</v>
      </c>
      <c r="O155" s="53"/>
      <c r="P155" s="159">
        <f>O155*H155</f>
        <v>0</v>
      </c>
      <c r="Q155" s="159">
        <v>6.4999999999999997E-4</v>
      </c>
      <c r="R155" s="159">
        <f>Q155*H155</f>
        <v>3.2499999999999999E-3</v>
      </c>
      <c r="S155" s="159">
        <v>0</v>
      </c>
      <c r="T155" s="160">
        <f>S155*H155</f>
        <v>0</v>
      </c>
      <c r="AR155" s="161" t="s">
        <v>229</v>
      </c>
      <c r="AT155" s="161" t="s">
        <v>132</v>
      </c>
      <c r="AU155" s="161" t="s">
        <v>83</v>
      </c>
      <c r="AY155" s="15" t="s">
        <v>122</v>
      </c>
      <c r="BE155" s="162">
        <f>IF(N155="základní",J155,0)</f>
        <v>0</v>
      </c>
      <c r="BF155" s="162">
        <f>IF(N155="snížená",J155,0)</f>
        <v>0</v>
      </c>
      <c r="BG155" s="162">
        <f>IF(N155="zákl. přenesená",J155,0)</f>
        <v>0</v>
      </c>
      <c r="BH155" s="162">
        <f>IF(N155="sníž. přenesená",J155,0)</f>
        <v>0</v>
      </c>
      <c r="BI155" s="162">
        <f>IF(N155="nulová",J155,0)</f>
        <v>0</v>
      </c>
      <c r="BJ155" s="15" t="s">
        <v>81</v>
      </c>
      <c r="BK155" s="162">
        <f>ROUND(I155*H155,2)</f>
        <v>0</v>
      </c>
      <c r="BL155" s="15" t="s">
        <v>194</v>
      </c>
      <c r="BM155" s="161" t="s">
        <v>574</v>
      </c>
    </row>
    <row r="156" spans="2:65" s="1" customFormat="1" ht="24" customHeight="1" x14ac:dyDescent="0.2">
      <c r="B156" s="149"/>
      <c r="C156" s="163" t="s">
        <v>251</v>
      </c>
      <c r="D156" s="163" t="s">
        <v>132</v>
      </c>
      <c r="E156" s="164" t="s">
        <v>575</v>
      </c>
      <c r="F156" s="165" t="s">
        <v>576</v>
      </c>
      <c r="G156" s="166" t="s">
        <v>128</v>
      </c>
      <c r="H156" s="167">
        <v>40</v>
      </c>
      <c r="I156" s="168"/>
      <c r="J156" s="169">
        <f>ROUND(I156*H156,2)</f>
        <v>0</v>
      </c>
      <c r="K156" s="165" t="s">
        <v>129</v>
      </c>
      <c r="L156" s="170"/>
      <c r="M156" s="171" t="s">
        <v>1</v>
      </c>
      <c r="N156" s="172" t="s">
        <v>38</v>
      </c>
      <c r="O156" s="53"/>
      <c r="P156" s="159">
        <f>O156*H156</f>
        <v>0</v>
      </c>
      <c r="Q156" s="159">
        <v>2.9E-4</v>
      </c>
      <c r="R156" s="159">
        <f>Q156*H156</f>
        <v>1.1599999999999999E-2</v>
      </c>
      <c r="S156" s="159">
        <v>0</v>
      </c>
      <c r="T156" s="160">
        <f>S156*H156</f>
        <v>0</v>
      </c>
      <c r="AR156" s="161" t="s">
        <v>229</v>
      </c>
      <c r="AT156" s="161" t="s">
        <v>132</v>
      </c>
      <c r="AU156" s="161" t="s">
        <v>83</v>
      </c>
      <c r="AY156" s="15" t="s">
        <v>122</v>
      </c>
      <c r="BE156" s="162">
        <f>IF(N156="základní",J156,0)</f>
        <v>0</v>
      </c>
      <c r="BF156" s="162">
        <f>IF(N156="snížená",J156,0)</f>
        <v>0</v>
      </c>
      <c r="BG156" s="162">
        <f>IF(N156="zákl. přenesená",J156,0)</f>
        <v>0</v>
      </c>
      <c r="BH156" s="162">
        <f>IF(N156="sníž. přenesená",J156,0)</f>
        <v>0</v>
      </c>
      <c r="BI156" s="162">
        <f>IF(N156="nulová",J156,0)</f>
        <v>0</v>
      </c>
      <c r="BJ156" s="15" t="s">
        <v>81</v>
      </c>
      <c r="BK156" s="162">
        <f>ROUND(I156*H156,2)</f>
        <v>0</v>
      </c>
      <c r="BL156" s="15" t="s">
        <v>194</v>
      </c>
      <c r="BM156" s="161" t="s">
        <v>577</v>
      </c>
    </row>
    <row r="157" spans="2:65" s="12" customFormat="1" ht="11.25" x14ac:dyDescent="0.2">
      <c r="B157" s="173"/>
      <c r="D157" s="174" t="s">
        <v>219</v>
      </c>
      <c r="E157" s="175" t="s">
        <v>1</v>
      </c>
      <c r="F157" s="176" t="s">
        <v>578</v>
      </c>
      <c r="H157" s="177">
        <v>40</v>
      </c>
      <c r="I157" s="178"/>
      <c r="L157" s="173"/>
      <c r="M157" s="179"/>
      <c r="N157" s="180"/>
      <c r="O157" s="180"/>
      <c r="P157" s="180"/>
      <c r="Q157" s="180"/>
      <c r="R157" s="180"/>
      <c r="S157" s="180"/>
      <c r="T157" s="181"/>
      <c r="AT157" s="175" t="s">
        <v>219</v>
      </c>
      <c r="AU157" s="175" t="s">
        <v>83</v>
      </c>
      <c r="AV157" s="12" t="s">
        <v>83</v>
      </c>
      <c r="AW157" s="12" t="s">
        <v>30</v>
      </c>
      <c r="AX157" s="12" t="s">
        <v>81</v>
      </c>
      <c r="AY157" s="175" t="s">
        <v>122</v>
      </c>
    </row>
    <row r="158" spans="2:65" s="1" customFormat="1" ht="24" customHeight="1" x14ac:dyDescent="0.2">
      <c r="B158" s="149"/>
      <c r="C158" s="163" t="s">
        <v>327</v>
      </c>
      <c r="D158" s="163" t="s">
        <v>132</v>
      </c>
      <c r="E158" s="164" t="s">
        <v>579</v>
      </c>
      <c r="F158" s="165" t="s">
        <v>580</v>
      </c>
      <c r="G158" s="166" t="s">
        <v>128</v>
      </c>
      <c r="H158" s="167">
        <v>84</v>
      </c>
      <c r="I158" s="168"/>
      <c r="J158" s="169">
        <f>ROUND(I158*H158,2)</f>
        <v>0</v>
      </c>
      <c r="K158" s="165" t="s">
        <v>129</v>
      </c>
      <c r="L158" s="170"/>
      <c r="M158" s="171" t="s">
        <v>1</v>
      </c>
      <c r="N158" s="172" t="s">
        <v>38</v>
      </c>
      <c r="O158" s="53"/>
      <c r="P158" s="159">
        <f>O158*H158</f>
        <v>0</v>
      </c>
      <c r="Q158" s="159">
        <v>2.7E-4</v>
      </c>
      <c r="R158" s="159">
        <f>Q158*H158</f>
        <v>2.2679999999999999E-2</v>
      </c>
      <c r="S158" s="159">
        <v>0</v>
      </c>
      <c r="T158" s="160">
        <f>S158*H158</f>
        <v>0</v>
      </c>
      <c r="AR158" s="161" t="s">
        <v>229</v>
      </c>
      <c r="AT158" s="161" t="s">
        <v>132</v>
      </c>
      <c r="AU158" s="161" t="s">
        <v>83</v>
      </c>
      <c r="AY158" s="15" t="s">
        <v>122</v>
      </c>
      <c r="BE158" s="162">
        <f>IF(N158="základní",J158,0)</f>
        <v>0</v>
      </c>
      <c r="BF158" s="162">
        <f>IF(N158="snížená",J158,0)</f>
        <v>0</v>
      </c>
      <c r="BG158" s="162">
        <f>IF(N158="zákl. přenesená",J158,0)</f>
        <v>0</v>
      </c>
      <c r="BH158" s="162">
        <f>IF(N158="sníž. přenesená",J158,0)</f>
        <v>0</v>
      </c>
      <c r="BI158" s="162">
        <f>IF(N158="nulová",J158,0)</f>
        <v>0</v>
      </c>
      <c r="BJ158" s="15" t="s">
        <v>81</v>
      </c>
      <c r="BK158" s="162">
        <f>ROUND(I158*H158,2)</f>
        <v>0</v>
      </c>
      <c r="BL158" s="15" t="s">
        <v>194</v>
      </c>
      <c r="BM158" s="161" t="s">
        <v>581</v>
      </c>
    </row>
    <row r="159" spans="2:65" s="1" customFormat="1" ht="24" customHeight="1" x14ac:dyDescent="0.2">
      <c r="B159" s="149"/>
      <c r="C159" s="150" t="s">
        <v>7</v>
      </c>
      <c r="D159" s="150" t="s">
        <v>125</v>
      </c>
      <c r="E159" s="151" t="s">
        <v>372</v>
      </c>
      <c r="F159" s="152" t="s">
        <v>373</v>
      </c>
      <c r="G159" s="153" t="s">
        <v>262</v>
      </c>
      <c r="H159" s="154">
        <v>0.113</v>
      </c>
      <c r="I159" s="155"/>
      <c r="J159" s="156">
        <f>ROUND(I159*H159,2)</f>
        <v>0</v>
      </c>
      <c r="K159" s="152" t="s">
        <v>129</v>
      </c>
      <c r="L159" s="30"/>
      <c r="M159" s="157" t="s">
        <v>1</v>
      </c>
      <c r="N159" s="158" t="s">
        <v>38</v>
      </c>
      <c r="O159" s="53"/>
      <c r="P159" s="159">
        <f>O159*H159</f>
        <v>0</v>
      </c>
      <c r="Q159" s="159">
        <v>0</v>
      </c>
      <c r="R159" s="159">
        <f>Q159*H159</f>
        <v>0</v>
      </c>
      <c r="S159" s="159">
        <v>0</v>
      </c>
      <c r="T159" s="160">
        <f>S159*H159</f>
        <v>0</v>
      </c>
      <c r="AR159" s="161" t="s">
        <v>194</v>
      </c>
      <c r="AT159" s="161" t="s">
        <v>125</v>
      </c>
      <c r="AU159" s="161" t="s">
        <v>83</v>
      </c>
      <c r="AY159" s="15" t="s">
        <v>122</v>
      </c>
      <c r="BE159" s="162">
        <f>IF(N159="základní",J159,0)</f>
        <v>0</v>
      </c>
      <c r="BF159" s="162">
        <f>IF(N159="snížená",J159,0)</f>
        <v>0</v>
      </c>
      <c r="BG159" s="162">
        <f>IF(N159="zákl. přenesená",J159,0)</f>
        <v>0</v>
      </c>
      <c r="BH159" s="162">
        <f>IF(N159="sníž. přenesená",J159,0)</f>
        <v>0</v>
      </c>
      <c r="BI159" s="162">
        <f>IF(N159="nulová",J159,0)</f>
        <v>0</v>
      </c>
      <c r="BJ159" s="15" t="s">
        <v>81</v>
      </c>
      <c r="BK159" s="162">
        <f>ROUND(I159*H159,2)</f>
        <v>0</v>
      </c>
      <c r="BL159" s="15" t="s">
        <v>194</v>
      </c>
      <c r="BM159" s="161" t="s">
        <v>582</v>
      </c>
    </row>
    <row r="160" spans="2:65" s="1" customFormat="1" ht="24" customHeight="1" x14ac:dyDescent="0.2">
      <c r="B160" s="149"/>
      <c r="C160" s="150" t="s">
        <v>199</v>
      </c>
      <c r="D160" s="150" t="s">
        <v>125</v>
      </c>
      <c r="E160" s="151" t="s">
        <v>375</v>
      </c>
      <c r="F160" s="152" t="s">
        <v>376</v>
      </c>
      <c r="G160" s="153" t="s">
        <v>262</v>
      </c>
      <c r="H160" s="154">
        <v>0.113</v>
      </c>
      <c r="I160" s="155"/>
      <c r="J160" s="156">
        <f>ROUND(I160*H160,2)</f>
        <v>0</v>
      </c>
      <c r="K160" s="152" t="s">
        <v>129</v>
      </c>
      <c r="L160" s="30"/>
      <c r="M160" s="157" t="s">
        <v>1</v>
      </c>
      <c r="N160" s="158" t="s">
        <v>38</v>
      </c>
      <c r="O160" s="53"/>
      <c r="P160" s="159">
        <f>O160*H160</f>
        <v>0</v>
      </c>
      <c r="Q160" s="159">
        <v>0</v>
      </c>
      <c r="R160" s="159">
        <f>Q160*H160</f>
        <v>0</v>
      </c>
      <c r="S160" s="159">
        <v>0</v>
      </c>
      <c r="T160" s="160">
        <f>S160*H160</f>
        <v>0</v>
      </c>
      <c r="AR160" s="161" t="s">
        <v>194</v>
      </c>
      <c r="AT160" s="161" t="s">
        <v>125</v>
      </c>
      <c r="AU160" s="161" t="s">
        <v>83</v>
      </c>
      <c r="AY160" s="15" t="s">
        <v>122</v>
      </c>
      <c r="BE160" s="162">
        <f>IF(N160="základní",J160,0)</f>
        <v>0</v>
      </c>
      <c r="BF160" s="162">
        <f>IF(N160="snížená",J160,0)</f>
        <v>0</v>
      </c>
      <c r="BG160" s="162">
        <f>IF(N160="zákl. přenesená",J160,0)</f>
        <v>0</v>
      </c>
      <c r="BH160" s="162">
        <f>IF(N160="sníž. přenesená",J160,0)</f>
        <v>0</v>
      </c>
      <c r="BI160" s="162">
        <f>IF(N160="nulová",J160,0)</f>
        <v>0</v>
      </c>
      <c r="BJ160" s="15" t="s">
        <v>81</v>
      </c>
      <c r="BK160" s="162">
        <f>ROUND(I160*H160,2)</f>
        <v>0</v>
      </c>
      <c r="BL160" s="15" t="s">
        <v>194</v>
      </c>
      <c r="BM160" s="161" t="s">
        <v>583</v>
      </c>
    </row>
    <row r="161" spans="2:65" s="11" customFormat="1" ht="22.9" customHeight="1" x14ac:dyDescent="0.2">
      <c r="B161" s="136"/>
      <c r="D161" s="137" t="s">
        <v>72</v>
      </c>
      <c r="E161" s="147" t="s">
        <v>189</v>
      </c>
      <c r="F161" s="147" t="s">
        <v>190</v>
      </c>
      <c r="I161" s="139"/>
      <c r="J161" s="148">
        <f>BK161</f>
        <v>0</v>
      </c>
      <c r="L161" s="136"/>
      <c r="M161" s="141"/>
      <c r="N161" s="142"/>
      <c r="O161" s="142"/>
      <c r="P161" s="143">
        <f>SUM(P162:P188)</f>
        <v>0</v>
      </c>
      <c r="Q161" s="142"/>
      <c r="R161" s="143">
        <f>SUM(R162:R188)</f>
        <v>0.63223755000000004</v>
      </c>
      <c r="S161" s="142"/>
      <c r="T161" s="144">
        <f>SUM(T162:T188)</f>
        <v>0</v>
      </c>
      <c r="AR161" s="137" t="s">
        <v>83</v>
      </c>
      <c r="AT161" s="145" t="s">
        <v>72</v>
      </c>
      <c r="AU161" s="145" t="s">
        <v>81</v>
      </c>
      <c r="AY161" s="137" t="s">
        <v>122</v>
      </c>
      <c r="BK161" s="146">
        <f>SUM(BK162:BK188)</f>
        <v>0</v>
      </c>
    </row>
    <row r="162" spans="2:65" s="1" customFormat="1" ht="16.5" customHeight="1" x14ac:dyDescent="0.2">
      <c r="B162" s="149"/>
      <c r="C162" s="150" t="s">
        <v>584</v>
      </c>
      <c r="D162" s="150" t="s">
        <v>125</v>
      </c>
      <c r="E162" s="151" t="s">
        <v>192</v>
      </c>
      <c r="F162" s="152" t="s">
        <v>193</v>
      </c>
      <c r="G162" s="153" t="s">
        <v>128</v>
      </c>
      <c r="H162" s="154">
        <v>129</v>
      </c>
      <c r="I162" s="155"/>
      <c r="J162" s="156">
        <f t="shared" ref="J162:J185" si="10">ROUND(I162*H162,2)</f>
        <v>0</v>
      </c>
      <c r="K162" s="152" t="s">
        <v>129</v>
      </c>
      <c r="L162" s="30"/>
      <c r="M162" s="157" t="s">
        <v>1</v>
      </c>
      <c r="N162" s="158" t="s">
        <v>38</v>
      </c>
      <c r="O162" s="53"/>
      <c r="P162" s="159">
        <f t="shared" ref="P162:P185" si="11">O162*H162</f>
        <v>0</v>
      </c>
      <c r="Q162" s="159">
        <v>1.2600000000000001E-3</v>
      </c>
      <c r="R162" s="159">
        <f t="shared" ref="R162:R185" si="12">Q162*H162</f>
        <v>0.16254000000000002</v>
      </c>
      <c r="S162" s="159">
        <v>0</v>
      </c>
      <c r="T162" s="160">
        <f t="shared" ref="T162:T185" si="13">S162*H162</f>
        <v>0</v>
      </c>
      <c r="AR162" s="161" t="s">
        <v>194</v>
      </c>
      <c r="AT162" s="161" t="s">
        <v>125</v>
      </c>
      <c r="AU162" s="161" t="s">
        <v>83</v>
      </c>
      <c r="AY162" s="15" t="s">
        <v>122</v>
      </c>
      <c r="BE162" s="162">
        <f t="shared" ref="BE162:BE185" si="14">IF(N162="základní",J162,0)</f>
        <v>0</v>
      </c>
      <c r="BF162" s="162">
        <f t="shared" ref="BF162:BF185" si="15">IF(N162="snížená",J162,0)</f>
        <v>0</v>
      </c>
      <c r="BG162" s="162">
        <f t="shared" ref="BG162:BG185" si="16">IF(N162="zákl. přenesená",J162,0)</f>
        <v>0</v>
      </c>
      <c r="BH162" s="162">
        <f t="shared" ref="BH162:BH185" si="17">IF(N162="sníž. přenesená",J162,0)</f>
        <v>0</v>
      </c>
      <c r="BI162" s="162">
        <f t="shared" ref="BI162:BI185" si="18">IF(N162="nulová",J162,0)</f>
        <v>0</v>
      </c>
      <c r="BJ162" s="15" t="s">
        <v>81</v>
      </c>
      <c r="BK162" s="162">
        <f t="shared" ref="BK162:BK185" si="19">ROUND(I162*H162,2)</f>
        <v>0</v>
      </c>
      <c r="BL162" s="15" t="s">
        <v>194</v>
      </c>
      <c r="BM162" s="161" t="s">
        <v>585</v>
      </c>
    </row>
    <row r="163" spans="2:65" s="1" customFormat="1" ht="16.5" customHeight="1" x14ac:dyDescent="0.2">
      <c r="B163" s="149"/>
      <c r="C163" s="150" t="s">
        <v>586</v>
      </c>
      <c r="D163" s="150" t="s">
        <v>125</v>
      </c>
      <c r="E163" s="151" t="s">
        <v>587</v>
      </c>
      <c r="F163" s="152" t="s">
        <v>588</v>
      </c>
      <c r="G163" s="153" t="s">
        <v>128</v>
      </c>
      <c r="H163" s="154">
        <v>56</v>
      </c>
      <c r="I163" s="155"/>
      <c r="J163" s="156">
        <f t="shared" si="10"/>
        <v>0</v>
      </c>
      <c r="K163" s="152" t="s">
        <v>129</v>
      </c>
      <c r="L163" s="30"/>
      <c r="M163" s="157" t="s">
        <v>1</v>
      </c>
      <c r="N163" s="158" t="s">
        <v>38</v>
      </c>
      <c r="O163" s="53"/>
      <c r="P163" s="159">
        <f t="shared" si="11"/>
        <v>0</v>
      </c>
      <c r="Q163" s="159">
        <v>1.75E-3</v>
      </c>
      <c r="R163" s="159">
        <f t="shared" si="12"/>
        <v>9.8000000000000004E-2</v>
      </c>
      <c r="S163" s="159">
        <v>0</v>
      </c>
      <c r="T163" s="160">
        <f t="shared" si="13"/>
        <v>0</v>
      </c>
      <c r="AR163" s="161" t="s">
        <v>194</v>
      </c>
      <c r="AT163" s="161" t="s">
        <v>125</v>
      </c>
      <c r="AU163" s="161" t="s">
        <v>83</v>
      </c>
      <c r="AY163" s="15" t="s">
        <v>122</v>
      </c>
      <c r="BE163" s="162">
        <f t="shared" si="14"/>
        <v>0</v>
      </c>
      <c r="BF163" s="162">
        <f t="shared" si="15"/>
        <v>0</v>
      </c>
      <c r="BG163" s="162">
        <f t="shared" si="16"/>
        <v>0</v>
      </c>
      <c r="BH163" s="162">
        <f t="shared" si="17"/>
        <v>0</v>
      </c>
      <c r="BI163" s="162">
        <f t="shared" si="18"/>
        <v>0</v>
      </c>
      <c r="BJ163" s="15" t="s">
        <v>81</v>
      </c>
      <c r="BK163" s="162">
        <f t="shared" si="19"/>
        <v>0</v>
      </c>
      <c r="BL163" s="15" t="s">
        <v>194</v>
      </c>
      <c r="BM163" s="161" t="s">
        <v>589</v>
      </c>
    </row>
    <row r="164" spans="2:65" s="1" customFormat="1" ht="16.5" customHeight="1" x14ac:dyDescent="0.2">
      <c r="B164" s="149"/>
      <c r="C164" s="150" t="s">
        <v>590</v>
      </c>
      <c r="D164" s="150" t="s">
        <v>125</v>
      </c>
      <c r="E164" s="151" t="s">
        <v>196</v>
      </c>
      <c r="F164" s="152" t="s">
        <v>197</v>
      </c>
      <c r="G164" s="153" t="s">
        <v>128</v>
      </c>
      <c r="H164" s="154">
        <v>26</v>
      </c>
      <c r="I164" s="155"/>
      <c r="J164" s="156">
        <f t="shared" si="10"/>
        <v>0</v>
      </c>
      <c r="K164" s="152" t="s">
        <v>129</v>
      </c>
      <c r="L164" s="30"/>
      <c r="M164" s="157" t="s">
        <v>1</v>
      </c>
      <c r="N164" s="158" t="s">
        <v>38</v>
      </c>
      <c r="O164" s="53"/>
      <c r="P164" s="159">
        <f t="shared" si="11"/>
        <v>0</v>
      </c>
      <c r="Q164" s="159">
        <v>2.7399999999999998E-3</v>
      </c>
      <c r="R164" s="159">
        <f t="shared" si="12"/>
        <v>7.1239999999999998E-2</v>
      </c>
      <c r="S164" s="159">
        <v>0</v>
      </c>
      <c r="T164" s="160">
        <f t="shared" si="13"/>
        <v>0</v>
      </c>
      <c r="AR164" s="161" t="s">
        <v>194</v>
      </c>
      <c r="AT164" s="161" t="s">
        <v>125</v>
      </c>
      <c r="AU164" s="161" t="s">
        <v>83</v>
      </c>
      <c r="AY164" s="15" t="s">
        <v>122</v>
      </c>
      <c r="BE164" s="162">
        <f t="shared" si="14"/>
        <v>0</v>
      </c>
      <c r="BF164" s="162">
        <f t="shared" si="15"/>
        <v>0</v>
      </c>
      <c r="BG164" s="162">
        <f t="shared" si="16"/>
        <v>0</v>
      </c>
      <c r="BH164" s="162">
        <f t="shared" si="17"/>
        <v>0</v>
      </c>
      <c r="BI164" s="162">
        <f t="shared" si="18"/>
        <v>0</v>
      </c>
      <c r="BJ164" s="15" t="s">
        <v>81</v>
      </c>
      <c r="BK164" s="162">
        <f t="shared" si="19"/>
        <v>0</v>
      </c>
      <c r="BL164" s="15" t="s">
        <v>194</v>
      </c>
      <c r="BM164" s="161" t="s">
        <v>591</v>
      </c>
    </row>
    <row r="165" spans="2:65" s="1" customFormat="1" ht="16.5" customHeight="1" x14ac:dyDescent="0.2">
      <c r="B165" s="149"/>
      <c r="C165" s="150" t="s">
        <v>592</v>
      </c>
      <c r="D165" s="150" t="s">
        <v>125</v>
      </c>
      <c r="E165" s="151" t="s">
        <v>593</v>
      </c>
      <c r="F165" s="152" t="s">
        <v>594</v>
      </c>
      <c r="G165" s="153" t="s">
        <v>128</v>
      </c>
      <c r="H165" s="154">
        <v>20</v>
      </c>
      <c r="I165" s="155"/>
      <c r="J165" s="156">
        <f t="shared" si="10"/>
        <v>0</v>
      </c>
      <c r="K165" s="152" t="s">
        <v>129</v>
      </c>
      <c r="L165" s="30"/>
      <c r="M165" s="157" t="s">
        <v>1</v>
      </c>
      <c r="N165" s="158" t="s">
        <v>38</v>
      </c>
      <c r="O165" s="53"/>
      <c r="P165" s="159">
        <f t="shared" si="11"/>
        <v>0</v>
      </c>
      <c r="Q165" s="159">
        <v>1.1000000000000001E-3</v>
      </c>
      <c r="R165" s="159">
        <f t="shared" si="12"/>
        <v>2.2000000000000002E-2</v>
      </c>
      <c r="S165" s="159">
        <v>0</v>
      </c>
      <c r="T165" s="160">
        <f t="shared" si="13"/>
        <v>0</v>
      </c>
      <c r="AR165" s="161" t="s">
        <v>194</v>
      </c>
      <c r="AT165" s="161" t="s">
        <v>125</v>
      </c>
      <c r="AU165" s="161" t="s">
        <v>83</v>
      </c>
      <c r="AY165" s="15" t="s">
        <v>122</v>
      </c>
      <c r="BE165" s="162">
        <f t="shared" si="14"/>
        <v>0</v>
      </c>
      <c r="BF165" s="162">
        <f t="shared" si="15"/>
        <v>0</v>
      </c>
      <c r="BG165" s="162">
        <f t="shared" si="16"/>
        <v>0</v>
      </c>
      <c r="BH165" s="162">
        <f t="shared" si="17"/>
        <v>0</v>
      </c>
      <c r="BI165" s="162">
        <f t="shared" si="18"/>
        <v>0</v>
      </c>
      <c r="BJ165" s="15" t="s">
        <v>81</v>
      </c>
      <c r="BK165" s="162">
        <f t="shared" si="19"/>
        <v>0</v>
      </c>
      <c r="BL165" s="15" t="s">
        <v>194</v>
      </c>
      <c r="BM165" s="161" t="s">
        <v>595</v>
      </c>
    </row>
    <row r="166" spans="2:65" s="1" customFormat="1" ht="16.5" customHeight="1" x14ac:dyDescent="0.2">
      <c r="B166" s="149"/>
      <c r="C166" s="163" t="s">
        <v>596</v>
      </c>
      <c r="D166" s="163" t="s">
        <v>132</v>
      </c>
      <c r="E166" s="164" t="s">
        <v>597</v>
      </c>
      <c r="F166" s="165" t="s">
        <v>598</v>
      </c>
      <c r="G166" s="166" t="s">
        <v>161</v>
      </c>
      <c r="H166" s="167">
        <v>1</v>
      </c>
      <c r="I166" s="168"/>
      <c r="J166" s="169">
        <f t="shared" si="10"/>
        <v>0</v>
      </c>
      <c r="K166" s="165" t="s">
        <v>129</v>
      </c>
      <c r="L166" s="170"/>
      <c r="M166" s="171" t="s">
        <v>1</v>
      </c>
      <c r="N166" s="172" t="s">
        <v>38</v>
      </c>
      <c r="O166" s="53"/>
      <c r="P166" s="159">
        <f t="shared" si="11"/>
        <v>0</v>
      </c>
      <c r="Q166" s="159">
        <v>4.0000000000000002E-4</v>
      </c>
      <c r="R166" s="159">
        <f t="shared" si="12"/>
        <v>4.0000000000000002E-4</v>
      </c>
      <c r="S166" s="159">
        <v>0</v>
      </c>
      <c r="T166" s="160">
        <f t="shared" si="13"/>
        <v>0</v>
      </c>
      <c r="AR166" s="161" t="s">
        <v>229</v>
      </c>
      <c r="AT166" s="161" t="s">
        <v>132</v>
      </c>
      <c r="AU166" s="161" t="s">
        <v>83</v>
      </c>
      <c r="AY166" s="15" t="s">
        <v>122</v>
      </c>
      <c r="BE166" s="162">
        <f t="shared" si="14"/>
        <v>0</v>
      </c>
      <c r="BF166" s="162">
        <f t="shared" si="15"/>
        <v>0</v>
      </c>
      <c r="BG166" s="162">
        <f t="shared" si="16"/>
        <v>0</v>
      </c>
      <c r="BH166" s="162">
        <f t="shared" si="17"/>
        <v>0</v>
      </c>
      <c r="BI166" s="162">
        <f t="shared" si="18"/>
        <v>0</v>
      </c>
      <c r="BJ166" s="15" t="s">
        <v>81</v>
      </c>
      <c r="BK166" s="162">
        <f t="shared" si="19"/>
        <v>0</v>
      </c>
      <c r="BL166" s="15" t="s">
        <v>194</v>
      </c>
      <c r="BM166" s="161" t="s">
        <v>599</v>
      </c>
    </row>
    <row r="167" spans="2:65" s="1" customFormat="1" ht="16.5" customHeight="1" x14ac:dyDescent="0.2">
      <c r="B167" s="149"/>
      <c r="C167" s="163" t="s">
        <v>600</v>
      </c>
      <c r="D167" s="163" t="s">
        <v>132</v>
      </c>
      <c r="E167" s="164" t="s">
        <v>601</v>
      </c>
      <c r="F167" s="165" t="s">
        <v>602</v>
      </c>
      <c r="G167" s="166" t="s">
        <v>161</v>
      </c>
      <c r="H167" s="167">
        <v>1</v>
      </c>
      <c r="I167" s="168"/>
      <c r="J167" s="169">
        <f t="shared" si="10"/>
        <v>0</v>
      </c>
      <c r="K167" s="165" t="s">
        <v>129</v>
      </c>
      <c r="L167" s="170"/>
      <c r="M167" s="171" t="s">
        <v>1</v>
      </c>
      <c r="N167" s="172" t="s">
        <v>38</v>
      </c>
      <c r="O167" s="53"/>
      <c r="P167" s="159">
        <f t="shared" si="11"/>
        <v>0</v>
      </c>
      <c r="Q167" s="159">
        <v>2.9999999999999997E-4</v>
      </c>
      <c r="R167" s="159">
        <f t="shared" si="12"/>
        <v>2.9999999999999997E-4</v>
      </c>
      <c r="S167" s="159">
        <v>0</v>
      </c>
      <c r="T167" s="160">
        <f t="shared" si="13"/>
        <v>0</v>
      </c>
      <c r="AR167" s="161" t="s">
        <v>229</v>
      </c>
      <c r="AT167" s="161" t="s">
        <v>132</v>
      </c>
      <c r="AU167" s="161" t="s">
        <v>83</v>
      </c>
      <c r="AY167" s="15" t="s">
        <v>122</v>
      </c>
      <c r="BE167" s="162">
        <f t="shared" si="14"/>
        <v>0</v>
      </c>
      <c r="BF167" s="162">
        <f t="shared" si="15"/>
        <v>0</v>
      </c>
      <c r="BG167" s="162">
        <f t="shared" si="16"/>
        <v>0</v>
      </c>
      <c r="BH167" s="162">
        <f t="shared" si="17"/>
        <v>0</v>
      </c>
      <c r="BI167" s="162">
        <f t="shared" si="18"/>
        <v>0</v>
      </c>
      <c r="BJ167" s="15" t="s">
        <v>81</v>
      </c>
      <c r="BK167" s="162">
        <f t="shared" si="19"/>
        <v>0</v>
      </c>
      <c r="BL167" s="15" t="s">
        <v>194</v>
      </c>
      <c r="BM167" s="161" t="s">
        <v>603</v>
      </c>
    </row>
    <row r="168" spans="2:65" s="1" customFormat="1" ht="16.5" customHeight="1" x14ac:dyDescent="0.2">
      <c r="B168" s="149"/>
      <c r="C168" s="163" t="s">
        <v>604</v>
      </c>
      <c r="D168" s="163" t="s">
        <v>132</v>
      </c>
      <c r="E168" s="164" t="s">
        <v>605</v>
      </c>
      <c r="F168" s="165" t="s">
        <v>606</v>
      </c>
      <c r="G168" s="166" t="s">
        <v>161</v>
      </c>
      <c r="H168" s="167">
        <v>5</v>
      </c>
      <c r="I168" s="168"/>
      <c r="J168" s="169">
        <f t="shared" si="10"/>
        <v>0</v>
      </c>
      <c r="K168" s="165" t="s">
        <v>129</v>
      </c>
      <c r="L168" s="170"/>
      <c r="M168" s="171" t="s">
        <v>1</v>
      </c>
      <c r="N168" s="172" t="s">
        <v>38</v>
      </c>
      <c r="O168" s="53"/>
      <c r="P168" s="159">
        <f t="shared" si="11"/>
        <v>0</v>
      </c>
      <c r="Q168" s="159">
        <v>1E-4</v>
      </c>
      <c r="R168" s="159">
        <f t="shared" si="12"/>
        <v>5.0000000000000001E-4</v>
      </c>
      <c r="S168" s="159">
        <v>0</v>
      </c>
      <c r="T168" s="160">
        <f t="shared" si="13"/>
        <v>0</v>
      </c>
      <c r="AR168" s="161" t="s">
        <v>229</v>
      </c>
      <c r="AT168" s="161" t="s">
        <v>132</v>
      </c>
      <c r="AU168" s="161" t="s">
        <v>83</v>
      </c>
      <c r="AY168" s="15" t="s">
        <v>122</v>
      </c>
      <c r="BE168" s="162">
        <f t="shared" si="14"/>
        <v>0</v>
      </c>
      <c r="BF168" s="162">
        <f t="shared" si="15"/>
        <v>0</v>
      </c>
      <c r="BG168" s="162">
        <f t="shared" si="16"/>
        <v>0</v>
      </c>
      <c r="BH168" s="162">
        <f t="shared" si="17"/>
        <v>0</v>
      </c>
      <c r="BI168" s="162">
        <f t="shared" si="18"/>
        <v>0</v>
      </c>
      <c r="BJ168" s="15" t="s">
        <v>81</v>
      </c>
      <c r="BK168" s="162">
        <f t="shared" si="19"/>
        <v>0</v>
      </c>
      <c r="BL168" s="15" t="s">
        <v>194</v>
      </c>
      <c r="BM168" s="161" t="s">
        <v>607</v>
      </c>
    </row>
    <row r="169" spans="2:65" s="1" customFormat="1" ht="16.5" customHeight="1" x14ac:dyDescent="0.2">
      <c r="B169" s="149"/>
      <c r="C169" s="150" t="s">
        <v>608</v>
      </c>
      <c r="D169" s="150" t="s">
        <v>125</v>
      </c>
      <c r="E169" s="151" t="s">
        <v>609</v>
      </c>
      <c r="F169" s="152" t="s">
        <v>610</v>
      </c>
      <c r="G169" s="153" t="s">
        <v>128</v>
      </c>
      <c r="H169" s="154">
        <v>5</v>
      </c>
      <c r="I169" s="155"/>
      <c r="J169" s="156">
        <f t="shared" si="10"/>
        <v>0</v>
      </c>
      <c r="K169" s="152" t="s">
        <v>129</v>
      </c>
      <c r="L169" s="30"/>
      <c r="M169" s="157" t="s">
        <v>1</v>
      </c>
      <c r="N169" s="158" t="s">
        <v>38</v>
      </c>
      <c r="O169" s="53"/>
      <c r="P169" s="159">
        <f t="shared" si="11"/>
        <v>0</v>
      </c>
      <c r="Q169" s="159">
        <v>8.1999999999999998E-4</v>
      </c>
      <c r="R169" s="159">
        <f t="shared" si="12"/>
        <v>4.0999999999999995E-3</v>
      </c>
      <c r="S169" s="159">
        <v>0</v>
      </c>
      <c r="T169" s="160">
        <f t="shared" si="13"/>
        <v>0</v>
      </c>
      <c r="AR169" s="161" t="s">
        <v>194</v>
      </c>
      <c r="AT169" s="161" t="s">
        <v>125</v>
      </c>
      <c r="AU169" s="161" t="s">
        <v>83</v>
      </c>
      <c r="AY169" s="15" t="s">
        <v>122</v>
      </c>
      <c r="BE169" s="162">
        <f t="shared" si="14"/>
        <v>0</v>
      </c>
      <c r="BF169" s="162">
        <f t="shared" si="15"/>
        <v>0</v>
      </c>
      <c r="BG169" s="162">
        <f t="shared" si="16"/>
        <v>0</v>
      </c>
      <c r="BH169" s="162">
        <f t="shared" si="17"/>
        <v>0</v>
      </c>
      <c r="BI169" s="162">
        <f t="shared" si="18"/>
        <v>0</v>
      </c>
      <c r="BJ169" s="15" t="s">
        <v>81</v>
      </c>
      <c r="BK169" s="162">
        <f t="shared" si="19"/>
        <v>0</v>
      </c>
      <c r="BL169" s="15" t="s">
        <v>194</v>
      </c>
      <c r="BM169" s="161" t="s">
        <v>611</v>
      </c>
    </row>
    <row r="170" spans="2:65" s="1" customFormat="1" ht="16.5" customHeight="1" x14ac:dyDescent="0.2">
      <c r="B170" s="149"/>
      <c r="C170" s="150" t="s">
        <v>612</v>
      </c>
      <c r="D170" s="150" t="s">
        <v>125</v>
      </c>
      <c r="E170" s="151" t="s">
        <v>465</v>
      </c>
      <c r="F170" s="152" t="s">
        <v>466</v>
      </c>
      <c r="G170" s="153" t="s">
        <v>128</v>
      </c>
      <c r="H170" s="154">
        <v>14</v>
      </c>
      <c r="I170" s="155"/>
      <c r="J170" s="156">
        <f t="shared" si="10"/>
        <v>0</v>
      </c>
      <c r="K170" s="152" t="s">
        <v>129</v>
      </c>
      <c r="L170" s="30"/>
      <c r="M170" s="157" t="s">
        <v>1</v>
      </c>
      <c r="N170" s="158" t="s">
        <v>38</v>
      </c>
      <c r="O170" s="53"/>
      <c r="P170" s="159">
        <f t="shared" si="11"/>
        <v>0</v>
      </c>
      <c r="Q170" s="159">
        <v>2.9E-4</v>
      </c>
      <c r="R170" s="159">
        <f t="shared" si="12"/>
        <v>4.0600000000000002E-3</v>
      </c>
      <c r="S170" s="159">
        <v>0</v>
      </c>
      <c r="T170" s="160">
        <f t="shared" si="13"/>
        <v>0</v>
      </c>
      <c r="AR170" s="161" t="s">
        <v>194</v>
      </c>
      <c r="AT170" s="161" t="s">
        <v>125</v>
      </c>
      <c r="AU170" s="161" t="s">
        <v>83</v>
      </c>
      <c r="AY170" s="15" t="s">
        <v>122</v>
      </c>
      <c r="BE170" s="162">
        <f t="shared" si="14"/>
        <v>0</v>
      </c>
      <c r="BF170" s="162">
        <f t="shared" si="15"/>
        <v>0</v>
      </c>
      <c r="BG170" s="162">
        <f t="shared" si="16"/>
        <v>0</v>
      </c>
      <c r="BH170" s="162">
        <f t="shared" si="17"/>
        <v>0</v>
      </c>
      <c r="BI170" s="162">
        <f t="shared" si="18"/>
        <v>0</v>
      </c>
      <c r="BJ170" s="15" t="s">
        <v>81</v>
      </c>
      <c r="BK170" s="162">
        <f t="shared" si="19"/>
        <v>0</v>
      </c>
      <c r="BL170" s="15" t="s">
        <v>194</v>
      </c>
      <c r="BM170" s="161" t="s">
        <v>613</v>
      </c>
    </row>
    <row r="171" spans="2:65" s="1" customFormat="1" ht="16.5" customHeight="1" x14ac:dyDescent="0.2">
      <c r="B171" s="149"/>
      <c r="C171" s="150" t="s">
        <v>614</v>
      </c>
      <c r="D171" s="150" t="s">
        <v>125</v>
      </c>
      <c r="E171" s="151" t="s">
        <v>615</v>
      </c>
      <c r="F171" s="152" t="s">
        <v>616</v>
      </c>
      <c r="G171" s="153" t="s">
        <v>128</v>
      </c>
      <c r="H171" s="154">
        <v>4</v>
      </c>
      <c r="I171" s="155"/>
      <c r="J171" s="156">
        <f t="shared" si="10"/>
        <v>0</v>
      </c>
      <c r="K171" s="152" t="s">
        <v>1</v>
      </c>
      <c r="L171" s="30"/>
      <c r="M171" s="157" t="s">
        <v>1</v>
      </c>
      <c r="N171" s="158" t="s">
        <v>38</v>
      </c>
      <c r="O171" s="53"/>
      <c r="P171" s="159">
        <f t="shared" si="11"/>
        <v>0</v>
      </c>
      <c r="Q171" s="159">
        <v>2.9E-4</v>
      </c>
      <c r="R171" s="159">
        <f t="shared" si="12"/>
        <v>1.16E-3</v>
      </c>
      <c r="S171" s="159">
        <v>0</v>
      </c>
      <c r="T171" s="160">
        <f t="shared" si="13"/>
        <v>0</v>
      </c>
      <c r="AR171" s="161" t="s">
        <v>194</v>
      </c>
      <c r="AT171" s="161" t="s">
        <v>125</v>
      </c>
      <c r="AU171" s="161" t="s">
        <v>83</v>
      </c>
      <c r="AY171" s="15" t="s">
        <v>122</v>
      </c>
      <c r="BE171" s="162">
        <f t="shared" si="14"/>
        <v>0</v>
      </c>
      <c r="BF171" s="162">
        <f t="shared" si="15"/>
        <v>0</v>
      </c>
      <c r="BG171" s="162">
        <f t="shared" si="16"/>
        <v>0</v>
      </c>
      <c r="BH171" s="162">
        <f t="shared" si="17"/>
        <v>0</v>
      </c>
      <c r="BI171" s="162">
        <f t="shared" si="18"/>
        <v>0</v>
      </c>
      <c r="BJ171" s="15" t="s">
        <v>81</v>
      </c>
      <c r="BK171" s="162">
        <f t="shared" si="19"/>
        <v>0</v>
      </c>
      <c r="BL171" s="15" t="s">
        <v>194</v>
      </c>
      <c r="BM171" s="161" t="s">
        <v>617</v>
      </c>
    </row>
    <row r="172" spans="2:65" s="1" customFormat="1" ht="16.5" customHeight="1" x14ac:dyDescent="0.2">
      <c r="B172" s="149"/>
      <c r="C172" s="150" t="s">
        <v>618</v>
      </c>
      <c r="D172" s="150" t="s">
        <v>125</v>
      </c>
      <c r="E172" s="151" t="s">
        <v>619</v>
      </c>
      <c r="F172" s="152" t="s">
        <v>620</v>
      </c>
      <c r="G172" s="153" t="s">
        <v>128</v>
      </c>
      <c r="H172" s="154">
        <v>13</v>
      </c>
      <c r="I172" s="155"/>
      <c r="J172" s="156">
        <f t="shared" si="10"/>
        <v>0</v>
      </c>
      <c r="K172" s="152" t="s">
        <v>129</v>
      </c>
      <c r="L172" s="30"/>
      <c r="M172" s="157" t="s">
        <v>1</v>
      </c>
      <c r="N172" s="158" t="s">
        <v>38</v>
      </c>
      <c r="O172" s="53"/>
      <c r="P172" s="159">
        <f t="shared" si="11"/>
        <v>0</v>
      </c>
      <c r="Q172" s="159">
        <v>3.5E-4</v>
      </c>
      <c r="R172" s="159">
        <f t="shared" si="12"/>
        <v>4.5500000000000002E-3</v>
      </c>
      <c r="S172" s="159">
        <v>0</v>
      </c>
      <c r="T172" s="160">
        <f t="shared" si="13"/>
        <v>0</v>
      </c>
      <c r="AR172" s="161" t="s">
        <v>194</v>
      </c>
      <c r="AT172" s="161" t="s">
        <v>125</v>
      </c>
      <c r="AU172" s="161" t="s">
        <v>83</v>
      </c>
      <c r="AY172" s="15" t="s">
        <v>122</v>
      </c>
      <c r="BE172" s="162">
        <f t="shared" si="14"/>
        <v>0</v>
      </c>
      <c r="BF172" s="162">
        <f t="shared" si="15"/>
        <v>0</v>
      </c>
      <c r="BG172" s="162">
        <f t="shared" si="16"/>
        <v>0</v>
      </c>
      <c r="BH172" s="162">
        <f t="shared" si="17"/>
        <v>0</v>
      </c>
      <c r="BI172" s="162">
        <f t="shared" si="18"/>
        <v>0</v>
      </c>
      <c r="BJ172" s="15" t="s">
        <v>81</v>
      </c>
      <c r="BK172" s="162">
        <f t="shared" si="19"/>
        <v>0</v>
      </c>
      <c r="BL172" s="15" t="s">
        <v>194</v>
      </c>
      <c r="BM172" s="161" t="s">
        <v>621</v>
      </c>
    </row>
    <row r="173" spans="2:65" s="1" customFormat="1" ht="16.5" customHeight="1" x14ac:dyDescent="0.2">
      <c r="B173" s="149"/>
      <c r="C173" s="150" t="s">
        <v>622</v>
      </c>
      <c r="D173" s="150" t="s">
        <v>125</v>
      </c>
      <c r="E173" s="151" t="s">
        <v>623</v>
      </c>
      <c r="F173" s="152" t="s">
        <v>624</v>
      </c>
      <c r="G173" s="153" t="s">
        <v>128</v>
      </c>
      <c r="H173" s="154">
        <v>20</v>
      </c>
      <c r="I173" s="155"/>
      <c r="J173" s="156">
        <f t="shared" si="10"/>
        <v>0</v>
      </c>
      <c r="K173" s="152" t="s">
        <v>129</v>
      </c>
      <c r="L173" s="30"/>
      <c r="M173" s="157" t="s">
        <v>1</v>
      </c>
      <c r="N173" s="158" t="s">
        <v>38</v>
      </c>
      <c r="O173" s="53"/>
      <c r="P173" s="159">
        <f t="shared" si="11"/>
        <v>0</v>
      </c>
      <c r="Q173" s="159">
        <v>5.6999999999999998E-4</v>
      </c>
      <c r="R173" s="159">
        <f t="shared" si="12"/>
        <v>1.14E-2</v>
      </c>
      <c r="S173" s="159">
        <v>0</v>
      </c>
      <c r="T173" s="160">
        <f t="shared" si="13"/>
        <v>0</v>
      </c>
      <c r="AR173" s="161" t="s">
        <v>194</v>
      </c>
      <c r="AT173" s="161" t="s">
        <v>125</v>
      </c>
      <c r="AU173" s="161" t="s">
        <v>83</v>
      </c>
      <c r="AY173" s="15" t="s">
        <v>122</v>
      </c>
      <c r="BE173" s="162">
        <f t="shared" si="14"/>
        <v>0</v>
      </c>
      <c r="BF173" s="162">
        <f t="shared" si="15"/>
        <v>0</v>
      </c>
      <c r="BG173" s="162">
        <f t="shared" si="16"/>
        <v>0</v>
      </c>
      <c r="BH173" s="162">
        <f t="shared" si="17"/>
        <v>0</v>
      </c>
      <c r="BI173" s="162">
        <f t="shared" si="18"/>
        <v>0</v>
      </c>
      <c r="BJ173" s="15" t="s">
        <v>81</v>
      </c>
      <c r="BK173" s="162">
        <f t="shared" si="19"/>
        <v>0</v>
      </c>
      <c r="BL173" s="15" t="s">
        <v>194</v>
      </c>
      <c r="BM173" s="161" t="s">
        <v>625</v>
      </c>
    </row>
    <row r="174" spans="2:65" s="1" customFormat="1" ht="16.5" customHeight="1" x14ac:dyDescent="0.2">
      <c r="B174" s="149"/>
      <c r="C174" s="150" t="s">
        <v>626</v>
      </c>
      <c r="D174" s="150" t="s">
        <v>125</v>
      </c>
      <c r="E174" s="151" t="s">
        <v>627</v>
      </c>
      <c r="F174" s="152" t="s">
        <v>628</v>
      </c>
      <c r="G174" s="153" t="s">
        <v>161</v>
      </c>
      <c r="H174" s="154">
        <v>3</v>
      </c>
      <c r="I174" s="155"/>
      <c r="J174" s="156">
        <f t="shared" si="10"/>
        <v>0</v>
      </c>
      <c r="K174" s="152" t="s">
        <v>1</v>
      </c>
      <c r="L174" s="30"/>
      <c r="M174" s="157" t="s">
        <v>1</v>
      </c>
      <c r="N174" s="158" t="s">
        <v>38</v>
      </c>
      <c r="O174" s="53"/>
      <c r="P174" s="159">
        <f t="shared" si="11"/>
        <v>0</v>
      </c>
      <c r="Q174" s="159">
        <v>1.01E-3</v>
      </c>
      <c r="R174" s="159">
        <f t="shared" si="12"/>
        <v>3.0300000000000001E-3</v>
      </c>
      <c r="S174" s="159">
        <v>0</v>
      </c>
      <c r="T174" s="160">
        <f t="shared" si="13"/>
        <v>0</v>
      </c>
      <c r="AR174" s="161" t="s">
        <v>194</v>
      </c>
      <c r="AT174" s="161" t="s">
        <v>125</v>
      </c>
      <c r="AU174" s="161" t="s">
        <v>83</v>
      </c>
      <c r="AY174" s="15" t="s">
        <v>122</v>
      </c>
      <c r="BE174" s="162">
        <f t="shared" si="14"/>
        <v>0</v>
      </c>
      <c r="BF174" s="162">
        <f t="shared" si="15"/>
        <v>0</v>
      </c>
      <c r="BG174" s="162">
        <f t="shared" si="16"/>
        <v>0</v>
      </c>
      <c r="BH174" s="162">
        <f t="shared" si="17"/>
        <v>0</v>
      </c>
      <c r="BI174" s="162">
        <f t="shared" si="18"/>
        <v>0</v>
      </c>
      <c r="BJ174" s="15" t="s">
        <v>81</v>
      </c>
      <c r="BK174" s="162">
        <f t="shared" si="19"/>
        <v>0</v>
      </c>
      <c r="BL174" s="15" t="s">
        <v>194</v>
      </c>
      <c r="BM174" s="161" t="s">
        <v>629</v>
      </c>
    </row>
    <row r="175" spans="2:65" s="1" customFormat="1" ht="24" customHeight="1" x14ac:dyDescent="0.2">
      <c r="B175" s="149"/>
      <c r="C175" s="150" t="s">
        <v>630</v>
      </c>
      <c r="D175" s="150" t="s">
        <v>125</v>
      </c>
      <c r="E175" s="151" t="s">
        <v>380</v>
      </c>
      <c r="F175" s="152" t="s">
        <v>631</v>
      </c>
      <c r="G175" s="153" t="s">
        <v>161</v>
      </c>
      <c r="H175" s="154">
        <v>2</v>
      </c>
      <c r="I175" s="155"/>
      <c r="J175" s="156">
        <f t="shared" si="10"/>
        <v>0</v>
      </c>
      <c r="K175" s="152" t="s">
        <v>1</v>
      </c>
      <c r="L175" s="30"/>
      <c r="M175" s="157" t="s">
        <v>1</v>
      </c>
      <c r="N175" s="158" t="s">
        <v>38</v>
      </c>
      <c r="O175" s="53"/>
      <c r="P175" s="159">
        <f t="shared" si="11"/>
        <v>0</v>
      </c>
      <c r="Q175" s="159">
        <v>1.48E-3</v>
      </c>
      <c r="R175" s="159">
        <f t="shared" si="12"/>
        <v>2.96E-3</v>
      </c>
      <c r="S175" s="159">
        <v>0</v>
      </c>
      <c r="T175" s="160">
        <f t="shared" si="13"/>
        <v>0</v>
      </c>
      <c r="AR175" s="161" t="s">
        <v>194</v>
      </c>
      <c r="AT175" s="161" t="s">
        <v>125</v>
      </c>
      <c r="AU175" s="161" t="s">
        <v>83</v>
      </c>
      <c r="AY175" s="15" t="s">
        <v>122</v>
      </c>
      <c r="BE175" s="162">
        <f t="shared" si="14"/>
        <v>0</v>
      </c>
      <c r="BF175" s="162">
        <f t="shared" si="15"/>
        <v>0</v>
      </c>
      <c r="BG175" s="162">
        <f t="shared" si="16"/>
        <v>0</v>
      </c>
      <c r="BH175" s="162">
        <f t="shared" si="17"/>
        <v>0</v>
      </c>
      <c r="BI175" s="162">
        <f t="shared" si="18"/>
        <v>0</v>
      </c>
      <c r="BJ175" s="15" t="s">
        <v>81</v>
      </c>
      <c r="BK175" s="162">
        <f t="shared" si="19"/>
        <v>0</v>
      </c>
      <c r="BL175" s="15" t="s">
        <v>194</v>
      </c>
      <c r="BM175" s="161" t="s">
        <v>632</v>
      </c>
    </row>
    <row r="176" spans="2:65" s="1" customFormat="1" ht="48" customHeight="1" x14ac:dyDescent="0.2">
      <c r="B176" s="149"/>
      <c r="C176" s="150" t="s">
        <v>633</v>
      </c>
      <c r="D176" s="150" t="s">
        <v>125</v>
      </c>
      <c r="E176" s="151" t="s">
        <v>634</v>
      </c>
      <c r="F176" s="152" t="s">
        <v>635</v>
      </c>
      <c r="G176" s="153" t="s">
        <v>128</v>
      </c>
      <c r="H176" s="154">
        <v>4.42</v>
      </c>
      <c r="I176" s="155"/>
      <c r="J176" s="156">
        <f t="shared" si="10"/>
        <v>0</v>
      </c>
      <c r="K176" s="152" t="s">
        <v>1</v>
      </c>
      <c r="L176" s="30"/>
      <c r="M176" s="157" t="s">
        <v>1</v>
      </c>
      <c r="N176" s="158" t="s">
        <v>38</v>
      </c>
      <c r="O176" s="53"/>
      <c r="P176" s="159">
        <f t="shared" si="11"/>
        <v>0</v>
      </c>
      <c r="Q176" s="159">
        <v>4.3699999999999998E-3</v>
      </c>
      <c r="R176" s="159">
        <f t="shared" si="12"/>
        <v>1.93154E-2</v>
      </c>
      <c r="S176" s="159">
        <v>0</v>
      </c>
      <c r="T176" s="160">
        <f t="shared" si="13"/>
        <v>0</v>
      </c>
      <c r="AR176" s="161" t="s">
        <v>194</v>
      </c>
      <c r="AT176" s="161" t="s">
        <v>125</v>
      </c>
      <c r="AU176" s="161" t="s">
        <v>83</v>
      </c>
      <c r="AY176" s="15" t="s">
        <v>122</v>
      </c>
      <c r="BE176" s="162">
        <f t="shared" si="14"/>
        <v>0</v>
      </c>
      <c r="BF176" s="162">
        <f t="shared" si="15"/>
        <v>0</v>
      </c>
      <c r="BG176" s="162">
        <f t="shared" si="16"/>
        <v>0</v>
      </c>
      <c r="BH176" s="162">
        <f t="shared" si="17"/>
        <v>0</v>
      </c>
      <c r="BI176" s="162">
        <f t="shared" si="18"/>
        <v>0</v>
      </c>
      <c r="BJ176" s="15" t="s">
        <v>81</v>
      </c>
      <c r="BK176" s="162">
        <f t="shared" si="19"/>
        <v>0</v>
      </c>
      <c r="BL176" s="15" t="s">
        <v>194</v>
      </c>
      <c r="BM176" s="161" t="s">
        <v>636</v>
      </c>
    </row>
    <row r="177" spans="2:65" s="1" customFormat="1" ht="36" customHeight="1" x14ac:dyDescent="0.2">
      <c r="B177" s="149"/>
      <c r="C177" s="150" t="s">
        <v>637</v>
      </c>
      <c r="D177" s="150" t="s">
        <v>125</v>
      </c>
      <c r="E177" s="151" t="s">
        <v>638</v>
      </c>
      <c r="F177" s="152" t="s">
        <v>639</v>
      </c>
      <c r="G177" s="153" t="s">
        <v>161</v>
      </c>
      <c r="H177" s="154">
        <v>1</v>
      </c>
      <c r="I177" s="155"/>
      <c r="J177" s="156">
        <f t="shared" si="10"/>
        <v>0</v>
      </c>
      <c r="K177" s="152" t="s">
        <v>129</v>
      </c>
      <c r="L177" s="30"/>
      <c r="M177" s="157" t="s">
        <v>1</v>
      </c>
      <c r="N177" s="158" t="s">
        <v>38</v>
      </c>
      <c r="O177" s="53"/>
      <c r="P177" s="159">
        <f t="shared" si="11"/>
        <v>0</v>
      </c>
      <c r="Q177" s="159">
        <v>5.8199999999999997E-3</v>
      </c>
      <c r="R177" s="159">
        <f t="shared" si="12"/>
        <v>5.8199999999999997E-3</v>
      </c>
      <c r="S177" s="159">
        <v>0</v>
      </c>
      <c r="T177" s="160">
        <f t="shared" si="13"/>
        <v>0</v>
      </c>
      <c r="AR177" s="161" t="s">
        <v>194</v>
      </c>
      <c r="AT177" s="161" t="s">
        <v>125</v>
      </c>
      <c r="AU177" s="161" t="s">
        <v>83</v>
      </c>
      <c r="AY177" s="15" t="s">
        <v>122</v>
      </c>
      <c r="BE177" s="162">
        <f t="shared" si="14"/>
        <v>0</v>
      </c>
      <c r="BF177" s="162">
        <f t="shared" si="15"/>
        <v>0</v>
      </c>
      <c r="BG177" s="162">
        <f t="shared" si="16"/>
        <v>0</v>
      </c>
      <c r="BH177" s="162">
        <f t="shared" si="17"/>
        <v>0</v>
      </c>
      <c r="BI177" s="162">
        <f t="shared" si="18"/>
        <v>0</v>
      </c>
      <c r="BJ177" s="15" t="s">
        <v>81</v>
      </c>
      <c r="BK177" s="162">
        <f t="shared" si="19"/>
        <v>0</v>
      </c>
      <c r="BL177" s="15" t="s">
        <v>194</v>
      </c>
      <c r="BM177" s="161" t="s">
        <v>640</v>
      </c>
    </row>
    <row r="178" spans="2:65" s="1" customFormat="1" ht="36" customHeight="1" x14ac:dyDescent="0.2">
      <c r="B178" s="149"/>
      <c r="C178" s="150" t="s">
        <v>641</v>
      </c>
      <c r="D178" s="150" t="s">
        <v>125</v>
      </c>
      <c r="E178" s="151" t="s">
        <v>642</v>
      </c>
      <c r="F178" s="152" t="s">
        <v>643</v>
      </c>
      <c r="G178" s="153" t="s">
        <v>161</v>
      </c>
      <c r="H178" s="154">
        <v>6</v>
      </c>
      <c r="I178" s="155"/>
      <c r="J178" s="156">
        <f t="shared" si="10"/>
        <v>0</v>
      </c>
      <c r="K178" s="152" t="s">
        <v>1</v>
      </c>
      <c r="L178" s="30"/>
      <c r="M178" s="157" t="s">
        <v>1</v>
      </c>
      <c r="N178" s="158" t="s">
        <v>38</v>
      </c>
      <c r="O178" s="53"/>
      <c r="P178" s="159">
        <f t="shared" si="11"/>
        <v>0</v>
      </c>
      <c r="Q178" s="159">
        <v>5.2100000000000002E-3</v>
      </c>
      <c r="R178" s="159">
        <f t="shared" si="12"/>
        <v>3.1260000000000003E-2</v>
      </c>
      <c r="S178" s="159">
        <v>0</v>
      </c>
      <c r="T178" s="160">
        <f t="shared" si="13"/>
        <v>0</v>
      </c>
      <c r="AR178" s="161" t="s">
        <v>194</v>
      </c>
      <c r="AT178" s="161" t="s">
        <v>125</v>
      </c>
      <c r="AU178" s="161" t="s">
        <v>83</v>
      </c>
      <c r="AY178" s="15" t="s">
        <v>122</v>
      </c>
      <c r="BE178" s="162">
        <f t="shared" si="14"/>
        <v>0</v>
      </c>
      <c r="BF178" s="162">
        <f t="shared" si="15"/>
        <v>0</v>
      </c>
      <c r="BG178" s="162">
        <f t="shared" si="16"/>
        <v>0</v>
      </c>
      <c r="BH178" s="162">
        <f t="shared" si="17"/>
        <v>0</v>
      </c>
      <c r="BI178" s="162">
        <f t="shared" si="18"/>
        <v>0</v>
      </c>
      <c r="BJ178" s="15" t="s">
        <v>81</v>
      </c>
      <c r="BK178" s="162">
        <f t="shared" si="19"/>
        <v>0</v>
      </c>
      <c r="BL178" s="15" t="s">
        <v>194</v>
      </c>
      <c r="BM178" s="161" t="s">
        <v>644</v>
      </c>
    </row>
    <row r="179" spans="2:65" s="1" customFormat="1" ht="36" customHeight="1" x14ac:dyDescent="0.2">
      <c r="B179" s="149"/>
      <c r="C179" s="150" t="s">
        <v>645</v>
      </c>
      <c r="D179" s="150" t="s">
        <v>125</v>
      </c>
      <c r="E179" s="151" t="s">
        <v>646</v>
      </c>
      <c r="F179" s="152" t="s">
        <v>647</v>
      </c>
      <c r="G179" s="153" t="s">
        <v>128</v>
      </c>
      <c r="H179" s="154">
        <v>30.465</v>
      </c>
      <c r="I179" s="155"/>
      <c r="J179" s="156">
        <f t="shared" si="10"/>
        <v>0</v>
      </c>
      <c r="K179" s="152" t="s">
        <v>1</v>
      </c>
      <c r="L179" s="30"/>
      <c r="M179" s="157" t="s">
        <v>1</v>
      </c>
      <c r="N179" s="158" t="s">
        <v>38</v>
      </c>
      <c r="O179" s="53"/>
      <c r="P179" s="159">
        <f t="shared" si="11"/>
        <v>0</v>
      </c>
      <c r="Q179" s="159">
        <v>5.5100000000000001E-3</v>
      </c>
      <c r="R179" s="159">
        <f t="shared" si="12"/>
        <v>0.16786215000000002</v>
      </c>
      <c r="S179" s="159">
        <v>0</v>
      </c>
      <c r="T179" s="160">
        <f t="shared" si="13"/>
        <v>0</v>
      </c>
      <c r="AR179" s="161" t="s">
        <v>194</v>
      </c>
      <c r="AT179" s="161" t="s">
        <v>125</v>
      </c>
      <c r="AU179" s="161" t="s">
        <v>83</v>
      </c>
      <c r="AY179" s="15" t="s">
        <v>122</v>
      </c>
      <c r="BE179" s="162">
        <f t="shared" si="14"/>
        <v>0</v>
      </c>
      <c r="BF179" s="162">
        <f t="shared" si="15"/>
        <v>0</v>
      </c>
      <c r="BG179" s="162">
        <f t="shared" si="16"/>
        <v>0</v>
      </c>
      <c r="BH179" s="162">
        <f t="shared" si="17"/>
        <v>0</v>
      </c>
      <c r="BI179" s="162">
        <f t="shared" si="18"/>
        <v>0</v>
      </c>
      <c r="BJ179" s="15" t="s">
        <v>81</v>
      </c>
      <c r="BK179" s="162">
        <f t="shared" si="19"/>
        <v>0</v>
      </c>
      <c r="BL179" s="15" t="s">
        <v>194</v>
      </c>
      <c r="BM179" s="161" t="s">
        <v>648</v>
      </c>
    </row>
    <row r="180" spans="2:65" s="1" customFormat="1" ht="24" customHeight="1" x14ac:dyDescent="0.2">
      <c r="B180" s="149"/>
      <c r="C180" s="150" t="s">
        <v>649</v>
      </c>
      <c r="D180" s="150" t="s">
        <v>125</v>
      </c>
      <c r="E180" s="151" t="s">
        <v>650</v>
      </c>
      <c r="F180" s="152" t="s">
        <v>651</v>
      </c>
      <c r="G180" s="153" t="s">
        <v>161</v>
      </c>
      <c r="H180" s="154">
        <v>5</v>
      </c>
      <c r="I180" s="155"/>
      <c r="J180" s="156">
        <f t="shared" si="10"/>
        <v>0</v>
      </c>
      <c r="K180" s="152" t="s">
        <v>129</v>
      </c>
      <c r="L180" s="30"/>
      <c r="M180" s="157" t="s">
        <v>1</v>
      </c>
      <c r="N180" s="158" t="s">
        <v>38</v>
      </c>
      <c r="O180" s="53"/>
      <c r="P180" s="159">
        <f t="shared" si="11"/>
        <v>0</v>
      </c>
      <c r="Q180" s="159">
        <v>1.89E-3</v>
      </c>
      <c r="R180" s="159">
        <f t="shared" si="12"/>
        <v>9.4500000000000001E-3</v>
      </c>
      <c r="S180" s="159">
        <v>0</v>
      </c>
      <c r="T180" s="160">
        <f t="shared" si="13"/>
        <v>0</v>
      </c>
      <c r="AR180" s="161" t="s">
        <v>194</v>
      </c>
      <c r="AT180" s="161" t="s">
        <v>125</v>
      </c>
      <c r="AU180" s="161" t="s">
        <v>83</v>
      </c>
      <c r="AY180" s="15" t="s">
        <v>122</v>
      </c>
      <c r="BE180" s="162">
        <f t="shared" si="14"/>
        <v>0</v>
      </c>
      <c r="BF180" s="162">
        <f t="shared" si="15"/>
        <v>0</v>
      </c>
      <c r="BG180" s="162">
        <f t="shared" si="16"/>
        <v>0</v>
      </c>
      <c r="BH180" s="162">
        <f t="shared" si="17"/>
        <v>0</v>
      </c>
      <c r="BI180" s="162">
        <f t="shared" si="18"/>
        <v>0</v>
      </c>
      <c r="BJ180" s="15" t="s">
        <v>81</v>
      </c>
      <c r="BK180" s="162">
        <f t="shared" si="19"/>
        <v>0</v>
      </c>
      <c r="BL180" s="15" t="s">
        <v>194</v>
      </c>
      <c r="BM180" s="161" t="s">
        <v>652</v>
      </c>
    </row>
    <row r="181" spans="2:65" s="1" customFormat="1" ht="24" customHeight="1" x14ac:dyDescent="0.2">
      <c r="B181" s="149"/>
      <c r="C181" s="150" t="s">
        <v>653</v>
      </c>
      <c r="D181" s="150" t="s">
        <v>125</v>
      </c>
      <c r="E181" s="151" t="s">
        <v>654</v>
      </c>
      <c r="F181" s="152" t="s">
        <v>655</v>
      </c>
      <c r="G181" s="153" t="s">
        <v>161</v>
      </c>
      <c r="H181" s="154">
        <v>1</v>
      </c>
      <c r="I181" s="155"/>
      <c r="J181" s="156">
        <f t="shared" si="10"/>
        <v>0</v>
      </c>
      <c r="K181" s="152" t="s">
        <v>129</v>
      </c>
      <c r="L181" s="30"/>
      <c r="M181" s="157" t="s">
        <v>1</v>
      </c>
      <c r="N181" s="158" t="s">
        <v>38</v>
      </c>
      <c r="O181" s="53"/>
      <c r="P181" s="159">
        <f t="shared" si="11"/>
        <v>0</v>
      </c>
      <c r="Q181" s="159">
        <v>2.1199999999999999E-3</v>
      </c>
      <c r="R181" s="159">
        <f t="shared" si="12"/>
        <v>2.1199999999999999E-3</v>
      </c>
      <c r="S181" s="159">
        <v>0</v>
      </c>
      <c r="T181" s="160">
        <f t="shared" si="13"/>
        <v>0</v>
      </c>
      <c r="AR181" s="161" t="s">
        <v>194</v>
      </c>
      <c r="AT181" s="161" t="s">
        <v>125</v>
      </c>
      <c r="AU181" s="161" t="s">
        <v>83</v>
      </c>
      <c r="AY181" s="15" t="s">
        <v>122</v>
      </c>
      <c r="BE181" s="162">
        <f t="shared" si="14"/>
        <v>0</v>
      </c>
      <c r="BF181" s="162">
        <f t="shared" si="15"/>
        <v>0</v>
      </c>
      <c r="BG181" s="162">
        <f t="shared" si="16"/>
        <v>0</v>
      </c>
      <c r="BH181" s="162">
        <f t="shared" si="17"/>
        <v>0</v>
      </c>
      <c r="BI181" s="162">
        <f t="shared" si="18"/>
        <v>0</v>
      </c>
      <c r="BJ181" s="15" t="s">
        <v>81</v>
      </c>
      <c r="BK181" s="162">
        <f t="shared" si="19"/>
        <v>0</v>
      </c>
      <c r="BL181" s="15" t="s">
        <v>194</v>
      </c>
      <c r="BM181" s="161" t="s">
        <v>656</v>
      </c>
    </row>
    <row r="182" spans="2:65" s="1" customFormat="1" ht="24" customHeight="1" x14ac:dyDescent="0.2">
      <c r="B182" s="149"/>
      <c r="C182" s="150" t="s">
        <v>657</v>
      </c>
      <c r="D182" s="150" t="s">
        <v>125</v>
      </c>
      <c r="E182" s="151" t="s">
        <v>658</v>
      </c>
      <c r="F182" s="152" t="s">
        <v>659</v>
      </c>
      <c r="G182" s="153" t="s">
        <v>161</v>
      </c>
      <c r="H182" s="154">
        <v>1</v>
      </c>
      <c r="I182" s="155"/>
      <c r="J182" s="156">
        <f t="shared" si="10"/>
        <v>0</v>
      </c>
      <c r="K182" s="152" t="s">
        <v>129</v>
      </c>
      <c r="L182" s="30"/>
      <c r="M182" s="157" t="s">
        <v>1</v>
      </c>
      <c r="N182" s="158" t="s">
        <v>38</v>
      </c>
      <c r="O182" s="53"/>
      <c r="P182" s="159">
        <f t="shared" si="11"/>
        <v>0</v>
      </c>
      <c r="Q182" s="159">
        <v>2.1299999999999999E-3</v>
      </c>
      <c r="R182" s="159">
        <f t="shared" si="12"/>
        <v>2.1299999999999999E-3</v>
      </c>
      <c r="S182" s="159">
        <v>0</v>
      </c>
      <c r="T182" s="160">
        <f t="shared" si="13"/>
        <v>0</v>
      </c>
      <c r="AR182" s="161" t="s">
        <v>194</v>
      </c>
      <c r="AT182" s="161" t="s">
        <v>125</v>
      </c>
      <c r="AU182" s="161" t="s">
        <v>83</v>
      </c>
      <c r="AY182" s="15" t="s">
        <v>122</v>
      </c>
      <c r="BE182" s="162">
        <f t="shared" si="14"/>
        <v>0</v>
      </c>
      <c r="BF182" s="162">
        <f t="shared" si="15"/>
        <v>0</v>
      </c>
      <c r="BG182" s="162">
        <f t="shared" si="16"/>
        <v>0</v>
      </c>
      <c r="BH182" s="162">
        <f t="shared" si="17"/>
        <v>0</v>
      </c>
      <c r="BI182" s="162">
        <f t="shared" si="18"/>
        <v>0</v>
      </c>
      <c r="BJ182" s="15" t="s">
        <v>81</v>
      </c>
      <c r="BK182" s="162">
        <f t="shared" si="19"/>
        <v>0</v>
      </c>
      <c r="BL182" s="15" t="s">
        <v>194</v>
      </c>
      <c r="BM182" s="161" t="s">
        <v>660</v>
      </c>
    </row>
    <row r="183" spans="2:65" s="1" customFormat="1" ht="16.5" customHeight="1" x14ac:dyDescent="0.2">
      <c r="B183" s="149"/>
      <c r="C183" s="150" t="s">
        <v>661</v>
      </c>
      <c r="D183" s="150" t="s">
        <v>125</v>
      </c>
      <c r="E183" s="151" t="s">
        <v>662</v>
      </c>
      <c r="F183" s="152" t="s">
        <v>663</v>
      </c>
      <c r="G183" s="153" t="s">
        <v>161</v>
      </c>
      <c r="H183" s="154">
        <v>4</v>
      </c>
      <c r="I183" s="155"/>
      <c r="J183" s="156">
        <f t="shared" si="10"/>
        <v>0</v>
      </c>
      <c r="K183" s="152" t="s">
        <v>1</v>
      </c>
      <c r="L183" s="30"/>
      <c r="M183" s="157" t="s">
        <v>1</v>
      </c>
      <c r="N183" s="158" t="s">
        <v>38</v>
      </c>
      <c r="O183" s="53"/>
      <c r="P183" s="159">
        <f t="shared" si="11"/>
        <v>0</v>
      </c>
      <c r="Q183" s="159">
        <v>1.67E-3</v>
      </c>
      <c r="R183" s="159">
        <f t="shared" si="12"/>
        <v>6.6800000000000002E-3</v>
      </c>
      <c r="S183" s="159">
        <v>0</v>
      </c>
      <c r="T183" s="160">
        <f t="shared" si="13"/>
        <v>0</v>
      </c>
      <c r="AR183" s="161" t="s">
        <v>194</v>
      </c>
      <c r="AT183" s="161" t="s">
        <v>125</v>
      </c>
      <c r="AU183" s="161" t="s">
        <v>83</v>
      </c>
      <c r="AY183" s="15" t="s">
        <v>122</v>
      </c>
      <c r="BE183" s="162">
        <f t="shared" si="14"/>
        <v>0</v>
      </c>
      <c r="BF183" s="162">
        <f t="shared" si="15"/>
        <v>0</v>
      </c>
      <c r="BG183" s="162">
        <f t="shared" si="16"/>
        <v>0</v>
      </c>
      <c r="BH183" s="162">
        <f t="shared" si="17"/>
        <v>0</v>
      </c>
      <c r="BI183" s="162">
        <f t="shared" si="18"/>
        <v>0</v>
      </c>
      <c r="BJ183" s="15" t="s">
        <v>81</v>
      </c>
      <c r="BK183" s="162">
        <f t="shared" si="19"/>
        <v>0</v>
      </c>
      <c r="BL183" s="15" t="s">
        <v>194</v>
      </c>
      <c r="BM183" s="161" t="s">
        <v>664</v>
      </c>
    </row>
    <row r="184" spans="2:65" s="1" customFormat="1" ht="16.5" customHeight="1" x14ac:dyDescent="0.2">
      <c r="B184" s="149"/>
      <c r="C184" s="150" t="s">
        <v>665</v>
      </c>
      <c r="D184" s="150" t="s">
        <v>125</v>
      </c>
      <c r="E184" s="151" t="s">
        <v>666</v>
      </c>
      <c r="F184" s="152" t="s">
        <v>667</v>
      </c>
      <c r="G184" s="153" t="s">
        <v>161</v>
      </c>
      <c r="H184" s="154">
        <v>8</v>
      </c>
      <c r="I184" s="155"/>
      <c r="J184" s="156">
        <f t="shared" si="10"/>
        <v>0</v>
      </c>
      <c r="K184" s="152" t="s">
        <v>1</v>
      </c>
      <c r="L184" s="30"/>
      <c r="M184" s="157" t="s">
        <v>1</v>
      </c>
      <c r="N184" s="158" t="s">
        <v>38</v>
      </c>
      <c r="O184" s="53"/>
      <c r="P184" s="159">
        <f t="shared" si="11"/>
        <v>0</v>
      </c>
      <c r="Q184" s="159">
        <v>1.7000000000000001E-4</v>
      </c>
      <c r="R184" s="159">
        <f t="shared" si="12"/>
        <v>1.3600000000000001E-3</v>
      </c>
      <c r="S184" s="159">
        <v>0</v>
      </c>
      <c r="T184" s="160">
        <f t="shared" si="13"/>
        <v>0</v>
      </c>
      <c r="AR184" s="161" t="s">
        <v>194</v>
      </c>
      <c r="AT184" s="161" t="s">
        <v>125</v>
      </c>
      <c r="AU184" s="161" t="s">
        <v>83</v>
      </c>
      <c r="AY184" s="15" t="s">
        <v>122</v>
      </c>
      <c r="BE184" s="162">
        <f t="shared" si="14"/>
        <v>0</v>
      </c>
      <c r="BF184" s="162">
        <f t="shared" si="15"/>
        <v>0</v>
      </c>
      <c r="BG184" s="162">
        <f t="shared" si="16"/>
        <v>0</v>
      </c>
      <c r="BH184" s="162">
        <f t="shared" si="17"/>
        <v>0</v>
      </c>
      <c r="BI184" s="162">
        <f t="shared" si="18"/>
        <v>0</v>
      </c>
      <c r="BJ184" s="15" t="s">
        <v>81</v>
      </c>
      <c r="BK184" s="162">
        <f t="shared" si="19"/>
        <v>0</v>
      </c>
      <c r="BL184" s="15" t="s">
        <v>194</v>
      </c>
      <c r="BM184" s="161" t="s">
        <v>668</v>
      </c>
    </row>
    <row r="185" spans="2:65" s="1" customFormat="1" ht="16.5" customHeight="1" x14ac:dyDescent="0.2">
      <c r="B185" s="149"/>
      <c r="C185" s="150" t="s">
        <v>669</v>
      </c>
      <c r="D185" s="150" t="s">
        <v>125</v>
      </c>
      <c r="E185" s="151" t="s">
        <v>212</v>
      </c>
      <c r="F185" s="152" t="s">
        <v>213</v>
      </c>
      <c r="G185" s="153" t="s">
        <v>128</v>
      </c>
      <c r="H185" s="154">
        <v>261</v>
      </c>
      <c r="I185" s="155"/>
      <c r="J185" s="156">
        <f t="shared" si="10"/>
        <v>0</v>
      </c>
      <c r="K185" s="152" t="s">
        <v>129</v>
      </c>
      <c r="L185" s="30"/>
      <c r="M185" s="157" t="s">
        <v>1</v>
      </c>
      <c r="N185" s="158" t="s">
        <v>38</v>
      </c>
      <c r="O185" s="53"/>
      <c r="P185" s="159">
        <f t="shared" si="11"/>
        <v>0</v>
      </c>
      <c r="Q185" s="159">
        <v>0</v>
      </c>
      <c r="R185" s="159">
        <f t="shared" si="12"/>
        <v>0</v>
      </c>
      <c r="S185" s="159">
        <v>0</v>
      </c>
      <c r="T185" s="160">
        <f t="shared" si="13"/>
        <v>0</v>
      </c>
      <c r="AR185" s="161" t="s">
        <v>194</v>
      </c>
      <c r="AT185" s="161" t="s">
        <v>125</v>
      </c>
      <c r="AU185" s="161" t="s">
        <v>83</v>
      </c>
      <c r="AY185" s="15" t="s">
        <v>122</v>
      </c>
      <c r="BE185" s="162">
        <f t="shared" si="14"/>
        <v>0</v>
      </c>
      <c r="BF185" s="162">
        <f t="shared" si="15"/>
        <v>0</v>
      </c>
      <c r="BG185" s="162">
        <f t="shared" si="16"/>
        <v>0</v>
      </c>
      <c r="BH185" s="162">
        <f t="shared" si="17"/>
        <v>0</v>
      </c>
      <c r="BI185" s="162">
        <f t="shared" si="18"/>
        <v>0</v>
      </c>
      <c r="BJ185" s="15" t="s">
        <v>81</v>
      </c>
      <c r="BK185" s="162">
        <f t="shared" si="19"/>
        <v>0</v>
      </c>
      <c r="BL185" s="15" t="s">
        <v>194</v>
      </c>
      <c r="BM185" s="161" t="s">
        <v>670</v>
      </c>
    </row>
    <row r="186" spans="2:65" s="12" customFormat="1" ht="11.25" x14ac:dyDescent="0.2">
      <c r="B186" s="173"/>
      <c r="D186" s="174" t="s">
        <v>219</v>
      </c>
      <c r="E186" s="175" t="s">
        <v>1</v>
      </c>
      <c r="F186" s="176" t="s">
        <v>671</v>
      </c>
      <c r="H186" s="177">
        <v>261</v>
      </c>
      <c r="I186" s="178"/>
      <c r="L186" s="173"/>
      <c r="M186" s="179"/>
      <c r="N186" s="180"/>
      <c r="O186" s="180"/>
      <c r="P186" s="180"/>
      <c r="Q186" s="180"/>
      <c r="R186" s="180"/>
      <c r="S186" s="180"/>
      <c r="T186" s="181"/>
      <c r="AT186" s="175" t="s">
        <v>219</v>
      </c>
      <c r="AU186" s="175" t="s">
        <v>83</v>
      </c>
      <c r="AV186" s="12" t="s">
        <v>83</v>
      </c>
      <c r="AW186" s="12" t="s">
        <v>30</v>
      </c>
      <c r="AX186" s="12" t="s">
        <v>81</v>
      </c>
      <c r="AY186" s="175" t="s">
        <v>122</v>
      </c>
    </row>
    <row r="187" spans="2:65" s="1" customFormat="1" ht="24" customHeight="1" x14ac:dyDescent="0.2">
      <c r="B187" s="149"/>
      <c r="C187" s="150" t="s">
        <v>672</v>
      </c>
      <c r="D187" s="150" t="s">
        <v>125</v>
      </c>
      <c r="E187" s="151" t="s">
        <v>385</v>
      </c>
      <c r="F187" s="152" t="s">
        <v>386</v>
      </c>
      <c r="G187" s="153" t="s">
        <v>262</v>
      </c>
      <c r="H187" s="154">
        <v>0.63200000000000001</v>
      </c>
      <c r="I187" s="155"/>
      <c r="J187" s="156">
        <f>ROUND(I187*H187,2)</f>
        <v>0</v>
      </c>
      <c r="K187" s="152" t="s">
        <v>129</v>
      </c>
      <c r="L187" s="30"/>
      <c r="M187" s="157" t="s">
        <v>1</v>
      </c>
      <c r="N187" s="158" t="s">
        <v>38</v>
      </c>
      <c r="O187" s="53"/>
      <c r="P187" s="159">
        <f>O187*H187</f>
        <v>0</v>
      </c>
      <c r="Q187" s="159">
        <v>0</v>
      </c>
      <c r="R187" s="159">
        <f>Q187*H187</f>
        <v>0</v>
      </c>
      <c r="S187" s="159">
        <v>0</v>
      </c>
      <c r="T187" s="160">
        <f>S187*H187</f>
        <v>0</v>
      </c>
      <c r="AR187" s="161" t="s">
        <v>194</v>
      </c>
      <c r="AT187" s="161" t="s">
        <v>125</v>
      </c>
      <c r="AU187" s="161" t="s">
        <v>83</v>
      </c>
      <c r="AY187" s="15" t="s">
        <v>122</v>
      </c>
      <c r="BE187" s="162">
        <f>IF(N187="základní",J187,0)</f>
        <v>0</v>
      </c>
      <c r="BF187" s="162">
        <f>IF(N187="snížená",J187,0)</f>
        <v>0</v>
      </c>
      <c r="BG187" s="162">
        <f>IF(N187="zákl. přenesená",J187,0)</f>
        <v>0</v>
      </c>
      <c r="BH187" s="162">
        <f>IF(N187="sníž. přenesená",J187,0)</f>
        <v>0</v>
      </c>
      <c r="BI187" s="162">
        <f>IF(N187="nulová",J187,0)</f>
        <v>0</v>
      </c>
      <c r="BJ187" s="15" t="s">
        <v>81</v>
      </c>
      <c r="BK187" s="162">
        <f>ROUND(I187*H187,2)</f>
        <v>0</v>
      </c>
      <c r="BL187" s="15" t="s">
        <v>194</v>
      </c>
      <c r="BM187" s="161" t="s">
        <v>673</v>
      </c>
    </row>
    <row r="188" spans="2:65" s="1" customFormat="1" ht="24" customHeight="1" x14ac:dyDescent="0.2">
      <c r="B188" s="149"/>
      <c r="C188" s="150" t="s">
        <v>674</v>
      </c>
      <c r="D188" s="150" t="s">
        <v>125</v>
      </c>
      <c r="E188" s="151" t="s">
        <v>388</v>
      </c>
      <c r="F188" s="152" t="s">
        <v>389</v>
      </c>
      <c r="G188" s="153" t="s">
        <v>262</v>
      </c>
      <c r="H188" s="154">
        <v>0.63200000000000001</v>
      </c>
      <c r="I188" s="155"/>
      <c r="J188" s="156">
        <f>ROUND(I188*H188,2)</f>
        <v>0</v>
      </c>
      <c r="K188" s="152" t="s">
        <v>129</v>
      </c>
      <c r="L188" s="30"/>
      <c r="M188" s="157" t="s">
        <v>1</v>
      </c>
      <c r="N188" s="158" t="s">
        <v>38</v>
      </c>
      <c r="O188" s="53"/>
      <c r="P188" s="159">
        <f>O188*H188</f>
        <v>0</v>
      </c>
      <c r="Q188" s="159">
        <v>0</v>
      </c>
      <c r="R188" s="159">
        <f>Q188*H188</f>
        <v>0</v>
      </c>
      <c r="S188" s="159">
        <v>0</v>
      </c>
      <c r="T188" s="160">
        <f>S188*H188</f>
        <v>0</v>
      </c>
      <c r="AR188" s="161" t="s">
        <v>194</v>
      </c>
      <c r="AT188" s="161" t="s">
        <v>125</v>
      </c>
      <c r="AU188" s="161" t="s">
        <v>83</v>
      </c>
      <c r="AY188" s="15" t="s">
        <v>122</v>
      </c>
      <c r="BE188" s="162">
        <f>IF(N188="základní",J188,0)</f>
        <v>0</v>
      </c>
      <c r="BF188" s="162">
        <f>IF(N188="snížená",J188,0)</f>
        <v>0</v>
      </c>
      <c r="BG188" s="162">
        <f>IF(N188="zákl. přenesená",J188,0)</f>
        <v>0</v>
      </c>
      <c r="BH188" s="162">
        <f>IF(N188="sníž. přenesená",J188,0)</f>
        <v>0</v>
      </c>
      <c r="BI188" s="162">
        <f>IF(N188="nulová",J188,0)</f>
        <v>0</v>
      </c>
      <c r="BJ188" s="15" t="s">
        <v>81</v>
      </c>
      <c r="BK188" s="162">
        <f>ROUND(I188*H188,2)</f>
        <v>0</v>
      </c>
      <c r="BL188" s="15" t="s">
        <v>194</v>
      </c>
      <c r="BM188" s="161" t="s">
        <v>675</v>
      </c>
    </row>
    <row r="189" spans="2:65" s="11" customFormat="1" ht="22.9" customHeight="1" x14ac:dyDescent="0.2">
      <c r="B189" s="136"/>
      <c r="D189" s="137" t="s">
        <v>72</v>
      </c>
      <c r="E189" s="147" t="s">
        <v>244</v>
      </c>
      <c r="F189" s="147" t="s">
        <v>245</v>
      </c>
      <c r="I189" s="139"/>
      <c r="J189" s="148">
        <f>BK189</f>
        <v>0</v>
      </c>
      <c r="L189" s="136"/>
      <c r="M189" s="141"/>
      <c r="N189" s="142"/>
      <c r="O189" s="142"/>
      <c r="P189" s="143">
        <f>SUM(P190:P223)</f>
        <v>0</v>
      </c>
      <c r="Q189" s="142"/>
      <c r="R189" s="143">
        <f>SUM(R190:R223)</f>
        <v>0.71238000000000012</v>
      </c>
      <c r="S189" s="142"/>
      <c r="T189" s="144">
        <f>SUM(T190:T223)</f>
        <v>0</v>
      </c>
      <c r="AR189" s="137" t="s">
        <v>83</v>
      </c>
      <c r="AT189" s="145" t="s">
        <v>72</v>
      </c>
      <c r="AU189" s="145" t="s">
        <v>81</v>
      </c>
      <c r="AY189" s="137" t="s">
        <v>122</v>
      </c>
      <c r="BK189" s="146">
        <f>SUM(BK190:BK223)</f>
        <v>0</v>
      </c>
    </row>
    <row r="190" spans="2:65" s="1" customFormat="1" ht="24" customHeight="1" x14ac:dyDescent="0.2">
      <c r="B190" s="149"/>
      <c r="C190" s="150" t="s">
        <v>203</v>
      </c>
      <c r="D190" s="150" t="s">
        <v>125</v>
      </c>
      <c r="E190" s="151" t="s">
        <v>676</v>
      </c>
      <c r="F190" s="152" t="s">
        <v>677</v>
      </c>
      <c r="G190" s="153" t="s">
        <v>128</v>
      </c>
      <c r="H190" s="154">
        <v>17</v>
      </c>
      <c r="I190" s="155"/>
      <c r="J190" s="156">
        <f t="shared" ref="J190:J219" si="20">ROUND(I190*H190,2)</f>
        <v>0</v>
      </c>
      <c r="K190" s="152" t="s">
        <v>129</v>
      </c>
      <c r="L190" s="30"/>
      <c r="M190" s="157" t="s">
        <v>1</v>
      </c>
      <c r="N190" s="158" t="s">
        <v>38</v>
      </c>
      <c r="O190" s="53"/>
      <c r="P190" s="159">
        <f t="shared" ref="P190:P219" si="21">O190*H190</f>
        <v>0</v>
      </c>
      <c r="Q190" s="159">
        <v>4.5100000000000001E-3</v>
      </c>
      <c r="R190" s="159">
        <f t="shared" ref="R190:R219" si="22">Q190*H190</f>
        <v>7.6670000000000002E-2</v>
      </c>
      <c r="S190" s="159">
        <v>0</v>
      </c>
      <c r="T190" s="160">
        <f t="shared" ref="T190:T219" si="23">S190*H190</f>
        <v>0</v>
      </c>
      <c r="AR190" s="161" t="s">
        <v>194</v>
      </c>
      <c r="AT190" s="161" t="s">
        <v>125</v>
      </c>
      <c r="AU190" s="161" t="s">
        <v>83</v>
      </c>
      <c r="AY190" s="15" t="s">
        <v>122</v>
      </c>
      <c r="BE190" s="162">
        <f t="shared" ref="BE190:BE219" si="24">IF(N190="základní",J190,0)</f>
        <v>0</v>
      </c>
      <c r="BF190" s="162">
        <f t="shared" ref="BF190:BF219" si="25">IF(N190="snížená",J190,0)</f>
        <v>0</v>
      </c>
      <c r="BG190" s="162">
        <f t="shared" ref="BG190:BG219" si="26">IF(N190="zákl. přenesená",J190,0)</f>
        <v>0</v>
      </c>
      <c r="BH190" s="162">
        <f t="shared" ref="BH190:BH219" si="27">IF(N190="sníž. přenesená",J190,0)</f>
        <v>0</v>
      </c>
      <c r="BI190" s="162">
        <f t="shared" ref="BI190:BI219" si="28">IF(N190="nulová",J190,0)</f>
        <v>0</v>
      </c>
      <c r="BJ190" s="15" t="s">
        <v>81</v>
      </c>
      <c r="BK190" s="162">
        <f t="shared" ref="BK190:BK219" si="29">ROUND(I190*H190,2)</f>
        <v>0</v>
      </c>
      <c r="BL190" s="15" t="s">
        <v>194</v>
      </c>
      <c r="BM190" s="161" t="s">
        <v>678</v>
      </c>
    </row>
    <row r="191" spans="2:65" s="1" customFormat="1" ht="24" customHeight="1" x14ac:dyDescent="0.2">
      <c r="B191" s="149"/>
      <c r="C191" s="150" t="s">
        <v>346</v>
      </c>
      <c r="D191" s="150" t="s">
        <v>125</v>
      </c>
      <c r="E191" s="151" t="s">
        <v>472</v>
      </c>
      <c r="F191" s="152" t="s">
        <v>473</v>
      </c>
      <c r="G191" s="153" t="s">
        <v>128</v>
      </c>
      <c r="H191" s="154">
        <v>136</v>
      </c>
      <c r="I191" s="155"/>
      <c r="J191" s="156">
        <f t="shared" si="20"/>
        <v>0</v>
      </c>
      <c r="K191" s="152" t="s">
        <v>129</v>
      </c>
      <c r="L191" s="30"/>
      <c r="M191" s="157" t="s">
        <v>1</v>
      </c>
      <c r="N191" s="158" t="s">
        <v>38</v>
      </c>
      <c r="O191" s="53"/>
      <c r="P191" s="159">
        <f t="shared" si="21"/>
        <v>0</v>
      </c>
      <c r="Q191" s="159">
        <v>6.6E-4</v>
      </c>
      <c r="R191" s="159">
        <f t="shared" si="22"/>
        <v>8.9760000000000006E-2</v>
      </c>
      <c r="S191" s="159">
        <v>0</v>
      </c>
      <c r="T191" s="160">
        <f t="shared" si="23"/>
        <v>0</v>
      </c>
      <c r="AR191" s="161" t="s">
        <v>194</v>
      </c>
      <c r="AT191" s="161" t="s">
        <v>125</v>
      </c>
      <c r="AU191" s="161" t="s">
        <v>83</v>
      </c>
      <c r="AY191" s="15" t="s">
        <v>122</v>
      </c>
      <c r="BE191" s="162">
        <f t="shared" si="24"/>
        <v>0</v>
      </c>
      <c r="BF191" s="162">
        <f t="shared" si="25"/>
        <v>0</v>
      </c>
      <c r="BG191" s="162">
        <f t="shared" si="26"/>
        <v>0</v>
      </c>
      <c r="BH191" s="162">
        <f t="shared" si="27"/>
        <v>0</v>
      </c>
      <c r="BI191" s="162">
        <f t="shared" si="28"/>
        <v>0</v>
      </c>
      <c r="BJ191" s="15" t="s">
        <v>81</v>
      </c>
      <c r="BK191" s="162">
        <f t="shared" si="29"/>
        <v>0</v>
      </c>
      <c r="BL191" s="15" t="s">
        <v>194</v>
      </c>
      <c r="BM191" s="161" t="s">
        <v>679</v>
      </c>
    </row>
    <row r="192" spans="2:65" s="1" customFormat="1" ht="24" customHeight="1" x14ac:dyDescent="0.2">
      <c r="B192" s="149"/>
      <c r="C192" s="150" t="s">
        <v>194</v>
      </c>
      <c r="D192" s="150" t="s">
        <v>125</v>
      </c>
      <c r="E192" s="151" t="s">
        <v>680</v>
      </c>
      <c r="F192" s="152" t="s">
        <v>681</v>
      </c>
      <c r="G192" s="153" t="s">
        <v>128</v>
      </c>
      <c r="H192" s="154">
        <v>38</v>
      </c>
      <c r="I192" s="155"/>
      <c r="J192" s="156">
        <f t="shared" si="20"/>
        <v>0</v>
      </c>
      <c r="K192" s="152" t="s">
        <v>129</v>
      </c>
      <c r="L192" s="30"/>
      <c r="M192" s="157" t="s">
        <v>1</v>
      </c>
      <c r="N192" s="158" t="s">
        <v>38</v>
      </c>
      <c r="O192" s="53"/>
      <c r="P192" s="159">
        <f t="shared" si="21"/>
        <v>0</v>
      </c>
      <c r="Q192" s="159">
        <v>9.1E-4</v>
      </c>
      <c r="R192" s="159">
        <f t="shared" si="22"/>
        <v>3.458E-2</v>
      </c>
      <c r="S192" s="159">
        <v>0</v>
      </c>
      <c r="T192" s="160">
        <f t="shared" si="23"/>
        <v>0</v>
      </c>
      <c r="AR192" s="161" t="s">
        <v>194</v>
      </c>
      <c r="AT192" s="161" t="s">
        <v>125</v>
      </c>
      <c r="AU192" s="161" t="s">
        <v>83</v>
      </c>
      <c r="AY192" s="15" t="s">
        <v>122</v>
      </c>
      <c r="BE192" s="162">
        <f t="shared" si="24"/>
        <v>0</v>
      </c>
      <c r="BF192" s="162">
        <f t="shared" si="25"/>
        <v>0</v>
      </c>
      <c r="BG192" s="162">
        <f t="shared" si="26"/>
        <v>0</v>
      </c>
      <c r="BH192" s="162">
        <f t="shared" si="27"/>
        <v>0</v>
      </c>
      <c r="BI192" s="162">
        <f t="shared" si="28"/>
        <v>0</v>
      </c>
      <c r="BJ192" s="15" t="s">
        <v>81</v>
      </c>
      <c r="BK192" s="162">
        <f t="shared" si="29"/>
        <v>0</v>
      </c>
      <c r="BL192" s="15" t="s">
        <v>194</v>
      </c>
      <c r="BM192" s="161" t="s">
        <v>682</v>
      </c>
    </row>
    <row r="193" spans="2:65" s="1" customFormat="1" ht="24" customHeight="1" x14ac:dyDescent="0.2">
      <c r="B193" s="149"/>
      <c r="C193" s="150" t="s">
        <v>8</v>
      </c>
      <c r="D193" s="150" t="s">
        <v>125</v>
      </c>
      <c r="E193" s="151" t="s">
        <v>683</v>
      </c>
      <c r="F193" s="152" t="s">
        <v>684</v>
      </c>
      <c r="G193" s="153" t="s">
        <v>128</v>
      </c>
      <c r="H193" s="154">
        <v>32</v>
      </c>
      <c r="I193" s="155"/>
      <c r="J193" s="156">
        <f t="shared" si="20"/>
        <v>0</v>
      </c>
      <c r="K193" s="152" t="s">
        <v>129</v>
      </c>
      <c r="L193" s="30"/>
      <c r="M193" s="157" t="s">
        <v>1</v>
      </c>
      <c r="N193" s="158" t="s">
        <v>38</v>
      </c>
      <c r="O193" s="53"/>
      <c r="P193" s="159">
        <f t="shared" si="21"/>
        <v>0</v>
      </c>
      <c r="Q193" s="159">
        <v>1.1900000000000001E-3</v>
      </c>
      <c r="R193" s="159">
        <f t="shared" si="22"/>
        <v>3.8080000000000003E-2</v>
      </c>
      <c r="S193" s="159">
        <v>0</v>
      </c>
      <c r="T193" s="160">
        <f t="shared" si="23"/>
        <v>0</v>
      </c>
      <c r="AR193" s="161" t="s">
        <v>194</v>
      </c>
      <c r="AT193" s="161" t="s">
        <v>125</v>
      </c>
      <c r="AU193" s="161" t="s">
        <v>83</v>
      </c>
      <c r="AY193" s="15" t="s">
        <v>122</v>
      </c>
      <c r="BE193" s="162">
        <f t="shared" si="24"/>
        <v>0</v>
      </c>
      <c r="BF193" s="162">
        <f t="shared" si="25"/>
        <v>0</v>
      </c>
      <c r="BG193" s="162">
        <f t="shared" si="26"/>
        <v>0</v>
      </c>
      <c r="BH193" s="162">
        <f t="shared" si="27"/>
        <v>0</v>
      </c>
      <c r="BI193" s="162">
        <f t="shared" si="28"/>
        <v>0</v>
      </c>
      <c r="BJ193" s="15" t="s">
        <v>81</v>
      </c>
      <c r="BK193" s="162">
        <f t="shared" si="29"/>
        <v>0</v>
      </c>
      <c r="BL193" s="15" t="s">
        <v>194</v>
      </c>
      <c r="BM193" s="161" t="s">
        <v>685</v>
      </c>
    </row>
    <row r="194" spans="2:65" s="1" customFormat="1" ht="24" customHeight="1" x14ac:dyDescent="0.2">
      <c r="B194" s="149"/>
      <c r="C194" s="150" t="s">
        <v>130</v>
      </c>
      <c r="D194" s="150" t="s">
        <v>125</v>
      </c>
      <c r="E194" s="151" t="s">
        <v>686</v>
      </c>
      <c r="F194" s="152" t="s">
        <v>687</v>
      </c>
      <c r="G194" s="153" t="s">
        <v>128</v>
      </c>
      <c r="H194" s="154">
        <v>120</v>
      </c>
      <c r="I194" s="155"/>
      <c r="J194" s="156">
        <f t="shared" si="20"/>
        <v>0</v>
      </c>
      <c r="K194" s="152" t="s">
        <v>1</v>
      </c>
      <c r="L194" s="30"/>
      <c r="M194" s="157" t="s">
        <v>1</v>
      </c>
      <c r="N194" s="158" t="s">
        <v>38</v>
      </c>
      <c r="O194" s="53"/>
      <c r="P194" s="159">
        <f t="shared" si="21"/>
        <v>0</v>
      </c>
      <c r="Q194" s="159">
        <v>7.7999999999999999E-4</v>
      </c>
      <c r="R194" s="159">
        <f t="shared" si="22"/>
        <v>9.3600000000000003E-2</v>
      </c>
      <c r="S194" s="159">
        <v>0</v>
      </c>
      <c r="T194" s="160">
        <f t="shared" si="23"/>
        <v>0</v>
      </c>
      <c r="AR194" s="161" t="s">
        <v>194</v>
      </c>
      <c r="AT194" s="161" t="s">
        <v>125</v>
      </c>
      <c r="AU194" s="161" t="s">
        <v>83</v>
      </c>
      <c r="AY194" s="15" t="s">
        <v>122</v>
      </c>
      <c r="BE194" s="162">
        <f t="shared" si="24"/>
        <v>0</v>
      </c>
      <c r="BF194" s="162">
        <f t="shared" si="25"/>
        <v>0</v>
      </c>
      <c r="BG194" s="162">
        <f t="shared" si="26"/>
        <v>0</v>
      </c>
      <c r="BH194" s="162">
        <f t="shared" si="27"/>
        <v>0</v>
      </c>
      <c r="BI194" s="162">
        <f t="shared" si="28"/>
        <v>0</v>
      </c>
      <c r="BJ194" s="15" t="s">
        <v>81</v>
      </c>
      <c r="BK194" s="162">
        <f t="shared" si="29"/>
        <v>0</v>
      </c>
      <c r="BL194" s="15" t="s">
        <v>194</v>
      </c>
      <c r="BM194" s="161" t="s">
        <v>688</v>
      </c>
    </row>
    <row r="195" spans="2:65" s="1" customFormat="1" ht="24" customHeight="1" x14ac:dyDescent="0.2">
      <c r="B195" s="149"/>
      <c r="C195" s="150" t="s">
        <v>136</v>
      </c>
      <c r="D195" s="150" t="s">
        <v>125</v>
      </c>
      <c r="E195" s="151" t="s">
        <v>689</v>
      </c>
      <c r="F195" s="152" t="s">
        <v>690</v>
      </c>
      <c r="G195" s="153" t="s">
        <v>128</v>
      </c>
      <c r="H195" s="154">
        <v>25</v>
      </c>
      <c r="I195" s="155"/>
      <c r="J195" s="156">
        <f t="shared" si="20"/>
        <v>0</v>
      </c>
      <c r="K195" s="152" t="s">
        <v>1</v>
      </c>
      <c r="L195" s="30"/>
      <c r="M195" s="157" t="s">
        <v>1</v>
      </c>
      <c r="N195" s="158" t="s">
        <v>38</v>
      </c>
      <c r="O195" s="53"/>
      <c r="P195" s="159">
        <f t="shared" si="21"/>
        <v>0</v>
      </c>
      <c r="Q195" s="159">
        <v>9.6000000000000002E-4</v>
      </c>
      <c r="R195" s="159">
        <f t="shared" si="22"/>
        <v>2.4E-2</v>
      </c>
      <c r="S195" s="159">
        <v>0</v>
      </c>
      <c r="T195" s="160">
        <f t="shared" si="23"/>
        <v>0</v>
      </c>
      <c r="AR195" s="161" t="s">
        <v>194</v>
      </c>
      <c r="AT195" s="161" t="s">
        <v>125</v>
      </c>
      <c r="AU195" s="161" t="s">
        <v>83</v>
      </c>
      <c r="AY195" s="15" t="s">
        <v>122</v>
      </c>
      <c r="BE195" s="162">
        <f t="shared" si="24"/>
        <v>0</v>
      </c>
      <c r="BF195" s="162">
        <f t="shared" si="25"/>
        <v>0</v>
      </c>
      <c r="BG195" s="162">
        <f t="shared" si="26"/>
        <v>0</v>
      </c>
      <c r="BH195" s="162">
        <f t="shared" si="27"/>
        <v>0</v>
      </c>
      <c r="BI195" s="162">
        <f t="shared" si="28"/>
        <v>0</v>
      </c>
      <c r="BJ195" s="15" t="s">
        <v>81</v>
      </c>
      <c r="BK195" s="162">
        <f t="shared" si="29"/>
        <v>0</v>
      </c>
      <c r="BL195" s="15" t="s">
        <v>194</v>
      </c>
      <c r="BM195" s="161" t="s">
        <v>691</v>
      </c>
    </row>
    <row r="196" spans="2:65" s="1" customFormat="1" ht="24" customHeight="1" x14ac:dyDescent="0.2">
      <c r="B196" s="149"/>
      <c r="C196" s="150" t="s">
        <v>83</v>
      </c>
      <c r="D196" s="150" t="s">
        <v>125</v>
      </c>
      <c r="E196" s="151" t="s">
        <v>692</v>
      </c>
      <c r="F196" s="152" t="s">
        <v>693</v>
      </c>
      <c r="G196" s="153" t="s">
        <v>128</v>
      </c>
      <c r="H196" s="154">
        <v>8</v>
      </c>
      <c r="I196" s="155"/>
      <c r="J196" s="156">
        <f t="shared" si="20"/>
        <v>0</v>
      </c>
      <c r="K196" s="152" t="s">
        <v>1</v>
      </c>
      <c r="L196" s="30"/>
      <c r="M196" s="157" t="s">
        <v>1</v>
      </c>
      <c r="N196" s="158" t="s">
        <v>38</v>
      </c>
      <c r="O196" s="53"/>
      <c r="P196" s="159">
        <f t="shared" si="21"/>
        <v>0</v>
      </c>
      <c r="Q196" s="159">
        <v>1.25E-3</v>
      </c>
      <c r="R196" s="159">
        <f t="shared" si="22"/>
        <v>0.01</v>
      </c>
      <c r="S196" s="159">
        <v>0</v>
      </c>
      <c r="T196" s="160">
        <f t="shared" si="23"/>
        <v>0</v>
      </c>
      <c r="AR196" s="161" t="s">
        <v>194</v>
      </c>
      <c r="AT196" s="161" t="s">
        <v>125</v>
      </c>
      <c r="AU196" s="161" t="s">
        <v>83</v>
      </c>
      <c r="AY196" s="15" t="s">
        <v>122</v>
      </c>
      <c r="BE196" s="162">
        <f t="shared" si="24"/>
        <v>0</v>
      </c>
      <c r="BF196" s="162">
        <f t="shared" si="25"/>
        <v>0</v>
      </c>
      <c r="BG196" s="162">
        <f t="shared" si="26"/>
        <v>0</v>
      </c>
      <c r="BH196" s="162">
        <f t="shared" si="27"/>
        <v>0</v>
      </c>
      <c r="BI196" s="162">
        <f t="shared" si="28"/>
        <v>0</v>
      </c>
      <c r="BJ196" s="15" t="s">
        <v>81</v>
      </c>
      <c r="BK196" s="162">
        <f t="shared" si="29"/>
        <v>0</v>
      </c>
      <c r="BL196" s="15" t="s">
        <v>194</v>
      </c>
      <c r="BM196" s="161" t="s">
        <v>694</v>
      </c>
    </row>
    <row r="197" spans="2:65" s="1" customFormat="1" ht="24" customHeight="1" x14ac:dyDescent="0.2">
      <c r="B197" s="149"/>
      <c r="C197" s="150" t="s">
        <v>81</v>
      </c>
      <c r="D197" s="150" t="s">
        <v>125</v>
      </c>
      <c r="E197" s="151" t="s">
        <v>400</v>
      </c>
      <c r="F197" s="152" t="s">
        <v>401</v>
      </c>
      <c r="G197" s="153" t="s">
        <v>128</v>
      </c>
      <c r="H197" s="154">
        <v>40</v>
      </c>
      <c r="I197" s="155"/>
      <c r="J197" s="156">
        <f t="shared" si="20"/>
        <v>0</v>
      </c>
      <c r="K197" s="152" t="s">
        <v>1</v>
      </c>
      <c r="L197" s="30"/>
      <c r="M197" s="157" t="s">
        <v>1</v>
      </c>
      <c r="N197" s="158" t="s">
        <v>38</v>
      </c>
      <c r="O197" s="53"/>
      <c r="P197" s="159">
        <f t="shared" si="21"/>
        <v>0</v>
      </c>
      <c r="Q197" s="159">
        <v>2.5600000000000002E-3</v>
      </c>
      <c r="R197" s="159">
        <f t="shared" si="22"/>
        <v>0.1024</v>
      </c>
      <c r="S197" s="159">
        <v>0</v>
      </c>
      <c r="T197" s="160">
        <f t="shared" si="23"/>
        <v>0</v>
      </c>
      <c r="AR197" s="161" t="s">
        <v>194</v>
      </c>
      <c r="AT197" s="161" t="s">
        <v>125</v>
      </c>
      <c r="AU197" s="161" t="s">
        <v>83</v>
      </c>
      <c r="AY197" s="15" t="s">
        <v>122</v>
      </c>
      <c r="BE197" s="162">
        <f t="shared" si="24"/>
        <v>0</v>
      </c>
      <c r="BF197" s="162">
        <f t="shared" si="25"/>
        <v>0</v>
      </c>
      <c r="BG197" s="162">
        <f t="shared" si="26"/>
        <v>0</v>
      </c>
      <c r="BH197" s="162">
        <f t="shared" si="27"/>
        <v>0</v>
      </c>
      <c r="BI197" s="162">
        <f t="shared" si="28"/>
        <v>0</v>
      </c>
      <c r="BJ197" s="15" t="s">
        <v>81</v>
      </c>
      <c r="BK197" s="162">
        <f t="shared" si="29"/>
        <v>0</v>
      </c>
      <c r="BL197" s="15" t="s">
        <v>194</v>
      </c>
      <c r="BM197" s="161" t="s">
        <v>695</v>
      </c>
    </row>
    <row r="198" spans="2:65" s="1" customFormat="1" ht="24" customHeight="1" x14ac:dyDescent="0.2">
      <c r="B198" s="149"/>
      <c r="C198" s="150" t="s">
        <v>696</v>
      </c>
      <c r="D198" s="150" t="s">
        <v>125</v>
      </c>
      <c r="E198" s="151" t="s">
        <v>697</v>
      </c>
      <c r="F198" s="152" t="s">
        <v>698</v>
      </c>
      <c r="G198" s="153" t="s">
        <v>161</v>
      </c>
      <c r="H198" s="154">
        <v>1</v>
      </c>
      <c r="I198" s="155"/>
      <c r="J198" s="156">
        <f t="shared" si="20"/>
        <v>0</v>
      </c>
      <c r="K198" s="152" t="s">
        <v>129</v>
      </c>
      <c r="L198" s="30"/>
      <c r="M198" s="157" t="s">
        <v>1</v>
      </c>
      <c r="N198" s="158" t="s">
        <v>38</v>
      </c>
      <c r="O198" s="53"/>
      <c r="P198" s="159">
        <f t="shared" si="21"/>
        <v>0</v>
      </c>
      <c r="Q198" s="159">
        <v>1.2E-4</v>
      </c>
      <c r="R198" s="159">
        <f t="shared" si="22"/>
        <v>1.2E-4</v>
      </c>
      <c r="S198" s="159">
        <v>0</v>
      </c>
      <c r="T198" s="160">
        <f t="shared" si="23"/>
        <v>0</v>
      </c>
      <c r="AR198" s="161" t="s">
        <v>194</v>
      </c>
      <c r="AT198" s="161" t="s">
        <v>125</v>
      </c>
      <c r="AU198" s="161" t="s">
        <v>83</v>
      </c>
      <c r="AY198" s="15" t="s">
        <v>122</v>
      </c>
      <c r="BE198" s="162">
        <f t="shared" si="24"/>
        <v>0</v>
      </c>
      <c r="BF198" s="162">
        <f t="shared" si="25"/>
        <v>0</v>
      </c>
      <c r="BG198" s="162">
        <f t="shared" si="26"/>
        <v>0</v>
      </c>
      <c r="BH198" s="162">
        <f t="shared" si="27"/>
        <v>0</v>
      </c>
      <c r="BI198" s="162">
        <f t="shared" si="28"/>
        <v>0</v>
      </c>
      <c r="BJ198" s="15" t="s">
        <v>81</v>
      </c>
      <c r="BK198" s="162">
        <f t="shared" si="29"/>
        <v>0</v>
      </c>
      <c r="BL198" s="15" t="s">
        <v>194</v>
      </c>
      <c r="BM198" s="161" t="s">
        <v>699</v>
      </c>
    </row>
    <row r="199" spans="2:65" s="1" customFormat="1" ht="24" customHeight="1" x14ac:dyDescent="0.2">
      <c r="B199" s="149"/>
      <c r="C199" s="150" t="s">
        <v>700</v>
      </c>
      <c r="D199" s="150" t="s">
        <v>125</v>
      </c>
      <c r="E199" s="151" t="s">
        <v>406</v>
      </c>
      <c r="F199" s="152" t="s">
        <v>407</v>
      </c>
      <c r="G199" s="153" t="s">
        <v>161</v>
      </c>
      <c r="H199" s="154">
        <v>1</v>
      </c>
      <c r="I199" s="155"/>
      <c r="J199" s="156">
        <f t="shared" si="20"/>
        <v>0</v>
      </c>
      <c r="K199" s="152" t="s">
        <v>129</v>
      </c>
      <c r="L199" s="30"/>
      <c r="M199" s="157" t="s">
        <v>1</v>
      </c>
      <c r="N199" s="158" t="s">
        <v>38</v>
      </c>
      <c r="O199" s="53"/>
      <c r="P199" s="159">
        <f t="shared" si="21"/>
        <v>0</v>
      </c>
      <c r="Q199" s="159">
        <v>2.4000000000000001E-4</v>
      </c>
      <c r="R199" s="159">
        <f t="shared" si="22"/>
        <v>2.4000000000000001E-4</v>
      </c>
      <c r="S199" s="159">
        <v>0</v>
      </c>
      <c r="T199" s="160">
        <f t="shared" si="23"/>
        <v>0</v>
      </c>
      <c r="AR199" s="161" t="s">
        <v>194</v>
      </c>
      <c r="AT199" s="161" t="s">
        <v>125</v>
      </c>
      <c r="AU199" s="161" t="s">
        <v>83</v>
      </c>
      <c r="AY199" s="15" t="s">
        <v>122</v>
      </c>
      <c r="BE199" s="162">
        <f t="shared" si="24"/>
        <v>0</v>
      </c>
      <c r="BF199" s="162">
        <f t="shared" si="25"/>
        <v>0</v>
      </c>
      <c r="BG199" s="162">
        <f t="shared" si="26"/>
        <v>0</v>
      </c>
      <c r="BH199" s="162">
        <f t="shared" si="27"/>
        <v>0</v>
      </c>
      <c r="BI199" s="162">
        <f t="shared" si="28"/>
        <v>0</v>
      </c>
      <c r="BJ199" s="15" t="s">
        <v>81</v>
      </c>
      <c r="BK199" s="162">
        <f t="shared" si="29"/>
        <v>0</v>
      </c>
      <c r="BL199" s="15" t="s">
        <v>194</v>
      </c>
      <c r="BM199" s="161" t="s">
        <v>701</v>
      </c>
    </row>
    <row r="200" spans="2:65" s="1" customFormat="1" ht="24" customHeight="1" x14ac:dyDescent="0.2">
      <c r="B200" s="149"/>
      <c r="C200" s="150" t="s">
        <v>702</v>
      </c>
      <c r="D200" s="150" t="s">
        <v>125</v>
      </c>
      <c r="E200" s="151" t="s">
        <v>409</v>
      </c>
      <c r="F200" s="152" t="s">
        <v>410</v>
      </c>
      <c r="G200" s="153" t="s">
        <v>161</v>
      </c>
      <c r="H200" s="154">
        <v>1</v>
      </c>
      <c r="I200" s="155"/>
      <c r="J200" s="156">
        <f t="shared" si="20"/>
        <v>0</v>
      </c>
      <c r="K200" s="152" t="s">
        <v>129</v>
      </c>
      <c r="L200" s="30"/>
      <c r="M200" s="157" t="s">
        <v>1</v>
      </c>
      <c r="N200" s="158" t="s">
        <v>38</v>
      </c>
      <c r="O200" s="53"/>
      <c r="P200" s="159">
        <f t="shared" si="21"/>
        <v>0</v>
      </c>
      <c r="Q200" s="159">
        <v>3.6000000000000002E-4</v>
      </c>
      <c r="R200" s="159">
        <f t="shared" si="22"/>
        <v>3.6000000000000002E-4</v>
      </c>
      <c r="S200" s="159">
        <v>0</v>
      </c>
      <c r="T200" s="160">
        <f t="shared" si="23"/>
        <v>0</v>
      </c>
      <c r="AR200" s="161" t="s">
        <v>194</v>
      </c>
      <c r="AT200" s="161" t="s">
        <v>125</v>
      </c>
      <c r="AU200" s="161" t="s">
        <v>83</v>
      </c>
      <c r="AY200" s="15" t="s">
        <v>122</v>
      </c>
      <c r="BE200" s="162">
        <f t="shared" si="24"/>
        <v>0</v>
      </c>
      <c r="BF200" s="162">
        <f t="shared" si="25"/>
        <v>0</v>
      </c>
      <c r="BG200" s="162">
        <f t="shared" si="26"/>
        <v>0</v>
      </c>
      <c r="BH200" s="162">
        <f t="shared" si="27"/>
        <v>0</v>
      </c>
      <c r="BI200" s="162">
        <f t="shared" si="28"/>
        <v>0</v>
      </c>
      <c r="BJ200" s="15" t="s">
        <v>81</v>
      </c>
      <c r="BK200" s="162">
        <f t="shared" si="29"/>
        <v>0</v>
      </c>
      <c r="BL200" s="15" t="s">
        <v>194</v>
      </c>
      <c r="BM200" s="161" t="s">
        <v>703</v>
      </c>
    </row>
    <row r="201" spans="2:65" s="1" customFormat="1" ht="16.5" customHeight="1" x14ac:dyDescent="0.2">
      <c r="B201" s="149"/>
      <c r="C201" s="150" t="s">
        <v>704</v>
      </c>
      <c r="D201" s="150" t="s">
        <v>125</v>
      </c>
      <c r="E201" s="151" t="s">
        <v>705</v>
      </c>
      <c r="F201" s="152" t="s">
        <v>706</v>
      </c>
      <c r="G201" s="153" t="s">
        <v>161</v>
      </c>
      <c r="H201" s="154">
        <v>1</v>
      </c>
      <c r="I201" s="155"/>
      <c r="J201" s="156">
        <f t="shared" si="20"/>
        <v>0</v>
      </c>
      <c r="K201" s="152" t="s">
        <v>1</v>
      </c>
      <c r="L201" s="30"/>
      <c r="M201" s="157" t="s">
        <v>1</v>
      </c>
      <c r="N201" s="158" t="s">
        <v>38</v>
      </c>
      <c r="O201" s="53"/>
      <c r="P201" s="159">
        <f t="shared" si="21"/>
        <v>0</v>
      </c>
      <c r="Q201" s="159">
        <v>4.0999999999999999E-4</v>
      </c>
      <c r="R201" s="159">
        <f t="shared" si="22"/>
        <v>4.0999999999999999E-4</v>
      </c>
      <c r="S201" s="159">
        <v>0</v>
      </c>
      <c r="T201" s="160">
        <f t="shared" si="23"/>
        <v>0</v>
      </c>
      <c r="AR201" s="161" t="s">
        <v>194</v>
      </c>
      <c r="AT201" s="161" t="s">
        <v>125</v>
      </c>
      <c r="AU201" s="161" t="s">
        <v>83</v>
      </c>
      <c r="AY201" s="15" t="s">
        <v>122</v>
      </c>
      <c r="BE201" s="162">
        <f t="shared" si="24"/>
        <v>0</v>
      </c>
      <c r="BF201" s="162">
        <f t="shared" si="25"/>
        <v>0</v>
      </c>
      <c r="BG201" s="162">
        <f t="shared" si="26"/>
        <v>0</v>
      </c>
      <c r="BH201" s="162">
        <f t="shared" si="27"/>
        <v>0</v>
      </c>
      <c r="BI201" s="162">
        <f t="shared" si="28"/>
        <v>0</v>
      </c>
      <c r="BJ201" s="15" t="s">
        <v>81</v>
      </c>
      <c r="BK201" s="162">
        <f t="shared" si="29"/>
        <v>0</v>
      </c>
      <c r="BL201" s="15" t="s">
        <v>194</v>
      </c>
      <c r="BM201" s="161" t="s">
        <v>707</v>
      </c>
    </row>
    <row r="202" spans="2:65" s="1" customFormat="1" ht="24" customHeight="1" x14ac:dyDescent="0.2">
      <c r="B202" s="149"/>
      <c r="C202" s="150" t="s">
        <v>708</v>
      </c>
      <c r="D202" s="150" t="s">
        <v>125</v>
      </c>
      <c r="E202" s="151" t="s">
        <v>709</v>
      </c>
      <c r="F202" s="152" t="s">
        <v>710</v>
      </c>
      <c r="G202" s="153" t="s">
        <v>161</v>
      </c>
      <c r="H202" s="154">
        <v>3</v>
      </c>
      <c r="I202" s="155"/>
      <c r="J202" s="156">
        <f t="shared" si="20"/>
        <v>0</v>
      </c>
      <c r="K202" s="152" t="s">
        <v>129</v>
      </c>
      <c r="L202" s="30"/>
      <c r="M202" s="157" t="s">
        <v>1</v>
      </c>
      <c r="N202" s="158" t="s">
        <v>38</v>
      </c>
      <c r="O202" s="53"/>
      <c r="P202" s="159">
        <f t="shared" si="21"/>
        <v>0</v>
      </c>
      <c r="Q202" s="159">
        <v>1.8000000000000001E-4</v>
      </c>
      <c r="R202" s="159">
        <f t="shared" si="22"/>
        <v>5.4000000000000001E-4</v>
      </c>
      <c r="S202" s="159">
        <v>0</v>
      </c>
      <c r="T202" s="160">
        <f t="shared" si="23"/>
        <v>0</v>
      </c>
      <c r="AR202" s="161" t="s">
        <v>194</v>
      </c>
      <c r="AT202" s="161" t="s">
        <v>125</v>
      </c>
      <c r="AU202" s="161" t="s">
        <v>83</v>
      </c>
      <c r="AY202" s="15" t="s">
        <v>122</v>
      </c>
      <c r="BE202" s="162">
        <f t="shared" si="24"/>
        <v>0</v>
      </c>
      <c r="BF202" s="162">
        <f t="shared" si="25"/>
        <v>0</v>
      </c>
      <c r="BG202" s="162">
        <f t="shared" si="26"/>
        <v>0</v>
      </c>
      <c r="BH202" s="162">
        <f t="shared" si="27"/>
        <v>0</v>
      </c>
      <c r="BI202" s="162">
        <f t="shared" si="28"/>
        <v>0</v>
      </c>
      <c r="BJ202" s="15" t="s">
        <v>81</v>
      </c>
      <c r="BK202" s="162">
        <f t="shared" si="29"/>
        <v>0</v>
      </c>
      <c r="BL202" s="15" t="s">
        <v>194</v>
      </c>
      <c r="BM202" s="161" t="s">
        <v>711</v>
      </c>
    </row>
    <row r="203" spans="2:65" s="1" customFormat="1" ht="16.5" customHeight="1" x14ac:dyDescent="0.2">
      <c r="B203" s="149"/>
      <c r="C203" s="150" t="s">
        <v>237</v>
      </c>
      <c r="D203" s="150" t="s">
        <v>125</v>
      </c>
      <c r="E203" s="151" t="s">
        <v>712</v>
      </c>
      <c r="F203" s="152" t="s">
        <v>713</v>
      </c>
      <c r="G203" s="153" t="s">
        <v>161</v>
      </c>
      <c r="H203" s="154">
        <v>5</v>
      </c>
      <c r="I203" s="155"/>
      <c r="J203" s="156">
        <f t="shared" si="20"/>
        <v>0</v>
      </c>
      <c r="K203" s="152" t="s">
        <v>129</v>
      </c>
      <c r="L203" s="30"/>
      <c r="M203" s="157" t="s">
        <v>1</v>
      </c>
      <c r="N203" s="158" t="s">
        <v>38</v>
      </c>
      <c r="O203" s="53"/>
      <c r="P203" s="159">
        <f t="shared" si="21"/>
        <v>0</v>
      </c>
      <c r="Q203" s="159">
        <v>2.1000000000000001E-4</v>
      </c>
      <c r="R203" s="159">
        <f t="shared" si="22"/>
        <v>1.0500000000000002E-3</v>
      </c>
      <c r="S203" s="159">
        <v>0</v>
      </c>
      <c r="T203" s="160">
        <f t="shared" si="23"/>
        <v>0</v>
      </c>
      <c r="AR203" s="161" t="s">
        <v>194</v>
      </c>
      <c r="AT203" s="161" t="s">
        <v>125</v>
      </c>
      <c r="AU203" s="161" t="s">
        <v>83</v>
      </c>
      <c r="AY203" s="15" t="s">
        <v>122</v>
      </c>
      <c r="BE203" s="162">
        <f t="shared" si="24"/>
        <v>0</v>
      </c>
      <c r="BF203" s="162">
        <f t="shared" si="25"/>
        <v>0</v>
      </c>
      <c r="BG203" s="162">
        <f t="shared" si="26"/>
        <v>0</v>
      </c>
      <c r="BH203" s="162">
        <f t="shared" si="27"/>
        <v>0</v>
      </c>
      <c r="BI203" s="162">
        <f t="shared" si="28"/>
        <v>0</v>
      </c>
      <c r="BJ203" s="15" t="s">
        <v>81</v>
      </c>
      <c r="BK203" s="162">
        <f t="shared" si="29"/>
        <v>0</v>
      </c>
      <c r="BL203" s="15" t="s">
        <v>194</v>
      </c>
      <c r="BM203" s="161" t="s">
        <v>714</v>
      </c>
    </row>
    <row r="204" spans="2:65" s="1" customFormat="1" ht="16.5" customHeight="1" x14ac:dyDescent="0.2">
      <c r="B204" s="149"/>
      <c r="C204" s="150" t="s">
        <v>715</v>
      </c>
      <c r="D204" s="150" t="s">
        <v>125</v>
      </c>
      <c r="E204" s="151" t="s">
        <v>712</v>
      </c>
      <c r="F204" s="152" t="s">
        <v>713</v>
      </c>
      <c r="G204" s="153" t="s">
        <v>161</v>
      </c>
      <c r="H204" s="154">
        <v>2</v>
      </c>
      <c r="I204" s="155"/>
      <c r="J204" s="156">
        <f t="shared" si="20"/>
        <v>0</v>
      </c>
      <c r="K204" s="152" t="s">
        <v>129</v>
      </c>
      <c r="L204" s="30"/>
      <c r="M204" s="157" t="s">
        <v>1</v>
      </c>
      <c r="N204" s="158" t="s">
        <v>38</v>
      </c>
      <c r="O204" s="53"/>
      <c r="P204" s="159">
        <f t="shared" si="21"/>
        <v>0</v>
      </c>
      <c r="Q204" s="159">
        <v>2.1000000000000001E-4</v>
      </c>
      <c r="R204" s="159">
        <f t="shared" si="22"/>
        <v>4.2000000000000002E-4</v>
      </c>
      <c r="S204" s="159">
        <v>0</v>
      </c>
      <c r="T204" s="160">
        <f t="shared" si="23"/>
        <v>0</v>
      </c>
      <c r="AR204" s="161" t="s">
        <v>194</v>
      </c>
      <c r="AT204" s="161" t="s">
        <v>125</v>
      </c>
      <c r="AU204" s="161" t="s">
        <v>83</v>
      </c>
      <c r="AY204" s="15" t="s">
        <v>122</v>
      </c>
      <c r="BE204" s="162">
        <f t="shared" si="24"/>
        <v>0</v>
      </c>
      <c r="BF204" s="162">
        <f t="shared" si="25"/>
        <v>0</v>
      </c>
      <c r="BG204" s="162">
        <f t="shared" si="26"/>
        <v>0</v>
      </c>
      <c r="BH204" s="162">
        <f t="shared" si="27"/>
        <v>0</v>
      </c>
      <c r="BI204" s="162">
        <f t="shared" si="28"/>
        <v>0</v>
      </c>
      <c r="BJ204" s="15" t="s">
        <v>81</v>
      </c>
      <c r="BK204" s="162">
        <f t="shared" si="29"/>
        <v>0</v>
      </c>
      <c r="BL204" s="15" t="s">
        <v>194</v>
      </c>
      <c r="BM204" s="161" t="s">
        <v>716</v>
      </c>
    </row>
    <row r="205" spans="2:65" s="1" customFormat="1" ht="16.5" customHeight="1" x14ac:dyDescent="0.2">
      <c r="B205" s="149"/>
      <c r="C205" s="150" t="s">
        <v>235</v>
      </c>
      <c r="D205" s="150" t="s">
        <v>125</v>
      </c>
      <c r="E205" s="151" t="s">
        <v>717</v>
      </c>
      <c r="F205" s="152" t="s">
        <v>718</v>
      </c>
      <c r="G205" s="153" t="s">
        <v>161</v>
      </c>
      <c r="H205" s="154">
        <v>6</v>
      </c>
      <c r="I205" s="155"/>
      <c r="J205" s="156">
        <f t="shared" si="20"/>
        <v>0</v>
      </c>
      <c r="K205" s="152" t="s">
        <v>129</v>
      </c>
      <c r="L205" s="30"/>
      <c r="M205" s="157" t="s">
        <v>1</v>
      </c>
      <c r="N205" s="158" t="s">
        <v>38</v>
      </c>
      <c r="O205" s="53"/>
      <c r="P205" s="159">
        <f t="shared" si="21"/>
        <v>0</v>
      </c>
      <c r="Q205" s="159">
        <v>3.4000000000000002E-4</v>
      </c>
      <c r="R205" s="159">
        <f t="shared" si="22"/>
        <v>2.0400000000000001E-3</v>
      </c>
      <c r="S205" s="159">
        <v>0</v>
      </c>
      <c r="T205" s="160">
        <f t="shared" si="23"/>
        <v>0</v>
      </c>
      <c r="AR205" s="161" t="s">
        <v>194</v>
      </c>
      <c r="AT205" s="161" t="s">
        <v>125</v>
      </c>
      <c r="AU205" s="161" t="s">
        <v>83</v>
      </c>
      <c r="AY205" s="15" t="s">
        <v>122</v>
      </c>
      <c r="BE205" s="162">
        <f t="shared" si="24"/>
        <v>0</v>
      </c>
      <c r="BF205" s="162">
        <f t="shared" si="25"/>
        <v>0</v>
      </c>
      <c r="BG205" s="162">
        <f t="shared" si="26"/>
        <v>0</v>
      </c>
      <c r="BH205" s="162">
        <f t="shared" si="27"/>
        <v>0</v>
      </c>
      <c r="BI205" s="162">
        <f t="shared" si="28"/>
        <v>0</v>
      </c>
      <c r="BJ205" s="15" t="s">
        <v>81</v>
      </c>
      <c r="BK205" s="162">
        <f t="shared" si="29"/>
        <v>0</v>
      </c>
      <c r="BL205" s="15" t="s">
        <v>194</v>
      </c>
      <c r="BM205" s="161" t="s">
        <v>719</v>
      </c>
    </row>
    <row r="206" spans="2:65" s="1" customFormat="1" ht="16.5" customHeight="1" x14ac:dyDescent="0.2">
      <c r="B206" s="149"/>
      <c r="C206" s="150" t="s">
        <v>231</v>
      </c>
      <c r="D206" s="150" t="s">
        <v>125</v>
      </c>
      <c r="E206" s="151" t="s">
        <v>413</v>
      </c>
      <c r="F206" s="152" t="s">
        <v>414</v>
      </c>
      <c r="G206" s="153" t="s">
        <v>161</v>
      </c>
      <c r="H206" s="154">
        <v>5</v>
      </c>
      <c r="I206" s="155"/>
      <c r="J206" s="156">
        <f t="shared" si="20"/>
        <v>0</v>
      </c>
      <c r="K206" s="152" t="s">
        <v>129</v>
      </c>
      <c r="L206" s="30"/>
      <c r="M206" s="157" t="s">
        <v>1</v>
      </c>
      <c r="N206" s="158" t="s">
        <v>38</v>
      </c>
      <c r="O206" s="53"/>
      <c r="P206" s="159">
        <f t="shared" si="21"/>
        <v>0</v>
      </c>
      <c r="Q206" s="159">
        <v>5.0000000000000001E-4</v>
      </c>
      <c r="R206" s="159">
        <f t="shared" si="22"/>
        <v>2.5000000000000001E-3</v>
      </c>
      <c r="S206" s="159">
        <v>0</v>
      </c>
      <c r="T206" s="160">
        <f t="shared" si="23"/>
        <v>0</v>
      </c>
      <c r="AR206" s="161" t="s">
        <v>194</v>
      </c>
      <c r="AT206" s="161" t="s">
        <v>125</v>
      </c>
      <c r="AU206" s="161" t="s">
        <v>83</v>
      </c>
      <c r="AY206" s="15" t="s">
        <v>122</v>
      </c>
      <c r="BE206" s="162">
        <f t="shared" si="24"/>
        <v>0</v>
      </c>
      <c r="BF206" s="162">
        <f t="shared" si="25"/>
        <v>0</v>
      </c>
      <c r="BG206" s="162">
        <f t="shared" si="26"/>
        <v>0</v>
      </c>
      <c r="BH206" s="162">
        <f t="shared" si="27"/>
        <v>0</v>
      </c>
      <c r="BI206" s="162">
        <f t="shared" si="28"/>
        <v>0</v>
      </c>
      <c r="BJ206" s="15" t="s">
        <v>81</v>
      </c>
      <c r="BK206" s="162">
        <f t="shared" si="29"/>
        <v>0</v>
      </c>
      <c r="BL206" s="15" t="s">
        <v>194</v>
      </c>
      <c r="BM206" s="161" t="s">
        <v>720</v>
      </c>
    </row>
    <row r="207" spans="2:65" s="1" customFormat="1" ht="16.5" customHeight="1" x14ac:dyDescent="0.2">
      <c r="B207" s="149"/>
      <c r="C207" s="150" t="s">
        <v>721</v>
      </c>
      <c r="D207" s="150" t="s">
        <v>125</v>
      </c>
      <c r="E207" s="151" t="s">
        <v>413</v>
      </c>
      <c r="F207" s="152" t="s">
        <v>414</v>
      </c>
      <c r="G207" s="153" t="s">
        <v>161</v>
      </c>
      <c r="H207" s="154">
        <v>4</v>
      </c>
      <c r="I207" s="155"/>
      <c r="J207" s="156">
        <f t="shared" si="20"/>
        <v>0</v>
      </c>
      <c r="K207" s="152" t="s">
        <v>129</v>
      </c>
      <c r="L207" s="30"/>
      <c r="M207" s="157" t="s">
        <v>1</v>
      </c>
      <c r="N207" s="158" t="s">
        <v>38</v>
      </c>
      <c r="O207" s="53"/>
      <c r="P207" s="159">
        <f t="shared" si="21"/>
        <v>0</v>
      </c>
      <c r="Q207" s="159">
        <v>5.0000000000000001E-4</v>
      </c>
      <c r="R207" s="159">
        <f t="shared" si="22"/>
        <v>2E-3</v>
      </c>
      <c r="S207" s="159">
        <v>0</v>
      </c>
      <c r="T207" s="160">
        <f t="shared" si="23"/>
        <v>0</v>
      </c>
      <c r="AR207" s="161" t="s">
        <v>194</v>
      </c>
      <c r="AT207" s="161" t="s">
        <v>125</v>
      </c>
      <c r="AU207" s="161" t="s">
        <v>83</v>
      </c>
      <c r="AY207" s="15" t="s">
        <v>122</v>
      </c>
      <c r="BE207" s="162">
        <f t="shared" si="24"/>
        <v>0</v>
      </c>
      <c r="BF207" s="162">
        <f t="shared" si="25"/>
        <v>0</v>
      </c>
      <c r="BG207" s="162">
        <f t="shared" si="26"/>
        <v>0</v>
      </c>
      <c r="BH207" s="162">
        <f t="shared" si="27"/>
        <v>0</v>
      </c>
      <c r="BI207" s="162">
        <f t="shared" si="28"/>
        <v>0</v>
      </c>
      <c r="BJ207" s="15" t="s">
        <v>81</v>
      </c>
      <c r="BK207" s="162">
        <f t="shared" si="29"/>
        <v>0</v>
      </c>
      <c r="BL207" s="15" t="s">
        <v>194</v>
      </c>
      <c r="BM207" s="161" t="s">
        <v>722</v>
      </c>
    </row>
    <row r="208" spans="2:65" s="1" customFormat="1" ht="16.5" customHeight="1" x14ac:dyDescent="0.2">
      <c r="B208" s="149"/>
      <c r="C208" s="150" t="s">
        <v>226</v>
      </c>
      <c r="D208" s="150" t="s">
        <v>125</v>
      </c>
      <c r="E208" s="151" t="s">
        <v>416</v>
      </c>
      <c r="F208" s="152" t="s">
        <v>417</v>
      </c>
      <c r="G208" s="153" t="s">
        <v>161</v>
      </c>
      <c r="H208" s="154">
        <v>9</v>
      </c>
      <c r="I208" s="155"/>
      <c r="J208" s="156">
        <f t="shared" si="20"/>
        <v>0</v>
      </c>
      <c r="K208" s="152" t="s">
        <v>129</v>
      </c>
      <c r="L208" s="30"/>
      <c r="M208" s="157" t="s">
        <v>1</v>
      </c>
      <c r="N208" s="158" t="s">
        <v>38</v>
      </c>
      <c r="O208" s="53"/>
      <c r="P208" s="159">
        <f t="shared" si="21"/>
        <v>0</v>
      </c>
      <c r="Q208" s="159">
        <v>6.9999999999999999E-4</v>
      </c>
      <c r="R208" s="159">
        <f t="shared" si="22"/>
        <v>6.3E-3</v>
      </c>
      <c r="S208" s="159">
        <v>0</v>
      </c>
      <c r="T208" s="160">
        <f t="shared" si="23"/>
        <v>0</v>
      </c>
      <c r="AR208" s="161" t="s">
        <v>194</v>
      </c>
      <c r="AT208" s="161" t="s">
        <v>125</v>
      </c>
      <c r="AU208" s="161" t="s">
        <v>83</v>
      </c>
      <c r="AY208" s="15" t="s">
        <v>122</v>
      </c>
      <c r="BE208" s="162">
        <f t="shared" si="24"/>
        <v>0</v>
      </c>
      <c r="BF208" s="162">
        <f t="shared" si="25"/>
        <v>0</v>
      </c>
      <c r="BG208" s="162">
        <f t="shared" si="26"/>
        <v>0</v>
      </c>
      <c r="BH208" s="162">
        <f t="shared" si="27"/>
        <v>0</v>
      </c>
      <c r="BI208" s="162">
        <f t="shared" si="28"/>
        <v>0</v>
      </c>
      <c r="BJ208" s="15" t="s">
        <v>81</v>
      </c>
      <c r="BK208" s="162">
        <f t="shared" si="29"/>
        <v>0</v>
      </c>
      <c r="BL208" s="15" t="s">
        <v>194</v>
      </c>
      <c r="BM208" s="161" t="s">
        <v>723</v>
      </c>
    </row>
    <row r="209" spans="2:65" s="1" customFormat="1" ht="16.5" customHeight="1" x14ac:dyDescent="0.2">
      <c r="B209" s="149"/>
      <c r="C209" s="150" t="s">
        <v>724</v>
      </c>
      <c r="D209" s="150" t="s">
        <v>125</v>
      </c>
      <c r="E209" s="151" t="s">
        <v>416</v>
      </c>
      <c r="F209" s="152" t="s">
        <v>417</v>
      </c>
      <c r="G209" s="153" t="s">
        <v>161</v>
      </c>
      <c r="H209" s="154">
        <v>4</v>
      </c>
      <c r="I209" s="155"/>
      <c r="J209" s="156">
        <f t="shared" si="20"/>
        <v>0</v>
      </c>
      <c r="K209" s="152" t="s">
        <v>129</v>
      </c>
      <c r="L209" s="30"/>
      <c r="M209" s="157" t="s">
        <v>1</v>
      </c>
      <c r="N209" s="158" t="s">
        <v>38</v>
      </c>
      <c r="O209" s="53"/>
      <c r="P209" s="159">
        <f t="shared" si="21"/>
        <v>0</v>
      </c>
      <c r="Q209" s="159">
        <v>6.9999999999999999E-4</v>
      </c>
      <c r="R209" s="159">
        <f t="shared" si="22"/>
        <v>2.8E-3</v>
      </c>
      <c r="S209" s="159">
        <v>0</v>
      </c>
      <c r="T209" s="160">
        <f t="shared" si="23"/>
        <v>0</v>
      </c>
      <c r="AR209" s="161" t="s">
        <v>194</v>
      </c>
      <c r="AT209" s="161" t="s">
        <v>125</v>
      </c>
      <c r="AU209" s="161" t="s">
        <v>83</v>
      </c>
      <c r="AY209" s="15" t="s">
        <v>122</v>
      </c>
      <c r="BE209" s="162">
        <f t="shared" si="24"/>
        <v>0</v>
      </c>
      <c r="BF209" s="162">
        <f t="shared" si="25"/>
        <v>0</v>
      </c>
      <c r="BG209" s="162">
        <f t="shared" si="26"/>
        <v>0</v>
      </c>
      <c r="BH209" s="162">
        <f t="shared" si="27"/>
        <v>0</v>
      </c>
      <c r="BI209" s="162">
        <f t="shared" si="28"/>
        <v>0</v>
      </c>
      <c r="BJ209" s="15" t="s">
        <v>81</v>
      </c>
      <c r="BK209" s="162">
        <f t="shared" si="29"/>
        <v>0</v>
      </c>
      <c r="BL209" s="15" t="s">
        <v>194</v>
      </c>
      <c r="BM209" s="161" t="s">
        <v>725</v>
      </c>
    </row>
    <row r="210" spans="2:65" s="1" customFormat="1" ht="16.5" customHeight="1" x14ac:dyDescent="0.2">
      <c r="B210" s="149"/>
      <c r="C210" s="150" t="s">
        <v>350</v>
      </c>
      <c r="D210" s="150" t="s">
        <v>125</v>
      </c>
      <c r="E210" s="151" t="s">
        <v>726</v>
      </c>
      <c r="F210" s="237" t="s">
        <v>727</v>
      </c>
      <c r="G210" s="153" t="s">
        <v>161</v>
      </c>
      <c r="H210" s="154">
        <v>1</v>
      </c>
      <c r="I210" s="155"/>
      <c r="J210" s="156">
        <f t="shared" si="20"/>
        <v>0</v>
      </c>
      <c r="K210" s="152" t="s">
        <v>129</v>
      </c>
      <c r="L210" s="30"/>
      <c r="M210" s="157" t="s">
        <v>1</v>
      </c>
      <c r="N210" s="158" t="s">
        <v>38</v>
      </c>
      <c r="O210" s="53"/>
      <c r="P210" s="159">
        <f t="shared" si="21"/>
        <v>0</v>
      </c>
      <c r="Q210" s="159">
        <v>3.47E-3</v>
      </c>
      <c r="R210" s="159">
        <f t="shared" si="22"/>
        <v>3.47E-3</v>
      </c>
      <c r="S210" s="159">
        <v>0</v>
      </c>
      <c r="T210" s="160">
        <f t="shared" si="23"/>
        <v>0</v>
      </c>
      <c r="AR210" s="161" t="s">
        <v>194</v>
      </c>
      <c r="AT210" s="161" t="s">
        <v>125</v>
      </c>
      <c r="AU210" s="161" t="s">
        <v>83</v>
      </c>
      <c r="AY210" s="15" t="s">
        <v>122</v>
      </c>
      <c r="BE210" s="162">
        <f t="shared" si="24"/>
        <v>0</v>
      </c>
      <c r="BF210" s="162">
        <f t="shared" si="25"/>
        <v>0</v>
      </c>
      <c r="BG210" s="162">
        <f t="shared" si="26"/>
        <v>0</v>
      </c>
      <c r="BH210" s="162">
        <f t="shared" si="27"/>
        <v>0</v>
      </c>
      <c r="BI210" s="162">
        <f t="shared" si="28"/>
        <v>0</v>
      </c>
      <c r="BJ210" s="15" t="s">
        <v>81</v>
      </c>
      <c r="BK210" s="162">
        <f t="shared" si="29"/>
        <v>0</v>
      </c>
      <c r="BL210" s="15" t="s">
        <v>194</v>
      </c>
      <c r="BM210" s="161" t="s">
        <v>728</v>
      </c>
    </row>
    <row r="211" spans="2:65" s="1" customFormat="1" ht="16.5" customHeight="1" x14ac:dyDescent="0.2">
      <c r="B211" s="149"/>
      <c r="C211" s="150" t="s">
        <v>158</v>
      </c>
      <c r="D211" s="150" t="s">
        <v>125</v>
      </c>
      <c r="E211" s="151" t="s">
        <v>729</v>
      </c>
      <c r="F211" s="237" t="s">
        <v>730</v>
      </c>
      <c r="G211" s="153" t="s">
        <v>161</v>
      </c>
      <c r="H211" s="154">
        <v>1</v>
      </c>
      <c r="I211" s="155"/>
      <c r="J211" s="156">
        <f t="shared" si="20"/>
        <v>0</v>
      </c>
      <c r="K211" s="152" t="s">
        <v>129</v>
      </c>
      <c r="L211" s="30"/>
      <c r="M211" s="157" t="s">
        <v>1</v>
      </c>
      <c r="N211" s="158" t="s">
        <v>38</v>
      </c>
      <c r="O211" s="53"/>
      <c r="P211" s="159">
        <f t="shared" si="21"/>
        <v>0</v>
      </c>
      <c r="Q211" s="159">
        <v>5.62E-3</v>
      </c>
      <c r="R211" s="159">
        <f t="shared" si="22"/>
        <v>5.62E-3</v>
      </c>
      <c r="S211" s="159">
        <v>0</v>
      </c>
      <c r="T211" s="160">
        <f t="shared" si="23"/>
        <v>0</v>
      </c>
      <c r="AR211" s="161" t="s">
        <v>194</v>
      </c>
      <c r="AT211" s="161" t="s">
        <v>125</v>
      </c>
      <c r="AU211" s="161" t="s">
        <v>83</v>
      </c>
      <c r="AY211" s="15" t="s">
        <v>122</v>
      </c>
      <c r="BE211" s="162">
        <f t="shared" si="24"/>
        <v>0</v>
      </c>
      <c r="BF211" s="162">
        <f t="shared" si="25"/>
        <v>0</v>
      </c>
      <c r="BG211" s="162">
        <f t="shared" si="26"/>
        <v>0</v>
      </c>
      <c r="BH211" s="162">
        <f t="shared" si="27"/>
        <v>0</v>
      </c>
      <c r="BI211" s="162">
        <f t="shared" si="28"/>
        <v>0</v>
      </c>
      <c r="BJ211" s="15" t="s">
        <v>81</v>
      </c>
      <c r="BK211" s="162">
        <f t="shared" si="29"/>
        <v>0</v>
      </c>
      <c r="BL211" s="15" t="s">
        <v>194</v>
      </c>
      <c r="BM211" s="161" t="s">
        <v>731</v>
      </c>
    </row>
    <row r="212" spans="2:65" s="1" customFormat="1" ht="24" customHeight="1" x14ac:dyDescent="0.2">
      <c r="B212" s="149"/>
      <c r="C212" s="150" t="s">
        <v>163</v>
      </c>
      <c r="D212" s="150" t="s">
        <v>125</v>
      </c>
      <c r="E212" s="151" t="s">
        <v>732</v>
      </c>
      <c r="F212" s="152" t="s">
        <v>733</v>
      </c>
      <c r="G212" s="153" t="s">
        <v>161</v>
      </c>
      <c r="H212" s="154">
        <v>2</v>
      </c>
      <c r="I212" s="155"/>
      <c r="J212" s="156">
        <f t="shared" si="20"/>
        <v>0</v>
      </c>
      <c r="K212" s="152" t="s">
        <v>1</v>
      </c>
      <c r="L212" s="30"/>
      <c r="M212" s="157" t="s">
        <v>1</v>
      </c>
      <c r="N212" s="158" t="s">
        <v>38</v>
      </c>
      <c r="O212" s="53"/>
      <c r="P212" s="159">
        <f t="shared" si="21"/>
        <v>0</v>
      </c>
      <c r="Q212" s="159">
        <v>1.7000000000000001E-4</v>
      </c>
      <c r="R212" s="159">
        <f t="shared" si="22"/>
        <v>3.4000000000000002E-4</v>
      </c>
      <c r="S212" s="159">
        <v>0</v>
      </c>
      <c r="T212" s="160">
        <f t="shared" si="23"/>
        <v>0</v>
      </c>
      <c r="AR212" s="161" t="s">
        <v>194</v>
      </c>
      <c r="AT212" s="161" t="s">
        <v>125</v>
      </c>
      <c r="AU212" s="161" t="s">
        <v>83</v>
      </c>
      <c r="AY212" s="15" t="s">
        <v>122</v>
      </c>
      <c r="BE212" s="162">
        <f t="shared" si="24"/>
        <v>0</v>
      </c>
      <c r="BF212" s="162">
        <f t="shared" si="25"/>
        <v>0</v>
      </c>
      <c r="BG212" s="162">
        <f t="shared" si="26"/>
        <v>0</v>
      </c>
      <c r="BH212" s="162">
        <f t="shared" si="27"/>
        <v>0</v>
      </c>
      <c r="BI212" s="162">
        <f t="shared" si="28"/>
        <v>0</v>
      </c>
      <c r="BJ212" s="15" t="s">
        <v>81</v>
      </c>
      <c r="BK212" s="162">
        <f t="shared" si="29"/>
        <v>0</v>
      </c>
      <c r="BL212" s="15" t="s">
        <v>194</v>
      </c>
      <c r="BM212" s="161" t="s">
        <v>734</v>
      </c>
    </row>
    <row r="213" spans="2:65" s="1" customFormat="1" ht="16.5" customHeight="1" x14ac:dyDescent="0.2">
      <c r="B213" s="149"/>
      <c r="C213" s="150" t="s">
        <v>167</v>
      </c>
      <c r="D213" s="150" t="s">
        <v>125</v>
      </c>
      <c r="E213" s="151" t="s">
        <v>735</v>
      </c>
      <c r="F213" s="152" t="s">
        <v>736</v>
      </c>
      <c r="G213" s="153" t="s">
        <v>161</v>
      </c>
      <c r="H213" s="154">
        <v>2</v>
      </c>
      <c r="I213" s="155"/>
      <c r="J213" s="156">
        <f t="shared" si="20"/>
        <v>0</v>
      </c>
      <c r="K213" s="152" t="s">
        <v>1</v>
      </c>
      <c r="L213" s="30"/>
      <c r="M213" s="157" t="s">
        <v>1</v>
      </c>
      <c r="N213" s="158" t="s">
        <v>38</v>
      </c>
      <c r="O213" s="53"/>
      <c r="P213" s="159">
        <f t="shared" si="21"/>
        <v>0</v>
      </c>
      <c r="Q213" s="159">
        <v>1.4999999999999999E-4</v>
      </c>
      <c r="R213" s="159">
        <f t="shared" si="22"/>
        <v>2.9999999999999997E-4</v>
      </c>
      <c r="S213" s="159">
        <v>0</v>
      </c>
      <c r="T213" s="160">
        <f t="shared" si="23"/>
        <v>0</v>
      </c>
      <c r="AR213" s="161" t="s">
        <v>194</v>
      </c>
      <c r="AT213" s="161" t="s">
        <v>125</v>
      </c>
      <c r="AU213" s="161" t="s">
        <v>83</v>
      </c>
      <c r="AY213" s="15" t="s">
        <v>122</v>
      </c>
      <c r="BE213" s="162">
        <f t="shared" si="24"/>
        <v>0</v>
      </c>
      <c r="BF213" s="162">
        <f t="shared" si="25"/>
        <v>0</v>
      </c>
      <c r="BG213" s="162">
        <f t="shared" si="26"/>
        <v>0</v>
      </c>
      <c r="BH213" s="162">
        <f t="shared" si="27"/>
        <v>0</v>
      </c>
      <c r="BI213" s="162">
        <f t="shared" si="28"/>
        <v>0</v>
      </c>
      <c r="BJ213" s="15" t="s">
        <v>81</v>
      </c>
      <c r="BK213" s="162">
        <f t="shared" si="29"/>
        <v>0</v>
      </c>
      <c r="BL213" s="15" t="s">
        <v>194</v>
      </c>
      <c r="BM213" s="161" t="s">
        <v>737</v>
      </c>
    </row>
    <row r="214" spans="2:65" s="1" customFormat="1" ht="16.5" customHeight="1" x14ac:dyDescent="0.2">
      <c r="B214" s="149"/>
      <c r="C214" s="150" t="s">
        <v>171</v>
      </c>
      <c r="D214" s="150" t="s">
        <v>125</v>
      </c>
      <c r="E214" s="151" t="s">
        <v>738</v>
      </c>
      <c r="F214" s="152" t="s">
        <v>739</v>
      </c>
      <c r="G214" s="153" t="s">
        <v>161</v>
      </c>
      <c r="H214" s="154">
        <v>2</v>
      </c>
      <c r="I214" s="155"/>
      <c r="J214" s="156">
        <f t="shared" si="20"/>
        <v>0</v>
      </c>
      <c r="K214" s="152" t="s">
        <v>129</v>
      </c>
      <c r="L214" s="30"/>
      <c r="M214" s="157" t="s">
        <v>1</v>
      </c>
      <c r="N214" s="158" t="s">
        <v>38</v>
      </c>
      <c r="O214" s="53"/>
      <c r="P214" s="159">
        <f t="shared" si="21"/>
        <v>0</v>
      </c>
      <c r="Q214" s="159">
        <v>1.6000000000000001E-4</v>
      </c>
      <c r="R214" s="159">
        <f t="shared" si="22"/>
        <v>3.2000000000000003E-4</v>
      </c>
      <c r="S214" s="159">
        <v>0</v>
      </c>
      <c r="T214" s="160">
        <f t="shared" si="23"/>
        <v>0</v>
      </c>
      <c r="AR214" s="161" t="s">
        <v>194</v>
      </c>
      <c r="AT214" s="161" t="s">
        <v>125</v>
      </c>
      <c r="AU214" s="161" t="s">
        <v>83</v>
      </c>
      <c r="AY214" s="15" t="s">
        <v>122</v>
      </c>
      <c r="BE214" s="162">
        <f t="shared" si="24"/>
        <v>0</v>
      </c>
      <c r="BF214" s="162">
        <f t="shared" si="25"/>
        <v>0</v>
      </c>
      <c r="BG214" s="162">
        <f t="shared" si="26"/>
        <v>0</v>
      </c>
      <c r="BH214" s="162">
        <f t="shared" si="27"/>
        <v>0</v>
      </c>
      <c r="BI214" s="162">
        <f t="shared" si="28"/>
        <v>0</v>
      </c>
      <c r="BJ214" s="15" t="s">
        <v>81</v>
      </c>
      <c r="BK214" s="162">
        <f t="shared" si="29"/>
        <v>0</v>
      </c>
      <c r="BL214" s="15" t="s">
        <v>194</v>
      </c>
      <c r="BM214" s="161" t="s">
        <v>740</v>
      </c>
    </row>
    <row r="215" spans="2:65" s="1" customFormat="1" ht="16.5" customHeight="1" x14ac:dyDescent="0.2">
      <c r="B215" s="149"/>
      <c r="C215" s="150" t="s">
        <v>229</v>
      </c>
      <c r="D215" s="150" t="s">
        <v>125</v>
      </c>
      <c r="E215" s="151" t="s">
        <v>741</v>
      </c>
      <c r="F215" s="152" t="s">
        <v>742</v>
      </c>
      <c r="G215" s="153" t="s">
        <v>249</v>
      </c>
      <c r="H215" s="154">
        <v>1</v>
      </c>
      <c r="I215" s="155"/>
      <c r="J215" s="156">
        <f t="shared" si="20"/>
        <v>0</v>
      </c>
      <c r="K215" s="152" t="s">
        <v>1</v>
      </c>
      <c r="L215" s="30"/>
      <c r="M215" s="157" t="s">
        <v>1</v>
      </c>
      <c r="N215" s="158" t="s">
        <v>38</v>
      </c>
      <c r="O215" s="53"/>
      <c r="P215" s="159">
        <f t="shared" si="21"/>
        <v>0</v>
      </c>
      <c r="Q215" s="159">
        <v>2.8139999999999998E-2</v>
      </c>
      <c r="R215" s="159">
        <f t="shared" si="22"/>
        <v>2.8139999999999998E-2</v>
      </c>
      <c r="S215" s="159">
        <v>0</v>
      </c>
      <c r="T215" s="160">
        <f t="shared" si="23"/>
        <v>0</v>
      </c>
      <c r="AR215" s="161" t="s">
        <v>194</v>
      </c>
      <c r="AT215" s="161" t="s">
        <v>125</v>
      </c>
      <c r="AU215" s="161" t="s">
        <v>83</v>
      </c>
      <c r="AY215" s="15" t="s">
        <v>122</v>
      </c>
      <c r="BE215" s="162">
        <f t="shared" si="24"/>
        <v>0</v>
      </c>
      <c r="BF215" s="162">
        <f t="shared" si="25"/>
        <v>0</v>
      </c>
      <c r="BG215" s="162">
        <f t="shared" si="26"/>
        <v>0</v>
      </c>
      <c r="BH215" s="162">
        <f t="shared" si="27"/>
        <v>0</v>
      </c>
      <c r="BI215" s="162">
        <f t="shared" si="28"/>
        <v>0</v>
      </c>
      <c r="BJ215" s="15" t="s">
        <v>81</v>
      </c>
      <c r="BK215" s="162">
        <f t="shared" si="29"/>
        <v>0</v>
      </c>
      <c r="BL215" s="15" t="s">
        <v>194</v>
      </c>
      <c r="BM215" s="161" t="s">
        <v>743</v>
      </c>
    </row>
    <row r="216" spans="2:65" s="1" customFormat="1" ht="16.5" customHeight="1" x14ac:dyDescent="0.2">
      <c r="B216" s="149"/>
      <c r="C216" s="150" t="s">
        <v>744</v>
      </c>
      <c r="D216" s="150" t="s">
        <v>125</v>
      </c>
      <c r="E216" s="151" t="s">
        <v>745</v>
      </c>
      <c r="F216" s="152" t="s">
        <v>746</v>
      </c>
      <c r="G216" s="153" t="s">
        <v>161</v>
      </c>
      <c r="H216" s="154">
        <v>1</v>
      </c>
      <c r="I216" s="155"/>
      <c r="J216" s="156">
        <f t="shared" si="20"/>
        <v>0</v>
      </c>
      <c r="K216" s="152" t="s">
        <v>1</v>
      </c>
      <c r="L216" s="30"/>
      <c r="M216" s="157" t="s">
        <v>1</v>
      </c>
      <c r="N216" s="158" t="s">
        <v>38</v>
      </c>
      <c r="O216" s="53"/>
      <c r="P216" s="159">
        <f t="shared" si="21"/>
        <v>0</v>
      </c>
      <c r="Q216" s="159">
        <v>1.1800000000000001E-3</v>
      </c>
      <c r="R216" s="159">
        <f t="shared" si="22"/>
        <v>1.1800000000000001E-3</v>
      </c>
      <c r="S216" s="159">
        <v>0</v>
      </c>
      <c r="T216" s="160">
        <f t="shared" si="23"/>
        <v>0</v>
      </c>
      <c r="AR216" s="161" t="s">
        <v>194</v>
      </c>
      <c r="AT216" s="161" t="s">
        <v>125</v>
      </c>
      <c r="AU216" s="161" t="s">
        <v>83</v>
      </c>
      <c r="AY216" s="15" t="s">
        <v>122</v>
      </c>
      <c r="BE216" s="162">
        <f t="shared" si="24"/>
        <v>0</v>
      </c>
      <c r="BF216" s="162">
        <f t="shared" si="25"/>
        <v>0</v>
      </c>
      <c r="BG216" s="162">
        <f t="shared" si="26"/>
        <v>0</v>
      </c>
      <c r="BH216" s="162">
        <f t="shared" si="27"/>
        <v>0</v>
      </c>
      <c r="BI216" s="162">
        <f t="shared" si="28"/>
        <v>0</v>
      </c>
      <c r="BJ216" s="15" t="s">
        <v>81</v>
      </c>
      <c r="BK216" s="162">
        <f t="shared" si="29"/>
        <v>0</v>
      </c>
      <c r="BL216" s="15" t="s">
        <v>194</v>
      </c>
      <c r="BM216" s="161" t="s">
        <v>747</v>
      </c>
    </row>
    <row r="217" spans="2:65" s="1" customFormat="1" ht="16.5" customHeight="1" x14ac:dyDescent="0.2">
      <c r="B217" s="149"/>
      <c r="C217" s="150" t="s">
        <v>748</v>
      </c>
      <c r="D217" s="150" t="s">
        <v>125</v>
      </c>
      <c r="E217" s="151" t="s">
        <v>749</v>
      </c>
      <c r="F217" s="152" t="s">
        <v>750</v>
      </c>
      <c r="G217" s="153" t="s">
        <v>161</v>
      </c>
      <c r="H217" s="154">
        <v>1</v>
      </c>
      <c r="I217" s="155"/>
      <c r="J217" s="156">
        <f t="shared" si="20"/>
        <v>0</v>
      </c>
      <c r="K217" s="152" t="s">
        <v>129</v>
      </c>
      <c r="L217" s="30"/>
      <c r="M217" s="157" t="s">
        <v>1</v>
      </c>
      <c r="N217" s="158" t="s">
        <v>38</v>
      </c>
      <c r="O217" s="53"/>
      <c r="P217" s="159">
        <f t="shared" si="21"/>
        <v>0</v>
      </c>
      <c r="Q217" s="159">
        <v>4.8599999999999997E-3</v>
      </c>
      <c r="R217" s="159">
        <f t="shared" si="22"/>
        <v>4.8599999999999997E-3</v>
      </c>
      <c r="S217" s="159">
        <v>0</v>
      </c>
      <c r="T217" s="160">
        <f t="shared" si="23"/>
        <v>0</v>
      </c>
      <c r="AR217" s="161" t="s">
        <v>194</v>
      </c>
      <c r="AT217" s="161" t="s">
        <v>125</v>
      </c>
      <c r="AU217" s="161" t="s">
        <v>83</v>
      </c>
      <c r="AY217" s="15" t="s">
        <v>122</v>
      </c>
      <c r="BE217" s="162">
        <f t="shared" si="24"/>
        <v>0</v>
      </c>
      <c r="BF217" s="162">
        <f t="shared" si="25"/>
        <v>0</v>
      </c>
      <c r="BG217" s="162">
        <f t="shared" si="26"/>
        <v>0</v>
      </c>
      <c r="BH217" s="162">
        <f t="shared" si="27"/>
        <v>0</v>
      </c>
      <c r="BI217" s="162">
        <f t="shared" si="28"/>
        <v>0</v>
      </c>
      <c r="BJ217" s="15" t="s">
        <v>81</v>
      </c>
      <c r="BK217" s="162">
        <f t="shared" si="29"/>
        <v>0</v>
      </c>
      <c r="BL217" s="15" t="s">
        <v>194</v>
      </c>
      <c r="BM217" s="161" t="s">
        <v>751</v>
      </c>
    </row>
    <row r="218" spans="2:65" s="1" customFormat="1" ht="16.5" customHeight="1" x14ac:dyDescent="0.2">
      <c r="B218" s="149"/>
      <c r="C218" s="150" t="s">
        <v>752</v>
      </c>
      <c r="D218" s="150" t="s">
        <v>125</v>
      </c>
      <c r="E218" s="151" t="s">
        <v>753</v>
      </c>
      <c r="F218" s="152" t="s">
        <v>754</v>
      </c>
      <c r="G218" s="153" t="s">
        <v>161</v>
      </c>
      <c r="H218" s="154">
        <v>2</v>
      </c>
      <c r="I218" s="155"/>
      <c r="J218" s="156">
        <f t="shared" si="20"/>
        <v>0</v>
      </c>
      <c r="K218" s="152" t="s">
        <v>1</v>
      </c>
      <c r="L218" s="30"/>
      <c r="M218" s="157" t="s">
        <v>1</v>
      </c>
      <c r="N218" s="158" t="s">
        <v>38</v>
      </c>
      <c r="O218" s="53"/>
      <c r="P218" s="159">
        <f t="shared" si="21"/>
        <v>0</v>
      </c>
      <c r="Q218" s="159">
        <v>4.8599999999999997E-3</v>
      </c>
      <c r="R218" s="159">
        <f t="shared" si="22"/>
        <v>9.7199999999999995E-3</v>
      </c>
      <c r="S218" s="159">
        <v>0</v>
      </c>
      <c r="T218" s="160">
        <f t="shared" si="23"/>
        <v>0</v>
      </c>
      <c r="AR218" s="161" t="s">
        <v>194</v>
      </c>
      <c r="AT218" s="161" t="s">
        <v>125</v>
      </c>
      <c r="AU218" s="161" t="s">
        <v>83</v>
      </c>
      <c r="AY218" s="15" t="s">
        <v>122</v>
      </c>
      <c r="BE218" s="162">
        <f t="shared" si="24"/>
        <v>0</v>
      </c>
      <c r="BF218" s="162">
        <f t="shared" si="25"/>
        <v>0</v>
      </c>
      <c r="BG218" s="162">
        <f t="shared" si="26"/>
        <v>0</v>
      </c>
      <c r="BH218" s="162">
        <f t="shared" si="27"/>
        <v>0</v>
      </c>
      <c r="BI218" s="162">
        <f t="shared" si="28"/>
        <v>0</v>
      </c>
      <c r="BJ218" s="15" t="s">
        <v>81</v>
      </c>
      <c r="BK218" s="162">
        <f t="shared" si="29"/>
        <v>0</v>
      </c>
      <c r="BL218" s="15" t="s">
        <v>194</v>
      </c>
      <c r="BM218" s="161" t="s">
        <v>755</v>
      </c>
    </row>
    <row r="219" spans="2:65" s="1" customFormat="1" ht="24" customHeight="1" x14ac:dyDescent="0.2">
      <c r="B219" s="149"/>
      <c r="C219" s="150" t="s">
        <v>207</v>
      </c>
      <c r="D219" s="150" t="s">
        <v>125</v>
      </c>
      <c r="E219" s="151" t="s">
        <v>428</v>
      </c>
      <c r="F219" s="152" t="s">
        <v>429</v>
      </c>
      <c r="G219" s="153" t="s">
        <v>128</v>
      </c>
      <c r="H219" s="154">
        <v>416</v>
      </c>
      <c r="I219" s="155"/>
      <c r="J219" s="156">
        <f t="shared" si="20"/>
        <v>0</v>
      </c>
      <c r="K219" s="152" t="s">
        <v>129</v>
      </c>
      <c r="L219" s="30"/>
      <c r="M219" s="157" t="s">
        <v>1</v>
      </c>
      <c r="N219" s="158" t="s">
        <v>38</v>
      </c>
      <c r="O219" s="53"/>
      <c r="P219" s="159">
        <f t="shared" si="21"/>
        <v>0</v>
      </c>
      <c r="Q219" s="159">
        <v>4.0000000000000002E-4</v>
      </c>
      <c r="R219" s="159">
        <f t="shared" si="22"/>
        <v>0.16640000000000002</v>
      </c>
      <c r="S219" s="159">
        <v>0</v>
      </c>
      <c r="T219" s="160">
        <f t="shared" si="23"/>
        <v>0</v>
      </c>
      <c r="AR219" s="161" t="s">
        <v>194</v>
      </c>
      <c r="AT219" s="161" t="s">
        <v>125</v>
      </c>
      <c r="AU219" s="161" t="s">
        <v>83</v>
      </c>
      <c r="AY219" s="15" t="s">
        <v>122</v>
      </c>
      <c r="BE219" s="162">
        <f t="shared" si="24"/>
        <v>0</v>
      </c>
      <c r="BF219" s="162">
        <f t="shared" si="25"/>
        <v>0</v>
      </c>
      <c r="BG219" s="162">
        <f t="shared" si="26"/>
        <v>0</v>
      </c>
      <c r="BH219" s="162">
        <f t="shared" si="27"/>
        <v>0</v>
      </c>
      <c r="BI219" s="162">
        <f t="shared" si="28"/>
        <v>0</v>
      </c>
      <c r="BJ219" s="15" t="s">
        <v>81</v>
      </c>
      <c r="BK219" s="162">
        <f t="shared" si="29"/>
        <v>0</v>
      </c>
      <c r="BL219" s="15" t="s">
        <v>194</v>
      </c>
      <c r="BM219" s="161" t="s">
        <v>756</v>
      </c>
    </row>
    <row r="220" spans="2:65" s="12" customFormat="1" ht="11.25" x14ac:dyDescent="0.2">
      <c r="B220" s="173"/>
      <c r="D220" s="174" t="s">
        <v>219</v>
      </c>
      <c r="E220" s="175" t="s">
        <v>1</v>
      </c>
      <c r="F220" s="176" t="s">
        <v>757</v>
      </c>
      <c r="H220" s="177">
        <v>416</v>
      </c>
      <c r="I220" s="178"/>
      <c r="L220" s="173"/>
      <c r="M220" s="179"/>
      <c r="N220" s="180"/>
      <c r="O220" s="180"/>
      <c r="P220" s="180"/>
      <c r="Q220" s="180"/>
      <c r="R220" s="180"/>
      <c r="S220" s="180"/>
      <c r="T220" s="181"/>
      <c r="AT220" s="175" t="s">
        <v>219</v>
      </c>
      <c r="AU220" s="175" t="s">
        <v>83</v>
      </c>
      <c r="AV220" s="12" t="s">
        <v>83</v>
      </c>
      <c r="AW220" s="12" t="s">
        <v>30</v>
      </c>
      <c r="AX220" s="12" t="s">
        <v>81</v>
      </c>
      <c r="AY220" s="175" t="s">
        <v>122</v>
      </c>
    </row>
    <row r="221" spans="2:65" s="1" customFormat="1" ht="16.5" customHeight="1" x14ac:dyDescent="0.2">
      <c r="B221" s="149"/>
      <c r="C221" s="150" t="s">
        <v>211</v>
      </c>
      <c r="D221" s="150" t="s">
        <v>125</v>
      </c>
      <c r="E221" s="151" t="s">
        <v>432</v>
      </c>
      <c r="F221" s="152" t="s">
        <v>433</v>
      </c>
      <c r="G221" s="153" t="s">
        <v>128</v>
      </c>
      <c r="H221" s="154">
        <v>416</v>
      </c>
      <c r="I221" s="155"/>
      <c r="J221" s="156">
        <f>ROUND(I221*H221,2)</f>
        <v>0</v>
      </c>
      <c r="K221" s="152" t="s">
        <v>129</v>
      </c>
      <c r="L221" s="30"/>
      <c r="M221" s="157" t="s">
        <v>1</v>
      </c>
      <c r="N221" s="158" t="s">
        <v>38</v>
      </c>
      <c r="O221" s="53"/>
      <c r="P221" s="159">
        <f>O221*H221</f>
        <v>0</v>
      </c>
      <c r="Q221" s="159">
        <v>1.0000000000000001E-5</v>
      </c>
      <c r="R221" s="159">
        <f>Q221*H221</f>
        <v>4.1600000000000005E-3</v>
      </c>
      <c r="S221" s="159">
        <v>0</v>
      </c>
      <c r="T221" s="160">
        <f>S221*H221</f>
        <v>0</v>
      </c>
      <c r="AR221" s="161" t="s">
        <v>194</v>
      </c>
      <c r="AT221" s="161" t="s">
        <v>125</v>
      </c>
      <c r="AU221" s="161" t="s">
        <v>83</v>
      </c>
      <c r="AY221" s="15" t="s">
        <v>122</v>
      </c>
      <c r="BE221" s="162">
        <f>IF(N221="základní",J221,0)</f>
        <v>0</v>
      </c>
      <c r="BF221" s="162">
        <f>IF(N221="snížená",J221,0)</f>
        <v>0</v>
      </c>
      <c r="BG221" s="162">
        <f>IF(N221="zákl. přenesená",J221,0)</f>
        <v>0</v>
      </c>
      <c r="BH221" s="162">
        <f>IF(N221="sníž. přenesená",J221,0)</f>
        <v>0</v>
      </c>
      <c r="BI221" s="162">
        <f>IF(N221="nulová",J221,0)</f>
        <v>0</v>
      </c>
      <c r="BJ221" s="15" t="s">
        <v>81</v>
      </c>
      <c r="BK221" s="162">
        <f>ROUND(I221*H221,2)</f>
        <v>0</v>
      </c>
      <c r="BL221" s="15" t="s">
        <v>194</v>
      </c>
      <c r="BM221" s="161" t="s">
        <v>758</v>
      </c>
    </row>
    <row r="222" spans="2:65" s="1" customFormat="1" ht="24" customHeight="1" x14ac:dyDescent="0.2">
      <c r="B222" s="149"/>
      <c r="C222" s="150" t="s">
        <v>215</v>
      </c>
      <c r="D222" s="150" t="s">
        <v>125</v>
      </c>
      <c r="E222" s="151" t="s">
        <v>260</v>
      </c>
      <c r="F222" s="152" t="s">
        <v>261</v>
      </c>
      <c r="G222" s="153" t="s">
        <v>262</v>
      </c>
      <c r="H222" s="154">
        <v>0.71199999999999997</v>
      </c>
      <c r="I222" s="155"/>
      <c r="J222" s="156">
        <f>ROUND(I222*H222,2)</f>
        <v>0</v>
      </c>
      <c r="K222" s="152" t="s">
        <v>129</v>
      </c>
      <c r="L222" s="30"/>
      <c r="M222" s="157" t="s">
        <v>1</v>
      </c>
      <c r="N222" s="158" t="s">
        <v>38</v>
      </c>
      <c r="O222" s="53"/>
      <c r="P222" s="159">
        <f>O222*H222</f>
        <v>0</v>
      </c>
      <c r="Q222" s="159">
        <v>0</v>
      </c>
      <c r="R222" s="159">
        <f>Q222*H222</f>
        <v>0</v>
      </c>
      <c r="S222" s="159">
        <v>0</v>
      </c>
      <c r="T222" s="160">
        <f>S222*H222</f>
        <v>0</v>
      </c>
      <c r="AR222" s="161" t="s">
        <v>194</v>
      </c>
      <c r="AT222" s="161" t="s">
        <v>125</v>
      </c>
      <c r="AU222" s="161" t="s">
        <v>83</v>
      </c>
      <c r="AY222" s="15" t="s">
        <v>122</v>
      </c>
      <c r="BE222" s="162">
        <f>IF(N222="základní",J222,0)</f>
        <v>0</v>
      </c>
      <c r="BF222" s="162">
        <f>IF(N222="snížená",J222,0)</f>
        <v>0</v>
      </c>
      <c r="BG222" s="162">
        <f>IF(N222="zákl. přenesená",J222,0)</f>
        <v>0</v>
      </c>
      <c r="BH222" s="162">
        <f>IF(N222="sníž. přenesená",J222,0)</f>
        <v>0</v>
      </c>
      <c r="BI222" s="162">
        <f>IF(N222="nulová",J222,0)</f>
        <v>0</v>
      </c>
      <c r="BJ222" s="15" t="s">
        <v>81</v>
      </c>
      <c r="BK222" s="162">
        <f>ROUND(I222*H222,2)</f>
        <v>0</v>
      </c>
      <c r="BL222" s="15" t="s">
        <v>194</v>
      </c>
      <c r="BM222" s="161" t="s">
        <v>759</v>
      </c>
    </row>
    <row r="223" spans="2:65" s="1" customFormat="1" ht="24" customHeight="1" x14ac:dyDescent="0.2">
      <c r="B223" s="149"/>
      <c r="C223" s="150" t="s">
        <v>221</v>
      </c>
      <c r="D223" s="150" t="s">
        <v>125</v>
      </c>
      <c r="E223" s="151" t="s">
        <v>265</v>
      </c>
      <c r="F223" s="152" t="s">
        <v>266</v>
      </c>
      <c r="G223" s="153" t="s">
        <v>262</v>
      </c>
      <c r="H223" s="154">
        <v>0.71199999999999997</v>
      </c>
      <c r="I223" s="155"/>
      <c r="J223" s="156">
        <f>ROUND(I223*H223,2)</f>
        <v>0</v>
      </c>
      <c r="K223" s="152" t="s">
        <v>129</v>
      </c>
      <c r="L223" s="30"/>
      <c r="M223" s="157" t="s">
        <v>1</v>
      </c>
      <c r="N223" s="158" t="s">
        <v>38</v>
      </c>
      <c r="O223" s="53"/>
      <c r="P223" s="159">
        <f>O223*H223</f>
        <v>0</v>
      </c>
      <c r="Q223" s="159">
        <v>0</v>
      </c>
      <c r="R223" s="159">
        <f>Q223*H223</f>
        <v>0</v>
      </c>
      <c r="S223" s="159">
        <v>0</v>
      </c>
      <c r="T223" s="160">
        <f>S223*H223</f>
        <v>0</v>
      </c>
      <c r="AR223" s="161" t="s">
        <v>194</v>
      </c>
      <c r="AT223" s="161" t="s">
        <v>125</v>
      </c>
      <c r="AU223" s="161" t="s">
        <v>83</v>
      </c>
      <c r="AY223" s="15" t="s">
        <v>122</v>
      </c>
      <c r="BE223" s="162">
        <f>IF(N223="základní",J223,0)</f>
        <v>0</v>
      </c>
      <c r="BF223" s="162">
        <f>IF(N223="snížená",J223,0)</f>
        <v>0</v>
      </c>
      <c r="BG223" s="162">
        <f>IF(N223="zákl. přenesená",J223,0)</f>
        <v>0</v>
      </c>
      <c r="BH223" s="162">
        <f>IF(N223="sníž. přenesená",J223,0)</f>
        <v>0</v>
      </c>
      <c r="BI223" s="162">
        <f>IF(N223="nulová",J223,0)</f>
        <v>0</v>
      </c>
      <c r="BJ223" s="15" t="s">
        <v>81</v>
      </c>
      <c r="BK223" s="162">
        <f>ROUND(I223*H223,2)</f>
        <v>0</v>
      </c>
      <c r="BL223" s="15" t="s">
        <v>194</v>
      </c>
      <c r="BM223" s="161" t="s">
        <v>760</v>
      </c>
    </row>
    <row r="224" spans="2:65" s="11" customFormat="1" ht="22.9" customHeight="1" x14ac:dyDescent="0.2">
      <c r="B224" s="136"/>
      <c r="D224" s="137" t="s">
        <v>72</v>
      </c>
      <c r="E224" s="147" t="s">
        <v>485</v>
      </c>
      <c r="F224" s="147" t="s">
        <v>486</v>
      </c>
      <c r="I224" s="139"/>
      <c r="J224" s="148">
        <f>BK224</f>
        <v>0</v>
      </c>
      <c r="L224" s="136"/>
      <c r="M224" s="141"/>
      <c r="N224" s="142"/>
      <c r="O224" s="142"/>
      <c r="P224" s="143">
        <f>SUM(P225:P240)</f>
        <v>0</v>
      </c>
      <c r="Q224" s="142"/>
      <c r="R224" s="143">
        <f>SUM(R225:R240)</f>
        <v>0.6421</v>
      </c>
      <c r="S224" s="142"/>
      <c r="T224" s="144">
        <f>SUM(T225:T240)</f>
        <v>0</v>
      </c>
      <c r="AR224" s="137" t="s">
        <v>83</v>
      </c>
      <c r="AT224" s="145" t="s">
        <v>72</v>
      </c>
      <c r="AU224" s="145" t="s">
        <v>81</v>
      </c>
      <c r="AY224" s="137" t="s">
        <v>122</v>
      </c>
      <c r="BK224" s="146">
        <f>SUM(BK225:BK240)</f>
        <v>0</v>
      </c>
    </row>
    <row r="225" spans="2:65" s="1" customFormat="1" ht="24" customHeight="1" x14ac:dyDescent="0.2">
      <c r="B225" s="149"/>
      <c r="C225" s="150" t="s">
        <v>293</v>
      </c>
      <c r="D225" s="150" t="s">
        <v>125</v>
      </c>
      <c r="E225" s="151" t="s">
        <v>761</v>
      </c>
      <c r="F225" s="152" t="s">
        <v>762</v>
      </c>
      <c r="G225" s="153" t="s">
        <v>249</v>
      </c>
      <c r="H225" s="154">
        <v>11</v>
      </c>
      <c r="I225" s="155"/>
      <c r="J225" s="156">
        <f t="shared" ref="J225:J235" si="30">ROUND(I225*H225,2)</f>
        <v>0</v>
      </c>
      <c r="K225" s="152" t="s">
        <v>129</v>
      </c>
      <c r="L225" s="30"/>
      <c r="M225" s="157" t="s">
        <v>1</v>
      </c>
      <c r="N225" s="158" t="s">
        <v>38</v>
      </c>
      <c r="O225" s="53"/>
      <c r="P225" s="159">
        <f t="shared" ref="P225:P235" si="31">O225*H225</f>
        <v>0</v>
      </c>
      <c r="Q225" s="159">
        <v>1.6920000000000001E-2</v>
      </c>
      <c r="R225" s="159">
        <f t="shared" ref="R225:R235" si="32">Q225*H225</f>
        <v>0.18612000000000001</v>
      </c>
      <c r="S225" s="159">
        <v>0</v>
      </c>
      <c r="T225" s="160">
        <f t="shared" ref="T225:T235" si="33">S225*H225</f>
        <v>0</v>
      </c>
      <c r="AR225" s="161" t="s">
        <v>194</v>
      </c>
      <c r="AT225" s="161" t="s">
        <v>125</v>
      </c>
      <c r="AU225" s="161" t="s">
        <v>83</v>
      </c>
      <c r="AY225" s="15" t="s">
        <v>122</v>
      </c>
      <c r="BE225" s="162">
        <f t="shared" ref="BE225:BE235" si="34">IF(N225="základní",J225,0)</f>
        <v>0</v>
      </c>
      <c r="BF225" s="162">
        <f t="shared" ref="BF225:BF235" si="35">IF(N225="snížená",J225,0)</f>
        <v>0</v>
      </c>
      <c r="BG225" s="162">
        <f t="shared" ref="BG225:BG235" si="36">IF(N225="zákl. přenesená",J225,0)</f>
        <v>0</v>
      </c>
      <c r="BH225" s="162">
        <f t="shared" ref="BH225:BH235" si="37">IF(N225="sníž. přenesená",J225,0)</f>
        <v>0</v>
      </c>
      <c r="BI225" s="162">
        <f t="shared" ref="BI225:BI235" si="38">IF(N225="nulová",J225,0)</f>
        <v>0</v>
      </c>
      <c r="BJ225" s="15" t="s">
        <v>81</v>
      </c>
      <c r="BK225" s="162">
        <f t="shared" ref="BK225:BK235" si="39">ROUND(I225*H225,2)</f>
        <v>0</v>
      </c>
      <c r="BL225" s="15" t="s">
        <v>194</v>
      </c>
      <c r="BM225" s="161" t="s">
        <v>763</v>
      </c>
    </row>
    <row r="226" spans="2:65" s="1" customFormat="1" ht="24" customHeight="1" x14ac:dyDescent="0.2">
      <c r="B226" s="149"/>
      <c r="C226" s="150" t="s">
        <v>305</v>
      </c>
      <c r="D226" s="150" t="s">
        <v>125</v>
      </c>
      <c r="E226" s="151" t="s">
        <v>764</v>
      </c>
      <c r="F226" s="152" t="s">
        <v>765</v>
      </c>
      <c r="G226" s="153" t="s">
        <v>249</v>
      </c>
      <c r="H226" s="154">
        <v>6</v>
      </c>
      <c r="I226" s="155"/>
      <c r="J226" s="156">
        <f t="shared" si="30"/>
        <v>0</v>
      </c>
      <c r="K226" s="152" t="s">
        <v>1</v>
      </c>
      <c r="L226" s="30"/>
      <c r="M226" s="157" t="s">
        <v>1</v>
      </c>
      <c r="N226" s="158" t="s">
        <v>38</v>
      </c>
      <c r="O226" s="53"/>
      <c r="P226" s="159">
        <f t="shared" si="31"/>
        <v>0</v>
      </c>
      <c r="Q226" s="159">
        <v>1.8079999999999999E-2</v>
      </c>
      <c r="R226" s="159">
        <f t="shared" si="32"/>
        <v>0.10847999999999999</v>
      </c>
      <c r="S226" s="159">
        <v>0</v>
      </c>
      <c r="T226" s="160">
        <f t="shared" si="33"/>
        <v>0</v>
      </c>
      <c r="AR226" s="161" t="s">
        <v>194</v>
      </c>
      <c r="AT226" s="161" t="s">
        <v>125</v>
      </c>
      <c r="AU226" s="161" t="s">
        <v>83</v>
      </c>
      <c r="AY226" s="15" t="s">
        <v>122</v>
      </c>
      <c r="BE226" s="162">
        <f t="shared" si="34"/>
        <v>0</v>
      </c>
      <c r="BF226" s="162">
        <f t="shared" si="35"/>
        <v>0</v>
      </c>
      <c r="BG226" s="162">
        <f t="shared" si="36"/>
        <v>0</v>
      </c>
      <c r="BH226" s="162">
        <f t="shared" si="37"/>
        <v>0</v>
      </c>
      <c r="BI226" s="162">
        <f t="shared" si="38"/>
        <v>0</v>
      </c>
      <c r="BJ226" s="15" t="s">
        <v>81</v>
      </c>
      <c r="BK226" s="162">
        <f t="shared" si="39"/>
        <v>0</v>
      </c>
      <c r="BL226" s="15" t="s">
        <v>194</v>
      </c>
      <c r="BM226" s="161" t="s">
        <v>766</v>
      </c>
    </row>
    <row r="227" spans="2:65" s="1" customFormat="1" ht="24" customHeight="1" x14ac:dyDescent="0.2">
      <c r="B227" s="149"/>
      <c r="C227" s="150" t="s">
        <v>280</v>
      </c>
      <c r="D227" s="150" t="s">
        <v>125</v>
      </c>
      <c r="E227" s="151" t="s">
        <v>767</v>
      </c>
      <c r="F227" s="152" t="s">
        <v>768</v>
      </c>
      <c r="G227" s="153" t="s">
        <v>249</v>
      </c>
      <c r="H227" s="154">
        <v>14</v>
      </c>
      <c r="I227" s="155"/>
      <c r="J227" s="156">
        <f t="shared" si="30"/>
        <v>0</v>
      </c>
      <c r="K227" s="152" t="s">
        <v>129</v>
      </c>
      <c r="L227" s="30"/>
      <c r="M227" s="157" t="s">
        <v>1</v>
      </c>
      <c r="N227" s="158" t="s">
        <v>38</v>
      </c>
      <c r="O227" s="53"/>
      <c r="P227" s="159">
        <f t="shared" si="31"/>
        <v>0</v>
      </c>
      <c r="Q227" s="159">
        <v>1.6469999999999999E-2</v>
      </c>
      <c r="R227" s="159">
        <f t="shared" si="32"/>
        <v>0.23057999999999998</v>
      </c>
      <c r="S227" s="159">
        <v>0</v>
      </c>
      <c r="T227" s="160">
        <f t="shared" si="33"/>
        <v>0</v>
      </c>
      <c r="AR227" s="161" t="s">
        <v>194</v>
      </c>
      <c r="AT227" s="161" t="s">
        <v>125</v>
      </c>
      <c r="AU227" s="161" t="s">
        <v>83</v>
      </c>
      <c r="AY227" s="15" t="s">
        <v>122</v>
      </c>
      <c r="BE227" s="162">
        <f t="shared" si="34"/>
        <v>0</v>
      </c>
      <c r="BF227" s="162">
        <f t="shared" si="35"/>
        <v>0</v>
      </c>
      <c r="BG227" s="162">
        <f t="shared" si="36"/>
        <v>0</v>
      </c>
      <c r="BH227" s="162">
        <f t="shared" si="37"/>
        <v>0</v>
      </c>
      <c r="BI227" s="162">
        <f t="shared" si="38"/>
        <v>0</v>
      </c>
      <c r="BJ227" s="15" t="s">
        <v>81</v>
      </c>
      <c r="BK227" s="162">
        <f t="shared" si="39"/>
        <v>0</v>
      </c>
      <c r="BL227" s="15" t="s">
        <v>194</v>
      </c>
      <c r="BM227" s="161" t="s">
        <v>769</v>
      </c>
    </row>
    <row r="228" spans="2:65" s="1" customFormat="1" ht="16.5" customHeight="1" x14ac:dyDescent="0.2">
      <c r="B228" s="149"/>
      <c r="C228" s="150" t="s">
        <v>313</v>
      </c>
      <c r="D228" s="150" t="s">
        <v>125</v>
      </c>
      <c r="E228" s="151" t="s">
        <v>770</v>
      </c>
      <c r="F228" s="152" t="s">
        <v>771</v>
      </c>
      <c r="G228" s="153" t="s">
        <v>249</v>
      </c>
      <c r="H228" s="154">
        <v>2</v>
      </c>
      <c r="I228" s="155"/>
      <c r="J228" s="156">
        <f t="shared" si="30"/>
        <v>0</v>
      </c>
      <c r="K228" s="152" t="s">
        <v>129</v>
      </c>
      <c r="L228" s="30"/>
      <c r="M228" s="157" t="s">
        <v>1</v>
      </c>
      <c r="N228" s="158" t="s">
        <v>38</v>
      </c>
      <c r="O228" s="53"/>
      <c r="P228" s="159">
        <f t="shared" si="31"/>
        <v>0</v>
      </c>
      <c r="Q228" s="159">
        <v>2.2689999999999998E-2</v>
      </c>
      <c r="R228" s="159">
        <f t="shared" si="32"/>
        <v>4.5379999999999997E-2</v>
      </c>
      <c r="S228" s="159">
        <v>0</v>
      </c>
      <c r="T228" s="160">
        <f t="shared" si="33"/>
        <v>0</v>
      </c>
      <c r="AR228" s="161" t="s">
        <v>194</v>
      </c>
      <c r="AT228" s="161" t="s">
        <v>125</v>
      </c>
      <c r="AU228" s="161" t="s">
        <v>83</v>
      </c>
      <c r="AY228" s="15" t="s">
        <v>122</v>
      </c>
      <c r="BE228" s="162">
        <f t="shared" si="34"/>
        <v>0</v>
      </c>
      <c r="BF228" s="162">
        <f t="shared" si="35"/>
        <v>0</v>
      </c>
      <c r="BG228" s="162">
        <f t="shared" si="36"/>
        <v>0</v>
      </c>
      <c r="BH228" s="162">
        <f t="shared" si="37"/>
        <v>0</v>
      </c>
      <c r="BI228" s="162">
        <f t="shared" si="38"/>
        <v>0</v>
      </c>
      <c r="BJ228" s="15" t="s">
        <v>81</v>
      </c>
      <c r="BK228" s="162">
        <f t="shared" si="39"/>
        <v>0</v>
      </c>
      <c r="BL228" s="15" t="s">
        <v>194</v>
      </c>
      <c r="BM228" s="161" t="s">
        <v>772</v>
      </c>
    </row>
    <row r="229" spans="2:65" s="1" customFormat="1" ht="24" customHeight="1" x14ac:dyDescent="0.2">
      <c r="B229" s="149"/>
      <c r="C229" s="150" t="s">
        <v>175</v>
      </c>
      <c r="D229" s="150" t="s">
        <v>125</v>
      </c>
      <c r="E229" s="151" t="s">
        <v>773</v>
      </c>
      <c r="F229" s="152" t="s">
        <v>774</v>
      </c>
      <c r="G229" s="153" t="s">
        <v>249</v>
      </c>
      <c r="H229" s="154">
        <v>48</v>
      </c>
      <c r="I229" s="155"/>
      <c r="J229" s="156">
        <f t="shared" si="30"/>
        <v>0</v>
      </c>
      <c r="K229" s="152" t="s">
        <v>1</v>
      </c>
      <c r="L229" s="30"/>
      <c r="M229" s="157" t="s">
        <v>1</v>
      </c>
      <c r="N229" s="158" t="s">
        <v>38</v>
      </c>
      <c r="O229" s="53"/>
      <c r="P229" s="159">
        <f t="shared" si="31"/>
        <v>0</v>
      </c>
      <c r="Q229" s="159">
        <v>2.9999999999999997E-4</v>
      </c>
      <c r="R229" s="159">
        <f t="shared" si="32"/>
        <v>1.44E-2</v>
      </c>
      <c r="S229" s="159">
        <v>0</v>
      </c>
      <c r="T229" s="160">
        <f t="shared" si="33"/>
        <v>0</v>
      </c>
      <c r="AR229" s="161" t="s">
        <v>194</v>
      </c>
      <c r="AT229" s="161" t="s">
        <v>125</v>
      </c>
      <c r="AU229" s="161" t="s">
        <v>83</v>
      </c>
      <c r="AY229" s="15" t="s">
        <v>122</v>
      </c>
      <c r="BE229" s="162">
        <f t="shared" si="34"/>
        <v>0</v>
      </c>
      <c r="BF229" s="162">
        <f t="shared" si="35"/>
        <v>0</v>
      </c>
      <c r="BG229" s="162">
        <f t="shared" si="36"/>
        <v>0</v>
      </c>
      <c r="BH229" s="162">
        <f t="shared" si="37"/>
        <v>0</v>
      </c>
      <c r="BI229" s="162">
        <f t="shared" si="38"/>
        <v>0</v>
      </c>
      <c r="BJ229" s="15" t="s">
        <v>81</v>
      </c>
      <c r="BK229" s="162">
        <f t="shared" si="39"/>
        <v>0</v>
      </c>
      <c r="BL229" s="15" t="s">
        <v>194</v>
      </c>
      <c r="BM229" s="161" t="s">
        <v>775</v>
      </c>
    </row>
    <row r="230" spans="2:65" s="1" customFormat="1" ht="24" customHeight="1" x14ac:dyDescent="0.2">
      <c r="B230" s="149"/>
      <c r="C230" s="150" t="s">
        <v>179</v>
      </c>
      <c r="D230" s="150" t="s">
        <v>125</v>
      </c>
      <c r="E230" s="151" t="s">
        <v>776</v>
      </c>
      <c r="F230" s="152" t="s">
        <v>777</v>
      </c>
      <c r="G230" s="153" t="s">
        <v>249</v>
      </c>
      <c r="H230" s="154">
        <v>1</v>
      </c>
      <c r="I230" s="155"/>
      <c r="J230" s="156">
        <f t="shared" si="30"/>
        <v>0</v>
      </c>
      <c r="K230" s="152" t="s">
        <v>1</v>
      </c>
      <c r="L230" s="30"/>
      <c r="M230" s="157" t="s">
        <v>1</v>
      </c>
      <c r="N230" s="158" t="s">
        <v>38</v>
      </c>
      <c r="O230" s="53"/>
      <c r="P230" s="159">
        <f t="shared" si="31"/>
        <v>0</v>
      </c>
      <c r="Q230" s="159">
        <v>2.9999999999999997E-4</v>
      </c>
      <c r="R230" s="159">
        <f t="shared" si="32"/>
        <v>2.9999999999999997E-4</v>
      </c>
      <c r="S230" s="159">
        <v>0</v>
      </c>
      <c r="T230" s="160">
        <f t="shared" si="33"/>
        <v>0</v>
      </c>
      <c r="AR230" s="161" t="s">
        <v>194</v>
      </c>
      <c r="AT230" s="161" t="s">
        <v>125</v>
      </c>
      <c r="AU230" s="161" t="s">
        <v>83</v>
      </c>
      <c r="AY230" s="15" t="s">
        <v>122</v>
      </c>
      <c r="BE230" s="162">
        <f t="shared" si="34"/>
        <v>0</v>
      </c>
      <c r="BF230" s="162">
        <f t="shared" si="35"/>
        <v>0</v>
      </c>
      <c r="BG230" s="162">
        <f t="shared" si="36"/>
        <v>0</v>
      </c>
      <c r="BH230" s="162">
        <f t="shared" si="37"/>
        <v>0</v>
      </c>
      <c r="BI230" s="162">
        <f t="shared" si="38"/>
        <v>0</v>
      </c>
      <c r="BJ230" s="15" t="s">
        <v>81</v>
      </c>
      <c r="BK230" s="162">
        <f t="shared" si="39"/>
        <v>0</v>
      </c>
      <c r="BL230" s="15" t="s">
        <v>194</v>
      </c>
      <c r="BM230" s="161" t="s">
        <v>778</v>
      </c>
    </row>
    <row r="231" spans="2:65" s="1" customFormat="1" ht="24" customHeight="1" x14ac:dyDescent="0.2">
      <c r="B231" s="149"/>
      <c r="C231" s="150" t="s">
        <v>322</v>
      </c>
      <c r="D231" s="150" t="s">
        <v>125</v>
      </c>
      <c r="E231" s="151" t="s">
        <v>779</v>
      </c>
      <c r="F231" s="152" t="s">
        <v>780</v>
      </c>
      <c r="G231" s="153" t="s">
        <v>249</v>
      </c>
      <c r="H231" s="154">
        <v>2</v>
      </c>
      <c r="I231" s="155"/>
      <c r="J231" s="156">
        <f t="shared" si="30"/>
        <v>0</v>
      </c>
      <c r="K231" s="152" t="s">
        <v>129</v>
      </c>
      <c r="L231" s="30"/>
      <c r="M231" s="157" t="s">
        <v>1</v>
      </c>
      <c r="N231" s="158" t="s">
        <v>38</v>
      </c>
      <c r="O231" s="53"/>
      <c r="P231" s="159">
        <f t="shared" si="31"/>
        <v>0</v>
      </c>
      <c r="Q231" s="159">
        <v>1.9599999999999999E-3</v>
      </c>
      <c r="R231" s="159">
        <f t="shared" si="32"/>
        <v>3.9199999999999999E-3</v>
      </c>
      <c r="S231" s="159">
        <v>0</v>
      </c>
      <c r="T231" s="160">
        <f t="shared" si="33"/>
        <v>0</v>
      </c>
      <c r="AR231" s="161" t="s">
        <v>194</v>
      </c>
      <c r="AT231" s="161" t="s">
        <v>125</v>
      </c>
      <c r="AU231" s="161" t="s">
        <v>83</v>
      </c>
      <c r="AY231" s="15" t="s">
        <v>122</v>
      </c>
      <c r="BE231" s="162">
        <f t="shared" si="34"/>
        <v>0</v>
      </c>
      <c r="BF231" s="162">
        <f t="shared" si="35"/>
        <v>0</v>
      </c>
      <c r="BG231" s="162">
        <f t="shared" si="36"/>
        <v>0</v>
      </c>
      <c r="BH231" s="162">
        <f t="shared" si="37"/>
        <v>0</v>
      </c>
      <c r="BI231" s="162">
        <f t="shared" si="38"/>
        <v>0</v>
      </c>
      <c r="BJ231" s="15" t="s">
        <v>81</v>
      </c>
      <c r="BK231" s="162">
        <f t="shared" si="39"/>
        <v>0</v>
      </c>
      <c r="BL231" s="15" t="s">
        <v>194</v>
      </c>
      <c r="BM231" s="161" t="s">
        <v>781</v>
      </c>
    </row>
    <row r="232" spans="2:65" s="1" customFormat="1" ht="16.5" customHeight="1" x14ac:dyDescent="0.2">
      <c r="B232" s="149"/>
      <c r="C232" s="150" t="s">
        <v>285</v>
      </c>
      <c r="D232" s="150" t="s">
        <v>125</v>
      </c>
      <c r="E232" s="151" t="s">
        <v>493</v>
      </c>
      <c r="F232" s="152" t="s">
        <v>494</v>
      </c>
      <c r="G232" s="153" t="s">
        <v>249</v>
      </c>
      <c r="H232" s="154">
        <v>6</v>
      </c>
      <c r="I232" s="155"/>
      <c r="J232" s="156">
        <f t="shared" si="30"/>
        <v>0</v>
      </c>
      <c r="K232" s="152" t="s">
        <v>129</v>
      </c>
      <c r="L232" s="30"/>
      <c r="M232" s="157" t="s">
        <v>1</v>
      </c>
      <c r="N232" s="158" t="s">
        <v>38</v>
      </c>
      <c r="O232" s="53"/>
      <c r="P232" s="159">
        <f t="shared" si="31"/>
        <v>0</v>
      </c>
      <c r="Q232" s="159">
        <v>1.8E-3</v>
      </c>
      <c r="R232" s="159">
        <f t="shared" si="32"/>
        <v>1.0800000000000001E-2</v>
      </c>
      <c r="S232" s="159">
        <v>0</v>
      </c>
      <c r="T232" s="160">
        <f t="shared" si="33"/>
        <v>0</v>
      </c>
      <c r="AR232" s="161" t="s">
        <v>194</v>
      </c>
      <c r="AT232" s="161" t="s">
        <v>125</v>
      </c>
      <c r="AU232" s="161" t="s">
        <v>83</v>
      </c>
      <c r="AY232" s="15" t="s">
        <v>122</v>
      </c>
      <c r="BE232" s="162">
        <f t="shared" si="34"/>
        <v>0</v>
      </c>
      <c r="BF232" s="162">
        <f t="shared" si="35"/>
        <v>0</v>
      </c>
      <c r="BG232" s="162">
        <f t="shared" si="36"/>
        <v>0</v>
      </c>
      <c r="BH232" s="162">
        <f t="shared" si="37"/>
        <v>0</v>
      </c>
      <c r="BI232" s="162">
        <f t="shared" si="38"/>
        <v>0</v>
      </c>
      <c r="BJ232" s="15" t="s">
        <v>81</v>
      </c>
      <c r="BK232" s="162">
        <f t="shared" si="39"/>
        <v>0</v>
      </c>
      <c r="BL232" s="15" t="s">
        <v>194</v>
      </c>
      <c r="BM232" s="161" t="s">
        <v>782</v>
      </c>
    </row>
    <row r="233" spans="2:65" s="1" customFormat="1" ht="48" customHeight="1" x14ac:dyDescent="0.2">
      <c r="B233" s="149"/>
      <c r="C233" s="150" t="s">
        <v>783</v>
      </c>
      <c r="D233" s="150" t="s">
        <v>125</v>
      </c>
      <c r="E233" s="151" t="s">
        <v>784</v>
      </c>
      <c r="F233" s="152" t="s">
        <v>785</v>
      </c>
      <c r="G233" s="153" t="s">
        <v>249</v>
      </c>
      <c r="H233" s="154">
        <v>2</v>
      </c>
      <c r="I233" s="155"/>
      <c r="J233" s="156">
        <f t="shared" si="30"/>
        <v>0</v>
      </c>
      <c r="K233" s="152" t="s">
        <v>1</v>
      </c>
      <c r="L233" s="30"/>
      <c r="M233" s="157" t="s">
        <v>1</v>
      </c>
      <c r="N233" s="158" t="s">
        <v>38</v>
      </c>
      <c r="O233" s="53"/>
      <c r="P233" s="159">
        <f t="shared" si="31"/>
        <v>0</v>
      </c>
      <c r="Q233" s="159">
        <v>1.8400000000000001E-3</v>
      </c>
      <c r="R233" s="159">
        <f t="shared" si="32"/>
        <v>3.6800000000000001E-3</v>
      </c>
      <c r="S233" s="159">
        <v>0</v>
      </c>
      <c r="T233" s="160">
        <f t="shared" si="33"/>
        <v>0</v>
      </c>
      <c r="AR233" s="161" t="s">
        <v>194</v>
      </c>
      <c r="AT233" s="161" t="s">
        <v>125</v>
      </c>
      <c r="AU233" s="161" t="s">
        <v>83</v>
      </c>
      <c r="AY233" s="15" t="s">
        <v>122</v>
      </c>
      <c r="BE233" s="162">
        <f t="shared" si="34"/>
        <v>0</v>
      </c>
      <c r="BF233" s="162">
        <f t="shared" si="35"/>
        <v>0</v>
      </c>
      <c r="BG233" s="162">
        <f t="shared" si="36"/>
        <v>0</v>
      </c>
      <c r="BH233" s="162">
        <f t="shared" si="37"/>
        <v>0</v>
      </c>
      <c r="BI233" s="162">
        <f t="shared" si="38"/>
        <v>0</v>
      </c>
      <c r="BJ233" s="15" t="s">
        <v>81</v>
      </c>
      <c r="BK233" s="162">
        <f t="shared" si="39"/>
        <v>0</v>
      </c>
      <c r="BL233" s="15" t="s">
        <v>194</v>
      </c>
      <c r="BM233" s="161" t="s">
        <v>786</v>
      </c>
    </row>
    <row r="234" spans="2:65" s="1" customFormat="1" ht="16.5" customHeight="1" x14ac:dyDescent="0.2">
      <c r="B234" s="149"/>
      <c r="C234" s="150" t="s">
        <v>787</v>
      </c>
      <c r="D234" s="150" t="s">
        <v>125</v>
      </c>
      <c r="E234" s="151" t="s">
        <v>788</v>
      </c>
      <c r="F234" s="152" t="s">
        <v>789</v>
      </c>
      <c r="G234" s="153" t="s">
        <v>249</v>
      </c>
      <c r="H234" s="154">
        <v>2</v>
      </c>
      <c r="I234" s="155"/>
      <c r="J234" s="156">
        <f t="shared" si="30"/>
        <v>0</v>
      </c>
      <c r="K234" s="152" t="s">
        <v>1</v>
      </c>
      <c r="L234" s="30"/>
      <c r="M234" s="157" t="s">
        <v>1</v>
      </c>
      <c r="N234" s="158" t="s">
        <v>38</v>
      </c>
      <c r="O234" s="53"/>
      <c r="P234" s="159">
        <f t="shared" si="31"/>
        <v>0</v>
      </c>
      <c r="Q234" s="159">
        <v>2.1099999999999999E-3</v>
      </c>
      <c r="R234" s="159">
        <f t="shared" si="32"/>
        <v>4.2199999999999998E-3</v>
      </c>
      <c r="S234" s="159">
        <v>0</v>
      </c>
      <c r="T234" s="160">
        <f t="shared" si="33"/>
        <v>0</v>
      </c>
      <c r="AR234" s="161" t="s">
        <v>194</v>
      </c>
      <c r="AT234" s="161" t="s">
        <v>125</v>
      </c>
      <c r="AU234" s="161" t="s">
        <v>83</v>
      </c>
      <c r="AY234" s="15" t="s">
        <v>122</v>
      </c>
      <c r="BE234" s="162">
        <f t="shared" si="34"/>
        <v>0</v>
      </c>
      <c r="BF234" s="162">
        <f t="shared" si="35"/>
        <v>0</v>
      </c>
      <c r="BG234" s="162">
        <f t="shared" si="36"/>
        <v>0</v>
      </c>
      <c r="BH234" s="162">
        <f t="shared" si="37"/>
        <v>0</v>
      </c>
      <c r="BI234" s="162">
        <f t="shared" si="38"/>
        <v>0</v>
      </c>
      <c r="BJ234" s="15" t="s">
        <v>81</v>
      </c>
      <c r="BK234" s="162">
        <f t="shared" si="39"/>
        <v>0</v>
      </c>
      <c r="BL234" s="15" t="s">
        <v>194</v>
      </c>
      <c r="BM234" s="161" t="s">
        <v>790</v>
      </c>
    </row>
    <row r="235" spans="2:65" s="1" customFormat="1" ht="72" customHeight="1" x14ac:dyDescent="0.2">
      <c r="B235" s="149"/>
      <c r="C235" s="150" t="s">
        <v>791</v>
      </c>
      <c r="D235" s="150" t="s">
        <v>125</v>
      </c>
      <c r="E235" s="151" t="s">
        <v>792</v>
      </c>
      <c r="F235" s="152" t="s">
        <v>793</v>
      </c>
      <c r="G235" s="153" t="s">
        <v>249</v>
      </c>
      <c r="H235" s="154">
        <v>10</v>
      </c>
      <c r="I235" s="155"/>
      <c r="J235" s="156">
        <f t="shared" si="30"/>
        <v>0</v>
      </c>
      <c r="K235" s="152" t="s">
        <v>129</v>
      </c>
      <c r="L235" s="30"/>
      <c r="M235" s="157" t="s">
        <v>1</v>
      </c>
      <c r="N235" s="158" t="s">
        <v>38</v>
      </c>
      <c r="O235" s="53"/>
      <c r="P235" s="159">
        <f t="shared" si="31"/>
        <v>0</v>
      </c>
      <c r="Q235" s="159">
        <v>3.0999999999999999E-3</v>
      </c>
      <c r="R235" s="159">
        <f t="shared" si="32"/>
        <v>3.1E-2</v>
      </c>
      <c r="S235" s="159">
        <v>0</v>
      </c>
      <c r="T235" s="160">
        <f t="shared" si="33"/>
        <v>0</v>
      </c>
      <c r="AR235" s="161" t="s">
        <v>194</v>
      </c>
      <c r="AT235" s="161" t="s">
        <v>125</v>
      </c>
      <c r="AU235" s="161" t="s">
        <v>83</v>
      </c>
      <c r="AY235" s="15" t="s">
        <v>122</v>
      </c>
      <c r="BE235" s="162">
        <f t="shared" si="34"/>
        <v>0</v>
      </c>
      <c r="BF235" s="162">
        <f t="shared" si="35"/>
        <v>0</v>
      </c>
      <c r="BG235" s="162">
        <f t="shared" si="36"/>
        <v>0</v>
      </c>
      <c r="BH235" s="162">
        <f t="shared" si="37"/>
        <v>0</v>
      </c>
      <c r="BI235" s="162">
        <f t="shared" si="38"/>
        <v>0</v>
      </c>
      <c r="BJ235" s="15" t="s">
        <v>81</v>
      </c>
      <c r="BK235" s="162">
        <f t="shared" si="39"/>
        <v>0</v>
      </c>
      <c r="BL235" s="15" t="s">
        <v>194</v>
      </c>
      <c r="BM235" s="161" t="s">
        <v>794</v>
      </c>
    </row>
    <row r="236" spans="2:65" s="13" customFormat="1" ht="11.25" x14ac:dyDescent="0.2">
      <c r="B236" s="182"/>
      <c r="D236" s="174" t="s">
        <v>219</v>
      </c>
      <c r="E236" s="183" t="s">
        <v>1</v>
      </c>
      <c r="F236" s="184" t="s">
        <v>795</v>
      </c>
      <c r="H236" s="183" t="s">
        <v>1</v>
      </c>
      <c r="I236" s="185"/>
      <c r="L236" s="182"/>
      <c r="M236" s="186"/>
      <c r="N236" s="187"/>
      <c r="O236" s="187"/>
      <c r="P236" s="187"/>
      <c r="Q236" s="187"/>
      <c r="R236" s="187"/>
      <c r="S236" s="187"/>
      <c r="T236" s="188"/>
      <c r="AT236" s="183" t="s">
        <v>219</v>
      </c>
      <c r="AU236" s="183" t="s">
        <v>83</v>
      </c>
      <c r="AV236" s="13" t="s">
        <v>81</v>
      </c>
      <c r="AW236" s="13" t="s">
        <v>30</v>
      </c>
      <c r="AX236" s="13" t="s">
        <v>73</v>
      </c>
      <c r="AY236" s="183" t="s">
        <v>122</v>
      </c>
    </row>
    <row r="237" spans="2:65" s="12" customFormat="1" ht="11.25" x14ac:dyDescent="0.2">
      <c r="B237" s="173"/>
      <c r="D237" s="174" t="s">
        <v>219</v>
      </c>
      <c r="E237" s="175" t="s">
        <v>1</v>
      </c>
      <c r="F237" s="176" t="s">
        <v>318</v>
      </c>
      <c r="H237" s="177">
        <v>10</v>
      </c>
      <c r="I237" s="178"/>
      <c r="L237" s="173"/>
      <c r="M237" s="179"/>
      <c r="N237" s="180"/>
      <c r="O237" s="180"/>
      <c r="P237" s="180"/>
      <c r="Q237" s="180"/>
      <c r="R237" s="180"/>
      <c r="S237" s="180"/>
      <c r="T237" s="181"/>
      <c r="AT237" s="175" t="s">
        <v>219</v>
      </c>
      <c r="AU237" s="175" t="s">
        <v>83</v>
      </c>
      <c r="AV237" s="12" t="s">
        <v>83</v>
      </c>
      <c r="AW237" s="12" t="s">
        <v>30</v>
      </c>
      <c r="AX237" s="12" t="s">
        <v>81</v>
      </c>
      <c r="AY237" s="175" t="s">
        <v>122</v>
      </c>
    </row>
    <row r="238" spans="2:65" s="1" customFormat="1" ht="16.5" customHeight="1" x14ac:dyDescent="0.2">
      <c r="B238" s="149"/>
      <c r="C238" s="150" t="s">
        <v>289</v>
      </c>
      <c r="D238" s="150" t="s">
        <v>125</v>
      </c>
      <c r="E238" s="151" t="s">
        <v>496</v>
      </c>
      <c r="F238" s="152" t="s">
        <v>497</v>
      </c>
      <c r="G238" s="153" t="s">
        <v>161</v>
      </c>
      <c r="H238" s="154">
        <v>14</v>
      </c>
      <c r="I238" s="155"/>
      <c r="J238" s="156">
        <f>ROUND(I238*H238,2)</f>
        <v>0</v>
      </c>
      <c r="K238" s="152" t="s">
        <v>129</v>
      </c>
      <c r="L238" s="30"/>
      <c r="M238" s="157" t="s">
        <v>1</v>
      </c>
      <c r="N238" s="158" t="s">
        <v>38</v>
      </c>
      <c r="O238" s="53"/>
      <c r="P238" s="159">
        <f>O238*H238</f>
        <v>0</v>
      </c>
      <c r="Q238" s="159">
        <v>2.3000000000000001E-4</v>
      </c>
      <c r="R238" s="159">
        <f>Q238*H238</f>
        <v>3.2200000000000002E-3</v>
      </c>
      <c r="S238" s="159">
        <v>0</v>
      </c>
      <c r="T238" s="160">
        <f>S238*H238</f>
        <v>0</v>
      </c>
      <c r="AR238" s="161" t="s">
        <v>194</v>
      </c>
      <c r="AT238" s="161" t="s">
        <v>125</v>
      </c>
      <c r="AU238" s="161" t="s">
        <v>83</v>
      </c>
      <c r="AY238" s="15" t="s">
        <v>122</v>
      </c>
      <c r="BE238" s="162">
        <f>IF(N238="základní",J238,0)</f>
        <v>0</v>
      </c>
      <c r="BF238" s="162">
        <f>IF(N238="snížená",J238,0)</f>
        <v>0</v>
      </c>
      <c r="BG238" s="162">
        <f>IF(N238="zákl. přenesená",J238,0)</f>
        <v>0</v>
      </c>
      <c r="BH238" s="162">
        <f>IF(N238="sníž. přenesená",J238,0)</f>
        <v>0</v>
      </c>
      <c r="BI238" s="162">
        <f>IF(N238="nulová",J238,0)</f>
        <v>0</v>
      </c>
      <c r="BJ238" s="15" t="s">
        <v>81</v>
      </c>
      <c r="BK238" s="162">
        <f>ROUND(I238*H238,2)</f>
        <v>0</v>
      </c>
      <c r="BL238" s="15" t="s">
        <v>194</v>
      </c>
      <c r="BM238" s="161" t="s">
        <v>796</v>
      </c>
    </row>
    <row r="239" spans="2:65" s="1" customFormat="1" ht="24" customHeight="1" x14ac:dyDescent="0.2">
      <c r="B239" s="149"/>
      <c r="C239" s="150" t="s">
        <v>797</v>
      </c>
      <c r="D239" s="150" t="s">
        <v>125</v>
      </c>
      <c r="E239" s="151" t="s">
        <v>499</v>
      </c>
      <c r="F239" s="152" t="s">
        <v>500</v>
      </c>
      <c r="G239" s="153" t="s">
        <v>262</v>
      </c>
      <c r="H239" s="154">
        <v>0.64200000000000002</v>
      </c>
      <c r="I239" s="155"/>
      <c r="J239" s="156">
        <f>ROUND(I239*H239,2)</f>
        <v>0</v>
      </c>
      <c r="K239" s="152" t="s">
        <v>129</v>
      </c>
      <c r="L239" s="30"/>
      <c r="M239" s="157" t="s">
        <v>1</v>
      </c>
      <c r="N239" s="158" t="s">
        <v>38</v>
      </c>
      <c r="O239" s="53"/>
      <c r="P239" s="159">
        <f>O239*H239</f>
        <v>0</v>
      </c>
      <c r="Q239" s="159">
        <v>0</v>
      </c>
      <c r="R239" s="159">
        <f>Q239*H239</f>
        <v>0</v>
      </c>
      <c r="S239" s="159">
        <v>0</v>
      </c>
      <c r="T239" s="160">
        <f>S239*H239</f>
        <v>0</v>
      </c>
      <c r="AR239" s="161" t="s">
        <v>194</v>
      </c>
      <c r="AT239" s="161" t="s">
        <v>125</v>
      </c>
      <c r="AU239" s="161" t="s">
        <v>83</v>
      </c>
      <c r="AY239" s="15" t="s">
        <v>122</v>
      </c>
      <c r="BE239" s="162">
        <f>IF(N239="základní",J239,0)</f>
        <v>0</v>
      </c>
      <c r="BF239" s="162">
        <f>IF(N239="snížená",J239,0)</f>
        <v>0</v>
      </c>
      <c r="BG239" s="162">
        <f>IF(N239="zákl. přenesená",J239,0)</f>
        <v>0</v>
      </c>
      <c r="BH239" s="162">
        <f>IF(N239="sníž. přenesená",J239,0)</f>
        <v>0</v>
      </c>
      <c r="BI239" s="162">
        <f>IF(N239="nulová",J239,0)</f>
        <v>0</v>
      </c>
      <c r="BJ239" s="15" t="s">
        <v>81</v>
      </c>
      <c r="BK239" s="162">
        <f>ROUND(I239*H239,2)</f>
        <v>0</v>
      </c>
      <c r="BL239" s="15" t="s">
        <v>194</v>
      </c>
      <c r="BM239" s="161" t="s">
        <v>798</v>
      </c>
    </row>
    <row r="240" spans="2:65" s="1" customFormat="1" ht="24" customHeight="1" x14ac:dyDescent="0.2">
      <c r="B240" s="149"/>
      <c r="C240" s="150" t="s">
        <v>799</v>
      </c>
      <c r="D240" s="150" t="s">
        <v>125</v>
      </c>
      <c r="E240" s="151" t="s">
        <v>502</v>
      </c>
      <c r="F240" s="152" t="s">
        <v>503</v>
      </c>
      <c r="G240" s="153" t="s">
        <v>262</v>
      </c>
      <c r="H240" s="154">
        <v>0.64200000000000002</v>
      </c>
      <c r="I240" s="155"/>
      <c r="J240" s="156">
        <f>ROUND(I240*H240,2)</f>
        <v>0</v>
      </c>
      <c r="K240" s="152" t="s">
        <v>129</v>
      </c>
      <c r="L240" s="30"/>
      <c r="M240" s="157" t="s">
        <v>1</v>
      </c>
      <c r="N240" s="158" t="s">
        <v>38</v>
      </c>
      <c r="O240" s="53"/>
      <c r="P240" s="159">
        <f>O240*H240</f>
        <v>0</v>
      </c>
      <c r="Q240" s="159">
        <v>0</v>
      </c>
      <c r="R240" s="159">
        <f>Q240*H240</f>
        <v>0</v>
      </c>
      <c r="S240" s="159">
        <v>0</v>
      </c>
      <c r="T240" s="160">
        <f>S240*H240</f>
        <v>0</v>
      </c>
      <c r="AR240" s="161" t="s">
        <v>194</v>
      </c>
      <c r="AT240" s="161" t="s">
        <v>125</v>
      </c>
      <c r="AU240" s="161" t="s">
        <v>83</v>
      </c>
      <c r="AY240" s="15" t="s">
        <v>122</v>
      </c>
      <c r="BE240" s="162">
        <f>IF(N240="základní",J240,0)</f>
        <v>0</v>
      </c>
      <c r="BF240" s="162">
        <f>IF(N240="snížená",J240,0)</f>
        <v>0</v>
      </c>
      <c r="BG240" s="162">
        <f>IF(N240="zákl. přenesená",J240,0)</f>
        <v>0</v>
      </c>
      <c r="BH240" s="162">
        <f>IF(N240="sníž. přenesená",J240,0)</f>
        <v>0</v>
      </c>
      <c r="BI240" s="162">
        <f>IF(N240="nulová",J240,0)</f>
        <v>0</v>
      </c>
      <c r="BJ240" s="15" t="s">
        <v>81</v>
      </c>
      <c r="BK240" s="162">
        <f>ROUND(I240*H240,2)</f>
        <v>0</v>
      </c>
      <c r="BL240" s="15" t="s">
        <v>194</v>
      </c>
      <c r="BM240" s="161" t="s">
        <v>800</v>
      </c>
    </row>
    <row r="241" spans="2:65" s="11" customFormat="1" ht="22.9" customHeight="1" x14ac:dyDescent="0.2">
      <c r="B241" s="136"/>
      <c r="D241" s="137" t="s">
        <v>72</v>
      </c>
      <c r="E241" s="147" t="s">
        <v>801</v>
      </c>
      <c r="F241" s="147" t="s">
        <v>802</v>
      </c>
      <c r="I241" s="139"/>
      <c r="J241" s="148">
        <f>BK241</f>
        <v>0</v>
      </c>
      <c r="L241" s="136"/>
      <c r="M241" s="141"/>
      <c r="N241" s="142"/>
      <c r="O241" s="142"/>
      <c r="P241" s="143">
        <f>SUM(P242:P245)</f>
        <v>0</v>
      </c>
      <c r="Q241" s="142"/>
      <c r="R241" s="143">
        <f>SUM(R242:R245)</f>
        <v>0.1202</v>
      </c>
      <c r="S241" s="142"/>
      <c r="T241" s="144">
        <f>SUM(T242:T245)</f>
        <v>0</v>
      </c>
      <c r="AR241" s="137" t="s">
        <v>83</v>
      </c>
      <c r="AT241" s="145" t="s">
        <v>72</v>
      </c>
      <c r="AU241" s="145" t="s">
        <v>81</v>
      </c>
      <c r="AY241" s="137" t="s">
        <v>122</v>
      </c>
      <c r="BK241" s="146">
        <f>SUM(BK242:BK245)</f>
        <v>0</v>
      </c>
    </row>
    <row r="242" spans="2:65" s="1" customFormat="1" ht="24" customHeight="1" x14ac:dyDescent="0.2">
      <c r="B242" s="149"/>
      <c r="C242" s="150" t="s">
        <v>297</v>
      </c>
      <c r="D242" s="150" t="s">
        <v>125</v>
      </c>
      <c r="E242" s="151" t="s">
        <v>803</v>
      </c>
      <c r="F242" s="152" t="s">
        <v>804</v>
      </c>
      <c r="G242" s="153" t="s">
        <v>249</v>
      </c>
      <c r="H242" s="154">
        <v>11</v>
      </c>
      <c r="I242" s="155"/>
      <c r="J242" s="156">
        <f>ROUND(I242*H242,2)</f>
        <v>0</v>
      </c>
      <c r="K242" s="152" t="s">
        <v>1</v>
      </c>
      <c r="L242" s="30"/>
      <c r="M242" s="157" t="s">
        <v>1</v>
      </c>
      <c r="N242" s="158" t="s">
        <v>38</v>
      </c>
      <c r="O242" s="53"/>
      <c r="P242" s="159">
        <f>O242*H242</f>
        <v>0</v>
      </c>
      <c r="Q242" s="159">
        <v>9.1999999999999998E-3</v>
      </c>
      <c r="R242" s="159">
        <f>Q242*H242</f>
        <v>0.1012</v>
      </c>
      <c r="S242" s="159">
        <v>0</v>
      </c>
      <c r="T242" s="160">
        <f>S242*H242</f>
        <v>0</v>
      </c>
      <c r="AR242" s="161" t="s">
        <v>194</v>
      </c>
      <c r="AT242" s="161" t="s">
        <v>125</v>
      </c>
      <c r="AU242" s="161" t="s">
        <v>83</v>
      </c>
      <c r="AY242" s="15" t="s">
        <v>122</v>
      </c>
      <c r="BE242" s="162">
        <f>IF(N242="základní",J242,0)</f>
        <v>0</v>
      </c>
      <c r="BF242" s="162">
        <f>IF(N242="snížená",J242,0)</f>
        <v>0</v>
      </c>
      <c r="BG242" s="162">
        <f>IF(N242="zákl. přenesená",J242,0)</f>
        <v>0</v>
      </c>
      <c r="BH242" s="162">
        <f>IF(N242="sníž. přenesená",J242,0)</f>
        <v>0</v>
      </c>
      <c r="BI242" s="162">
        <f>IF(N242="nulová",J242,0)</f>
        <v>0</v>
      </c>
      <c r="BJ242" s="15" t="s">
        <v>81</v>
      </c>
      <c r="BK242" s="162">
        <f>ROUND(I242*H242,2)</f>
        <v>0</v>
      </c>
      <c r="BL242" s="15" t="s">
        <v>194</v>
      </c>
      <c r="BM242" s="161" t="s">
        <v>805</v>
      </c>
    </row>
    <row r="243" spans="2:65" s="1" customFormat="1" ht="36" customHeight="1" x14ac:dyDescent="0.2">
      <c r="B243" s="149"/>
      <c r="C243" s="150" t="s">
        <v>301</v>
      </c>
      <c r="D243" s="150" t="s">
        <v>125</v>
      </c>
      <c r="E243" s="151" t="s">
        <v>806</v>
      </c>
      <c r="F243" s="152" t="s">
        <v>807</v>
      </c>
      <c r="G243" s="153" t="s">
        <v>249</v>
      </c>
      <c r="H243" s="154">
        <v>2</v>
      </c>
      <c r="I243" s="155"/>
      <c r="J243" s="156">
        <f>ROUND(I243*H243,2)</f>
        <v>0</v>
      </c>
      <c r="K243" s="152" t="s">
        <v>1</v>
      </c>
      <c r="L243" s="30"/>
      <c r="M243" s="157" t="s">
        <v>1</v>
      </c>
      <c r="N243" s="158" t="s">
        <v>38</v>
      </c>
      <c r="O243" s="53"/>
      <c r="P243" s="159">
        <f>O243*H243</f>
        <v>0</v>
      </c>
      <c r="Q243" s="159">
        <v>9.4999999999999998E-3</v>
      </c>
      <c r="R243" s="159">
        <f>Q243*H243</f>
        <v>1.9E-2</v>
      </c>
      <c r="S243" s="159">
        <v>0</v>
      </c>
      <c r="T243" s="160">
        <f>S243*H243</f>
        <v>0</v>
      </c>
      <c r="AR243" s="161" t="s">
        <v>194</v>
      </c>
      <c r="AT243" s="161" t="s">
        <v>125</v>
      </c>
      <c r="AU243" s="161" t="s">
        <v>83</v>
      </c>
      <c r="AY243" s="15" t="s">
        <v>122</v>
      </c>
      <c r="BE243" s="162">
        <f>IF(N243="základní",J243,0)</f>
        <v>0</v>
      </c>
      <c r="BF243" s="162">
        <f>IF(N243="snížená",J243,0)</f>
        <v>0</v>
      </c>
      <c r="BG243" s="162">
        <f>IF(N243="zákl. přenesená",J243,0)</f>
        <v>0</v>
      </c>
      <c r="BH243" s="162">
        <f>IF(N243="sníž. přenesená",J243,0)</f>
        <v>0</v>
      </c>
      <c r="BI243" s="162">
        <f>IF(N243="nulová",J243,0)</f>
        <v>0</v>
      </c>
      <c r="BJ243" s="15" t="s">
        <v>81</v>
      </c>
      <c r="BK243" s="162">
        <f>ROUND(I243*H243,2)</f>
        <v>0</v>
      </c>
      <c r="BL243" s="15" t="s">
        <v>194</v>
      </c>
      <c r="BM243" s="161" t="s">
        <v>808</v>
      </c>
    </row>
    <row r="244" spans="2:65" s="1" customFormat="1" ht="24" customHeight="1" x14ac:dyDescent="0.2">
      <c r="B244" s="149"/>
      <c r="C244" s="150" t="s">
        <v>809</v>
      </c>
      <c r="D244" s="150" t="s">
        <v>125</v>
      </c>
      <c r="E244" s="151" t="s">
        <v>810</v>
      </c>
      <c r="F244" s="152" t="s">
        <v>811</v>
      </c>
      <c r="G244" s="153" t="s">
        <v>262</v>
      </c>
      <c r="H244" s="154">
        <v>0.12</v>
      </c>
      <c r="I244" s="155"/>
      <c r="J244" s="156">
        <f>ROUND(I244*H244,2)</f>
        <v>0</v>
      </c>
      <c r="K244" s="152" t="s">
        <v>129</v>
      </c>
      <c r="L244" s="30"/>
      <c r="M244" s="157" t="s">
        <v>1</v>
      </c>
      <c r="N244" s="158" t="s">
        <v>38</v>
      </c>
      <c r="O244" s="53"/>
      <c r="P244" s="159">
        <f>O244*H244</f>
        <v>0</v>
      </c>
      <c r="Q244" s="159">
        <v>0</v>
      </c>
      <c r="R244" s="159">
        <f>Q244*H244</f>
        <v>0</v>
      </c>
      <c r="S244" s="159">
        <v>0</v>
      </c>
      <c r="T244" s="160">
        <f>S244*H244</f>
        <v>0</v>
      </c>
      <c r="AR244" s="161" t="s">
        <v>194</v>
      </c>
      <c r="AT244" s="161" t="s">
        <v>125</v>
      </c>
      <c r="AU244" s="161" t="s">
        <v>83</v>
      </c>
      <c r="AY244" s="15" t="s">
        <v>122</v>
      </c>
      <c r="BE244" s="162">
        <f>IF(N244="základní",J244,0)</f>
        <v>0</v>
      </c>
      <c r="BF244" s="162">
        <f>IF(N244="snížená",J244,0)</f>
        <v>0</v>
      </c>
      <c r="BG244" s="162">
        <f>IF(N244="zákl. přenesená",J244,0)</f>
        <v>0</v>
      </c>
      <c r="BH244" s="162">
        <f>IF(N244="sníž. přenesená",J244,0)</f>
        <v>0</v>
      </c>
      <c r="BI244" s="162">
        <f>IF(N244="nulová",J244,0)</f>
        <v>0</v>
      </c>
      <c r="BJ244" s="15" t="s">
        <v>81</v>
      </c>
      <c r="BK244" s="162">
        <f>ROUND(I244*H244,2)</f>
        <v>0</v>
      </c>
      <c r="BL244" s="15" t="s">
        <v>194</v>
      </c>
      <c r="BM244" s="161" t="s">
        <v>812</v>
      </c>
    </row>
    <row r="245" spans="2:65" s="1" customFormat="1" ht="24" customHeight="1" x14ac:dyDescent="0.2">
      <c r="B245" s="149"/>
      <c r="C245" s="150" t="s">
        <v>813</v>
      </c>
      <c r="D245" s="150" t="s">
        <v>125</v>
      </c>
      <c r="E245" s="151" t="s">
        <v>814</v>
      </c>
      <c r="F245" s="152" t="s">
        <v>815</v>
      </c>
      <c r="G245" s="153" t="s">
        <v>262</v>
      </c>
      <c r="H245" s="154">
        <v>0.12</v>
      </c>
      <c r="I245" s="155"/>
      <c r="J245" s="156">
        <f>ROUND(I245*H245,2)</f>
        <v>0</v>
      </c>
      <c r="K245" s="152" t="s">
        <v>129</v>
      </c>
      <c r="L245" s="30"/>
      <c r="M245" s="157" t="s">
        <v>1</v>
      </c>
      <c r="N245" s="158" t="s">
        <v>38</v>
      </c>
      <c r="O245" s="53"/>
      <c r="P245" s="159">
        <f>O245*H245</f>
        <v>0</v>
      </c>
      <c r="Q245" s="159">
        <v>0</v>
      </c>
      <c r="R245" s="159">
        <f>Q245*H245</f>
        <v>0</v>
      </c>
      <c r="S245" s="159">
        <v>0</v>
      </c>
      <c r="T245" s="160">
        <f>S245*H245</f>
        <v>0</v>
      </c>
      <c r="AR245" s="161" t="s">
        <v>194</v>
      </c>
      <c r="AT245" s="161" t="s">
        <v>125</v>
      </c>
      <c r="AU245" s="161" t="s">
        <v>83</v>
      </c>
      <c r="AY245" s="15" t="s">
        <v>122</v>
      </c>
      <c r="BE245" s="162">
        <f>IF(N245="základní",J245,0)</f>
        <v>0</v>
      </c>
      <c r="BF245" s="162">
        <f>IF(N245="snížená",J245,0)</f>
        <v>0</v>
      </c>
      <c r="BG245" s="162">
        <f>IF(N245="zákl. přenesená",J245,0)</f>
        <v>0</v>
      </c>
      <c r="BH245" s="162">
        <f>IF(N245="sníž. přenesená",J245,0)</f>
        <v>0</v>
      </c>
      <c r="BI245" s="162">
        <f>IF(N245="nulová",J245,0)</f>
        <v>0</v>
      </c>
      <c r="BJ245" s="15" t="s">
        <v>81</v>
      </c>
      <c r="BK245" s="162">
        <f>ROUND(I245*H245,2)</f>
        <v>0</v>
      </c>
      <c r="BL245" s="15" t="s">
        <v>194</v>
      </c>
      <c r="BM245" s="161" t="s">
        <v>816</v>
      </c>
    </row>
    <row r="246" spans="2:65" s="11" customFormat="1" ht="22.9" customHeight="1" x14ac:dyDescent="0.2">
      <c r="B246" s="136"/>
      <c r="D246" s="137" t="s">
        <v>72</v>
      </c>
      <c r="E246" s="147" t="s">
        <v>817</v>
      </c>
      <c r="F246" s="147" t="s">
        <v>818</v>
      </c>
      <c r="I246" s="139"/>
      <c r="J246" s="148">
        <f>BK246</f>
        <v>0</v>
      </c>
      <c r="L246" s="136"/>
      <c r="M246" s="141"/>
      <c r="N246" s="142"/>
      <c r="O246" s="142"/>
      <c r="P246" s="143">
        <f>SUM(P247:P249)</f>
        <v>0</v>
      </c>
      <c r="Q246" s="142"/>
      <c r="R246" s="143">
        <f>SUM(R247:R249)</f>
        <v>5.5329999999999997E-2</v>
      </c>
      <c r="S246" s="142"/>
      <c r="T246" s="144">
        <f>SUM(T247:T249)</f>
        <v>0</v>
      </c>
      <c r="AR246" s="137" t="s">
        <v>83</v>
      </c>
      <c r="AT246" s="145" t="s">
        <v>72</v>
      </c>
      <c r="AU246" s="145" t="s">
        <v>81</v>
      </c>
      <c r="AY246" s="137" t="s">
        <v>122</v>
      </c>
      <c r="BK246" s="146">
        <f>SUM(BK247:BK249)</f>
        <v>0</v>
      </c>
    </row>
    <row r="247" spans="2:65" s="1" customFormat="1" ht="24" customHeight="1" x14ac:dyDescent="0.2">
      <c r="B247" s="149"/>
      <c r="C247" s="150" t="s">
        <v>819</v>
      </c>
      <c r="D247" s="150" t="s">
        <v>125</v>
      </c>
      <c r="E247" s="151" t="s">
        <v>820</v>
      </c>
      <c r="F247" s="237" t="s">
        <v>821</v>
      </c>
      <c r="G247" s="153" t="s">
        <v>249</v>
      </c>
      <c r="H247" s="154">
        <v>1</v>
      </c>
      <c r="I247" s="155"/>
      <c r="J247" s="156">
        <f>ROUND(I247*H247,2)</f>
        <v>0</v>
      </c>
      <c r="K247" s="152" t="s">
        <v>129</v>
      </c>
      <c r="L247" s="30"/>
      <c r="M247" s="157" t="s">
        <v>1</v>
      </c>
      <c r="N247" s="158" t="s">
        <v>38</v>
      </c>
      <c r="O247" s="53"/>
      <c r="P247" s="159">
        <f>O247*H247</f>
        <v>0</v>
      </c>
      <c r="Q247" s="159">
        <v>5.5329999999999997E-2</v>
      </c>
      <c r="R247" s="159">
        <f>Q247*H247</f>
        <v>5.5329999999999997E-2</v>
      </c>
      <c r="S247" s="159">
        <v>0</v>
      </c>
      <c r="T247" s="160">
        <f>S247*H247</f>
        <v>0</v>
      </c>
      <c r="AR247" s="161" t="s">
        <v>194</v>
      </c>
      <c r="AT247" s="161" t="s">
        <v>125</v>
      </c>
      <c r="AU247" s="161" t="s">
        <v>83</v>
      </c>
      <c r="AY247" s="15" t="s">
        <v>122</v>
      </c>
      <c r="BE247" s="162">
        <f>IF(N247="základní",J247,0)</f>
        <v>0</v>
      </c>
      <c r="BF247" s="162">
        <f>IF(N247="snížená",J247,0)</f>
        <v>0</v>
      </c>
      <c r="BG247" s="162">
        <f>IF(N247="zákl. přenesená",J247,0)</f>
        <v>0</v>
      </c>
      <c r="BH247" s="162">
        <f>IF(N247="sníž. přenesená",J247,0)</f>
        <v>0</v>
      </c>
      <c r="BI247" s="162">
        <f>IF(N247="nulová",J247,0)</f>
        <v>0</v>
      </c>
      <c r="BJ247" s="15" t="s">
        <v>81</v>
      </c>
      <c r="BK247" s="162">
        <f>ROUND(I247*H247,2)</f>
        <v>0</v>
      </c>
      <c r="BL247" s="15" t="s">
        <v>194</v>
      </c>
      <c r="BM247" s="161" t="s">
        <v>822</v>
      </c>
    </row>
    <row r="248" spans="2:65" s="1" customFormat="1" ht="16.5" customHeight="1" x14ac:dyDescent="0.2">
      <c r="B248" s="149"/>
      <c r="C248" s="150" t="s">
        <v>823</v>
      </c>
      <c r="D248" s="150" t="s">
        <v>125</v>
      </c>
      <c r="E248" s="151" t="s">
        <v>824</v>
      </c>
      <c r="F248" s="152" t="s">
        <v>825</v>
      </c>
      <c r="G248" s="153" t="s">
        <v>262</v>
      </c>
      <c r="H248" s="154">
        <v>5.5E-2</v>
      </c>
      <c r="I248" s="155"/>
      <c r="J248" s="156">
        <f>ROUND(I248*H248,2)</f>
        <v>0</v>
      </c>
      <c r="K248" s="152" t="s">
        <v>129</v>
      </c>
      <c r="L248" s="30"/>
      <c r="M248" s="157" t="s">
        <v>1</v>
      </c>
      <c r="N248" s="158" t="s">
        <v>38</v>
      </c>
      <c r="O248" s="53"/>
      <c r="P248" s="159">
        <f>O248*H248</f>
        <v>0</v>
      </c>
      <c r="Q248" s="159">
        <v>0</v>
      </c>
      <c r="R248" s="159">
        <f>Q248*H248</f>
        <v>0</v>
      </c>
      <c r="S248" s="159">
        <v>0</v>
      </c>
      <c r="T248" s="160">
        <f>S248*H248</f>
        <v>0</v>
      </c>
      <c r="AR248" s="161" t="s">
        <v>194</v>
      </c>
      <c r="AT248" s="161" t="s">
        <v>125</v>
      </c>
      <c r="AU248" s="161" t="s">
        <v>83</v>
      </c>
      <c r="AY248" s="15" t="s">
        <v>122</v>
      </c>
      <c r="BE248" s="162">
        <f>IF(N248="základní",J248,0)</f>
        <v>0</v>
      </c>
      <c r="BF248" s="162">
        <f>IF(N248="snížená",J248,0)</f>
        <v>0</v>
      </c>
      <c r="BG248" s="162">
        <f>IF(N248="zákl. přenesená",J248,0)</f>
        <v>0</v>
      </c>
      <c r="BH248" s="162">
        <f>IF(N248="sníž. přenesená",J248,0)</f>
        <v>0</v>
      </c>
      <c r="BI248" s="162">
        <f>IF(N248="nulová",J248,0)</f>
        <v>0</v>
      </c>
      <c r="BJ248" s="15" t="s">
        <v>81</v>
      </c>
      <c r="BK248" s="162">
        <f>ROUND(I248*H248,2)</f>
        <v>0</v>
      </c>
      <c r="BL248" s="15" t="s">
        <v>194</v>
      </c>
      <c r="BM248" s="161" t="s">
        <v>826</v>
      </c>
    </row>
    <row r="249" spans="2:65" s="1" customFormat="1" ht="24" customHeight="1" x14ac:dyDescent="0.2">
      <c r="B249" s="149"/>
      <c r="C249" s="150" t="s">
        <v>827</v>
      </c>
      <c r="D249" s="150" t="s">
        <v>125</v>
      </c>
      <c r="E249" s="151" t="s">
        <v>828</v>
      </c>
      <c r="F249" s="152" t="s">
        <v>829</v>
      </c>
      <c r="G249" s="153" t="s">
        <v>262</v>
      </c>
      <c r="H249" s="154">
        <v>5.5E-2</v>
      </c>
      <c r="I249" s="155"/>
      <c r="J249" s="156">
        <f>ROUND(I249*H249,2)</f>
        <v>0</v>
      </c>
      <c r="K249" s="152" t="s">
        <v>129</v>
      </c>
      <c r="L249" s="30"/>
      <c r="M249" s="157" t="s">
        <v>1</v>
      </c>
      <c r="N249" s="158" t="s">
        <v>38</v>
      </c>
      <c r="O249" s="53"/>
      <c r="P249" s="159">
        <f>O249*H249</f>
        <v>0</v>
      </c>
      <c r="Q249" s="159">
        <v>0</v>
      </c>
      <c r="R249" s="159">
        <f>Q249*H249</f>
        <v>0</v>
      </c>
      <c r="S249" s="159">
        <v>0</v>
      </c>
      <c r="T249" s="160">
        <f>S249*H249</f>
        <v>0</v>
      </c>
      <c r="AR249" s="161" t="s">
        <v>194</v>
      </c>
      <c r="AT249" s="161" t="s">
        <v>125</v>
      </c>
      <c r="AU249" s="161" t="s">
        <v>83</v>
      </c>
      <c r="AY249" s="15" t="s">
        <v>122</v>
      </c>
      <c r="BE249" s="162">
        <f>IF(N249="základní",J249,0)</f>
        <v>0</v>
      </c>
      <c r="BF249" s="162">
        <f>IF(N249="snížená",J249,0)</f>
        <v>0</v>
      </c>
      <c r="BG249" s="162">
        <f>IF(N249="zákl. přenesená",J249,0)</f>
        <v>0</v>
      </c>
      <c r="BH249" s="162">
        <f>IF(N249="sníž. přenesená",J249,0)</f>
        <v>0</v>
      </c>
      <c r="BI249" s="162">
        <f>IF(N249="nulová",J249,0)</f>
        <v>0</v>
      </c>
      <c r="BJ249" s="15" t="s">
        <v>81</v>
      </c>
      <c r="BK249" s="162">
        <f>ROUND(I249*H249,2)</f>
        <v>0</v>
      </c>
      <c r="BL249" s="15" t="s">
        <v>194</v>
      </c>
      <c r="BM249" s="161" t="s">
        <v>830</v>
      </c>
    </row>
    <row r="250" spans="2:65" s="11" customFormat="1" ht="22.9" customHeight="1" x14ac:dyDescent="0.2">
      <c r="B250" s="136"/>
      <c r="D250" s="137" t="s">
        <v>72</v>
      </c>
      <c r="E250" s="147" t="s">
        <v>831</v>
      </c>
      <c r="F250" s="147" t="s">
        <v>832</v>
      </c>
      <c r="I250" s="139"/>
      <c r="J250" s="148">
        <f>BK250</f>
        <v>0</v>
      </c>
      <c r="L250" s="136"/>
      <c r="M250" s="141"/>
      <c r="N250" s="142"/>
      <c r="O250" s="142"/>
      <c r="P250" s="143">
        <f>SUM(P251:P255)</f>
        <v>0</v>
      </c>
      <c r="Q250" s="142"/>
      <c r="R250" s="143">
        <f>SUM(R251:R255)</f>
        <v>1.319E-2</v>
      </c>
      <c r="S250" s="142"/>
      <c r="T250" s="144">
        <f>SUM(T251:T255)</f>
        <v>0</v>
      </c>
      <c r="AR250" s="137" t="s">
        <v>83</v>
      </c>
      <c r="AT250" s="145" t="s">
        <v>72</v>
      </c>
      <c r="AU250" s="145" t="s">
        <v>81</v>
      </c>
      <c r="AY250" s="137" t="s">
        <v>122</v>
      </c>
      <c r="BK250" s="146">
        <f>SUM(BK251:BK255)</f>
        <v>0</v>
      </c>
    </row>
    <row r="251" spans="2:65" s="1" customFormat="1" ht="16.5" customHeight="1" x14ac:dyDescent="0.2">
      <c r="B251" s="149"/>
      <c r="C251" s="150" t="s">
        <v>833</v>
      </c>
      <c r="D251" s="150" t="s">
        <v>125</v>
      </c>
      <c r="E251" s="151" t="s">
        <v>834</v>
      </c>
      <c r="F251" s="152" t="s">
        <v>835</v>
      </c>
      <c r="G251" s="153" t="s">
        <v>249</v>
      </c>
      <c r="H251" s="154">
        <v>1</v>
      </c>
      <c r="I251" s="155"/>
      <c r="J251" s="156">
        <f>ROUND(I251*H251,2)</f>
        <v>0</v>
      </c>
      <c r="K251" s="152" t="s">
        <v>129</v>
      </c>
      <c r="L251" s="30"/>
      <c r="M251" s="157" t="s">
        <v>1</v>
      </c>
      <c r="N251" s="158" t="s">
        <v>38</v>
      </c>
      <c r="O251" s="53"/>
      <c r="P251" s="159">
        <f>O251*H251</f>
        <v>0</v>
      </c>
      <c r="Q251" s="159">
        <v>4.4400000000000004E-3</v>
      </c>
      <c r="R251" s="159">
        <f>Q251*H251</f>
        <v>4.4400000000000004E-3</v>
      </c>
      <c r="S251" s="159">
        <v>0</v>
      </c>
      <c r="T251" s="160">
        <f>S251*H251</f>
        <v>0</v>
      </c>
      <c r="AR251" s="161" t="s">
        <v>194</v>
      </c>
      <c r="AT251" s="161" t="s">
        <v>125</v>
      </c>
      <c r="AU251" s="161" t="s">
        <v>83</v>
      </c>
      <c r="AY251" s="15" t="s">
        <v>122</v>
      </c>
      <c r="BE251" s="162">
        <f>IF(N251="základní",J251,0)</f>
        <v>0</v>
      </c>
      <c r="BF251" s="162">
        <f>IF(N251="snížená",J251,0)</f>
        <v>0</v>
      </c>
      <c r="BG251" s="162">
        <f>IF(N251="zákl. přenesená",J251,0)</f>
        <v>0</v>
      </c>
      <c r="BH251" s="162">
        <f>IF(N251="sníž. přenesená",J251,0)</f>
        <v>0</v>
      </c>
      <c r="BI251" s="162">
        <f>IF(N251="nulová",J251,0)</f>
        <v>0</v>
      </c>
      <c r="BJ251" s="15" t="s">
        <v>81</v>
      </c>
      <c r="BK251" s="162">
        <f>ROUND(I251*H251,2)</f>
        <v>0</v>
      </c>
      <c r="BL251" s="15" t="s">
        <v>194</v>
      </c>
      <c r="BM251" s="161" t="s">
        <v>836</v>
      </c>
    </row>
    <row r="252" spans="2:65" s="1" customFormat="1" ht="24" customHeight="1" x14ac:dyDescent="0.2">
      <c r="B252" s="149"/>
      <c r="C252" s="150" t="s">
        <v>837</v>
      </c>
      <c r="D252" s="150" t="s">
        <v>125</v>
      </c>
      <c r="E252" s="151" t="s">
        <v>838</v>
      </c>
      <c r="F252" s="152" t="s">
        <v>839</v>
      </c>
      <c r="G252" s="153" t="s">
        <v>249</v>
      </c>
      <c r="H252" s="154">
        <v>1</v>
      </c>
      <c r="I252" s="155"/>
      <c r="J252" s="156">
        <f>ROUND(I252*H252,2)</f>
        <v>0</v>
      </c>
      <c r="K252" s="152" t="s">
        <v>129</v>
      </c>
      <c r="L252" s="30"/>
      <c r="M252" s="157" t="s">
        <v>1</v>
      </c>
      <c r="N252" s="158" t="s">
        <v>38</v>
      </c>
      <c r="O252" s="53"/>
      <c r="P252" s="159">
        <f>O252*H252</f>
        <v>0</v>
      </c>
      <c r="Q252" s="159">
        <v>5.47E-3</v>
      </c>
      <c r="R252" s="159">
        <f>Q252*H252</f>
        <v>5.47E-3</v>
      </c>
      <c r="S252" s="159">
        <v>0</v>
      </c>
      <c r="T252" s="160">
        <f>S252*H252</f>
        <v>0</v>
      </c>
      <c r="AR252" s="161" t="s">
        <v>194</v>
      </c>
      <c r="AT252" s="161" t="s">
        <v>125</v>
      </c>
      <c r="AU252" s="161" t="s">
        <v>83</v>
      </c>
      <c r="AY252" s="15" t="s">
        <v>122</v>
      </c>
      <c r="BE252" s="162">
        <f>IF(N252="základní",J252,0)</f>
        <v>0</v>
      </c>
      <c r="BF252" s="162">
        <f>IF(N252="snížená",J252,0)</f>
        <v>0</v>
      </c>
      <c r="BG252" s="162">
        <f>IF(N252="zákl. přenesená",J252,0)</f>
        <v>0</v>
      </c>
      <c r="BH252" s="162">
        <f>IF(N252="sníž. přenesená",J252,0)</f>
        <v>0</v>
      </c>
      <c r="BI252" s="162">
        <f>IF(N252="nulová",J252,0)</f>
        <v>0</v>
      </c>
      <c r="BJ252" s="15" t="s">
        <v>81</v>
      </c>
      <c r="BK252" s="162">
        <f>ROUND(I252*H252,2)</f>
        <v>0</v>
      </c>
      <c r="BL252" s="15" t="s">
        <v>194</v>
      </c>
      <c r="BM252" s="161" t="s">
        <v>840</v>
      </c>
    </row>
    <row r="253" spans="2:65" s="1" customFormat="1" ht="24" customHeight="1" x14ac:dyDescent="0.2">
      <c r="B253" s="149"/>
      <c r="C253" s="150" t="s">
        <v>841</v>
      </c>
      <c r="D253" s="150" t="s">
        <v>125</v>
      </c>
      <c r="E253" s="151" t="s">
        <v>842</v>
      </c>
      <c r="F253" s="152" t="s">
        <v>843</v>
      </c>
      <c r="G253" s="153" t="s">
        <v>249</v>
      </c>
      <c r="H253" s="154">
        <v>1</v>
      </c>
      <c r="I253" s="155"/>
      <c r="J253" s="156">
        <f>ROUND(I253*H253,2)</f>
        <v>0</v>
      </c>
      <c r="K253" s="152" t="s">
        <v>1</v>
      </c>
      <c r="L253" s="30"/>
      <c r="M253" s="157" t="s">
        <v>1</v>
      </c>
      <c r="N253" s="158" t="s">
        <v>38</v>
      </c>
      <c r="O253" s="53"/>
      <c r="P253" s="159">
        <f>O253*H253</f>
        <v>0</v>
      </c>
      <c r="Q253" s="159">
        <v>3.2799999999999999E-3</v>
      </c>
      <c r="R253" s="159">
        <f>Q253*H253</f>
        <v>3.2799999999999999E-3</v>
      </c>
      <c r="S253" s="159">
        <v>0</v>
      </c>
      <c r="T253" s="160">
        <f>S253*H253</f>
        <v>0</v>
      </c>
      <c r="AR253" s="161" t="s">
        <v>194</v>
      </c>
      <c r="AT253" s="161" t="s">
        <v>125</v>
      </c>
      <c r="AU253" s="161" t="s">
        <v>83</v>
      </c>
      <c r="AY253" s="15" t="s">
        <v>122</v>
      </c>
      <c r="BE253" s="162">
        <f>IF(N253="základní",J253,0)</f>
        <v>0</v>
      </c>
      <c r="BF253" s="162">
        <f>IF(N253="snížená",J253,0)</f>
        <v>0</v>
      </c>
      <c r="BG253" s="162">
        <f>IF(N253="zákl. přenesená",J253,0)</f>
        <v>0</v>
      </c>
      <c r="BH253" s="162">
        <f>IF(N253="sníž. přenesená",J253,0)</f>
        <v>0</v>
      </c>
      <c r="BI253" s="162">
        <f>IF(N253="nulová",J253,0)</f>
        <v>0</v>
      </c>
      <c r="BJ253" s="15" t="s">
        <v>81</v>
      </c>
      <c r="BK253" s="162">
        <f>ROUND(I253*H253,2)</f>
        <v>0</v>
      </c>
      <c r="BL253" s="15" t="s">
        <v>194</v>
      </c>
      <c r="BM253" s="161" t="s">
        <v>844</v>
      </c>
    </row>
    <row r="254" spans="2:65" s="1" customFormat="1" ht="16.5" customHeight="1" x14ac:dyDescent="0.2">
      <c r="B254" s="149"/>
      <c r="C254" s="150" t="s">
        <v>845</v>
      </c>
      <c r="D254" s="150" t="s">
        <v>125</v>
      </c>
      <c r="E254" s="151" t="s">
        <v>846</v>
      </c>
      <c r="F254" s="152" t="s">
        <v>847</v>
      </c>
      <c r="G254" s="153" t="s">
        <v>262</v>
      </c>
      <c r="H254" s="154">
        <v>1.2999999999999999E-2</v>
      </c>
      <c r="I254" s="155"/>
      <c r="J254" s="156">
        <f>ROUND(I254*H254,2)</f>
        <v>0</v>
      </c>
      <c r="K254" s="152" t="s">
        <v>129</v>
      </c>
      <c r="L254" s="30"/>
      <c r="M254" s="157" t="s">
        <v>1</v>
      </c>
      <c r="N254" s="158" t="s">
        <v>38</v>
      </c>
      <c r="O254" s="53"/>
      <c r="P254" s="159">
        <f>O254*H254</f>
        <v>0</v>
      </c>
      <c r="Q254" s="159">
        <v>0</v>
      </c>
      <c r="R254" s="159">
        <f>Q254*H254</f>
        <v>0</v>
      </c>
      <c r="S254" s="159">
        <v>0</v>
      </c>
      <c r="T254" s="160">
        <f>S254*H254</f>
        <v>0</v>
      </c>
      <c r="AR254" s="161" t="s">
        <v>194</v>
      </c>
      <c r="AT254" s="161" t="s">
        <v>125</v>
      </c>
      <c r="AU254" s="161" t="s">
        <v>83</v>
      </c>
      <c r="AY254" s="15" t="s">
        <v>122</v>
      </c>
      <c r="BE254" s="162">
        <f>IF(N254="základní",J254,0)</f>
        <v>0</v>
      </c>
      <c r="BF254" s="162">
        <f>IF(N254="snížená",J254,0)</f>
        <v>0</v>
      </c>
      <c r="BG254" s="162">
        <f>IF(N254="zákl. přenesená",J254,0)</f>
        <v>0</v>
      </c>
      <c r="BH254" s="162">
        <f>IF(N254="sníž. přenesená",J254,0)</f>
        <v>0</v>
      </c>
      <c r="BI254" s="162">
        <f>IF(N254="nulová",J254,0)</f>
        <v>0</v>
      </c>
      <c r="BJ254" s="15" t="s">
        <v>81</v>
      </c>
      <c r="BK254" s="162">
        <f>ROUND(I254*H254,2)</f>
        <v>0</v>
      </c>
      <c r="BL254" s="15" t="s">
        <v>194</v>
      </c>
      <c r="BM254" s="161" t="s">
        <v>848</v>
      </c>
    </row>
    <row r="255" spans="2:65" s="1" customFormat="1" ht="24" customHeight="1" x14ac:dyDescent="0.2">
      <c r="B255" s="149"/>
      <c r="C255" s="150" t="s">
        <v>849</v>
      </c>
      <c r="D255" s="150" t="s">
        <v>125</v>
      </c>
      <c r="E255" s="151" t="s">
        <v>850</v>
      </c>
      <c r="F255" s="152" t="s">
        <v>851</v>
      </c>
      <c r="G255" s="153" t="s">
        <v>262</v>
      </c>
      <c r="H255" s="154">
        <v>1.2999999999999999E-2</v>
      </c>
      <c r="I255" s="155"/>
      <c r="J255" s="156">
        <f>ROUND(I255*H255,2)</f>
        <v>0</v>
      </c>
      <c r="K255" s="152" t="s">
        <v>129</v>
      </c>
      <c r="L255" s="30"/>
      <c r="M255" s="157" t="s">
        <v>1</v>
      </c>
      <c r="N255" s="158" t="s">
        <v>38</v>
      </c>
      <c r="O255" s="53"/>
      <c r="P255" s="159">
        <f>O255*H255</f>
        <v>0</v>
      </c>
      <c r="Q255" s="159">
        <v>0</v>
      </c>
      <c r="R255" s="159">
        <f>Q255*H255</f>
        <v>0</v>
      </c>
      <c r="S255" s="159">
        <v>0</v>
      </c>
      <c r="T255" s="160">
        <f>S255*H255</f>
        <v>0</v>
      </c>
      <c r="AR255" s="161" t="s">
        <v>194</v>
      </c>
      <c r="AT255" s="161" t="s">
        <v>125</v>
      </c>
      <c r="AU255" s="161" t="s">
        <v>83</v>
      </c>
      <c r="AY255" s="15" t="s">
        <v>122</v>
      </c>
      <c r="BE255" s="162">
        <f>IF(N255="základní",J255,0)</f>
        <v>0</v>
      </c>
      <c r="BF255" s="162">
        <f>IF(N255="snížená",J255,0)</f>
        <v>0</v>
      </c>
      <c r="BG255" s="162">
        <f>IF(N255="zákl. přenesená",J255,0)</f>
        <v>0</v>
      </c>
      <c r="BH255" s="162">
        <f>IF(N255="sníž. přenesená",J255,0)</f>
        <v>0</v>
      </c>
      <c r="BI255" s="162">
        <f>IF(N255="nulová",J255,0)</f>
        <v>0</v>
      </c>
      <c r="BJ255" s="15" t="s">
        <v>81</v>
      </c>
      <c r="BK255" s="162">
        <f>ROUND(I255*H255,2)</f>
        <v>0</v>
      </c>
      <c r="BL255" s="15" t="s">
        <v>194</v>
      </c>
      <c r="BM255" s="161" t="s">
        <v>852</v>
      </c>
    </row>
    <row r="256" spans="2:65" s="11" customFormat="1" ht="22.9" customHeight="1" x14ac:dyDescent="0.2">
      <c r="B256" s="136"/>
      <c r="D256" s="137" t="s">
        <v>72</v>
      </c>
      <c r="E256" s="147" t="s">
        <v>853</v>
      </c>
      <c r="F256" s="147" t="s">
        <v>854</v>
      </c>
      <c r="I256" s="139"/>
      <c r="J256" s="148">
        <f>BK256</f>
        <v>0</v>
      </c>
      <c r="L256" s="136"/>
      <c r="M256" s="141"/>
      <c r="N256" s="142"/>
      <c r="O256" s="142"/>
      <c r="P256" s="143">
        <f>SUM(P257:P262)</f>
        <v>0</v>
      </c>
      <c r="Q256" s="142"/>
      <c r="R256" s="143">
        <f>SUM(R257:R262)</f>
        <v>3.5000000000000003E-2</v>
      </c>
      <c r="S256" s="142"/>
      <c r="T256" s="144">
        <f>SUM(T257:T262)</f>
        <v>0</v>
      </c>
      <c r="AR256" s="137" t="s">
        <v>83</v>
      </c>
      <c r="AT256" s="145" t="s">
        <v>72</v>
      </c>
      <c r="AU256" s="145" t="s">
        <v>81</v>
      </c>
      <c r="AY256" s="137" t="s">
        <v>122</v>
      </c>
      <c r="BK256" s="146">
        <f>SUM(BK257:BK262)</f>
        <v>0</v>
      </c>
    </row>
    <row r="257" spans="2:65" s="1" customFormat="1" ht="24" customHeight="1" x14ac:dyDescent="0.2">
      <c r="B257" s="149"/>
      <c r="C257" s="150" t="s">
        <v>855</v>
      </c>
      <c r="D257" s="150" t="s">
        <v>125</v>
      </c>
      <c r="E257" s="151" t="s">
        <v>856</v>
      </c>
      <c r="F257" s="152" t="s">
        <v>857</v>
      </c>
      <c r="G257" s="153" t="s">
        <v>128</v>
      </c>
      <c r="H257" s="154">
        <v>5</v>
      </c>
      <c r="I257" s="155"/>
      <c r="J257" s="156">
        <f>ROUND(I257*H257,2)</f>
        <v>0</v>
      </c>
      <c r="K257" s="152" t="s">
        <v>129</v>
      </c>
      <c r="L257" s="30"/>
      <c r="M257" s="157" t="s">
        <v>1</v>
      </c>
      <c r="N257" s="158" t="s">
        <v>38</v>
      </c>
      <c r="O257" s="53"/>
      <c r="P257" s="159">
        <f>O257*H257</f>
        <v>0</v>
      </c>
      <c r="Q257" s="159">
        <v>1.1800000000000001E-3</v>
      </c>
      <c r="R257" s="159">
        <f>Q257*H257</f>
        <v>5.9000000000000007E-3</v>
      </c>
      <c r="S257" s="159">
        <v>0</v>
      </c>
      <c r="T257" s="160">
        <f>S257*H257</f>
        <v>0</v>
      </c>
      <c r="AR257" s="161" t="s">
        <v>194</v>
      </c>
      <c r="AT257" s="161" t="s">
        <v>125</v>
      </c>
      <c r="AU257" s="161" t="s">
        <v>83</v>
      </c>
      <c r="AY257" s="15" t="s">
        <v>122</v>
      </c>
      <c r="BE257" s="162">
        <f>IF(N257="základní",J257,0)</f>
        <v>0</v>
      </c>
      <c r="BF257" s="162">
        <f>IF(N257="snížená",J257,0)</f>
        <v>0</v>
      </c>
      <c r="BG257" s="162">
        <f>IF(N257="zákl. přenesená",J257,0)</f>
        <v>0</v>
      </c>
      <c r="BH257" s="162">
        <f>IF(N257="sníž. přenesená",J257,0)</f>
        <v>0</v>
      </c>
      <c r="BI257" s="162">
        <f>IF(N257="nulová",J257,0)</f>
        <v>0</v>
      </c>
      <c r="BJ257" s="15" t="s">
        <v>81</v>
      </c>
      <c r="BK257" s="162">
        <f>ROUND(I257*H257,2)</f>
        <v>0</v>
      </c>
      <c r="BL257" s="15" t="s">
        <v>194</v>
      </c>
      <c r="BM257" s="161" t="s">
        <v>858</v>
      </c>
    </row>
    <row r="258" spans="2:65" s="1" customFormat="1" ht="24" customHeight="1" x14ac:dyDescent="0.2">
      <c r="B258" s="149"/>
      <c r="C258" s="150" t="s">
        <v>859</v>
      </c>
      <c r="D258" s="150" t="s">
        <v>125</v>
      </c>
      <c r="E258" s="151" t="s">
        <v>860</v>
      </c>
      <c r="F258" s="152" t="s">
        <v>861</v>
      </c>
      <c r="G258" s="153" t="s">
        <v>128</v>
      </c>
      <c r="H258" s="154">
        <v>15</v>
      </c>
      <c r="I258" s="155"/>
      <c r="J258" s="156">
        <f>ROUND(I258*H258,2)</f>
        <v>0</v>
      </c>
      <c r="K258" s="152" t="s">
        <v>129</v>
      </c>
      <c r="L258" s="30"/>
      <c r="M258" s="157" t="s">
        <v>1</v>
      </c>
      <c r="N258" s="158" t="s">
        <v>38</v>
      </c>
      <c r="O258" s="53"/>
      <c r="P258" s="159">
        <f>O258*H258</f>
        <v>0</v>
      </c>
      <c r="Q258" s="159">
        <v>1.9400000000000001E-3</v>
      </c>
      <c r="R258" s="159">
        <f>Q258*H258</f>
        <v>2.9100000000000001E-2</v>
      </c>
      <c r="S258" s="159">
        <v>0</v>
      </c>
      <c r="T258" s="160">
        <f>S258*H258</f>
        <v>0</v>
      </c>
      <c r="AR258" s="161" t="s">
        <v>194</v>
      </c>
      <c r="AT258" s="161" t="s">
        <v>125</v>
      </c>
      <c r="AU258" s="161" t="s">
        <v>83</v>
      </c>
      <c r="AY258" s="15" t="s">
        <v>122</v>
      </c>
      <c r="BE258" s="162">
        <f>IF(N258="základní",J258,0)</f>
        <v>0</v>
      </c>
      <c r="BF258" s="162">
        <f>IF(N258="snížená",J258,0)</f>
        <v>0</v>
      </c>
      <c r="BG258" s="162">
        <f>IF(N258="zákl. přenesená",J258,0)</f>
        <v>0</v>
      </c>
      <c r="BH258" s="162">
        <f>IF(N258="sníž. přenesená",J258,0)</f>
        <v>0</v>
      </c>
      <c r="BI258" s="162">
        <f>IF(N258="nulová",J258,0)</f>
        <v>0</v>
      </c>
      <c r="BJ258" s="15" t="s">
        <v>81</v>
      </c>
      <c r="BK258" s="162">
        <f>ROUND(I258*H258,2)</f>
        <v>0</v>
      </c>
      <c r="BL258" s="15" t="s">
        <v>194</v>
      </c>
      <c r="BM258" s="161" t="s">
        <v>862</v>
      </c>
    </row>
    <row r="259" spans="2:65" s="1" customFormat="1" ht="16.5" customHeight="1" x14ac:dyDescent="0.2">
      <c r="B259" s="149"/>
      <c r="C259" s="150" t="s">
        <v>863</v>
      </c>
      <c r="D259" s="150" t="s">
        <v>125</v>
      </c>
      <c r="E259" s="151" t="s">
        <v>864</v>
      </c>
      <c r="F259" s="152" t="s">
        <v>865</v>
      </c>
      <c r="G259" s="153" t="s">
        <v>128</v>
      </c>
      <c r="H259" s="154">
        <v>20</v>
      </c>
      <c r="I259" s="155"/>
      <c r="J259" s="156">
        <f>ROUND(I259*H259,2)</f>
        <v>0</v>
      </c>
      <c r="K259" s="152" t="s">
        <v>129</v>
      </c>
      <c r="L259" s="30"/>
      <c r="M259" s="157" t="s">
        <v>1</v>
      </c>
      <c r="N259" s="158" t="s">
        <v>38</v>
      </c>
      <c r="O259" s="53"/>
      <c r="P259" s="159">
        <f>O259*H259</f>
        <v>0</v>
      </c>
      <c r="Q259" s="159">
        <v>0</v>
      </c>
      <c r="R259" s="159">
        <f>Q259*H259</f>
        <v>0</v>
      </c>
      <c r="S259" s="159">
        <v>0</v>
      </c>
      <c r="T259" s="160">
        <f>S259*H259</f>
        <v>0</v>
      </c>
      <c r="AR259" s="161" t="s">
        <v>194</v>
      </c>
      <c r="AT259" s="161" t="s">
        <v>125</v>
      </c>
      <c r="AU259" s="161" t="s">
        <v>83</v>
      </c>
      <c r="AY259" s="15" t="s">
        <v>122</v>
      </c>
      <c r="BE259" s="162">
        <f>IF(N259="základní",J259,0)</f>
        <v>0</v>
      </c>
      <c r="BF259" s="162">
        <f>IF(N259="snížená",J259,0)</f>
        <v>0</v>
      </c>
      <c r="BG259" s="162">
        <f>IF(N259="zákl. přenesená",J259,0)</f>
        <v>0</v>
      </c>
      <c r="BH259" s="162">
        <f>IF(N259="sníž. přenesená",J259,0)</f>
        <v>0</v>
      </c>
      <c r="BI259" s="162">
        <f>IF(N259="nulová",J259,0)</f>
        <v>0</v>
      </c>
      <c r="BJ259" s="15" t="s">
        <v>81</v>
      </c>
      <c r="BK259" s="162">
        <f>ROUND(I259*H259,2)</f>
        <v>0</v>
      </c>
      <c r="BL259" s="15" t="s">
        <v>194</v>
      </c>
      <c r="BM259" s="161" t="s">
        <v>866</v>
      </c>
    </row>
    <row r="260" spans="2:65" s="12" customFormat="1" ht="11.25" x14ac:dyDescent="0.2">
      <c r="B260" s="173"/>
      <c r="D260" s="174" t="s">
        <v>219</v>
      </c>
      <c r="E260" s="175" t="s">
        <v>1</v>
      </c>
      <c r="F260" s="176" t="s">
        <v>867</v>
      </c>
      <c r="H260" s="177">
        <v>20</v>
      </c>
      <c r="I260" s="178"/>
      <c r="L260" s="173"/>
      <c r="M260" s="179"/>
      <c r="N260" s="180"/>
      <c r="O260" s="180"/>
      <c r="P260" s="180"/>
      <c r="Q260" s="180"/>
      <c r="R260" s="180"/>
      <c r="S260" s="180"/>
      <c r="T260" s="181"/>
      <c r="AT260" s="175" t="s">
        <v>219</v>
      </c>
      <c r="AU260" s="175" t="s">
        <v>83</v>
      </c>
      <c r="AV260" s="12" t="s">
        <v>83</v>
      </c>
      <c r="AW260" s="12" t="s">
        <v>30</v>
      </c>
      <c r="AX260" s="12" t="s">
        <v>81</v>
      </c>
      <c r="AY260" s="175" t="s">
        <v>122</v>
      </c>
    </row>
    <row r="261" spans="2:65" s="1" customFormat="1" ht="24" customHeight="1" x14ac:dyDescent="0.2">
      <c r="B261" s="149"/>
      <c r="C261" s="150" t="s">
        <v>868</v>
      </c>
      <c r="D261" s="150" t="s">
        <v>125</v>
      </c>
      <c r="E261" s="151" t="s">
        <v>869</v>
      </c>
      <c r="F261" s="152" t="s">
        <v>870</v>
      </c>
      <c r="G261" s="153" t="s">
        <v>262</v>
      </c>
      <c r="H261" s="154">
        <v>3.5000000000000003E-2</v>
      </c>
      <c r="I261" s="155"/>
      <c r="J261" s="156">
        <f>ROUND(I261*H261,2)</f>
        <v>0</v>
      </c>
      <c r="K261" s="152" t="s">
        <v>129</v>
      </c>
      <c r="L261" s="30"/>
      <c r="M261" s="157" t="s">
        <v>1</v>
      </c>
      <c r="N261" s="158" t="s">
        <v>38</v>
      </c>
      <c r="O261" s="53"/>
      <c r="P261" s="159">
        <f>O261*H261</f>
        <v>0</v>
      </c>
      <c r="Q261" s="159">
        <v>0</v>
      </c>
      <c r="R261" s="159">
        <f>Q261*H261</f>
        <v>0</v>
      </c>
      <c r="S261" s="159">
        <v>0</v>
      </c>
      <c r="T261" s="160">
        <f>S261*H261</f>
        <v>0</v>
      </c>
      <c r="AR261" s="161" t="s">
        <v>194</v>
      </c>
      <c r="AT261" s="161" t="s">
        <v>125</v>
      </c>
      <c r="AU261" s="161" t="s">
        <v>83</v>
      </c>
      <c r="AY261" s="15" t="s">
        <v>122</v>
      </c>
      <c r="BE261" s="162">
        <f>IF(N261="základní",J261,0)</f>
        <v>0</v>
      </c>
      <c r="BF261" s="162">
        <f>IF(N261="snížená",J261,0)</f>
        <v>0</v>
      </c>
      <c r="BG261" s="162">
        <f>IF(N261="zákl. přenesená",J261,0)</f>
        <v>0</v>
      </c>
      <c r="BH261" s="162">
        <f>IF(N261="sníž. přenesená",J261,0)</f>
        <v>0</v>
      </c>
      <c r="BI261" s="162">
        <f>IF(N261="nulová",J261,0)</f>
        <v>0</v>
      </c>
      <c r="BJ261" s="15" t="s">
        <v>81</v>
      </c>
      <c r="BK261" s="162">
        <f>ROUND(I261*H261,2)</f>
        <v>0</v>
      </c>
      <c r="BL261" s="15" t="s">
        <v>194</v>
      </c>
      <c r="BM261" s="161" t="s">
        <v>871</v>
      </c>
    </row>
    <row r="262" spans="2:65" s="1" customFormat="1" ht="24" customHeight="1" x14ac:dyDescent="0.2">
      <c r="B262" s="149"/>
      <c r="C262" s="150" t="s">
        <v>872</v>
      </c>
      <c r="D262" s="150" t="s">
        <v>125</v>
      </c>
      <c r="E262" s="151" t="s">
        <v>873</v>
      </c>
      <c r="F262" s="152" t="s">
        <v>874</v>
      </c>
      <c r="G262" s="153" t="s">
        <v>262</v>
      </c>
      <c r="H262" s="154">
        <v>3.5000000000000003E-2</v>
      </c>
      <c r="I262" s="155"/>
      <c r="J262" s="156">
        <f>ROUND(I262*H262,2)</f>
        <v>0</v>
      </c>
      <c r="K262" s="152" t="s">
        <v>129</v>
      </c>
      <c r="L262" s="30"/>
      <c r="M262" s="157" t="s">
        <v>1</v>
      </c>
      <c r="N262" s="158" t="s">
        <v>38</v>
      </c>
      <c r="O262" s="53"/>
      <c r="P262" s="159">
        <f>O262*H262</f>
        <v>0</v>
      </c>
      <c r="Q262" s="159">
        <v>0</v>
      </c>
      <c r="R262" s="159">
        <f>Q262*H262</f>
        <v>0</v>
      </c>
      <c r="S262" s="159">
        <v>0</v>
      </c>
      <c r="T262" s="160">
        <f>S262*H262</f>
        <v>0</v>
      </c>
      <c r="AR262" s="161" t="s">
        <v>194</v>
      </c>
      <c r="AT262" s="161" t="s">
        <v>125</v>
      </c>
      <c r="AU262" s="161" t="s">
        <v>83</v>
      </c>
      <c r="AY262" s="15" t="s">
        <v>122</v>
      </c>
      <c r="BE262" s="162">
        <f>IF(N262="základní",J262,0)</f>
        <v>0</v>
      </c>
      <c r="BF262" s="162">
        <f>IF(N262="snížená",J262,0)</f>
        <v>0</v>
      </c>
      <c r="BG262" s="162">
        <f>IF(N262="zákl. přenesená",J262,0)</f>
        <v>0</v>
      </c>
      <c r="BH262" s="162">
        <f>IF(N262="sníž. přenesená",J262,0)</f>
        <v>0</v>
      </c>
      <c r="BI262" s="162">
        <f>IF(N262="nulová",J262,0)</f>
        <v>0</v>
      </c>
      <c r="BJ262" s="15" t="s">
        <v>81</v>
      </c>
      <c r="BK262" s="162">
        <f>ROUND(I262*H262,2)</f>
        <v>0</v>
      </c>
      <c r="BL262" s="15" t="s">
        <v>194</v>
      </c>
      <c r="BM262" s="161" t="s">
        <v>875</v>
      </c>
    </row>
    <row r="263" spans="2:65" s="11" customFormat="1" ht="22.9" customHeight="1" x14ac:dyDescent="0.2">
      <c r="B263" s="136"/>
      <c r="D263" s="137" t="s">
        <v>72</v>
      </c>
      <c r="E263" s="147" t="s">
        <v>876</v>
      </c>
      <c r="F263" s="147" t="s">
        <v>877</v>
      </c>
      <c r="I263" s="139"/>
      <c r="J263" s="148">
        <f>BK263</f>
        <v>0</v>
      </c>
      <c r="L263" s="136"/>
      <c r="M263" s="141"/>
      <c r="N263" s="142"/>
      <c r="O263" s="142"/>
      <c r="P263" s="143">
        <f>SUM(P264:P270)</f>
        <v>0</v>
      </c>
      <c r="Q263" s="142"/>
      <c r="R263" s="143">
        <f>SUM(R264:R270)</f>
        <v>8.2500000000000004E-3</v>
      </c>
      <c r="S263" s="142"/>
      <c r="T263" s="144">
        <f>SUM(T264:T270)</f>
        <v>0</v>
      </c>
      <c r="AR263" s="137" t="s">
        <v>83</v>
      </c>
      <c r="AT263" s="145" t="s">
        <v>72</v>
      </c>
      <c r="AU263" s="145" t="s">
        <v>81</v>
      </c>
      <c r="AY263" s="137" t="s">
        <v>122</v>
      </c>
      <c r="BK263" s="146">
        <f>SUM(BK264:BK270)</f>
        <v>0</v>
      </c>
    </row>
    <row r="264" spans="2:65" s="1" customFormat="1" ht="24" customHeight="1" x14ac:dyDescent="0.2">
      <c r="B264" s="149"/>
      <c r="C264" s="150" t="s">
        <v>878</v>
      </c>
      <c r="D264" s="150" t="s">
        <v>125</v>
      </c>
      <c r="E264" s="151" t="s">
        <v>879</v>
      </c>
      <c r="F264" s="152" t="s">
        <v>880</v>
      </c>
      <c r="G264" s="153" t="s">
        <v>161</v>
      </c>
      <c r="H264" s="154">
        <v>2</v>
      </c>
      <c r="I264" s="155"/>
      <c r="J264" s="156">
        <f t="shared" ref="J264:J270" si="40">ROUND(I264*H264,2)</f>
        <v>0</v>
      </c>
      <c r="K264" s="152" t="s">
        <v>129</v>
      </c>
      <c r="L264" s="30"/>
      <c r="M264" s="157" t="s">
        <v>1</v>
      </c>
      <c r="N264" s="158" t="s">
        <v>38</v>
      </c>
      <c r="O264" s="53"/>
      <c r="P264" s="159">
        <f t="shared" ref="P264:P270" si="41">O264*H264</f>
        <v>0</v>
      </c>
      <c r="Q264" s="159">
        <v>2.4000000000000001E-4</v>
      </c>
      <c r="R264" s="159">
        <f t="shared" ref="R264:R270" si="42">Q264*H264</f>
        <v>4.8000000000000001E-4</v>
      </c>
      <c r="S264" s="159">
        <v>0</v>
      </c>
      <c r="T264" s="160">
        <f t="shared" ref="T264:T270" si="43">S264*H264</f>
        <v>0</v>
      </c>
      <c r="AR264" s="161" t="s">
        <v>194</v>
      </c>
      <c r="AT264" s="161" t="s">
        <v>125</v>
      </c>
      <c r="AU264" s="161" t="s">
        <v>83</v>
      </c>
      <c r="AY264" s="15" t="s">
        <v>122</v>
      </c>
      <c r="BE264" s="162">
        <f t="shared" ref="BE264:BE270" si="44">IF(N264="základní",J264,0)</f>
        <v>0</v>
      </c>
      <c r="BF264" s="162">
        <f t="shared" ref="BF264:BF270" si="45">IF(N264="snížená",J264,0)</f>
        <v>0</v>
      </c>
      <c r="BG264" s="162">
        <f t="shared" ref="BG264:BG270" si="46">IF(N264="zákl. přenesená",J264,0)</f>
        <v>0</v>
      </c>
      <c r="BH264" s="162">
        <f t="shared" ref="BH264:BH270" si="47">IF(N264="sníž. přenesená",J264,0)</f>
        <v>0</v>
      </c>
      <c r="BI264" s="162">
        <f t="shared" ref="BI264:BI270" si="48">IF(N264="nulová",J264,0)</f>
        <v>0</v>
      </c>
      <c r="BJ264" s="15" t="s">
        <v>81</v>
      </c>
      <c r="BK264" s="162">
        <f t="shared" ref="BK264:BK270" si="49">ROUND(I264*H264,2)</f>
        <v>0</v>
      </c>
      <c r="BL264" s="15" t="s">
        <v>194</v>
      </c>
      <c r="BM264" s="161" t="s">
        <v>881</v>
      </c>
    </row>
    <row r="265" spans="2:65" s="1" customFormat="1" ht="16.5" customHeight="1" x14ac:dyDescent="0.2">
      <c r="B265" s="149"/>
      <c r="C265" s="150" t="s">
        <v>882</v>
      </c>
      <c r="D265" s="150" t="s">
        <v>125</v>
      </c>
      <c r="E265" s="151" t="s">
        <v>883</v>
      </c>
      <c r="F265" s="152" t="s">
        <v>884</v>
      </c>
      <c r="G265" s="153" t="s">
        <v>161</v>
      </c>
      <c r="H265" s="154">
        <v>2</v>
      </c>
      <c r="I265" s="155"/>
      <c r="J265" s="156">
        <f t="shared" si="40"/>
        <v>0</v>
      </c>
      <c r="K265" s="152" t="s">
        <v>129</v>
      </c>
      <c r="L265" s="30"/>
      <c r="M265" s="157" t="s">
        <v>1</v>
      </c>
      <c r="N265" s="158" t="s">
        <v>38</v>
      </c>
      <c r="O265" s="53"/>
      <c r="P265" s="159">
        <f t="shared" si="41"/>
        <v>0</v>
      </c>
      <c r="Q265" s="159">
        <v>2.5000000000000001E-4</v>
      </c>
      <c r="R265" s="159">
        <f t="shared" si="42"/>
        <v>5.0000000000000001E-4</v>
      </c>
      <c r="S265" s="159">
        <v>0</v>
      </c>
      <c r="T265" s="160">
        <f t="shared" si="43"/>
        <v>0</v>
      </c>
      <c r="AR265" s="161" t="s">
        <v>194</v>
      </c>
      <c r="AT265" s="161" t="s">
        <v>125</v>
      </c>
      <c r="AU265" s="161" t="s">
        <v>83</v>
      </c>
      <c r="AY265" s="15" t="s">
        <v>122</v>
      </c>
      <c r="BE265" s="162">
        <f t="shared" si="44"/>
        <v>0</v>
      </c>
      <c r="BF265" s="162">
        <f t="shared" si="45"/>
        <v>0</v>
      </c>
      <c r="BG265" s="162">
        <f t="shared" si="46"/>
        <v>0</v>
      </c>
      <c r="BH265" s="162">
        <f t="shared" si="47"/>
        <v>0</v>
      </c>
      <c r="BI265" s="162">
        <f t="shared" si="48"/>
        <v>0</v>
      </c>
      <c r="BJ265" s="15" t="s">
        <v>81</v>
      </c>
      <c r="BK265" s="162">
        <f t="shared" si="49"/>
        <v>0</v>
      </c>
      <c r="BL265" s="15" t="s">
        <v>194</v>
      </c>
      <c r="BM265" s="161" t="s">
        <v>885</v>
      </c>
    </row>
    <row r="266" spans="2:65" s="1" customFormat="1" ht="16.5" customHeight="1" x14ac:dyDescent="0.2">
      <c r="B266" s="149"/>
      <c r="C266" s="150" t="s">
        <v>886</v>
      </c>
      <c r="D266" s="150" t="s">
        <v>125</v>
      </c>
      <c r="E266" s="151" t="s">
        <v>887</v>
      </c>
      <c r="F266" s="152" t="s">
        <v>888</v>
      </c>
      <c r="G266" s="153" t="s">
        <v>161</v>
      </c>
      <c r="H266" s="154">
        <v>2</v>
      </c>
      <c r="I266" s="155"/>
      <c r="J266" s="156">
        <f t="shared" si="40"/>
        <v>0</v>
      </c>
      <c r="K266" s="152" t="s">
        <v>1</v>
      </c>
      <c r="L266" s="30"/>
      <c r="M266" s="157" t="s">
        <v>1</v>
      </c>
      <c r="N266" s="158" t="s">
        <v>38</v>
      </c>
      <c r="O266" s="53"/>
      <c r="P266" s="159">
        <f t="shared" si="41"/>
        <v>0</v>
      </c>
      <c r="Q266" s="159">
        <v>7.7999999999999999E-4</v>
      </c>
      <c r="R266" s="159">
        <f t="shared" si="42"/>
        <v>1.56E-3</v>
      </c>
      <c r="S266" s="159">
        <v>0</v>
      </c>
      <c r="T266" s="160">
        <f t="shared" si="43"/>
        <v>0</v>
      </c>
      <c r="AR266" s="161" t="s">
        <v>194</v>
      </c>
      <c r="AT266" s="161" t="s">
        <v>125</v>
      </c>
      <c r="AU266" s="161" t="s">
        <v>83</v>
      </c>
      <c r="AY266" s="15" t="s">
        <v>122</v>
      </c>
      <c r="BE266" s="162">
        <f t="shared" si="44"/>
        <v>0</v>
      </c>
      <c r="BF266" s="162">
        <f t="shared" si="45"/>
        <v>0</v>
      </c>
      <c r="BG266" s="162">
        <f t="shared" si="46"/>
        <v>0</v>
      </c>
      <c r="BH266" s="162">
        <f t="shared" si="47"/>
        <v>0</v>
      </c>
      <c r="BI266" s="162">
        <f t="shared" si="48"/>
        <v>0</v>
      </c>
      <c r="BJ266" s="15" t="s">
        <v>81</v>
      </c>
      <c r="BK266" s="162">
        <f t="shared" si="49"/>
        <v>0</v>
      </c>
      <c r="BL266" s="15" t="s">
        <v>194</v>
      </c>
      <c r="BM266" s="161" t="s">
        <v>889</v>
      </c>
    </row>
    <row r="267" spans="2:65" s="1" customFormat="1" ht="16.5" customHeight="1" x14ac:dyDescent="0.2">
      <c r="B267" s="149"/>
      <c r="C267" s="150" t="s">
        <v>890</v>
      </c>
      <c r="D267" s="150" t="s">
        <v>125</v>
      </c>
      <c r="E267" s="151" t="s">
        <v>891</v>
      </c>
      <c r="F267" s="152" t="s">
        <v>414</v>
      </c>
      <c r="G267" s="153" t="s">
        <v>161</v>
      </c>
      <c r="H267" s="154">
        <v>5</v>
      </c>
      <c r="I267" s="155"/>
      <c r="J267" s="156">
        <f t="shared" si="40"/>
        <v>0</v>
      </c>
      <c r="K267" s="152" t="s">
        <v>129</v>
      </c>
      <c r="L267" s="30"/>
      <c r="M267" s="157" t="s">
        <v>1</v>
      </c>
      <c r="N267" s="158" t="s">
        <v>38</v>
      </c>
      <c r="O267" s="53"/>
      <c r="P267" s="159">
        <f t="shared" si="41"/>
        <v>0</v>
      </c>
      <c r="Q267" s="159">
        <v>5.0000000000000001E-4</v>
      </c>
      <c r="R267" s="159">
        <f t="shared" si="42"/>
        <v>2.5000000000000001E-3</v>
      </c>
      <c r="S267" s="159">
        <v>0</v>
      </c>
      <c r="T267" s="160">
        <f t="shared" si="43"/>
        <v>0</v>
      </c>
      <c r="AR267" s="161" t="s">
        <v>194</v>
      </c>
      <c r="AT267" s="161" t="s">
        <v>125</v>
      </c>
      <c r="AU267" s="161" t="s">
        <v>83</v>
      </c>
      <c r="AY267" s="15" t="s">
        <v>122</v>
      </c>
      <c r="BE267" s="162">
        <f t="shared" si="44"/>
        <v>0</v>
      </c>
      <c r="BF267" s="162">
        <f t="shared" si="45"/>
        <v>0</v>
      </c>
      <c r="BG267" s="162">
        <f t="shared" si="46"/>
        <v>0</v>
      </c>
      <c r="BH267" s="162">
        <f t="shared" si="47"/>
        <v>0</v>
      </c>
      <c r="BI267" s="162">
        <f t="shared" si="48"/>
        <v>0</v>
      </c>
      <c r="BJ267" s="15" t="s">
        <v>81</v>
      </c>
      <c r="BK267" s="162">
        <f t="shared" si="49"/>
        <v>0</v>
      </c>
      <c r="BL267" s="15" t="s">
        <v>194</v>
      </c>
      <c r="BM267" s="161" t="s">
        <v>892</v>
      </c>
    </row>
    <row r="268" spans="2:65" s="1" customFormat="1" ht="24" customHeight="1" x14ac:dyDescent="0.2">
      <c r="B268" s="149"/>
      <c r="C268" s="150" t="s">
        <v>893</v>
      </c>
      <c r="D268" s="150" t="s">
        <v>125</v>
      </c>
      <c r="E268" s="151" t="s">
        <v>894</v>
      </c>
      <c r="F268" s="152" t="s">
        <v>895</v>
      </c>
      <c r="G268" s="153" t="s">
        <v>161</v>
      </c>
      <c r="H268" s="154">
        <v>3</v>
      </c>
      <c r="I268" s="155"/>
      <c r="J268" s="156">
        <f t="shared" si="40"/>
        <v>0</v>
      </c>
      <c r="K268" s="152" t="s">
        <v>129</v>
      </c>
      <c r="L268" s="30"/>
      <c r="M268" s="157" t="s">
        <v>1</v>
      </c>
      <c r="N268" s="158" t="s">
        <v>38</v>
      </c>
      <c r="O268" s="53"/>
      <c r="P268" s="159">
        <f t="shared" si="41"/>
        <v>0</v>
      </c>
      <c r="Q268" s="159">
        <v>1.07E-3</v>
      </c>
      <c r="R268" s="159">
        <f t="shared" si="42"/>
        <v>3.2100000000000002E-3</v>
      </c>
      <c r="S268" s="159">
        <v>0</v>
      </c>
      <c r="T268" s="160">
        <f t="shared" si="43"/>
        <v>0</v>
      </c>
      <c r="AR268" s="161" t="s">
        <v>194</v>
      </c>
      <c r="AT268" s="161" t="s">
        <v>125</v>
      </c>
      <c r="AU268" s="161" t="s">
        <v>83</v>
      </c>
      <c r="AY268" s="15" t="s">
        <v>122</v>
      </c>
      <c r="BE268" s="162">
        <f t="shared" si="44"/>
        <v>0</v>
      </c>
      <c r="BF268" s="162">
        <f t="shared" si="45"/>
        <v>0</v>
      </c>
      <c r="BG268" s="162">
        <f t="shared" si="46"/>
        <v>0</v>
      </c>
      <c r="BH268" s="162">
        <f t="shared" si="47"/>
        <v>0</v>
      </c>
      <c r="BI268" s="162">
        <f t="shared" si="48"/>
        <v>0</v>
      </c>
      <c r="BJ268" s="15" t="s">
        <v>81</v>
      </c>
      <c r="BK268" s="162">
        <f t="shared" si="49"/>
        <v>0</v>
      </c>
      <c r="BL268" s="15" t="s">
        <v>194</v>
      </c>
      <c r="BM268" s="161" t="s">
        <v>896</v>
      </c>
    </row>
    <row r="269" spans="2:65" s="1" customFormat="1" ht="16.5" customHeight="1" x14ac:dyDescent="0.2">
      <c r="B269" s="149"/>
      <c r="C269" s="150" t="s">
        <v>897</v>
      </c>
      <c r="D269" s="150" t="s">
        <v>125</v>
      </c>
      <c r="E269" s="151" t="s">
        <v>898</v>
      </c>
      <c r="F269" s="152" t="s">
        <v>899</v>
      </c>
      <c r="G269" s="153" t="s">
        <v>262</v>
      </c>
      <c r="H269" s="154">
        <v>8.0000000000000002E-3</v>
      </c>
      <c r="I269" s="155"/>
      <c r="J269" s="156">
        <f t="shared" si="40"/>
        <v>0</v>
      </c>
      <c r="K269" s="152" t="s">
        <v>129</v>
      </c>
      <c r="L269" s="30"/>
      <c r="M269" s="157" t="s">
        <v>1</v>
      </c>
      <c r="N269" s="158" t="s">
        <v>38</v>
      </c>
      <c r="O269" s="53"/>
      <c r="P269" s="159">
        <f t="shared" si="41"/>
        <v>0</v>
      </c>
      <c r="Q269" s="159">
        <v>0</v>
      </c>
      <c r="R269" s="159">
        <f t="shared" si="42"/>
        <v>0</v>
      </c>
      <c r="S269" s="159">
        <v>0</v>
      </c>
      <c r="T269" s="160">
        <f t="shared" si="43"/>
        <v>0</v>
      </c>
      <c r="AR269" s="161" t="s">
        <v>194</v>
      </c>
      <c r="AT269" s="161" t="s">
        <v>125</v>
      </c>
      <c r="AU269" s="161" t="s">
        <v>83</v>
      </c>
      <c r="AY269" s="15" t="s">
        <v>122</v>
      </c>
      <c r="BE269" s="162">
        <f t="shared" si="44"/>
        <v>0</v>
      </c>
      <c r="BF269" s="162">
        <f t="shared" si="45"/>
        <v>0</v>
      </c>
      <c r="BG269" s="162">
        <f t="shared" si="46"/>
        <v>0</v>
      </c>
      <c r="BH269" s="162">
        <f t="shared" si="47"/>
        <v>0</v>
      </c>
      <c r="BI269" s="162">
        <f t="shared" si="48"/>
        <v>0</v>
      </c>
      <c r="BJ269" s="15" t="s">
        <v>81</v>
      </c>
      <c r="BK269" s="162">
        <f t="shared" si="49"/>
        <v>0</v>
      </c>
      <c r="BL269" s="15" t="s">
        <v>194</v>
      </c>
      <c r="BM269" s="161" t="s">
        <v>900</v>
      </c>
    </row>
    <row r="270" spans="2:65" s="1" customFormat="1" ht="24" customHeight="1" x14ac:dyDescent="0.2">
      <c r="B270" s="149"/>
      <c r="C270" s="150" t="s">
        <v>901</v>
      </c>
      <c r="D270" s="150" t="s">
        <v>125</v>
      </c>
      <c r="E270" s="151" t="s">
        <v>902</v>
      </c>
      <c r="F270" s="152" t="s">
        <v>903</v>
      </c>
      <c r="G270" s="153" t="s">
        <v>262</v>
      </c>
      <c r="H270" s="154">
        <v>8.0000000000000002E-3</v>
      </c>
      <c r="I270" s="155"/>
      <c r="J270" s="156">
        <f t="shared" si="40"/>
        <v>0</v>
      </c>
      <c r="K270" s="152" t="s">
        <v>129</v>
      </c>
      <c r="L270" s="30"/>
      <c r="M270" s="157" t="s">
        <v>1</v>
      </c>
      <c r="N270" s="158" t="s">
        <v>38</v>
      </c>
      <c r="O270" s="53"/>
      <c r="P270" s="159">
        <f t="shared" si="41"/>
        <v>0</v>
      </c>
      <c r="Q270" s="159">
        <v>0</v>
      </c>
      <c r="R270" s="159">
        <f t="shared" si="42"/>
        <v>0</v>
      </c>
      <c r="S270" s="159">
        <v>0</v>
      </c>
      <c r="T270" s="160">
        <f t="shared" si="43"/>
        <v>0</v>
      </c>
      <c r="AR270" s="161" t="s">
        <v>194</v>
      </c>
      <c r="AT270" s="161" t="s">
        <v>125</v>
      </c>
      <c r="AU270" s="161" t="s">
        <v>83</v>
      </c>
      <c r="AY270" s="15" t="s">
        <v>122</v>
      </c>
      <c r="BE270" s="162">
        <f t="shared" si="44"/>
        <v>0</v>
      </c>
      <c r="BF270" s="162">
        <f t="shared" si="45"/>
        <v>0</v>
      </c>
      <c r="BG270" s="162">
        <f t="shared" si="46"/>
        <v>0</v>
      </c>
      <c r="BH270" s="162">
        <f t="shared" si="47"/>
        <v>0</v>
      </c>
      <c r="BI270" s="162">
        <f t="shared" si="48"/>
        <v>0</v>
      </c>
      <c r="BJ270" s="15" t="s">
        <v>81</v>
      </c>
      <c r="BK270" s="162">
        <f t="shared" si="49"/>
        <v>0</v>
      </c>
      <c r="BL270" s="15" t="s">
        <v>194</v>
      </c>
      <c r="BM270" s="161" t="s">
        <v>904</v>
      </c>
    </row>
    <row r="271" spans="2:65" s="11" customFormat="1" ht="25.9" customHeight="1" x14ac:dyDescent="0.2">
      <c r="B271" s="136"/>
      <c r="D271" s="137" t="s">
        <v>72</v>
      </c>
      <c r="E271" s="138" t="s">
        <v>268</v>
      </c>
      <c r="F271" s="138" t="s">
        <v>269</v>
      </c>
      <c r="I271" s="139"/>
      <c r="J271" s="140">
        <f>BK271</f>
        <v>0</v>
      </c>
      <c r="L271" s="136"/>
      <c r="M271" s="141"/>
      <c r="N271" s="142"/>
      <c r="O271" s="142"/>
      <c r="P271" s="143">
        <f>SUM(P272:P290)</f>
        <v>0</v>
      </c>
      <c r="Q271" s="142"/>
      <c r="R271" s="143">
        <f>SUM(R272:R290)</f>
        <v>0</v>
      </c>
      <c r="S271" s="142"/>
      <c r="T271" s="144">
        <f>SUM(T272:T290)</f>
        <v>0</v>
      </c>
      <c r="AR271" s="137" t="s">
        <v>130</v>
      </c>
      <c r="AT271" s="145" t="s">
        <v>72</v>
      </c>
      <c r="AU271" s="145" t="s">
        <v>73</v>
      </c>
      <c r="AY271" s="137" t="s">
        <v>122</v>
      </c>
      <c r="BK271" s="146">
        <f>SUM(BK272:BK290)</f>
        <v>0</v>
      </c>
    </row>
    <row r="272" spans="2:65" s="1" customFormat="1" ht="24" customHeight="1" x14ac:dyDescent="0.2">
      <c r="B272" s="149"/>
      <c r="C272" s="150" t="s">
        <v>905</v>
      </c>
      <c r="D272" s="150" t="s">
        <v>125</v>
      </c>
      <c r="E272" s="151" t="s">
        <v>340</v>
      </c>
      <c r="F272" s="152" t="s">
        <v>906</v>
      </c>
      <c r="G272" s="153" t="s">
        <v>283</v>
      </c>
      <c r="H272" s="154">
        <v>1</v>
      </c>
      <c r="I272" s="155"/>
      <c r="J272" s="156">
        <f t="shared" ref="J272:J278" si="50">ROUND(I272*H272,2)</f>
        <v>0</v>
      </c>
      <c r="K272" s="152" t="s">
        <v>1</v>
      </c>
      <c r="L272" s="30"/>
      <c r="M272" s="157" t="s">
        <v>1</v>
      </c>
      <c r="N272" s="158" t="s">
        <v>38</v>
      </c>
      <c r="O272" s="53"/>
      <c r="P272" s="159">
        <f t="shared" ref="P272:P278" si="51">O272*H272</f>
        <v>0</v>
      </c>
      <c r="Q272" s="159">
        <v>0</v>
      </c>
      <c r="R272" s="159">
        <f t="shared" ref="R272:R278" si="52">Q272*H272</f>
        <v>0</v>
      </c>
      <c r="S272" s="159">
        <v>0</v>
      </c>
      <c r="T272" s="160">
        <f t="shared" ref="T272:T278" si="53">S272*H272</f>
        <v>0</v>
      </c>
      <c r="AR272" s="161" t="s">
        <v>274</v>
      </c>
      <c r="AT272" s="161" t="s">
        <v>125</v>
      </c>
      <c r="AU272" s="161" t="s">
        <v>81</v>
      </c>
      <c r="AY272" s="15" t="s">
        <v>122</v>
      </c>
      <c r="BE272" s="162">
        <f t="shared" ref="BE272:BE278" si="54">IF(N272="základní",J272,0)</f>
        <v>0</v>
      </c>
      <c r="BF272" s="162">
        <f t="shared" ref="BF272:BF278" si="55">IF(N272="snížená",J272,0)</f>
        <v>0</v>
      </c>
      <c r="BG272" s="162">
        <f t="shared" ref="BG272:BG278" si="56">IF(N272="zákl. přenesená",J272,0)</f>
        <v>0</v>
      </c>
      <c r="BH272" s="162">
        <f t="shared" ref="BH272:BH278" si="57">IF(N272="sníž. přenesená",J272,0)</f>
        <v>0</v>
      </c>
      <c r="BI272" s="162">
        <f t="shared" ref="BI272:BI278" si="58">IF(N272="nulová",J272,0)</f>
        <v>0</v>
      </c>
      <c r="BJ272" s="15" t="s">
        <v>81</v>
      </c>
      <c r="BK272" s="162">
        <f t="shared" ref="BK272:BK278" si="59">ROUND(I272*H272,2)</f>
        <v>0</v>
      </c>
      <c r="BL272" s="15" t="s">
        <v>274</v>
      </c>
      <c r="BM272" s="161" t="s">
        <v>907</v>
      </c>
    </row>
    <row r="273" spans="2:65" s="1" customFormat="1" ht="60" customHeight="1" x14ac:dyDescent="0.2">
      <c r="B273" s="149"/>
      <c r="C273" s="150" t="s">
        <v>908</v>
      </c>
      <c r="D273" s="150" t="s">
        <v>125</v>
      </c>
      <c r="E273" s="151" t="s">
        <v>271</v>
      </c>
      <c r="F273" s="237" t="s">
        <v>909</v>
      </c>
      <c r="G273" s="153" t="s">
        <v>325</v>
      </c>
      <c r="H273" s="154">
        <v>1</v>
      </c>
      <c r="I273" s="155"/>
      <c r="J273" s="156">
        <f t="shared" si="50"/>
        <v>0</v>
      </c>
      <c r="K273" s="152" t="s">
        <v>1</v>
      </c>
      <c r="L273" s="30"/>
      <c r="M273" s="157" t="s">
        <v>1</v>
      </c>
      <c r="N273" s="158" t="s">
        <v>38</v>
      </c>
      <c r="O273" s="53"/>
      <c r="P273" s="159">
        <f t="shared" si="51"/>
        <v>0</v>
      </c>
      <c r="Q273" s="159">
        <v>0</v>
      </c>
      <c r="R273" s="159">
        <f t="shared" si="52"/>
        <v>0</v>
      </c>
      <c r="S273" s="159">
        <v>0</v>
      </c>
      <c r="T273" s="160">
        <f t="shared" si="53"/>
        <v>0</v>
      </c>
      <c r="AR273" s="161" t="s">
        <v>274</v>
      </c>
      <c r="AT273" s="161" t="s">
        <v>125</v>
      </c>
      <c r="AU273" s="161" t="s">
        <v>81</v>
      </c>
      <c r="AY273" s="15" t="s">
        <v>122</v>
      </c>
      <c r="BE273" s="162">
        <f t="shared" si="54"/>
        <v>0</v>
      </c>
      <c r="BF273" s="162">
        <f t="shared" si="55"/>
        <v>0</v>
      </c>
      <c r="BG273" s="162">
        <f t="shared" si="56"/>
        <v>0</v>
      </c>
      <c r="BH273" s="162">
        <f t="shared" si="57"/>
        <v>0</v>
      </c>
      <c r="BI273" s="162">
        <f t="shared" si="58"/>
        <v>0</v>
      </c>
      <c r="BJ273" s="15" t="s">
        <v>81</v>
      </c>
      <c r="BK273" s="162">
        <f t="shared" si="59"/>
        <v>0</v>
      </c>
      <c r="BL273" s="15" t="s">
        <v>274</v>
      </c>
      <c r="BM273" s="161" t="s">
        <v>910</v>
      </c>
    </row>
    <row r="274" spans="2:65" s="1" customFormat="1" ht="16.5" customHeight="1" x14ac:dyDescent="0.2">
      <c r="B274" s="149"/>
      <c r="C274" s="150" t="s">
        <v>911</v>
      </c>
      <c r="D274" s="150" t="s">
        <v>125</v>
      </c>
      <c r="E274" s="151" t="s">
        <v>277</v>
      </c>
      <c r="F274" s="152" t="s">
        <v>912</v>
      </c>
      <c r="G274" s="153" t="s">
        <v>325</v>
      </c>
      <c r="H274" s="154">
        <v>1</v>
      </c>
      <c r="I274" s="155"/>
      <c r="J274" s="156">
        <f t="shared" si="50"/>
        <v>0</v>
      </c>
      <c r="K274" s="152" t="s">
        <v>1</v>
      </c>
      <c r="L274" s="30"/>
      <c r="M274" s="157" t="s">
        <v>1</v>
      </c>
      <c r="N274" s="158" t="s">
        <v>38</v>
      </c>
      <c r="O274" s="53"/>
      <c r="P274" s="159">
        <f t="shared" si="51"/>
        <v>0</v>
      </c>
      <c r="Q274" s="159">
        <v>0</v>
      </c>
      <c r="R274" s="159">
        <f t="shared" si="52"/>
        <v>0</v>
      </c>
      <c r="S274" s="159">
        <v>0</v>
      </c>
      <c r="T274" s="160">
        <f t="shared" si="53"/>
        <v>0</v>
      </c>
      <c r="AR274" s="161" t="s">
        <v>274</v>
      </c>
      <c r="AT274" s="161" t="s">
        <v>125</v>
      </c>
      <c r="AU274" s="161" t="s">
        <v>81</v>
      </c>
      <c r="AY274" s="15" t="s">
        <v>122</v>
      </c>
      <c r="BE274" s="162">
        <f t="shared" si="54"/>
        <v>0</v>
      </c>
      <c r="BF274" s="162">
        <f t="shared" si="55"/>
        <v>0</v>
      </c>
      <c r="BG274" s="162">
        <f t="shared" si="56"/>
        <v>0</v>
      </c>
      <c r="BH274" s="162">
        <f t="shared" si="57"/>
        <v>0</v>
      </c>
      <c r="BI274" s="162">
        <f t="shared" si="58"/>
        <v>0</v>
      </c>
      <c r="BJ274" s="15" t="s">
        <v>81</v>
      </c>
      <c r="BK274" s="162">
        <f t="shared" si="59"/>
        <v>0</v>
      </c>
      <c r="BL274" s="15" t="s">
        <v>274</v>
      </c>
      <c r="BM274" s="161" t="s">
        <v>913</v>
      </c>
    </row>
    <row r="275" spans="2:65" s="1" customFormat="1" ht="24" customHeight="1" x14ac:dyDescent="0.2">
      <c r="B275" s="149"/>
      <c r="C275" s="150" t="s">
        <v>914</v>
      </c>
      <c r="D275" s="150" t="s">
        <v>125</v>
      </c>
      <c r="E275" s="151" t="s">
        <v>319</v>
      </c>
      <c r="F275" s="152" t="s">
        <v>915</v>
      </c>
      <c r="G275" s="153" t="s">
        <v>283</v>
      </c>
      <c r="H275" s="154">
        <v>1</v>
      </c>
      <c r="I275" s="155"/>
      <c r="J275" s="156">
        <f t="shared" si="50"/>
        <v>0</v>
      </c>
      <c r="K275" s="152" t="s">
        <v>1</v>
      </c>
      <c r="L275" s="30"/>
      <c r="M275" s="157" t="s">
        <v>1</v>
      </c>
      <c r="N275" s="158" t="s">
        <v>38</v>
      </c>
      <c r="O275" s="53"/>
      <c r="P275" s="159">
        <f t="shared" si="51"/>
        <v>0</v>
      </c>
      <c r="Q275" s="159">
        <v>0</v>
      </c>
      <c r="R275" s="159">
        <f t="shared" si="52"/>
        <v>0</v>
      </c>
      <c r="S275" s="159">
        <v>0</v>
      </c>
      <c r="T275" s="160">
        <f t="shared" si="53"/>
        <v>0</v>
      </c>
      <c r="AR275" s="161" t="s">
        <v>274</v>
      </c>
      <c r="AT275" s="161" t="s">
        <v>125</v>
      </c>
      <c r="AU275" s="161" t="s">
        <v>81</v>
      </c>
      <c r="AY275" s="15" t="s">
        <v>122</v>
      </c>
      <c r="BE275" s="162">
        <f t="shared" si="54"/>
        <v>0</v>
      </c>
      <c r="BF275" s="162">
        <f t="shared" si="55"/>
        <v>0</v>
      </c>
      <c r="BG275" s="162">
        <f t="shared" si="56"/>
        <v>0</v>
      </c>
      <c r="BH275" s="162">
        <f t="shared" si="57"/>
        <v>0</v>
      </c>
      <c r="BI275" s="162">
        <f t="shared" si="58"/>
        <v>0</v>
      </c>
      <c r="BJ275" s="15" t="s">
        <v>81</v>
      </c>
      <c r="BK275" s="162">
        <f t="shared" si="59"/>
        <v>0</v>
      </c>
      <c r="BL275" s="15" t="s">
        <v>274</v>
      </c>
      <c r="BM275" s="161" t="s">
        <v>916</v>
      </c>
    </row>
    <row r="276" spans="2:65" s="1" customFormat="1" ht="24" customHeight="1" x14ac:dyDescent="0.2">
      <c r="B276" s="149"/>
      <c r="C276" s="150" t="s">
        <v>917</v>
      </c>
      <c r="D276" s="150" t="s">
        <v>125</v>
      </c>
      <c r="E276" s="151" t="s">
        <v>328</v>
      </c>
      <c r="F276" s="152" t="s">
        <v>918</v>
      </c>
      <c r="G276" s="153" t="s">
        <v>283</v>
      </c>
      <c r="H276" s="154">
        <v>1</v>
      </c>
      <c r="I276" s="155"/>
      <c r="J276" s="156">
        <f t="shared" si="50"/>
        <v>0</v>
      </c>
      <c r="K276" s="152" t="s">
        <v>1</v>
      </c>
      <c r="L276" s="30"/>
      <c r="M276" s="157" t="s">
        <v>1</v>
      </c>
      <c r="N276" s="158" t="s">
        <v>38</v>
      </c>
      <c r="O276" s="53"/>
      <c r="P276" s="159">
        <f t="shared" si="51"/>
        <v>0</v>
      </c>
      <c r="Q276" s="159">
        <v>0</v>
      </c>
      <c r="R276" s="159">
        <f t="shared" si="52"/>
        <v>0</v>
      </c>
      <c r="S276" s="159">
        <v>0</v>
      </c>
      <c r="T276" s="160">
        <f t="shared" si="53"/>
        <v>0</v>
      </c>
      <c r="AR276" s="161" t="s">
        <v>274</v>
      </c>
      <c r="AT276" s="161" t="s">
        <v>125</v>
      </c>
      <c r="AU276" s="161" t="s">
        <v>81</v>
      </c>
      <c r="AY276" s="15" t="s">
        <v>122</v>
      </c>
      <c r="BE276" s="162">
        <f t="shared" si="54"/>
        <v>0</v>
      </c>
      <c r="BF276" s="162">
        <f t="shared" si="55"/>
        <v>0</v>
      </c>
      <c r="BG276" s="162">
        <f t="shared" si="56"/>
        <v>0</v>
      </c>
      <c r="BH276" s="162">
        <f t="shared" si="57"/>
        <v>0</v>
      </c>
      <c r="BI276" s="162">
        <f t="shared" si="58"/>
        <v>0</v>
      </c>
      <c r="BJ276" s="15" t="s">
        <v>81</v>
      </c>
      <c r="BK276" s="162">
        <f t="shared" si="59"/>
        <v>0</v>
      </c>
      <c r="BL276" s="15" t="s">
        <v>274</v>
      </c>
      <c r="BM276" s="161" t="s">
        <v>919</v>
      </c>
    </row>
    <row r="277" spans="2:65" s="1" customFormat="1" ht="16.5" customHeight="1" x14ac:dyDescent="0.2">
      <c r="B277" s="149"/>
      <c r="C277" s="150" t="s">
        <v>920</v>
      </c>
      <c r="D277" s="150" t="s">
        <v>125</v>
      </c>
      <c r="E277" s="151" t="s">
        <v>336</v>
      </c>
      <c r="F277" s="152" t="s">
        <v>449</v>
      </c>
      <c r="G277" s="153" t="s">
        <v>316</v>
      </c>
      <c r="H277" s="154">
        <v>21</v>
      </c>
      <c r="I277" s="155"/>
      <c r="J277" s="156">
        <f t="shared" si="50"/>
        <v>0</v>
      </c>
      <c r="K277" s="152" t="s">
        <v>1</v>
      </c>
      <c r="L277" s="30"/>
      <c r="M277" s="157" t="s">
        <v>1</v>
      </c>
      <c r="N277" s="158" t="s">
        <v>38</v>
      </c>
      <c r="O277" s="53"/>
      <c r="P277" s="159">
        <f t="shared" si="51"/>
        <v>0</v>
      </c>
      <c r="Q277" s="159">
        <v>0</v>
      </c>
      <c r="R277" s="159">
        <f t="shared" si="52"/>
        <v>0</v>
      </c>
      <c r="S277" s="159">
        <v>0</v>
      </c>
      <c r="T277" s="160">
        <f t="shared" si="53"/>
        <v>0</v>
      </c>
      <c r="AR277" s="161" t="s">
        <v>274</v>
      </c>
      <c r="AT277" s="161" t="s">
        <v>125</v>
      </c>
      <c r="AU277" s="161" t="s">
        <v>81</v>
      </c>
      <c r="AY277" s="15" t="s">
        <v>122</v>
      </c>
      <c r="BE277" s="162">
        <f t="shared" si="54"/>
        <v>0</v>
      </c>
      <c r="BF277" s="162">
        <f t="shared" si="55"/>
        <v>0</v>
      </c>
      <c r="BG277" s="162">
        <f t="shared" si="56"/>
        <v>0</v>
      </c>
      <c r="BH277" s="162">
        <f t="shared" si="57"/>
        <v>0</v>
      </c>
      <c r="BI277" s="162">
        <f t="shared" si="58"/>
        <v>0</v>
      </c>
      <c r="BJ277" s="15" t="s">
        <v>81</v>
      </c>
      <c r="BK277" s="162">
        <f t="shared" si="59"/>
        <v>0</v>
      </c>
      <c r="BL277" s="15" t="s">
        <v>274</v>
      </c>
      <c r="BM277" s="161" t="s">
        <v>921</v>
      </c>
    </row>
    <row r="278" spans="2:65" s="1" customFormat="1" ht="72" customHeight="1" x14ac:dyDescent="0.2">
      <c r="B278" s="149"/>
      <c r="C278" s="150" t="s">
        <v>922</v>
      </c>
      <c r="D278" s="150" t="s">
        <v>125</v>
      </c>
      <c r="E278" s="151" t="s">
        <v>343</v>
      </c>
      <c r="F278" s="237" t="s">
        <v>923</v>
      </c>
      <c r="G278" s="153" t="s">
        <v>325</v>
      </c>
      <c r="H278" s="154">
        <v>1</v>
      </c>
      <c r="I278" s="155"/>
      <c r="J278" s="156">
        <f t="shared" si="50"/>
        <v>0</v>
      </c>
      <c r="K278" s="152" t="s">
        <v>1</v>
      </c>
      <c r="L278" s="30"/>
      <c r="M278" s="157" t="s">
        <v>1</v>
      </c>
      <c r="N278" s="158" t="s">
        <v>38</v>
      </c>
      <c r="O278" s="53"/>
      <c r="P278" s="159">
        <f t="shared" si="51"/>
        <v>0</v>
      </c>
      <c r="Q278" s="159">
        <v>0</v>
      </c>
      <c r="R278" s="159">
        <f t="shared" si="52"/>
        <v>0</v>
      </c>
      <c r="S278" s="159">
        <v>0</v>
      </c>
      <c r="T278" s="160">
        <f t="shared" si="53"/>
        <v>0</v>
      </c>
      <c r="AR278" s="161" t="s">
        <v>274</v>
      </c>
      <c r="AT278" s="161" t="s">
        <v>125</v>
      </c>
      <c r="AU278" s="161" t="s">
        <v>81</v>
      </c>
      <c r="AY278" s="15" t="s">
        <v>122</v>
      </c>
      <c r="BE278" s="162">
        <f t="shared" si="54"/>
        <v>0</v>
      </c>
      <c r="BF278" s="162">
        <f t="shared" si="55"/>
        <v>0</v>
      </c>
      <c r="BG278" s="162">
        <f t="shared" si="56"/>
        <v>0</v>
      </c>
      <c r="BH278" s="162">
        <f t="shared" si="57"/>
        <v>0</v>
      </c>
      <c r="BI278" s="162">
        <f t="shared" si="58"/>
        <v>0</v>
      </c>
      <c r="BJ278" s="15" t="s">
        <v>81</v>
      </c>
      <c r="BK278" s="162">
        <f t="shared" si="59"/>
        <v>0</v>
      </c>
      <c r="BL278" s="15" t="s">
        <v>274</v>
      </c>
      <c r="BM278" s="161" t="s">
        <v>924</v>
      </c>
    </row>
    <row r="279" spans="2:65" s="13" customFormat="1" ht="33.75" x14ac:dyDescent="0.2">
      <c r="B279" s="182"/>
      <c r="D279" s="174" t="s">
        <v>219</v>
      </c>
      <c r="E279" s="183" t="s">
        <v>1</v>
      </c>
      <c r="F279" s="184" t="s">
        <v>925</v>
      </c>
      <c r="H279" s="183" t="s">
        <v>1</v>
      </c>
      <c r="I279" s="185"/>
      <c r="L279" s="182"/>
      <c r="M279" s="186"/>
      <c r="N279" s="187"/>
      <c r="O279" s="187"/>
      <c r="P279" s="187"/>
      <c r="Q279" s="187"/>
      <c r="R279" s="187"/>
      <c r="S279" s="187"/>
      <c r="T279" s="188"/>
      <c r="AT279" s="183" t="s">
        <v>219</v>
      </c>
      <c r="AU279" s="183" t="s">
        <v>81</v>
      </c>
      <c r="AV279" s="13" t="s">
        <v>81</v>
      </c>
      <c r="AW279" s="13" t="s">
        <v>30</v>
      </c>
      <c r="AX279" s="13" t="s">
        <v>73</v>
      </c>
      <c r="AY279" s="183" t="s">
        <v>122</v>
      </c>
    </row>
    <row r="280" spans="2:65" s="13" customFormat="1" ht="33.75" x14ac:dyDescent="0.2">
      <c r="B280" s="182"/>
      <c r="D280" s="174" t="s">
        <v>219</v>
      </c>
      <c r="E280" s="183" t="s">
        <v>1</v>
      </c>
      <c r="F280" s="184" t="s">
        <v>926</v>
      </c>
      <c r="H280" s="183" t="s">
        <v>1</v>
      </c>
      <c r="I280" s="185"/>
      <c r="L280" s="182"/>
      <c r="M280" s="186"/>
      <c r="N280" s="187"/>
      <c r="O280" s="187"/>
      <c r="P280" s="187"/>
      <c r="Q280" s="187"/>
      <c r="R280" s="187"/>
      <c r="S280" s="187"/>
      <c r="T280" s="188"/>
      <c r="AT280" s="183" t="s">
        <v>219</v>
      </c>
      <c r="AU280" s="183" t="s">
        <v>81</v>
      </c>
      <c r="AV280" s="13" t="s">
        <v>81</v>
      </c>
      <c r="AW280" s="13" t="s">
        <v>30</v>
      </c>
      <c r="AX280" s="13" t="s">
        <v>73</v>
      </c>
      <c r="AY280" s="183" t="s">
        <v>122</v>
      </c>
    </row>
    <row r="281" spans="2:65" s="13" customFormat="1" ht="11.25" x14ac:dyDescent="0.2">
      <c r="B281" s="182"/>
      <c r="D281" s="174" t="s">
        <v>219</v>
      </c>
      <c r="E281" s="183" t="s">
        <v>1</v>
      </c>
      <c r="F281" s="184" t="s">
        <v>927</v>
      </c>
      <c r="H281" s="183" t="s">
        <v>1</v>
      </c>
      <c r="I281" s="185"/>
      <c r="L281" s="182"/>
      <c r="M281" s="186"/>
      <c r="N281" s="187"/>
      <c r="O281" s="187"/>
      <c r="P281" s="187"/>
      <c r="Q281" s="187"/>
      <c r="R281" s="187"/>
      <c r="S281" s="187"/>
      <c r="T281" s="188"/>
      <c r="AT281" s="183" t="s">
        <v>219</v>
      </c>
      <c r="AU281" s="183" t="s">
        <v>81</v>
      </c>
      <c r="AV281" s="13" t="s">
        <v>81</v>
      </c>
      <c r="AW281" s="13" t="s">
        <v>30</v>
      </c>
      <c r="AX281" s="13" t="s">
        <v>73</v>
      </c>
      <c r="AY281" s="183" t="s">
        <v>122</v>
      </c>
    </row>
    <row r="282" spans="2:65" s="12" customFormat="1" ht="11.25" x14ac:dyDescent="0.2">
      <c r="B282" s="173"/>
      <c r="D282" s="174" t="s">
        <v>219</v>
      </c>
      <c r="E282" s="175" t="s">
        <v>1</v>
      </c>
      <c r="F282" s="176" t="s">
        <v>81</v>
      </c>
      <c r="H282" s="177">
        <v>1</v>
      </c>
      <c r="I282" s="178"/>
      <c r="L282" s="173"/>
      <c r="M282" s="179"/>
      <c r="N282" s="180"/>
      <c r="O282" s="180"/>
      <c r="P282" s="180"/>
      <c r="Q282" s="180"/>
      <c r="R282" s="180"/>
      <c r="S282" s="180"/>
      <c r="T282" s="181"/>
      <c r="AT282" s="175" t="s">
        <v>219</v>
      </c>
      <c r="AU282" s="175" t="s">
        <v>81</v>
      </c>
      <c r="AV282" s="12" t="s">
        <v>83</v>
      </c>
      <c r="AW282" s="12" t="s">
        <v>30</v>
      </c>
      <c r="AX282" s="12" t="s">
        <v>81</v>
      </c>
      <c r="AY282" s="175" t="s">
        <v>122</v>
      </c>
    </row>
    <row r="283" spans="2:65" s="1" customFormat="1" ht="72" customHeight="1" x14ac:dyDescent="0.2">
      <c r="B283" s="149"/>
      <c r="C283" s="150" t="s">
        <v>928</v>
      </c>
      <c r="D283" s="150" t="s">
        <v>125</v>
      </c>
      <c r="E283" s="151" t="s">
        <v>347</v>
      </c>
      <c r="F283" s="152" t="s">
        <v>923</v>
      </c>
      <c r="G283" s="153" t="s">
        <v>325</v>
      </c>
      <c r="H283" s="154">
        <v>1</v>
      </c>
      <c r="I283" s="155"/>
      <c r="J283" s="156">
        <f>ROUND(I283*H283,2)</f>
        <v>0</v>
      </c>
      <c r="K283" s="152" t="s">
        <v>1</v>
      </c>
      <c r="L283" s="30"/>
      <c r="M283" s="157" t="s">
        <v>1</v>
      </c>
      <c r="N283" s="158" t="s">
        <v>38</v>
      </c>
      <c r="O283" s="53"/>
      <c r="P283" s="159">
        <f>O283*H283</f>
        <v>0</v>
      </c>
      <c r="Q283" s="159">
        <v>0</v>
      </c>
      <c r="R283" s="159">
        <f>Q283*H283</f>
        <v>0</v>
      </c>
      <c r="S283" s="159">
        <v>0</v>
      </c>
      <c r="T283" s="160">
        <f>S283*H283</f>
        <v>0</v>
      </c>
      <c r="AR283" s="161" t="s">
        <v>274</v>
      </c>
      <c r="AT283" s="161" t="s">
        <v>125</v>
      </c>
      <c r="AU283" s="161" t="s">
        <v>81</v>
      </c>
      <c r="AY283" s="15" t="s">
        <v>122</v>
      </c>
      <c r="BE283" s="162">
        <f>IF(N283="základní",J283,0)</f>
        <v>0</v>
      </c>
      <c r="BF283" s="162">
        <f>IF(N283="snížená",J283,0)</f>
        <v>0</v>
      </c>
      <c r="BG283" s="162">
        <f>IF(N283="zákl. přenesená",J283,0)</f>
        <v>0</v>
      </c>
      <c r="BH283" s="162">
        <f>IF(N283="sníž. přenesená",J283,0)</f>
        <v>0</v>
      </c>
      <c r="BI283" s="162">
        <f>IF(N283="nulová",J283,0)</f>
        <v>0</v>
      </c>
      <c r="BJ283" s="15" t="s">
        <v>81</v>
      </c>
      <c r="BK283" s="162">
        <f>ROUND(I283*H283,2)</f>
        <v>0</v>
      </c>
      <c r="BL283" s="15" t="s">
        <v>274</v>
      </c>
      <c r="BM283" s="161" t="s">
        <v>929</v>
      </c>
    </row>
    <row r="284" spans="2:65" s="13" customFormat="1" ht="33.75" x14ac:dyDescent="0.2">
      <c r="B284" s="182"/>
      <c r="D284" s="174" t="s">
        <v>219</v>
      </c>
      <c r="E284" s="183" t="s">
        <v>1</v>
      </c>
      <c r="F284" s="184" t="s">
        <v>925</v>
      </c>
      <c r="H284" s="183" t="s">
        <v>1</v>
      </c>
      <c r="I284" s="185"/>
      <c r="L284" s="182"/>
      <c r="M284" s="186"/>
      <c r="N284" s="187"/>
      <c r="O284" s="187"/>
      <c r="P284" s="187"/>
      <c r="Q284" s="187"/>
      <c r="R284" s="187"/>
      <c r="S284" s="187"/>
      <c r="T284" s="188"/>
      <c r="AT284" s="183" t="s">
        <v>219</v>
      </c>
      <c r="AU284" s="183" t="s">
        <v>81</v>
      </c>
      <c r="AV284" s="13" t="s">
        <v>81</v>
      </c>
      <c r="AW284" s="13" t="s">
        <v>30</v>
      </c>
      <c r="AX284" s="13" t="s">
        <v>73</v>
      </c>
      <c r="AY284" s="183" t="s">
        <v>122</v>
      </c>
    </row>
    <row r="285" spans="2:65" s="13" customFormat="1" ht="33.75" x14ac:dyDescent="0.2">
      <c r="B285" s="182"/>
      <c r="D285" s="174" t="s">
        <v>219</v>
      </c>
      <c r="E285" s="183" t="s">
        <v>1</v>
      </c>
      <c r="F285" s="184" t="s">
        <v>926</v>
      </c>
      <c r="H285" s="183" t="s">
        <v>1</v>
      </c>
      <c r="I285" s="185"/>
      <c r="L285" s="182"/>
      <c r="M285" s="186"/>
      <c r="N285" s="187"/>
      <c r="O285" s="187"/>
      <c r="P285" s="187"/>
      <c r="Q285" s="187"/>
      <c r="R285" s="187"/>
      <c r="S285" s="187"/>
      <c r="T285" s="188"/>
      <c r="AT285" s="183" t="s">
        <v>219</v>
      </c>
      <c r="AU285" s="183" t="s">
        <v>81</v>
      </c>
      <c r="AV285" s="13" t="s">
        <v>81</v>
      </c>
      <c r="AW285" s="13" t="s">
        <v>30</v>
      </c>
      <c r="AX285" s="13" t="s">
        <v>73</v>
      </c>
      <c r="AY285" s="183" t="s">
        <v>122</v>
      </c>
    </row>
    <row r="286" spans="2:65" s="13" customFormat="1" ht="11.25" x14ac:dyDescent="0.2">
      <c r="B286" s="182"/>
      <c r="D286" s="174" t="s">
        <v>219</v>
      </c>
      <c r="E286" s="183" t="s">
        <v>1</v>
      </c>
      <c r="F286" s="184" t="s">
        <v>930</v>
      </c>
      <c r="H286" s="183" t="s">
        <v>1</v>
      </c>
      <c r="I286" s="185"/>
      <c r="L286" s="182"/>
      <c r="M286" s="186"/>
      <c r="N286" s="187"/>
      <c r="O286" s="187"/>
      <c r="P286" s="187"/>
      <c r="Q286" s="187"/>
      <c r="R286" s="187"/>
      <c r="S286" s="187"/>
      <c r="T286" s="188"/>
      <c r="AT286" s="183" t="s">
        <v>219</v>
      </c>
      <c r="AU286" s="183" t="s">
        <v>81</v>
      </c>
      <c r="AV286" s="13" t="s">
        <v>81</v>
      </c>
      <c r="AW286" s="13" t="s">
        <v>30</v>
      </c>
      <c r="AX286" s="13" t="s">
        <v>73</v>
      </c>
      <c r="AY286" s="183" t="s">
        <v>122</v>
      </c>
    </row>
    <row r="287" spans="2:65" s="12" customFormat="1" ht="11.25" x14ac:dyDescent="0.2">
      <c r="B287" s="173"/>
      <c r="D287" s="174" t="s">
        <v>219</v>
      </c>
      <c r="E287" s="175" t="s">
        <v>1</v>
      </c>
      <c r="F287" s="176" t="s">
        <v>81</v>
      </c>
      <c r="H287" s="177">
        <v>1</v>
      </c>
      <c r="I287" s="178"/>
      <c r="L287" s="173"/>
      <c r="M287" s="179"/>
      <c r="N287" s="180"/>
      <c r="O287" s="180"/>
      <c r="P287" s="180"/>
      <c r="Q287" s="180"/>
      <c r="R287" s="180"/>
      <c r="S287" s="180"/>
      <c r="T287" s="181"/>
      <c r="AT287" s="175" t="s">
        <v>219</v>
      </c>
      <c r="AU287" s="175" t="s">
        <v>81</v>
      </c>
      <c r="AV287" s="12" t="s">
        <v>83</v>
      </c>
      <c r="AW287" s="12" t="s">
        <v>30</v>
      </c>
      <c r="AX287" s="12" t="s">
        <v>81</v>
      </c>
      <c r="AY287" s="175" t="s">
        <v>122</v>
      </c>
    </row>
    <row r="288" spans="2:65" s="1" customFormat="1" ht="36" customHeight="1" x14ac:dyDescent="0.2">
      <c r="B288" s="149"/>
      <c r="C288" s="150" t="s">
        <v>931</v>
      </c>
      <c r="D288" s="150" t="s">
        <v>125</v>
      </c>
      <c r="E288" s="151" t="s">
        <v>351</v>
      </c>
      <c r="F288" s="152" t="s">
        <v>932</v>
      </c>
      <c r="G288" s="153" t="s">
        <v>325</v>
      </c>
      <c r="H288" s="154">
        <v>2</v>
      </c>
      <c r="I288" s="155"/>
      <c r="J288" s="156">
        <f>ROUND(I288*H288,2)</f>
        <v>0</v>
      </c>
      <c r="K288" s="152" t="s">
        <v>1</v>
      </c>
      <c r="L288" s="30"/>
      <c r="M288" s="157" t="s">
        <v>1</v>
      </c>
      <c r="N288" s="158" t="s">
        <v>38</v>
      </c>
      <c r="O288" s="53"/>
      <c r="P288" s="159">
        <f>O288*H288</f>
        <v>0</v>
      </c>
      <c r="Q288" s="159">
        <v>0</v>
      </c>
      <c r="R288" s="159">
        <f>Q288*H288</f>
        <v>0</v>
      </c>
      <c r="S288" s="159">
        <v>0</v>
      </c>
      <c r="T288" s="160">
        <f>S288*H288</f>
        <v>0</v>
      </c>
      <c r="AR288" s="161" t="s">
        <v>274</v>
      </c>
      <c r="AT288" s="161" t="s">
        <v>125</v>
      </c>
      <c r="AU288" s="161" t="s">
        <v>81</v>
      </c>
      <c r="AY288" s="15" t="s">
        <v>122</v>
      </c>
      <c r="BE288" s="162">
        <f>IF(N288="základní",J288,0)</f>
        <v>0</v>
      </c>
      <c r="BF288" s="162">
        <f>IF(N288="snížená",J288,0)</f>
        <v>0</v>
      </c>
      <c r="BG288" s="162">
        <f>IF(N288="zákl. přenesená",J288,0)</f>
        <v>0</v>
      </c>
      <c r="BH288" s="162">
        <f>IF(N288="sníž. přenesená",J288,0)</f>
        <v>0</v>
      </c>
      <c r="BI288" s="162">
        <f>IF(N288="nulová",J288,0)</f>
        <v>0</v>
      </c>
      <c r="BJ288" s="15" t="s">
        <v>81</v>
      </c>
      <c r="BK288" s="162">
        <f>ROUND(I288*H288,2)</f>
        <v>0</v>
      </c>
      <c r="BL288" s="15" t="s">
        <v>274</v>
      </c>
      <c r="BM288" s="161" t="s">
        <v>933</v>
      </c>
    </row>
    <row r="289" spans="2:65" s="1" customFormat="1" ht="16.5" customHeight="1" x14ac:dyDescent="0.2">
      <c r="B289" s="149"/>
      <c r="C289" s="150" t="s">
        <v>934</v>
      </c>
      <c r="D289" s="150" t="s">
        <v>125</v>
      </c>
      <c r="E289" s="151" t="s">
        <v>355</v>
      </c>
      <c r="F289" s="152" t="s">
        <v>935</v>
      </c>
      <c r="G289" s="153" t="s">
        <v>283</v>
      </c>
      <c r="H289" s="154">
        <v>1</v>
      </c>
      <c r="I289" s="155"/>
      <c r="J289" s="156">
        <f>ROUND(I289*H289,2)</f>
        <v>0</v>
      </c>
      <c r="K289" s="152" t="s">
        <v>1</v>
      </c>
      <c r="L289" s="30"/>
      <c r="M289" s="157" t="s">
        <v>1</v>
      </c>
      <c r="N289" s="158" t="s">
        <v>38</v>
      </c>
      <c r="O289" s="53"/>
      <c r="P289" s="159">
        <f>O289*H289</f>
        <v>0</v>
      </c>
      <c r="Q289" s="159">
        <v>0</v>
      </c>
      <c r="R289" s="159">
        <f>Q289*H289</f>
        <v>0</v>
      </c>
      <c r="S289" s="159">
        <v>0</v>
      </c>
      <c r="T289" s="160">
        <f>S289*H289</f>
        <v>0</v>
      </c>
      <c r="AR289" s="161" t="s">
        <v>274</v>
      </c>
      <c r="AT289" s="161" t="s">
        <v>125</v>
      </c>
      <c r="AU289" s="161" t="s">
        <v>81</v>
      </c>
      <c r="AY289" s="15" t="s">
        <v>122</v>
      </c>
      <c r="BE289" s="162">
        <f>IF(N289="základní",J289,0)</f>
        <v>0</v>
      </c>
      <c r="BF289" s="162">
        <f>IF(N289="snížená",J289,0)</f>
        <v>0</v>
      </c>
      <c r="BG289" s="162">
        <f>IF(N289="zákl. přenesená",J289,0)</f>
        <v>0</v>
      </c>
      <c r="BH289" s="162">
        <f>IF(N289="sníž. přenesená",J289,0)</f>
        <v>0</v>
      </c>
      <c r="BI289" s="162">
        <f>IF(N289="nulová",J289,0)</f>
        <v>0</v>
      </c>
      <c r="BJ289" s="15" t="s">
        <v>81</v>
      </c>
      <c r="BK289" s="162">
        <f>ROUND(I289*H289,2)</f>
        <v>0</v>
      </c>
      <c r="BL289" s="15" t="s">
        <v>274</v>
      </c>
      <c r="BM289" s="161" t="s">
        <v>936</v>
      </c>
    </row>
    <row r="290" spans="2:65" s="1" customFormat="1" ht="16.5" customHeight="1" x14ac:dyDescent="0.2">
      <c r="B290" s="149"/>
      <c r="C290" s="150" t="s">
        <v>937</v>
      </c>
      <c r="D290" s="150" t="s">
        <v>125</v>
      </c>
      <c r="E290" s="151" t="s">
        <v>359</v>
      </c>
      <c r="F290" s="152" t="s">
        <v>938</v>
      </c>
      <c r="G290" s="153" t="s">
        <v>325</v>
      </c>
      <c r="H290" s="154">
        <v>1</v>
      </c>
      <c r="I290" s="155"/>
      <c r="J290" s="156">
        <f>ROUND(I290*H290,2)</f>
        <v>0</v>
      </c>
      <c r="K290" s="152" t="s">
        <v>1</v>
      </c>
      <c r="L290" s="30"/>
      <c r="M290" s="189" t="s">
        <v>1</v>
      </c>
      <c r="N290" s="190" t="s">
        <v>38</v>
      </c>
      <c r="O290" s="191"/>
      <c r="P290" s="192">
        <f>O290*H290</f>
        <v>0</v>
      </c>
      <c r="Q290" s="192">
        <v>0</v>
      </c>
      <c r="R290" s="192">
        <f>Q290*H290</f>
        <v>0</v>
      </c>
      <c r="S290" s="192">
        <v>0</v>
      </c>
      <c r="T290" s="193">
        <f>S290*H290</f>
        <v>0</v>
      </c>
      <c r="AR290" s="161" t="s">
        <v>274</v>
      </c>
      <c r="AT290" s="161" t="s">
        <v>125</v>
      </c>
      <c r="AU290" s="161" t="s">
        <v>81</v>
      </c>
      <c r="AY290" s="15" t="s">
        <v>122</v>
      </c>
      <c r="BE290" s="162">
        <f>IF(N290="základní",J290,0)</f>
        <v>0</v>
      </c>
      <c r="BF290" s="162">
        <f>IF(N290="snížená",J290,0)</f>
        <v>0</v>
      </c>
      <c r="BG290" s="162">
        <f>IF(N290="zákl. přenesená",J290,0)</f>
        <v>0</v>
      </c>
      <c r="BH290" s="162">
        <f>IF(N290="sníž. přenesená",J290,0)</f>
        <v>0</v>
      </c>
      <c r="BI290" s="162">
        <f>IF(N290="nulová",J290,0)</f>
        <v>0</v>
      </c>
      <c r="BJ290" s="15" t="s">
        <v>81</v>
      </c>
      <c r="BK290" s="162">
        <f>ROUND(I290*H290,2)</f>
        <v>0</v>
      </c>
      <c r="BL290" s="15" t="s">
        <v>274</v>
      </c>
      <c r="BM290" s="161" t="s">
        <v>939</v>
      </c>
    </row>
    <row r="291" spans="2:65" s="1" customFormat="1" ht="6.95" customHeight="1" x14ac:dyDescent="0.2">
      <c r="B291" s="42"/>
      <c r="C291" s="43"/>
      <c r="D291" s="43"/>
      <c r="E291" s="43"/>
      <c r="F291" s="43"/>
      <c r="G291" s="43"/>
      <c r="H291" s="43"/>
      <c r="I291" s="110"/>
      <c r="J291" s="43"/>
      <c r="K291" s="43"/>
      <c r="L291" s="30"/>
    </row>
  </sheetData>
  <autoFilter ref="C128:K290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NS - Nové areálové sítě</vt:lpstr>
      <vt:lpstr>SO02_1 - Objekt technologie</vt:lpstr>
      <vt:lpstr>SO02_2 - Objekt filtrace</vt:lpstr>
      <vt:lpstr>SO03 - Provozní a vstupní...</vt:lpstr>
      <vt:lpstr>'NS - Nové areálové sítě'!Názvy_tisku</vt:lpstr>
      <vt:lpstr>'Rekapitulace stavby'!Názvy_tisku</vt:lpstr>
      <vt:lpstr>'SO02_1 - Objekt technologie'!Názvy_tisku</vt:lpstr>
      <vt:lpstr>'SO02_2 - Objekt filtrace'!Názvy_tisku</vt:lpstr>
      <vt:lpstr>'SO03 - Provozní a vstupní...'!Názvy_tisku</vt:lpstr>
      <vt:lpstr>'NS - Nové areálové sítě'!Oblast_tisku</vt:lpstr>
      <vt:lpstr>'Rekapitulace stavby'!Oblast_tisku</vt:lpstr>
      <vt:lpstr>'SO02_1 - Objekt technologie'!Oblast_tisku</vt:lpstr>
      <vt:lpstr>'SO02_2 - Objekt filtrace'!Oblast_tisku</vt:lpstr>
      <vt:lpstr>'SO03 - Provozní a vstupní...'!Oblast_tisku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Ryngl</dc:creator>
  <cp:lastModifiedBy>Milan Jáchim</cp:lastModifiedBy>
  <dcterms:created xsi:type="dcterms:W3CDTF">2020-07-15T08:24:46Z</dcterms:created>
  <dcterms:modified xsi:type="dcterms:W3CDTF">2020-07-15T09:47:33Z</dcterms:modified>
</cp:coreProperties>
</file>