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3" i="1" l="1"/>
  <c r="E144" i="1" l="1"/>
  <c r="G126" i="1"/>
  <c r="G68" i="1"/>
  <c r="G82" i="1"/>
  <c r="G50" i="1"/>
  <c r="E37" i="1" l="1"/>
  <c r="G26" i="1"/>
  <c r="G27" i="1"/>
  <c r="G28" i="1"/>
  <c r="G29" i="1"/>
  <c r="G25" i="1"/>
  <c r="G22" i="1" l="1"/>
  <c r="G24" i="1"/>
  <c r="E178" i="1" l="1"/>
  <c r="E46" i="1"/>
  <c r="E44" i="1"/>
  <c r="E45" i="1" s="1"/>
  <c r="E41" i="1"/>
  <c r="E42" i="1" s="1"/>
  <c r="E36" i="1"/>
  <c r="E33" i="1"/>
  <c r="E119" i="1"/>
  <c r="G119" i="1" s="1"/>
  <c r="E116" i="1"/>
  <c r="G23" i="1"/>
  <c r="E120" i="1" l="1"/>
  <c r="G120" i="1" s="1"/>
  <c r="G200" i="1" l="1"/>
  <c r="E199" i="1"/>
  <c r="G199" i="1" s="1"/>
  <c r="G198" i="1"/>
  <c r="G197" i="1"/>
  <c r="G196" i="1"/>
  <c r="G195" i="1"/>
  <c r="G194" i="1"/>
  <c r="G193" i="1"/>
  <c r="G192" i="1"/>
  <c r="G191" i="1"/>
  <c r="E190" i="1"/>
  <c r="G190" i="1" s="1"/>
  <c r="E188" i="1"/>
  <c r="G188" i="1" s="1"/>
  <c r="E187" i="1"/>
  <c r="G187" i="1" s="1"/>
  <c r="G186" i="1"/>
  <c r="G185" i="1"/>
  <c r="E184" i="1"/>
  <c r="G184" i="1" s="1"/>
  <c r="G183" i="1"/>
  <c r="G203" i="1"/>
  <c r="G204" i="1" s="1"/>
  <c r="E90" i="1"/>
  <c r="E86" i="1"/>
  <c r="E95" i="1"/>
  <c r="E92" i="1"/>
  <c r="E89" i="1" s="1"/>
  <c r="G89" i="1" s="1"/>
  <c r="E147" i="1"/>
  <c r="G147" i="1" s="1"/>
  <c r="G108" i="1"/>
  <c r="E106" i="1"/>
  <c r="E104" i="1"/>
  <c r="E103" i="1"/>
  <c r="E101" i="1"/>
  <c r="E102" i="1"/>
  <c r="G110" i="1"/>
  <c r="G111" i="1"/>
  <c r="G112" i="1"/>
  <c r="G109" i="1"/>
  <c r="E138" i="1"/>
  <c r="E134" i="1"/>
  <c r="E129" i="1"/>
  <c r="E139" i="1"/>
  <c r="E136" i="1"/>
  <c r="E135" i="1"/>
  <c r="G178" i="1"/>
  <c r="E177" i="1"/>
  <c r="E179" i="1" s="1"/>
  <c r="G179" i="1" s="1"/>
  <c r="E176" i="1"/>
  <c r="G176" i="1" s="1"/>
  <c r="E175" i="1"/>
  <c r="G175" i="1" s="1"/>
  <c r="E174" i="1"/>
  <c r="G174" i="1" s="1"/>
  <c r="E172" i="1"/>
  <c r="E173" i="1" s="1"/>
  <c r="G173" i="1" s="1"/>
  <c r="G171" i="1"/>
  <c r="E169" i="1"/>
  <c r="E170" i="1" s="1"/>
  <c r="G170" i="1" s="1"/>
  <c r="E160" i="1"/>
  <c r="E164" i="1"/>
  <c r="E163" i="1"/>
  <c r="E162" i="1"/>
  <c r="E158" i="1"/>
  <c r="E159" i="1" s="1"/>
  <c r="E155" i="1"/>
  <c r="E189" i="1" l="1"/>
  <c r="G189" i="1" s="1"/>
  <c r="E149" i="1"/>
  <c r="G149" i="1" s="1"/>
  <c r="E142" i="1"/>
  <c r="E143" i="1" s="1"/>
  <c r="G143" i="1" s="1"/>
  <c r="G144" i="1"/>
  <c r="E150" i="1"/>
  <c r="G150" i="1" s="1"/>
  <c r="E148" i="1"/>
  <c r="G148" i="1" s="1"/>
  <c r="E87" i="1"/>
  <c r="G87" i="1" s="1"/>
  <c r="G86" i="1"/>
  <c r="G88" i="1"/>
  <c r="G177" i="1"/>
  <c r="E151" i="1"/>
  <c r="G151" i="1" s="1"/>
  <c r="E165" i="1"/>
  <c r="E152" i="1"/>
  <c r="G152" i="1" s="1"/>
  <c r="E145" i="1"/>
  <c r="E146" i="1" s="1"/>
  <c r="G146" i="1" s="1"/>
  <c r="G169" i="1"/>
  <c r="G172" i="1"/>
  <c r="G21" i="1"/>
  <c r="G30" i="1" s="1"/>
  <c r="G55" i="1"/>
  <c r="G51" i="1"/>
  <c r="G49" i="1"/>
  <c r="G48" i="1"/>
  <c r="E47" i="1"/>
  <c r="G47" i="1" s="1"/>
  <c r="G44" i="1"/>
  <c r="G43" i="1"/>
  <c r="G41" i="1"/>
  <c r="G40" i="1"/>
  <c r="G39" i="1"/>
  <c r="E38" i="1"/>
  <c r="G38" i="1" s="1"/>
  <c r="G36" i="1"/>
  <c r="G35" i="1"/>
  <c r="G34" i="1"/>
  <c r="G33" i="1"/>
  <c r="G32" i="1"/>
  <c r="G14" i="1"/>
  <c r="G182" i="1"/>
  <c r="G116" i="1"/>
  <c r="G115" i="1"/>
  <c r="G117" i="1"/>
  <c r="G125" i="1"/>
  <c r="G124" i="1"/>
  <c r="G127" i="1" s="1"/>
  <c r="G121" i="1"/>
  <c r="G118" i="1"/>
  <c r="G145" i="1" l="1"/>
  <c r="G2" i="1"/>
  <c r="G201" i="1"/>
  <c r="G13" i="1" s="1"/>
  <c r="G142" i="1"/>
  <c r="G52" i="1"/>
  <c r="G180" i="1"/>
  <c r="G12" i="1" s="1"/>
  <c r="G45" i="1"/>
  <c r="G122" i="1"/>
  <c r="G7" i="1" s="1"/>
  <c r="G42" i="1"/>
  <c r="G46" i="1"/>
  <c r="G37" i="1"/>
  <c r="G8" i="1"/>
  <c r="G153" i="1" l="1"/>
  <c r="G10" i="1" s="1"/>
  <c r="G56" i="1"/>
  <c r="G3" i="1" s="1"/>
  <c r="G208" i="1" l="1"/>
  <c r="G207" i="1"/>
  <c r="G206" i="1"/>
  <c r="G209" i="1" l="1"/>
  <c r="G15" i="1" s="1"/>
  <c r="E166" i="1"/>
  <c r="G166" i="1" s="1"/>
  <c r="G165" i="1"/>
  <c r="G164" i="1"/>
  <c r="G163" i="1"/>
  <c r="G162" i="1"/>
  <c r="E161" i="1"/>
  <c r="G161" i="1" s="1"/>
  <c r="G160" i="1"/>
  <c r="G159" i="1"/>
  <c r="G158" i="1"/>
  <c r="G157" i="1"/>
  <c r="G155" i="1"/>
  <c r="G138" i="1"/>
  <c r="E137" i="1"/>
  <c r="G139" i="1" s="1"/>
  <c r="G134" i="1"/>
  <c r="E132" i="1"/>
  <c r="G132" i="1" s="1"/>
  <c r="G131" i="1"/>
  <c r="E130" i="1"/>
  <c r="G130" i="1" s="1"/>
  <c r="G107" i="1"/>
  <c r="G106" i="1"/>
  <c r="E105" i="1"/>
  <c r="G105" i="1" s="1"/>
  <c r="G103" i="1"/>
  <c r="G102" i="1"/>
  <c r="G101" i="1"/>
  <c r="G100" i="1"/>
  <c r="G97" i="1"/>
  <c r="G95" i="1"/>
  <c r="E93" i="1"/>
  <c r="G93" i="1" s="1"/>
  <c r="G90" i="1"/>
  <c r="G92" i="1"/>
  <c r="G91" i="1"/>
  <c r="G83" i="1"/>
  <c r="G81" i="1"/>
  <c r="G80" i="1"/>
  <c r="G79" i="1"/>
  <c r="G78" i="1"/>
  <c r="G76" i="1"/>
  <c r="E75" i="1"/>
  <c r="G75" i="1" s="1"/>
  <c r="G74" i="1"/>
  <c r="G73" i="1"/>
  <c r="G72" i="1"/>
  <c r="G71" i="1"/>
  <c r="G70" i="1"/>
  <c r="G69" i="1"/>
  <c r="G67" i="1"/>
  <c r="G66" i="1"/>
  <c r="E65" i="1"/>
  <c r="G65" i="1" s="1"/>
  <c r="E63" i="1"/>
  <c r="G63" i="1" s="1"/>
  <c r="E62" i="1"/>
  <c r="G62" i="1" s="1"/>
  <c r="G61" i="1"/>
  <c r="G60" i="1"/>
  <c r="E59" i="1"/>
  <c r="G59" i="1" s="1"/>
  <c r="G58" i="1"/>
  <c r="E64" i="1" l="1"/>
  <c r="G64" i="1" s="1"/>
  <c r="G84" i="1" s="1"/>
  <c r="E156" i="1"/>
  <c r="G156" i="1" s="1"/>
  <c r="G167" i="1" s="1"/>
  <c r="G11" i="1" s="1"/>
  <c r="G94" i="1"/>
  <c r="G98" i="1" s="1"/>
  <c r="E133" i="1"/>
  <c r="G137" i="1"/>
  <c r="G129" i="1"/>
  <c r="G104" i="1"/>
  <c r="G113" i="1" s="1"/>
  <c r="G5" i="1" l="1"/>
  <c r="G4" i="1"/>
  <c r="G6" i="1"/>
  <c r="G133" i="1"/>
  <c r="G135" i="1" l="1"/>
  <c r="G136" i="1"/>
  <c r="G140" i="1" l="1"/>
  <c r="G9" i="1" l="1"/>
  <c r="G16" i="1" s="1"/>
  <c r="G17" i="1" l="1"/>
  <c r="G18" i="1" s="1"/>
</calcChain>
</file>

<file path=xl/sharedStrings.xml><?xml version="1.0" encoding="utf-8"?>
<sst xmlns="http://schemas.openxmlformats.org/spreadsheetml/2006/main" count="536" uniqueCount="191">
  <si>
    <t>VÝSADBA VZROSTLÉHO LISTNATÉHO STROMU V TRÁVNÍKU</t>
  </si>
  <si>
    <t>183 10-1221</t>
  </si>
  <si>
    <t>Ruční hloubení jamek pro vysazování rostlin s 50% výměnou půdy v rovině nebo na svahu do 1:5, o objemu přes 0,4 do 1m3 (1m³ jáma)</t>
  </si>
  <si>
    <t>m³</t>
  </si>
  <si>
    <t>specifikace</t>
  </si>
  <si>
    <t>Odvoz vykopaného materiálu, skládkovné</t>
  </si>
  <si>
    <t>Prolití výsadbové jámy vodou – 50l/jámu, vč. vody</t>
  </si>
  <si>
    <t>ks</t>
  </si>
  <si>
    <t>184 10-2115</t>
  </si>
  <si>
    <r>
      <t xml:space="preserve">Výsadba dřeviny s balem </t>
    </r>
    <r>
      <rPr>
        <sz val="9"/>
        <color indexed="8"/>
        <rFont val="Arial"/>
        <family val="2"/>
        <charset val="238"/>
      </rPr>
      <t>do předem vyhloubené jamky se zalitím, přes 500 do 600 mm</t>
    </r>
  </si>
  <si>
    <t>Substrát - ornice-kompost-písek v poměru 2:2:1 (0,5m³/strom)</t>
  </si>
  <si>
    <t>Aplikace půdních kondicionerů do pěstebního substrátu (1,5kg/m3) - promísení</t>
  </si>
  <si>
    <t>kg</t>
  </si>
  <si>
    <t>Zálivka vysazeného stromu vodou, 50l, vč. vody</t>
  </si>
  <si>
    <t>184 21-5133</t>
  </si>
  <si>
    <t>Ukotvení dřeviny třemi a více kůly průměru do 100 mm, délky přes 2 m do 3m</t>
  </si>
  <si>
    <r>
      <t xml:space="preserve">3x kůl průměr 8cm, délka </t>
    </r>
    <r>
      <rPr>
        <b/>
        <sz val="9"/>
        <rFont val="Arial"/>
        <family val="2"/>
        <charset val="238"/>
      </rPr>
      <t>300cm</t>
    </r>
    <r>
      <rPr>
        <sz val="9"/>
        <rFont val="Arial"/>
        <family val="2"/>
        <charset val="238"/>
      </rPr>
      <t xml:space="preserve"> s fazetou a špicí, transparentní impregnace a 12 ks dřevěná příčka (9ks/strom ochrna proti spí moči) - půlkulatina průměr 8cm, délka </t>
    </r>
    <r>
      <rPr>
        <b/>
        <sz val="9"/>
        <rFont val="Arial"/>
        <family val="2"/>
        <charset val="238"/>
      </rPr>
      <t>75cm</t>
    </r>
    <r>
      <rPr>
        <sz val="9"/>
        <rFont val="Arial"/>
        <family val="2"/>
        <charset val="238"/>
      </rPr>
      <t>, transparentní impregnace; spojeno stavebními hřeby, délka 100mm; soubor</t>
    </r>
  </si>
  <si>
    <t>Zhotovení obalu kmene v jedné vrstvě - rákosová rohož</t>
  </si>
  <si>
    <t xml:space="preserve">Rákosová rohož jedna vrstva rákosové rohože s dutým stéblem, výška 160 cm </t>
  </si>
  <si>
    <t>Úvazkový popruh, hřeby</t>
  </si>
  <si>
    <t>Instalace chráničky kmene proti poškození strunovou sekačkou</t>
  </si>
  <si>
    <t xml:space="preserve">Chránička kmene proti poškození strunovou sekačkou (chránička zelená) </t>
  </si>
  <si>
    <t>184 21-5412</t>
  </si>
  <si>
    <t>Zhotovení závlahové mísy u solitérních dřevin, o průměru mísy přes 0,5 do 1m</t>
  </si>
  <si>
    <t>Borka mulčovací drobná (15-40 mm frakce) tl.10cm</t>
  </si>
  <si>
    <t>184 80-6112</t>
  </si>
  <si>
    <t>Řez stromů výchovný přes 2m do 4m</t>
  </si>
  <si>
    <t>specifikace dřevin</t>
  </si>
  <si>
    <r>
      <t xml:space="preserve">Náklady na sazenici (OK 16-18 cm s balem) - </t>
    </r>
    <r>
      <rPr>
        <i/>
        <sz val="9"/>
        <rFont val="Arial"/>
        <family val="2"/>
        <charset val="238"/>
      </rPr>
      <t>Quercus petraea</t>
    </r>
    <r>
      <rPr>
        <sz val="9"/>
        <rFont val="Arial"/>
        <family val="2"/>
        <charset val="238"/>
      </rPr>
      <t xml:space="preserve"> Vk 3xp 16-18</t>
    </r>
  </si>
  <si>
    <t>Celkem:</t>
  </si>
  <si>
    <t>VÝSADBA LISTNATÉHO KEŘE</t>
  </si>
  <si>
    <t>183 10-1215</t>
  </si>
  <si>
    <t xml:space="preserve">Hloubení jamek do 0,4m3 s 50% vým. půdy </t>
  </si>
  <si>
    <t>184 10-2114</t>
  </si>
  <si>
    <t>Výsadba dřeviny s balem 400-500mm do předem vyhloubené jamky se zalitím</t>
  </si>
  <si>
    <r>
      <t>m</t>
    </r>
    <r>
      <rPr>
        <vertAlign val="superscript"/>
        <sz val="8"/>
        <rFont val="Arial"/>
        <family val="2"/>
        <charset val="238"/>
      </rPr>
      <t>3</t>
    </r>
  </si>
  <si>
    <t>Zásobní tabletové hnojivo - 10g tableta ( +3% ztratné) 3ks rostlina</t>
  </si>
  <si>
    <t>184 92-1093</t>
  </si>
  <si>
    <t>m²</t>
  </si>
  <si>
    <t>VÝSADBA POPÍNAVÝCH DŘEVIN</t>
  </si>
  <si>
    <t>Substrát zahradnický - středně živný substrát</t>
  </si>
  <si>
    <t>Borka mulčovací drobná (15-40 mm frakce) tl.7cm</t>
  </si>
  <si>
    <t>Navedení a uvázání rostlin k opoře</t>
  </si>
  <si>
    <t>ZALOŽENÍ TRAVO-BYLINNÉHO TRÁVNÍKU</t>
  </si>
  <si>
    <t>184 80-2111</t>
  </si>
  <si>
    <t>Odplevelení podkladu (2x)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</si>
  <si>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</si>
  <si>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Cena postřiku pro dvojí odplevelení </t>
  </si>
  <si>
    <t>l</t>
  </si>
  <si>
    <t>183 40-2131</t>
  </si>
  <si>
    <t xml:space="preserve">Rozrušení půdy </t>
  </si>
  <si>
    <t>183 40-3114</t>
  </si>
  <si>
    <t>Obdělání půdy kultivátorováním</t>
  </si>
  <si>
    <t>182 30-311R</t>
  </si>
  <si>
    <t>Předseťová příprava půdy - vyhrabání kamenů větších 3cm, organických zbytků (drny, větve, kořeny atp.), urovnání, hrabání</t>
  </si>
  <si>
    <t>181 15-1311</t>
  </si>
  <si>
    <t>Plošná úprava terénu - předseťová příprava před založením trávníku</t>
  </si>
  <si>
    <t>181 41-1121</t>
  </si>
  <si>
    <t>Založení trávníku na půdě předem připravené (plocha do 1000m2) výsevem včetně utažení</t>
  </si>
  <si>
    <t>185 85-1121</t>
  </si>
  <si>
    <r>
      <t>m</t>
    </r>
    <r>
      <rPr>
        <vertAlign val="superscript"/>
        <sz val="9"/>
        <rFont val="Arial"/>
        <family val="2"/>
        <charset val="238"/>
      </rPr>
      <t>3</t>
    </r>
  </si>
  <si>
    <t>ZALOŽENÍ KVĚTNATÉ LOUKY DO SUCHA</t>
  </si>
  <si>
    <t>Odplevelení</t>
  </si>
  <si>
    <t>Cena postřiku (dodávka)</t>
  </si>
  <si>
    <t>Substrát 5cm vrstvy - písek</t>
  </si>
  <si>
    <t>Dovoz vody pro zálivku  (20l/m²)</t>
  </si>
  <si>
    <t>PŘESAZENÍ STROMU</t>
  </si>
  <si>
    <t>PŘÍPRAVNÉ PRÁCE</t>
  </si>
  <si>
    <t>VÝSADBA CIBULOVIN DO STROMOVÝCH RABAT</t>
  </si>
  <si>
    <t>CELKEM BEZ DPH</t>
  </si>
  <si>
    <t>DPH (21%)</t>
  </si>
  <si>
    <t>CELKEM S DPH</t>
  </si>
  <si>
    <t>Geodetické vytyčení</t>
  </si>
  <si>
    <t>kpl</t>
  </si>
  <si>
    <t>Zařízení staveniště</t>
  </si>
  <si>
    <t>Úklid</t>
  </si>
  <si>
    <t>183 21-1312</t>
  </si>
  <si>
    <t>Výsadba trvalek do připravené půdy se zalitím - okrasné trvalky</t>
  </si>
  <si>
    <t>Aplikace a zásobní hnojivo Silvamix Forte – 1 tableta/rostlinu (kromě STIPA TENUSSIMA), vč. hnojiva</t>
  </si>
  <si>
    <t>183 21-1313</t>
  </si>
  <si>
    <t>p.č.</t>
  </si>
  <si>
    <t>kod položky</t>
  </si>
  <si>
    <t>položka</t>
  </si>
  <si>
    <t>m.j.</t>
  </si>
  <si>
    <t>počet</t>
  </si>
  <si>
    <t>jed.cena</t>
  </si>
  <si>
    <t>celkem</t>
  </si>
  <si>
    <r>
      <t>m</t>
    </r>
    <r>
      <rPr>
        <sz val="9"/>
        <rFont val="Calibri"/>
        <family val="2"/>
        <charset val="238"/>
      </rPr>
      <t>²</t>
    </r>
  </si>
  <si>
    <r>
      <t>m</t>
    </r>
    <r>
      <rPr>
        <sz val="9"/>
        <rFont val="Calibri"/>
        <family val="2"/>
        <charset val="238"/>
      </rPr>
      <t>³</t>
    </r>
  </si>
  <si>
    <t>Substrát vegetační vrstvy štěrkové záhony- dodávka
- směs katrované ornice rovnoměrně promíchané se štěrkem – kamennou drtí fr. 2/16 (směs tří frakcí – 2/5, 4/8, 8/16 ve vyrovnaném poměru), ornice-štěrk v poměru 3:1 
- zdroj a kvalita použité ornice a katrované zeminy bude před realizací ověřena agrochemickým rozborem a bude následně odsouhlasena autorským dozorem
- bezplevelný stav určen k osetí</t>
  </si>
  <si>
    <t>Výsadba cibulí do připravené půdy se zalitím</t>
  </si>
  <si>
    <r>
      <t xml:space="preserve">Náklady na cibuli - </t>
    </r>
    <r>
      <rPr>
        <i/>
        <sz val="9"/>
        <rFont val="Arial"/>
        <family val="2"/>
        <charset val="238"/>
      </rPr>
      <t>Allium sphaerocephalon</t>
    </r>
    <r>
      <rPr>
        <sz val="9"/>
        <rFont val="Arial"/>
        <family val="2"/>
        <charset val="238"/>
      </rPr>
      <t xml:space="preserve"> - I. Jakost</t>
    </r>
  </si>
  <si>
    <t>VEDLEJŠÍ ROZPOČTOVÉ NÁKLADY</t>
  </si>
  <si>
    <t>ZÁVLAHA</t>
  </si>
  <si>
    <t>Prolití výsadbové jámy vodou – 100l/jámu, vč. vody</t>
  </si>
  <si>
    <t>Zajištění výsadbové jámy v průběhu výkopových prací pomocí mobilního oplocení určeného k tomuto účelu, soubor</t>
  </si>
  <si>
    <t>Ruční zdrsnění boků výsadbové jámy</t>
  </si>
  <si>
    <r>
      <t xml:space="preserve">Zajištění dna výsadbové jámy - drenážní vrstva fr. 0-64 tl. 10cm vč. dovozu a rozprostření </t>
    </r>
    <r>
      <rPr>
        <b/>
        <sz val="9"/>
        <rFont val="Arial"/>
        <family val="2"/>
        <charset val="238"/>
      </rPr>
      <t>(položka realizována v případě nepříznivých zasakovacích poměrů)</t>
    </r>
  </si>
  <si>
    <r>
      <t>Zajištění dna výsadbové jámy - separační geotextilie mezi rostlým terénem a drenážní vrstvou 300g/m</t>
    </r>
    <r>
      <rPr>
        <sz val="9"/>
        <rFont val="Calibri"/>
        <family val="2"/>
        <charset val="238"/>
      </rPr>
      <t>²</t>
    </r>
    <r>
      <rPr>
        <b/>
        <sz val="9"/>
        <rFont val="Arial"/>
        <family val="2"/>
        <charset val="238"/>
      </rPr>
      <t xml:space="preserve">  (včetně dovozu a rozprostření (položka realizována v případě nepříznivých zasakovacích poměrů)</t>
    </r>
  </si>
  <si>
    <t>Instalace závlahové sondy z Flexibilní hadice</t>
  </si>
  <si>
    <t>Hadice Flexibilní průměr 100mm, délka 3,5m, vysypaný typem Liapor fr. 8-16mm. Dodávka vč. víčka.</t>
  </si>
  <si>
    <t>Vysypání výsadbové jámy substrátem typu B, vrstva 70cm, ruční statické hutnění po vrstvách 15cm</t>
  </si>
  <si>
    <t>184 10-2117</t>
  </si>
  <si>
    <t>Umístětí stromu s balem do výsadbové jámy, vyvýškování, vycentrování</t>
  </si>
  <si>
    <t>Vysypání výsadbové jámy substrátem typu A, vrstva 30cm, ruční statické hutnění po vrstvách 10cm</t>
  </si>
  <si>
    <t>Zálivka vysazeného stromu vodou, 100l, vč. vody</t>
  </si>
  <si>
    <t>Nátěr kmene ochranným nátěrem typu Arboflex (dvou vrstvý nátěr - základní a krycí vrstva), vč. přípravku</t>
  </si>
  <si>
    <t>184 85-2312</t>
  </si>
  <si>
    <t>Výchovný řez - alejové stromy přes 4 do 6m, ošetření poškozených částí stromu, vč. odstranění dřevní hmoty</t>
  </si>
  <si>
    <t>Přesné geodetické vytyčení vysazovaného stromu, stromových mís a výsadeb dle projektové dokumentace, koordinace vyznačení sítí jejich správci</t>
  </si>
  <si>
    <t>Doplnění 5cm vrstvy substrátu</t>
  </si>
  <si>
    <t>Substrát 5cm vrstvy - katrovaná zemina zbavená plevelů, cizích příměsí a hrud větších než 2 cm smíchaná s pískem v poměru 4:1</t>
  </si>
  <si>
    <t>Doplnění 10cm vrstvy substrátu</t>
  </si>
  <si>
    <t>Obdělání půdy kultivátorováním - zapravení písku (nutno přihlédnout k tělesu vodojemu)</t>
  </si>
  <si>
    <t>REKONSTRUKCE TRÁVNÍKU V KOŘENOVÉM PROSTORU STÁVAJÍCÍCH DŘEVIN</t>
  </si>
  <si>
    <t>Substrát 10cm vrstvy - katrovaná zemina zbavená plevelů, cizích příměsí a hrud větších než 2 cm smíchaná s pískem v poměru 4:1 (15% slehnutí)</t>
  </si>
  <si>
    <t>ZALOŽENÍ REKREAČNÍHO TRÁVNÍKU</t>
  </si>
  <si>
    <t>Dovoz vody pro zálivku (20l/m²) vč dodávky vody</t>
  </si>
  <si>
    <r>
      <t xml:space="preserve">Náklady na sazenici (kont. 80-100cm) - </t>
    </r>
    <r>
      <rPr>
        <i/>
        <sz val="9"/>
        <rFont val="Arial"/>
        <family val="2"/>
        <charset val="238"/>
      </rPr>
      <t xml:space="preserve">Lonicera heckrotii </t>
    </r>
    <r>
      <rPr>
        <sz val="9"/>
        <rFont val="Arial"/>
        <family val="2"/>
        <charset val="238"/>
      </rPr>
      <t>'Goldflame'</t>
    </r>
  </si>
  <si>
    <r>
      <t xml:space="preserve">Náklady na sazenici (kont. 80-100cm) - </t>
    </r>
    <r>
      <rPr>
        <i/>
        <sz val="9"/>
        <rFont val="Arial"/>
        <family val="2"/>
        <charset val="238"/>
      </rPr>
      <t>Lonicera caprifolium</t>
    </r>
  </si>
  <si>
    <r>
      <t xml:space="preserve">Náklady na sazenici (kont. 125-150cm) - </t>
    </r>
    <r>
      <rPr>
        <i/>
        <sz val="9"/>
        <rFont val="Arial"/>
        <family val="2"/>
        <charset val="238"/>
      </rPr>
      <t xml:space="preserve">Campsis radicans </t>
    </r>
  </si>
  <si>
    <r>
      <t xml:space="preserve">Náklady na sazenici (kont. 125-150cm) - </t>
    </r>
    <r>
      <rPr>
        <i/>
        <sz val="9"/>
        <rFont val="Arial"/>
        <family val="2"/>
        <charset val="238"/>
      </rPr>
      <t xml:space="preserve">Wisteria sinensis </t>
    </r>
    <r>
      <rPr>
        <sz val="9"/>
        <rFont val="Arial"/>
        <family val="2"/>
        <charset val="238"/>
      </rPr>
      <t>'Shiro-noda'</t>
    </r>
  </si>
  <si>
    <t>Kovová chránička kmene proti poškození strunovou sekačkou (vyjma popínavek v keřích)</t>
  </si>
  <si>
    <t>Mulčování vysazených rostlin při tl. mulče 50-100mm v rovině nebo svahu do 1:5 (závlahová mísa pro rostlinu)</t>
  </si>
  <si>
    <t>Nerezová konstrukce pro navední rostlin přes severní štěnu - nerezové lanko s vypínáním vč kotevního systému do zdi (soubor)</t>
  </si>
  <si>
    <r>
      <t xml:space="preserve">Náklady na sazenici (kont. 80-100) - </t>
    </r>
    <r>
      <rPr>
        <i/>
        <sz val="9"/>
        <rFont val="Arial"/>
        <family val="2"/>
        <charset val="238"/>
      </rPr>
      <t xml:space="preserve">Salix purpurea </t>
    </r>
    <r>
      <rPr>
        <sz val="9"/>
        <rFont val="Arial"/>
        <family val="2"/>
        <charset val="238"/>
      </rPr>
      <t>'Nana'</t>
    </r>
  </si>
  <si>
    <t>184 91-1162</t>
  </si>
  <si>
    <t xml:space="preserve">Mulčování záhonů drceným kamenivem při tl. mulče 50-100mm v rovině nebo svahu do 1:5 </t>
  </si>
  <si>
    <t>štěrkový mulč fr. 8/16 (70%) a 16/32 (30%) rovnoměrně promíchaný. Výška mulčovací vrstvy 7cm</t>
  </si>
  <si>
    <t>184 80-211R</t>
  </si>
  <si>
    <t>183 40-213R</t>
  </si>
  <si>
    <t>183 10-1114</t>
  </si>
  <si>
    <t xml:space="preserve">Hloubení jamek do 0,125m3 bez vým. půdy </t>
  </si>
  <si>
    <t>Substrát zahradnický - Složení: katrovaná zemina - zbavená plevelů, cizích příměsí a hrud větších než 2 cm, kompost – zkompostovaná organická hmota (nejedná se o neutralizované rašeliny), písek. Složky míchané v poměru katrovaná zemina/kompost/písek 2:0,5:1. ( +3% ztratné)</t>
  </si>
  <si>
    <t>Půdní kondicioner  obsahující kombinaci více jak 20 složek hydroabsorbentů, hnojiv a růstových prekurzorů. Hydroabsorbenty musí zajistit vodu a živiny po dobu 8 let - dodávka</t>
  </si>
  <si>
    <t>Výkopy v kořenové zóně stromů metodou vyfukování zemny pomocí proudu vzduchu</t>
  </si>
  <si>
    <t>Rozprostření substrátu v tloušťce 250 mm, včetně urovnání - záhony podél čisté zóny</t>
  </si>
  <si>
    <t>ZALOŽENÍ TRVALKOVÉHO ZÁHONU</t>
  </si>
  <si>
    <t>VÝSADBA PLATANU V RODIČOVSKÉ ZÓNĚ</t>
  </si>
  <si>
    <t>183 10-1324</t>
  </si>
  <si>
    <r>
      <t>Substrát typ B vrstva 70cm (nutno započítat koeficient slehávání 15%) (2,1m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bez slehnutí)</t>
    </r>
  </si>
  <si>
    <r>
      <t>Substrát typ A vrstva 30cm (nutno započítat koeficient slehávání 15%),  (0,9m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bez slehnutí)</t>
    </r>
  </si>
  <si>
    <t>Aplikace půdních kondicionerů do pěstebního substrátu typu A,B (4,5kg strom) - promísení</t>
  </si>
  <si>
    <t>Půdní kondicioner -4,5kg/strom</t>
  </si>
  <si>
    <t>REKONSTRUKCE TRÁVNÍKU</t>
  </si>
  <si>
    <t>Osivo (15g/m²) složení viz TZ</t>
  </si>
  <si>
    <r>
      <t>Náklady na sazenici (tvarovaný, 4xp. 25-30, bal) -</t>
    </r>
    <r>
      <rPr>
        <i/>
        <sz val="9"/>
        <rFont val="Arial"/>
        <family val="2"/>
        <charset val="238"/>
      </rPr>
      <t xml:space="preserve">   Platanus acerifolia</t>
    </r>
    <r>
      <rPr>
        <sz val="9"/>
        <rFont val="Arial"/>
        <family val="2"/>
        <charset val="238"/>
      </rPr>
      <t>,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střechovitý tvar, výška nasazení koruny 3m, VK, 4xp. 25-30, bal</t>
    </r>
  </si>
  <si>
    <t>ZALOŽENÍ TRVALKOVÉHO ZÁHONU S OKRASNÝMI TRAVINAMI PODÉL ČISTÉ ZÓNY</t>
  </si>
  <si>
    <t>Vzorkování materiálů - štěrkový mulč, substráty a další dle TZ tohoto SO</t>
  </si>
  <si>
    <t>112 15-151R</t>
  </si>
  <si>
    <t>Zdravotní řez stávajících habrů - ořez větví v okolí stavby s cílem zvednout stávající korunu směrem ke stavbě tak aby bylo možno realizovat plot. Přesný rozsah dle KD. Jedná se o stromy mimo řešené území a položka bude fakturována po odsouhlasení investorem.</t>
  </si>
  <si>
    <t>184818200_1</t>
  </si>
  <si>
    <t>Ochrana koruny vyvázáním před poškozením stavebním provozem a ochrana kořenů stromů - zřízení včetně odstranění</t>
  </si>
  <si>
    <t>184818200_3</t>
  </si>
  <si>
    <t>Ochrana porostů a jejich kořenů před poškozením stavebním provozem - zřízení včetně odstranění</t>
  </si>
  <si>
    <t>184800001_1</t>
  </si>
  <si>
    <t>184800001_3</t>
  </si>
  <si>
    <t>Péče o dřeviny během stavby - porosty</t>
  </si>
  <si>
    <t>m2</t>
  </si>
  <si>
    <t>18481823R</t>
  </si>
  <si>
    <t xml:space="preserve">Ochrana kořenového prostoru stromu(vč. kmene) bedněním před poškozením stavebním provozem - zřízení včetně odstranění / výšky bednění do 2 m. </t>
  </si>
  <si>
    <t>Péče o dřeviny během stavby - stromy viz TZ (započítány i stavající habry)</t>
  </si>
  <si>
    <t>183 11-7312R</t>
  </si>
  <si>
    <t>Instalace ocelové konstrukce pro překrytí výsadbové jámy. Položka zahrnuje výrobu ocelové pozinkované konstrukce, betonové patky z betonu C20/25) soubor. (Kryt konstrukce - štěrk a dlažba je součástí stavební části PD</t>
  </si>
  <si>
    <t>Strom je ukotven za bal pomocí tří textilních popruhů(pro obvod kmene 60-70), upevněných v půdě kotvami z "černého železa" a jedním popruhem s ráčnovým napínákem. Kotvy jsou do země usazeny speciální zatloukací tyčí. Soubor</t>
  </si>
  <si>
    <r>
      <t>Ruční hloubení jamek pro vysazování rostlin se 100% výměnou půdy v rovině nebo na svahu do 1:5, o objemu přes 2m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 xml:space="preserve"> (jáma 3,3m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/strom - pod souvrství dlažby)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</si>
  <si>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Betula pendula </t>
    </r>
    <r>
      <rPr>
        <sz val="9"/>
        <rFont val="Arial"/>
        <family val="2"/>
        <charset val="238"/>
      </rPr>
      <t>Vk 3xp 16-18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</si>
  <si>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Ostrya carpinifolia </t>
    </r>
    <r>
      <rPr>
        <sz val="9"/>
        <rFont val="Arial"/>
        <family val="2"/>
        <charset val="238"/>
      </rPr>
      <t xml:space="preserve"> Vk 3xp 16-18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</si>
  <si>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Pinus sylvestris   </t>
    </r>
    <r>
      <rPr>
        <sz val="9"/>
        <rFont val="Arial"/>
        <family val="2"/>
        <charset val="238"/>
      </rPr>
      <t>sol, 3xp. 250-300</t>
    </r>
  </si>
  <si>
    <r>
      <t xml:space="preserve">Náklady na sazenici (OK 16-18 cm s balem) - </t>
    </r>
    <r>
      <rPr>
        <i/>
        <sz val="9"/>
        <rFont val="Arial"/>
        <family val="2"/>
        <charset val="238"/>
      </rPr>
      <t xml:space="preserve">Pinus nigra ssp. nigra   </t>
    </r>
    <r>
      <rPr>
        <sz val="9"/>
        <rFont val="Arial"/>
        <family val="2"/>
        <charset val="238"/>
      </rPr>
      <t>sol, 3xp. 250-300</t>
    </r>
  </si>
  <si>
    <r>
      <t xml:space="preserve">Náklady na sazenici (OK 12-14 cm s balem) - </t>
    </r>
    <r>
      <rPr>
        <i/>
        <sz val="9"/>
        <rFont val="Arial"/>
        <family val="2"/>
        <charset val="238"/>
      </rPr>
      <t>Acer campestre</t>
    </r>
    <r>
      <rPr>
        <sz val="9"/>
        <rFont val="Arial"/>
        <family val="2"/>
        <charset val="238"/>
      </rPr>
      <t xml:space="preserve"> Vk 3xp 14-16</t>
    </r>
  </si>
  <si>
    <t>Šikmé kotvení jedním kůlem (borovice)</t>
  </si>
  <si>
    <t>štěrkový mulč fr. 8/16 (70%) a 16/32 (30%) rovnoměrně promíchaný. Výška mulčovací vrstvy 7cm, barva okrová. Nutno předložit vzorek AD a investorovi k odsouhlasení</t>
  </si>
  <si>
    <t xml:space="preserve">VÝSADBA CIBULOVIN </t>
  </si>
  <si>
    <r>
      <t xml:space="preserve">Náklady na cibuli - </t>
    </r>
    <r>
      <rPr>
        <i/>
        <sz val="9"/>
        <rFont val="Arial"/>
        <family val="2"/>
        <charset val="238"/>
      </rPr>
      <t>Allium amethystinum</t>
    </r>
    <r>
      <rPr>
        <sz val="9"/>
        <rFont val="Arial"/>
        <family val="2"/>
        <charset val="238"/>
      </rPr>
      <t xml:space="preserve"> 'Red Mohican' - I. Jakost</t>
    </r>
  </si>
  <si>
    <t>Osivo (30g/m²)  složení viz TZ, předložit míchací protokol</t>
  </si>
  <si>
    <t>Osivo (15g/m²)  složení viz TZ, předložit míchací protokol</t>
  </si>
  <si>
    <t>Osivo (6g/m²) složení viz TZ, předložit míchací protokol</t>
  </si>
  <si>
    <t>Obdělání půdy ručně nebo jinou vhodnou metodou v místě stávajících kořenů</t>
  </si>
  <si>
    <t>183 40R</t>
  </si>
  <si>
    <t>Doplnění 10cm vrstvy substrátu (lze využít stávající ornici v případě že bude katrována a adekvátně deponována, nutno konzultovat s KD a klientem)</t>
  </si>
  <si>
    <r>
      <t xml:space="preserve">Přesazení stromů speciálním nákladním vozem s nástavcem pro obrytí a vyjmutí stromu v jednom kuse vč. dopravy. (Přesazovaný strom 2x </t>
    </r>
    <r>
      <rPr>
        <i/>
        <sz val="11"/>
        <color theme="1"/>
        <rFont val="Calibri"/>
        <family val="2"/>
        <charset val="238"/>
        <scheme val="minor"/>
      </rPr>
      <t>Prunus avium</t>
    </r>
    <r>
      <rPr>
        <sz val="11"/>
        <color theme="1"/>
        <rFont val="Calibri"/>
        <family val="2"/>
        <scheme val="minor"/>
      </rPr>
      <t>, obvod 50cm), přesazení musí proběhnout ve vhodný agrotechnický termín</t>
    </r>
  </si>
  <si>
    <r>
      <t xml:space="preserve">Náklady na sazenici - </t>
    </r>
    <r>
      <rPr>
        <i/>
        <sz val="9"/>
        <rFont val="Arial"/>
        <family val="2"/>
        <charset val="238"/>
      </rPr>
      <t xml:space="preserve">Calamagrostis acutiflora </t>
    </r>
    <r>
      <rPr>
        <sz val="9"/>
        <rFont val="Arial"/>
        <family val="2"/>
        <charset val="238"/>
      </rPr>
      <t>'Karl Foerster'</t>
    </r>
    <r>
      <rPr>
        <sz val="11"/>
        <color rgb="FF000000"/>
        <rFont val="Calibri"/>
        <family val="2"/>
        <charset val="238"/>
      </rPr>
      <t>- K9</t>
    </r>
  </si>
  <si>
    <t>184 10-2114R</t>
  </si>
  <si>
    <t>Výsadba dřeviny s balem průměru balu 200-300mm do předem vyhloubené jamky se zalitím vč. instalace protikořenové bariéry v blízkosti vnitroareálových sítí(dodávka vč. prokořenitelné bariéry)</t>
  </si>
  <si>
    <t>Dopracování dílenské dokumentace mříže</t>
  </si>
  <si>
    <t>Není-li uvedeno jinak je doprava a přesun na staveništi součástí položek</t>
  </si>
  <si>
    <t>V ceně nejsou zahruty náklady na průzkumy a projekční práce, autorský ani technický dozor stavby</t>
  </si>
  <si>
    <t>Závlaha rozpočtována v samostatném listu</t>
  </si>
  <si>
    <t>PD - projektová dokumentace / TZ - technická zpráva / KD - kontrolní den</t>
  </si>
  <si>
    <t>REKAPITULACE SO 05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</si>
</sst>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(#,##0.0??;\-\ #,##0.0??;&quot;–&quot;???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sz val="9"/>
      <color indexed="8"/>
      <name val="Arial CE"/>
      <charset val="238"/>
    </font>
    <font>
      <vertAlign val="superscript"/>
      <sz val="8"/>
      <name val="Arial"/>
      <family val="2"/>
      <charset val="238"/>
    </font>
    <font>
      <sz val="9"/>
      <name val="Calibri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8" fillId="0" borderId="0"/>
  </cellStyleXfs>
  <cellXfs count="73">
    <xf numFmtId="0" fontId="0" fillId="0" borderId="0" xfId="0"/>
    <xf numFmtId="0" fontId="3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5" fillId="0" borderId="4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wrapText="1"/>
    </xf>
    <xf numFmtId="3" fontId="4" fillId="0" borderId="4" xfId="1" applyNumberFormat="1" applyFont="1" applyFill="1" applyBorder="1" applyAlignment="1"/>
    <xf numFmtId="0" fontId="4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/>
    <xf numFmtId="0" fontId="4" fillId="2" borderId="2" xfId="0" applyFont="1" applyFill="1" applyBorder="1" applyAlignment="1"/>
    <xf numFmtId="165" fontId="8" fillId="0" borderId="4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/>
    </xf>
    <xf numFmtId="0" fontId="11" fillId="0" borderId="4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4" xfId="0" applyFont="1" applyBorder="1" applyAlignment="1">
      <alignment wrapText="1"/>
    </xf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164" fontId="13" fillId="2" borderId="2" xfId="0" applyNumberFormat="1" applyFont="1" applyFill="1" applyBorder="1"/>
    <xf numFmtId="0" fontId="0" fillId="2" borderId="2" xfId="0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left"/>
    </xf>
    <xf numFmtId="0" fontId="4" fillId="5" borderId="2" xfId="0" applyFont="1" applyFill="1" applyBorder="1" applyAlignment="1"/>
    <xf numFmtId="0" fontId="3" fillId="5" borderId="2" xfId="0" applyFont="1" applyFill="1" applyBorder="1" applyAlignment="1"/>
    <xf numFmtId="0" fontId="3" fillId="5" borderId="2" xfId="0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/>
    <xf numFmtId="3" fontId="4" fillId="0" borderId="4" xfId="1" applyNumberFormat="1" applyFont="1" applyBorder="1" applyAlignment="1"/>
    <xf numFmtId="0" fontId="15" fillId="6" borderId="4" xfId="0" applyFont="1" applyFill="1" applyBorder="1" applyAlignment="1">
      <alignment horizontal="center"/>
    </xf>
    <xf numFmtId="0" fontId="15" fillId="6" borderId="4" xfId="0" applyFont="1" applyFill="1" applyBorder="1" applyAlignment="1"/>
    <xf numFmtId="3" fontId="15" fillId="6" borderId="4" xfId="0" applyNumberFormat="1" applyFont="1" applyFill="1" applyBorder="1" applyAlignment="1">
      <alignment horizontal="center"/>
    </xf>
    <xf numFmtId="0" fontId="0" fillId="0" borderId="4" xfId="0" applyBorder="1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justify" vertical="center" wrapText="1"/>
    </xf>
    <xf numFmtId="164" fontId="17" fillId="0" borderId="0" xfId="0" applyNumberFormat="1" applyFont="1" applyBorder="1" applyAlignment="1">
      <alignment horizontal="justify" vertical="center" wrapText="1"/>
    </xf>
    <xf numFmtId="0" fontId="6" fillId="0" borderId="4" xfId="2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6" fillId="0" borderId="4" xfId="0" applyNumberFormat="1" applyFont="1" applyFill="1" applyBorder="1" applyAlignment="1" applyProtection="1">
      <alignment vertical="top" wrapText="1"/>
      <protection locked="0"/>
    </xf>
    <xf numFmtId="0" fontId="6" fillId="0" borderId="5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/>
    <xf numFmtId="0" fontId="0" fillId="3" borderId="0" xfId="0" applyFill="1"/>
    <xf numFmtId="3" fontId="0" fillId="0" borderId="0" xfId="0" applyNumberFormat="1"/>
    <xf numFmtId="0" fontId="4" fillId="0" borderId="4" xfId="0" applyFont="1" applyFill="1" applyBorder="1" applyAlignment="1"/>
    <xf numFmtId="164" fontId="4" fillId="0" borderId="4" xfId="0" applyNumberFormat="1" applyFont="1" applyFill="1" applyBorder="1" applyAlignment="1">
      <alignment vertical="center" wrapText="1"/>
    </xf>
    <xf numFmtId="0" fontId="0" fillId="7" borderId="0" xfId="0" applyFill="1" applyBorder="1"/>
    <xf numFmtId="0" fontId="4" fillId="7" borderId="0" xfId="0" applyFont="1" applyFill="1" applyBorder="1" applyAlignment="1"/>
    <xf numFmtId="0" fontId="3" fillId="0" borderId="0" xfId="0" applyFont="1" applyFill="1" applyBorder="1" applyAlignment="1"/>
    <xf numFmtId="0" fontId="3" fillId="3" borderId="0" xfId="0" applyFont="1" applyFill="1" applyBorder="1" applyAlignment="1"/>
    <xf numFmtId="0" fontId="19" fillId="7" borderId="0" xfId="0" applyFont="1" applyFill="1" applyBorder="1" applyAlignment="1">
      <alignment horizontal="right"/>
    </xf>
    <xf numFmtId="164" fontId="20" fillId="7" borderId="0" xfId="0" applyNumberFormat="1" applyFont="1" applyFill="1" applyBorder="1"/>
    <xf numFmtId="164" fontId="19" fillId="7" borderId="0" xfId="0" applyNumberFormat="1" applyFont="1" applyFill="1" applyBorder="1"/>
    <xf numFmtId="0" fontId="11" fillId="0" borderId="4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1" fontId="11" fillId="0" borderId="4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Měna" xfId="1" builtinId="4"/>
    <cellStyle name="Normální" xfId="0" builtinId="0"/>
    <cellStyle name="Normální 2 2" xfId="2"/>
  </cellStyles>
  <dxfs count="0"/>
  <tableStyles count="0" defaultTableStyle="TableStyleMedium2" defaultPivotStyle="PivotStyleMedium9"/>
  <colors>
    <mruColors>
      <color rgb="FF99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3"/>
  <sheetViews>
    <sheetView tabSelected="1" view="pageBreakPreview" topLeftCell="A109" zoomScale="110" zoomScaleNormal="100" zoomScaleSheetLayoutView="110" workbookViewId="0">
      <selection activeCell="F125" sqref="F125"/>
    </sheetView>
  </sheetViews>
  <sheetFormatPr defaultRowHeight="15" x14ac:dyDescent="0.25"/>
  <cols>
    <col min="1" max="1" width="5.5703125" bestFit="1" customWidth="1"/>
    <col min="2" max="2" width="15.5703125" customWidth="1"/>
    <col min="3" max="3" width="97.28515625" customWidth="1"/>
    <col min="4" max="4" width="9.140625" customWidth="1"/>
    <col min="5" max="5" width="10.5703125" customWidth="1"/>
    <col min="6" max="6" width="12.42578125" customWidth="1"/>
    <col min="7" max="7" width="18.42578125" bestFit="1" customWidth="1"/>
    <col min="8" max="8" width="10.42578125" bestFit="1" customWidth="1"/>
    <col min="9" max="9" width="11.42578125" bestFit="1" customWidth="1"/>
    <col min="10" max="10" width="12.42578125" bestFit="1" customWidth="1"/>
  </cols>
  <sheetData>
    <row r="1" spans="1:10" x14ac:dyDescent="0.25">
      <c r="A1" s="63" t="s">
        <v>190</v>
      </c>
      <c r="B1" s="63"/>
      <c r="C1" s="63"/>
      <c r="D1" s="63"/>
      <c r="E1" s="63"/>
      <c r="F1" s="63"/>
      <c r="G1" s="63"/>
    </row>
    <row r="2" spans="1:10" x14ac:dyDescent="0.25">
      <c r="A2" s="21"/>
      <c r="B2" s="14" t="s">
        <v>67</v>
      </c>
      <c r="C2" s="21"/>
      <c r="D2" s="21"/>
      <c r="E2" s="21"/>
      <c r="F2" s="21"/>
      <c r="G2" s="22">
        <f>G30</f>
        <v>0</v>
      </c>
    </row>
    <row r="3" spans="1:10" x14ac:dyDescent="0.25">
      <c r="A3" s="23"/>
      <c r="B3" s="14" t="s">
        <v>138</v>
      </c>
      <c r="C3" s="23"/>
      <c r="D3" s="23"/>
      <c r="E3" s="23"/>
      <c r="F3" s="23"/>
      <c r="G3" s="22">
        <f>G56</f>
        <v>0</v>
      </c>
      <c r="J3" s="20"/>
    </row>
    <row r="4" spans="1:10" x14ac:dyDescent="0.25">
      <c r="A4" s="23"/>
      <c r="B4" s="14" t="s">
        <v>0</v>
      </c>
      <c r="C4" s="23"/>
      <c r="D4" s="23"/>
      <c r="E4" s="23"/>
      <c r="F4" s="23"/>
      <c r="G4" s="22">
        <f>G84</f>
        <v>0</v>
      </c>
    </row>
    <row r="5" spans="1:10" x14ac:dyDescent="0.25">
      <c r="A5" s="23"/>
      <c r="B5" s="14" t="s">
        <v>30</v>
      </c>
      <c r="C5" s="23"/>
      <c r="D5" s="23"/>
      <c r="E5" s="23"/>
      <c r="F5" s="23"/>
      <c r="G5" s="22">
        <f>G98</f>
        <v>0</v>
      </c>
    </row>
    <row r="6" spans="1:10" x14ac:dyDescent="0.25">
      <c r="A6" s="23"/>
      <c r="B6" s="14" t="s">
        <v>39</v>
      </c>
      <c r="C6" s="23"/>
      <c r="D6" s="23"/>
      <c r="E6" s="23"/>
      <c r="F6" s="23"/>
      <c r="G6" s="22">
        <f>G113</f>
        <v>0</v>
      </c>
    </row>
    <row r="7" spans="1:10" x14ac:dyDescent="0.25">
      <c r="A7" s="23"/>
      <c r="B7" s="14" t="s">
        <v>137</v>
      </c>
      <c r="C7" s="23"/>
      <c r="D7" s="23"/>
      <c r="E7" s="23"/>
      <c r="F7" s="23"/>
      <c r="G7" s="22">
        <f>G122</f>
        <v>0</v>
      </c>
    </row>
    <row r="8" spans="1:10" x14ac:dyDescent="0.25">
      <c r="A8" s="23"/>
      <c r="B8" s="14" t="s">
        <v>68</v>
      </c>
      <c r="C8" s="23"/>
      <c r="D8" s="23"/>
      <c r="E8" s="23"/>
      <c r="F8" s="23"/>
      <c r="G8" s="22">
        <f>G127</f>
        <v>0</v>
      </c>
    </row>
    <row r="9" spans="1:10" x14ac:dyDescent="0.25">
      <c r="A9" s="23"/>
      <c r="B9" s="14" t="s">
        <v>116</v>
      </c>
      <c r="C9" s="23"/>
      <c r="D9" s="23"/>
      <c r="E9" s="23"/>
      <c r="F9" s="23"/>
      <c r="G9" s="22">
        <f>G140</f>
        <v>0</v>
      </c>
    </row>
    <row r="10" spans="1:10" x14ac:dyDescent="0.25">
      <c r="A10" s="23"/>
      <c r="B10" s="14" t="s">
        <v>43</v>
      </c>
      <c r="C10" s="23"/>
      <c r="D10" s="23"/>
      <c r="E10" s="23"/>
      <c r="F10" s="23"/>
      <c r="G10" s="22">
        <f>G153</f>
        <v>0</v>
      </c>
    </row>
    <row r="11" spans="1:10" x14ac:dyDescent="0.25">
      <c r="A11" s="23"/>
      <c r="B11" s="14" t="s">
        <v>61</v>
      </c>
      <c r="C11" s="23"/>
      <c r="D11" s="23"/>
      <c r="E11" s="23"/>
      <c r="F11" s="23"/>
      <c r="G11" s="22">
        <f>G167</f>
        <v>0</v>
      </c>
    </row>
    <row r="12" spans="1:10" x14ac:dyDescent="0.25">
      <c r="A12" s="23"/>
      <c r="B12" s="14" t="s">
        <v>144</v>
      </c>
      <c r="C12" s="23"/>
      <c r="D12" s="23"/>
      <c r="E12" s="23"/>
      <c r="F12" s="23"/>
      <c r="G12" s="22">
        <f>G180</f>
        <v>0</v>
      </c>
    </row>
    <row r="13" spans="1:10" x14ac:dyDescent="0.25">
      <c r="A13" s="23"/>
      <c r="B13" s="14" t="s">
        <v>66</v>
      </c>
      <c r="C13" s="23"/>
      <c r="D13" s="23"/>
      <c r="E13" s="23"/>
      <c r="F13" s="23"/>
      <c r="G13" s="22">
        <f>G201</f>
        <v>0</v>
      </c>
    </row>
    <row r="14" spans="1:10" x14ac:dyDescent="0.25">
      <c r="A14" s="23"/>
      <c r="B14" s="16" t="s">
        <v>93</v>
      </c>
      <c r="C14" s="23"/>
      <c r="D14" s="23"/>
      <c r="E14" s="23"/>
      <c r="F14" s="23"/>
      <c r="G14" s="22">
        <f>G204</f>
        <v>0</v>
      </c>
    </row>
    <row r="15" spans="1:10" x14ac:dyDescent="0.25">
      <c r="A15" s="23"/>
      <c r="B15" s="14" t="s">
        <v>92</v>
      </c>
      <c r="C15" s="23"/>
      <c r="D15" s="23"/>
      <c r="E15" s="23"/>
      <c r="F15" s="23"/>
      <c r="G15" s="22">
        <f>G209</f>
        <v>0</v>
      </c>
    </row>
    <row r="16" spans="1:10" ht="15.75" x14ac:dyDescent="0.25">
      <c r="A16" s="48"/>
      <c r="B16" s="48"/>
      <c r="C16" s="48"/>
      <c r="D16" s="48"/>
      <c r="E16" s="48"/>
      <c r="F16" s="52" t="s">
        <v>69</v>
      </c>
      <c r="G16" s="53">
        <f>SUM(G2:G15)</f>
        <v>0</v>
      </c>
      <c r="J16" s="20"/>
    </row>
    <row r="17" spans="1:10" ht="15.75" x14ac:dyDescent="0.25">
      <c r="A17" s="48"/>
      <c r="B17" s="48"/>
      <c r="C17" s="48"/>
      <c r="D17" s="48"/>
      <c r="E17" s="48"/>
      <c r="F17" s="52" t="s">
        <v>70</v>
      </c>
      <c r="G17" s="54">
        <f>G16*0.21</f>
        <v>0</v>
      </c>
      <c r="J17" s="20"/>
    </row>
    <row r="18" spans="1:10" ht="15.75" x14ac:dyDescent="0.25">
      <c r="A18" s="48"/>
      <c r="B18" s="49"/>
      <c r="C18" s="48"/>
      <c r="D18" s="48"/>
      <c r="E18" s="48"/>
      <c r="F18" s="52" t="s">
        <v>71</v>
      </c>
      <c r="G18" s="54">
        <f>G17+G16</f>
        <v>0</v>
      </c>
      <c r="J18" s="20"/>
    </row>
    <row r="19" spans="1:10" x14ac:dyDescent="0.25">
      <c r="A19" s="32" t="s">
        <v>80</v>
      </c>
      <c r="B19" s="32" t="s">
        <v>81</v>
      </c>
      <c r="C19" s="33" t="s">
        <v>82</v>
      </c>
      <c r="D19" s="32" t="s">
        <v>83</v>
      </c>
      <c r="E19" s="32" t="s">
        <v>84</v>
      </c>
      <c r="F19" s="34" t="s">
        <v>85</v>
      </c>
      <c r="G19" s="34" t="s">
        <v>86</v>
      </c>
    </row>
    <row r="20" spans="1:10" x14ac:dyDescent="0.25">
      <c r="A20" s="25"/>
      <c r="B20" s="26" t="s">
        <v>67</v>
      </c>
      <c r="C20" s="27"/>
      <c r="D20" s="28"/>
      <c r="E20" s="28"/>
      <c r="F20" s="29"/>
      <c r="G20" s="30"/>
    </row>
    <row r="21" spans="1:10" ht="24.75" x14ac:dyDescent="0.25">
      <c r="A21" s="1">
        <v>1</v>
      </c>
      <c r="B21" s="4" t="s">
        <v>4</v>
      </c>
      <c r="C21" s="7" t="s">
        <v>109</v>
      </c>
      <c r="D21" s="24" t="s">
        <v>73</v>
      </c>
      <c r="E21" s="57">
        <v>1</v>
      </c>
      <c r="F21" s="6">
        <v>0</v>
      </c>
      <c r="G21" s="6">
        <f>E21*F21</f>
        <v>0</v>
      </c>
    </row>
    <row r="22" spans="1:10" x14ac:dyDescent="0.25">
      <c r="A22" s="35">
        <v>2</v>
      </c>
      <c r="B22" s="4" t="s">
        <v>4</v>
      </c>
      <c r="C22" s="35" t="s">
        <v>148</v>
      </c>
      <c r="D22" s="24" t="s">
        <v>73</v>
      </c>
      <c r="E22" s="57">
        <v>1</v>
      </c>
      <c r="F22" s="6">
        <v>0</v>
      </c>
      <c r="G22" s="6">
        <f>F22*E22</f>
        <v>0</v>
      </c>
    </row>
    <row r="23" spans="1:10" x14ac:dyDescent="0.25">
      <c r="A23" s="35">
        <v>3</v>
      </c>
      <c r="B23" s="4" t="s">
        <v>162</v>
      </c>
      <c r="C23" s="39" t="s">
        <v>135</v>
      </c>
      <c r="D23" s="24" t="s">
        <v>3</v>
      </c>
      <c r="E23" s="57">
        <v>80</v>
      </c>
      <c r="F23" s="6">
        <v>0</v>
      </c>
      <c r="G23" s="6">
        <f>F23*E23</f>
        <v>0</v>
      </c>
    </row>
    <row r="24" spans="1:10" ht="45" x14ac:dyDescent="0.25">
      <c r="A24" s="35">
        <v>4</v>
      </c>
      <c r="B24" s="4" t="s">
        <v>149</v>
      </c>
      <c r="C24" s="40" t="s">
        <v>150</v>
      </c>
      <c r="D24" s="24" t="s">
        <v>7</v>
      </c>
      <c r="E24" s="57">
        <v>12</v>
      </c>
      <c r="F24" s="6">
        <v>0</v>
      </c>
      <c r="G24" s="6">
        <f t="shared" ref="G24" si="0">F24*E24</f>
        <v>0</v>
      </c>
    </row>
    <row r="25" spans="1:10" ht="30" x14ac:dyDescent="0.25">
      <c r="A25" s="35">
        <v>5</v>
      </c>
      <c r="B25" s="4" t="s">
        <v>159</v>
      </c>
      <c r="C25" s="40" t="s">
        <v>160</v>
      </c>
      <c r="D25" s="24" t="s">
        <v>7</v>
      </c>
      <c r="E25" s="57">
        <v>18</v>
      </c>
      <c r="F25" s="6">
        <v>0</v>
      </c>
      <c r="G25" s="6">
        <f>F25*E25</f>
        <v>0</v>
      </c>
    </row>
    <row r="26" spans="1:10" ht="30" x14ac:dyDescent="0.25">
      <c r="A26" s="35">
        <v>6</v>
      </c>
      <c r="B26" s="4" t="s">
        <v>151</v>
      </c>
      <c r="C26" s="40" t="s">
        <v>152</v>
      </c>
      <c r="D26" s="24" t="s">
        <v>7</v>
      </c>
      <c r="E26" s="57">
        <v>19</v>
      </c>
      <c r="F26" s="6">
        <v>0</v>
      </c>
      <c r="G26" s="6">
        <f t="shared" ref="G26:G29" si="1">F26*E26</f>
        <v>0</v>
      </c>
    </row>
    <row r="27" spans="1:10" x14ac:dyDescent="0.25">
      <c r="A27" s="35">
        <v>7</v>
      </c>
      <c r="B27" s="4" t="s">
        <v>153</v>
      </c>
      <c r="C27" s="40" t="s">
        <v>154</v>
      </c>
      <c r="D27" s="24" t="s">
        <v>158</v>
      </c>
      <c r="E27" s="57">
        <v>67.5</v>
      </c>
      <c r="F27" s="6">
        <v>0</v>
      </c>
      <c r="G27" s="6">
        <f t="shared" si="1"/>
        <v>0</v>
      </c>
    </row>
    <row r="28" spans="1:10" x14ac:dyDescent="0.25">
      <c r="A28" s="35">
        <v>8</v>
      </c>
      <c r="B28" s="4" t="s">
        <v>155</v>
      </c>
      <c r="C28" s="40" t="s">
        <v>161</v>
      </c>
      <c r="D28" s="24" t="s">
        <v>7</v>
      </c>
      <c r="E28" s="57">
        <v>18</v>
      </c>
      <c r="F28" s="6">
        <v>0</v>
      </c>
      <c r="G28" s="6">
        <f t="shared" si="1"/>
        <v>0</v>
      </c>
    </row>
    <row r="29" spans="1:10" x14ac:dyDescent="0.25">
      <c r="A29" s="35">
        <v>9</v>
      </c>
      <c r="B29" s="4" t="s">
        <v>156</v>
      </c>
      <c r="C29" s="40" t="s">
        <v>157</v>
      </c>
      <c r="D29" s="24" t="s">
        <v>158</v>
      </c>
      <c r="E29" s="57">
        <v>67.5</v>
      </c>
      <c r="F29" s="6">
        <v>0</v>
      </c>
      <c r="G29" s="6">
        <f t="shared" si="1"/>
        <v>0</v>
      </c>
      <c r="I29" s="20"/>
    </row>
    <row r="30" spans="1:10" x14ac:dyDescent="0.25">
      <c r="A30" s="70"/>
      <c r="B30" s="71"/>
      <c r="C30" s="71"/>
      <c r="D30" s="71"/>
      <c r="E30" s="72"/>
      <c r="F30" s="46" t="s">
        <v>29</v>
      </c>
      <c r="G30" s="11">
        <f>SUM(G21:G29)</f>
        <v>0</v>
      </c>
    </row>
    <row r="31" spans="1:10" x14ac:dyDescent="0.25">
      <c r="A31" s="25"/>
      <c r="B31" s="26" t="s">
        <v>138</v>
      </c>
      <c r="C31" s="27"/>
      <c r="D31" s="28"/>
      <c r="E31" s="28"/>
      <c r="F31" s="29"/>
      <c r="G31" s="30"/>
    </row>
    <row r="32" spans="1:10" ht="24.75" x14ac:dyDescent="0.25">
      <c r="A32" s="1">
        <v>10</v>
      </c>
      <c r="B32" s="4" t="s">
        <v>139</v>
      </c>
      <c r="C32" s="7" t="s">
        <v>165</v>
      </c>
      <c r="D32" s="24" t="s">
        <v>7</v>
      </c>
      <c r="E32" s="57">
        <v>5</v>
      </c>
      <c r="F32" s="6">
        <v>0</v>
      </c>
      <c r="G32" s="6">
        <f>E32*F32</f>
        <v>0</v>
      </c>
    </row>
    <row r="33" spans="1:7" x14ac:dyDescent="0.25">
      <c r="A33" s="1">
        <v>11</v>
      </c>
      <c r="B33" s="4" t="s">
        <v>4</v>
      </c>
      <c r="C33" s="7" t="s">
        <v>5</v>
      </c>
      <c r="D33" s="24" t="s">
        <v>88</v>
      </c>
      <c r="E33" s="57">
        <f>3.3*E32</f>
        <v>16.5</v>
      </c>
      <c r="F33" s="6">
        <v>0</v>
      </c>
      <c r="G33" s="6">
        <f t="shared" ref="G33:G51" si="2">E33*F33</f>
        <v>0</v>
      </c>
    </row>
    <row r="34" spans="1:7" x14ac:dyDescent="0.25">
      <c r="A34" s="1">
        <v>12</v>
      </c>
      <c r="B34" s="4" t="s">
        <v>4</v>
      </c>
      <c r="C34" s="7" t="s">
        <v>94</v>
      </c>
      <c r="D34" s="24" t="s">
        <v>7</v>
      </c>
      <c r="E34" s="57">
        <v>5</v>
      </c>
      <c r="F34" s="6">
        <v>0</v>
      </c>
      <c r="G34" s="6">
        <f t="shared" si="2"/>
        <v>0</v>
      </c>
    </row>
    <row r="35" spans="1:7" x14ac:dyDescent="0.25">
      <c r="A35" s="1">
        <v>13</v>
      </c>
      <c r="B35" s="4" t="s">
        <v>4</v>
      </c>
      <c r="C35" s="7" t="s">
        <v>95</v>
      </c>
      <c r="D35" s="24" t="s">
        <v>7</v>
      </c>
      <c r="E35" s="57">
        <v>5</v>
      </c>
      <c r="F35" s="6">
        <v>0</v>
      </c>
      <c r="G35" s="6">
        <f t="shared" si="2"/>
        <v>0</v>
      </c>
    </row>
    <row r="36" spans="1:7" x14ac:dyDescent="0.25">
      <c r="A36" s="1">
        <v>14</v>
      </c>
      <c r="B36" s="4" t="s">
        <v>4</v>
      </c>
      <c r="C36" s="7" t="s">
        <v>96</v>
      </c>
      <c r="D36" s="24" t="s">
        <v>87</v>
      </c>
      <c r="E36" s="57">
        <f>(3.3*7*E32)</f>
        <v>115.49999999999999</v>
      </c>
      <c r="F36" s="6">
        <v>0</v>
      </c>
      <c r="G36" s="6">
        <f t="shared" si="2"/>
        <v>0</v>
      </c>
    </row>
    <row r="37" spans="1:7" ht="24.75" x14ac:dyDescent="0.25">
      <c r="A37" s="1">
        <v>15</v>
      </c>
      <c r="B37" s="4" t="s">
        <v>4</v>
      </c>
      <c r="C37" s="7" t="s">
        <v>97</v>
      </c>
      <c r="D37" s="24" t="s">
        <v>88</v>
      </c>
      <c r="E37" s="57">
        <f>3*0.1*E32</f>
        <v>1.5000000000000002</v>
      </c>
      <c r="F37" s="6">
        <v>0</v>
      </c>
      <c r="G37" s="6">
        <f>F37*E37</f>
        <v>0</v>
      </c>
    </row>
    <row r="38" spans="1:7" ht="24.75" x14ac:dyDescent="0.25">
      <c r="A38" s="1">
        <v>16</v>
      </c>
      <c r="B38" s="4" t="s">
        <v>4</v>
      </c>
      <c r="C38" s="7" t="s">
        <v>98</v>
      </c>
      <c r="D38" s="24" t="s">
        <v>38</v>
      </c>
      <c r="E38" s="57">
        <f>E37</f>
        <v>1.5000000000000002</v>
      </c>
      <c r="F38" s="6">
        <v>0</v>
      </c>
      <c r="G38" s="6">
        <f>F38*E38</f>
        <v>0</v>
      </c>
    </row>
    <row r="39" spans="1:7" x14ac:dyDescent="0.25">
      <c r="A39" s="1">
        <v>17</v>
      </c>
      <c r="B39" s="4" t="s">
        <v>4</v>
      </c>
      <c r="C39" s="7" t="s">
        <v>99</v>
      </c>
      <c r="D39" s="24" t="s">
        <v>7</v>
      </c>
      <c r="E39" s="57">
        <v>5</v>
      </c>
      <c r="F39" s="6">
        <v>0</v>
      </c>
      <c r="G39" s="6">
        <f t="shared" si="2"/>
        <v>0</v>
      </c>
    </row>
    <row r="40" spans="1:7" x14ac:dyDescent="0.25">
      <c r="A40" s="1">
        <v>18</v>
      </c>
      <c r="B40" s="4" t="s">
        <v>4</v>
      </c>
      <c r="C40" s="7" t="s">
        <v>100</v>
      </c>
      <c r="D40" s="24" t="s">
        <v>7</v>
      </c>
      <c r="E40" s="57">
        <v>5</v>
      </c>
      <c r="F40" s="6">
        <v>0</v>
      </c>
      <c r="G40" s="6">
        <f t="shared" si="2"/>
        <v>0</v>
      </c>
    </row>
    <row r="41" spans="1:7" x14ac:dyDescent="0.25">
      <c r="A41" s="1">
        <v>19</v>
      </c>
      <c r="B41" s="4" t="s">
        <v>4</v>
      </c>
      <c r="C41" s="7" t="s">
        <v>101</v>
      </c>
      <c r="D41" s="24" t="s">
        <v>88</v>
      </c>
      <c r="E41" s="57">
        <f>(3*0.7*E32)</f>
        <v>10.499999999999998</v>
      </c>
      <c r="F41" s="6">
        <v>0</v>
      </c>
      <c r="G41" s="6">
        <f t="shared" si="2"/>
        <v>0</v>
      </c>
    </row>
    <row r="42" spans="1:7" x14ac:dyDescent="0.25">
      <c r="A42" s="1">
        <v>20</v>
      </c>
      <c r="B42" s="4" t="s">
        <v>4</v>
      </c>
      <c r="C42" s="7" t="s">
        <v>140</v>
      </c>
      <c r="D42" s="24" t="s">
        <v>88</v>
      </c>
      <c r="E42" s="57">
        <f>E41+E41*0.15</f>
        <v>12.074999999999998</v>
      </c>
      <c r="F42" s="6">
        <v>0</v>
      </c>
      <c r="G42" s="6">
        <f t="shared" si="2"/>
        <v>0</v>
      </c>
    </row>
    <row r="43" spans="1:7" x14ac:dyDescent="0.25">
      <c r="A43" s="1">
        <v>21</v>
      </c>
      <c r="B43" s="4" t="s">
        <v>102</v>
      </c>
      <c r="C43" s="7" t="s">
        <v>103</v>
      </c>
      <c r="D43" s="24" t="s">
        <v>7</v>
      </c>
      <c r="E43" s="57">
        <v>5</v>
      </c>
      <c r="F43" s="6">
        <v>0</v>
      </c>
      <c r="G43" s="6">
        <f t="shared" si="2"/>
        <v>0</v>
      </c>
    </row>
    <row r="44" spans="1:7" x14ac:dyDescent="0.25">
      <c r="A44" s="1">
        <v>22</v>
      </c>
      <c r="B44" s="4" t="s">
        <v>4</v>
      </c>
      <c r="C44" s="7" t="s">
        <v>104</v>
      </c>
      <c r="D44" s="24" t="s">
        <v>88</v>
      </c>
      <c r="E44" s="57">
        <f>(0.9*E32)</f>
        <v>4.5</v>
      </c>
      <c r="F44" s="6">
        <v>0</v>
      </c>
      <c r="G44" s="6">
        <f t="shared" si="2"/>
        <v>0</v>
      </c>
    </row>
    <row r="45" spans="1:7" x14ac:dyDescent="0.25">
      <c r="A45" s="1">
        <v>23</v>
      </c>
      <c r="B45" s="4" t="s">
        <v>4</v>
      </c>
      <c r="C45" s="7" t="s">
        <v>141</v>
      </c>
      <c r="D45" s="24" t="s">
        <v>88</v>
      </c>
      <c r="E45" s="57">
        <f>E44+E44*0.15</f>
        <v>5.1749999999999998</v>
      </c>
      <c r="F45" s="6">
        <v>0</v>
      </c>
      <c r="G45" s="6">
        <f t="shared" si="2"/>
        <v>0</v>
      </c>
    </row>
    <row r="46" spans="1:7" x14ac:dyDescent="0.25">
      <c r="A46" s="1">
        <v>24</v>
      </c>
      <c r="B46" s="4" t="s">
        <v>4</v>
      </c>
      <c r="C46" s="7" t="s">
        <v>142</v>
      </c>
      <c r="D46" s="24" t="s">
        <v>12</v>
      </c>
      <c r="E46" s="57">
        <f>4.5*E32</f>
        <v>22.5</v>
      </c>
      <c r="F46" s="6">
        <v>0</v>
      </c>
      <c r="G46" s="6">
        <f t="shared" si="2"/>
        <v>0</v>
      </c>
    </row>
    <row r="47" spans="1:7" x14ac:dyDescent="0.25">
      <c r="A47" s="1">
        <v>25</v>
      </c>
      <c r="B47" s="4" t="s">
        <v>4</v>
      </c>
      <c r="C47" s="7" t="s">
        <v>143</v>
      </c>
      <c r="D47" s="24" t="s">
        <v>12</v>
      </c>
      <c r="E47" s="57">
        <f>E46</f>
        <v>22.5</v>
      </c>
      <c r="F47" s="6">
        <v>0</v>
      </c>
      <c r="G47" s="6">
        <f t="shared" si="2"/>
        <v>0</v>
      </c>
    </row>
    <row r="48" spans="1:7" x14ac:dyDescent="0.25">
      <c r="A48" s="1">
        <v>26</v>
      </c>
      <c r="B48" s="4" t="s">
        <v>4</v>
      </c>
      <c r="C48" s="7" t="s">
        <v>105</v>
      </c>
      <c r="D48" s="24" t="s">
        <v>7</v>
      </c>
      <c r="E48" s="57">
        <v>5</v>
      </c>
      <c r="F48" s="6">
        <v>0</v>
      </c>
      <c r="G48" s="6">
        <f t="shared" si="2"/>
        <v>0</v>
      </c>
    </row>
    <row r="49" spans="1:7" x14ac:dyDescent="0.25">
      <c r="A49" s="1">
        <v>27</v>
      </c>
      <c r="B49" s="4" t="s">
        <v>4</v>
      </c>
      <c r="C49" s="7" t="s">
        <v>106</v>
      </c>
      <c r="D49" s="24" t="s">
        <v>7</v>
      </c>
      <c r="E49" s="57">
        <v>5</v>
      </c>
      <c r="F49" s="6">
        <v>0</v>
      </c>
      <c r="G49" s="6">
        <f t="shared" si="2"/>
        <v>0</v>
      </c>
    </row>
    <row r="50" spans="1:7" ht="24.75" x14ac:dyDescent="0.25">
      <c r="A50" s="1">
        <v>28</v>
      </c>
      <c r="B50" s="4" t="s">
        <v>4</v>
      </c>
      <c r="C50" s="7" t="s">
        <v>164</v>
      </c>
      <c r="D50" s="24" t="s">
        <v>7</v>
      </c>
      <c r="E50" s="57">
        <v>5</v>
      </c>
      <c r="F50" s="6">
        <v>0</v>
      </c>
      <c r="G50" s="6">
        <f t="shared" ref="G50" si="3">E50*F50</f>
        <v>0</v>
      </c>
    </row>
    <row r="51" spans="1:7" x14ac:dyDescent="0.25">
      <c r="A51" s="1">
        <v>29</v>
      </c>
      <c r="B51" s="4" t="s">
        <v>107</v>
      </c>
      <c r="C51" s="7" t="s">
        <v>108</v>
      </c>
      <c r="D51" s="24" t="s">
        <v>7</v>
      </c>
      <c r="E51" s="57">
        <v>5</v>
      </c>
      <c r="F51" s="6">
        <v>0</v>
      </c>
      <c r="G51" s="6">
        <f t="shared" si="2"/>
        <v>0</v>
      </c>
    </row>
    <row r="52" spans="1:7" ht="24.75" x14ac:dyDescent="0.25">
      <c r="A52" s="1">
        <v>30</v>
      </c>
      <c r="B52" s="4" t="s">
        <v>4</v>
      </c>
      <c r="C52" s="7" t="s">
        <v>163</v>
      </c>
      <c r="D52" s="24" t="s">
        <v>7</v>
      </c>
      <c r="E52" s="57">
        <v>5</v>
      </c>
      <c r="F52" s="6">
        <v>0</v>
      </c>
      <c r="G52" s="6">
        <f t="shared" ref="G52:G53" si="4">E52*F52</f>
        <v>0</v>
      </c>
    </row>
    <row r="53" spans="1:7" x14ac:dyDescent="0.25">
      <c r="A53" s="1">
        <v>31</v>
      </c>
      <c r="B53" s="4" t="s">
        <v>4</v>
      </c>
      <c r="C53" s="7" t="s">
        <v>185</v>
      </c>
      <c r="D53" s="24" t="s">
        <v>73</v>
      </c>
      <c r="E53" s="57">
        <v>1</v>
      </c>
      <c r="F53" s="6">
        <v>0</v>
      </c>
      <c r="G53" s="6">
        <f t="shared" si="4"/>
        <v>0</v>
      </c>
    </row>
    <row r="54" spans="1:7" x14ac:dyDescent="0.25">
      <c r="B54" s="4"/>
      <c r="C54" s="10" t="s">
        <v>27</v>
      </c>
      <c r="D54" s="24"/>
      <c r="E54" s="57"/>
      <c r="F54" s="6">
        <v>0</v>
      </c>
      <c r="G54" s="6"/>
    </row>
    <row r="55" spans="1:7" s="43" customFormat="1" ht="24.75" x14ac:dyDescent="0.25">
      <c r="A55" s="1">
        <v>32</v>
      </c>
      <c r="B55" s="4" t="s">
        <v>4</v>
      </c>
      <c r="C55" s="7" t="s">
        <v>146</v>
      </c>
      <c r="D55" s="24" t="s">
        <v>7</v>
      </c>
      <c r="E55" s="57">
        <v>5</v>
      </c>
      <c r="F55" s="6">
        <v>0</v>
      </c>
      <c r="G55" s="6">
        <f t="shared" ref="G55" si="5">E55*F55</f>
        <v>0</v>
      </c>
    </row>
    <row r="56" spans="1:7" x14ac:dyDescent="0.25">
      <c r="A56" s="64"/>
      <c r="B56" s="64"/>
      <c r="C56" s="64"/>
      <c r="D56" s="64"/>
      <c r="E56" s="64"/>
      <c r="F56" s="12" t="s">
        <v>29</v>
      </c>
      <c r="G56" s="31">
        <f>SUM(G32:G55)</f>
        <v>0</v>
      </c>
    </row>
    <row r="57" spans="1:7" x14ac:dyDescent="0.25">
      <c r="A57" s="25"/>
      <c r="B57" s="26" t="s">
        <v>0</v>
      </c>
      <c r="C57" s="27"/>
      <c r="D57" s="28"/>
      <c r="E57" s="28"/>
      <c r="F57" s="29"/>
      <c r="G57" s="30"/>
    </row>
    <row r="58" spans="1:7" ht="24.75" x14ac:dyDescent="0.25">
      <c r="A58" s="1">
        <v>33</v>
      </c>
      <c r="B58" s="4" t="s">
        <v>1</v>
      </c>
      <c r="C58" s="2" t="s">
        <v>2</v>
      </c>
      <c r="D58" s="24" t="s">
        <v>3</v>
      </c>
      <c r="E58" s="57">
        <v>20</v>
      </c>
      <c r="F58" s="6">
        <v>0</v>
      </c>
      <c r="G58" s="6">
        <f>E58*F58</f>
        <v>0</v>
      </c>
    </row>
    <row r="59" spans="1:7" x14ac:dyDescent="0.25">
      <c r="A59" s="1">
        <v>34</v>
      </c>
      <c r="B59" s="4" t="s">
        <v>4</v>
      </c>
      <c r="C59" s="5" t="s">
        <v>5</v>
      </c>
      <c r="D59" s="24" t="s">
        <v>3</v>
      </c>
      <c r="E59" s="57">
        <f>E58/2</f>
        <v>10</v>
      </c>
      <c r="F59" s="6">
        <v>0</v>
      </c>
      <c r="G59" s="6">
        <f t="shared" ref="G59:G76" si="6">E59*F59</f>
        <v>0</v>
      </c>
    </row>
    <row r="60" spans="1:7" x14ac:dyDescent="0.25">
      <c r="A60" s="1">
        <v>35</v>
      </c>
      <c r="B60" s="4" t="s">
        <v>4</v>
      </c>
      <c r="C60" s="5" t="s">
        <v>6</v>
      </c>
      <c r="D60" s="24" t="s">
        <v>7</v>
      </c>
      <c r="E60" s="57">
        <v>20</v>
      </c>
      <c r="F60" s="6">
        <v>0</v>
      </c>
      <c r="G60" s="6">
        <f t="shared" si="6"/>
        <v>0</v>
      </c>
    </row>
    <row r="61" spans="1:7" x14ac:dyDescent="0.25">
      <c r="A61" s="1">
        <v>36</v>
      </c>
      <c r="B61" s="4" t="s">
        <v>8</v>
      </c>
      <c r="C61" s="5" t="s">
        <v>9</v>
      </c>
      <c r="D61" s="24" t="s">
        <v>7</v>
      </c>
      <c r="E61" s="57">
        <v>20</v>
      </c>
      <c r="F61" s="6">
        <v>0</v>
      </c>
      <c r="G61" s="6">
        <f t="shared" si="6"/>
        <v>0</v>
      </c>
    </row>
    <row r="62" spans="1:7" x14ac:dyDescent="0.25">
      <c r="A62" s="1">
        <v>37</v>
      </c>
      <c r="B62" s="4" t="s">
        <v>4</v>
      </c>
      <c r="C62" s="7" t="s">
        <v>10</v>
      </c>
      <c r="D62" s="24" t="s">
        <v>3</v>
      </c>
      <c r="E62" s="57">
        <f>E58/2</f>
        <v>10</v>
      </c>
      <c r="F62" s="6">
        <v>0</v>
      </c>
      <c r="G62" s="6">
        <f t="shared" si="6"/>
        <v>0</v>
      </c>
    </row>
    <row r="63" spans="1:7" x14ac:dyDescent="0.25">
      <c r="A63" s="1">
        <v>38</v>
      </c>
      <c r="B63" s="4" t="s">
        <v>4</v>
      </c>
      <c r="C63" s="7" t="s">
        <v>11</v>
      </c>
      <c r="D63" s="24" t="s">
        <v>12</v>
      </c>
      <c r="E63" s="57">
        <f>E58*1.5</f>
        <v>30</v>
      </c>
      <c r="F63" s="6">
        <v>0</v>
      </c>
      <c r="G63" s="6">
        <f t="shared" si="6"/>
        <v>0</v>
      </c>
    </row>
    <row r="64" spans="1:7" ht="24.75" x14ac:dyDescent="0.25">
      <c r="A64" s="1">
        <v>39</v>
      </c>
      <c r="B64" s="4" t="s">
        <v>4</v>
      </c>
      <c r="C64" s="7" t="s">
        <v>134</v>
      </c>
      <c r="D64" s="24" t="s">
        <v>12</v>
      </c>
      <c r="E64" s="57">
        <f>E63</f>
        <v>30</v>
      </c>
      <c r="F64" s="6">
        <v>0</v>
      </c>
      <c r="G64" s="6">
        <f t="shared" si="6"/>
        <v>0</v>
      </c>
    </row>
    <row r="65" spans="1:9" x14ac:dyDescent="0.25">
      <c r="A65" s="1">
        <v>40</v>
      </c>
      <c r="B65" s="4" t="s">
        <v>4</v>
      </c>
      <c r="C65" s="7" t="s">
        <v>13</v>
      </c>
      <c r="D65" s="24" t="s">
        <v>7</v>
      </c>
      <c r="E65" s="57">
        <f>E61</f>
        <v>20</v>
      </c>
      <c r="F65" s="6">
        <v>0</v>
      </c>
      <c r="G65" s="6">
        <f t="shared" si="6"/>
        <v>0</v>
      </c>
    </row>
    <row r="66" spans="1:9" x14ac:dyDescent="0.25">
      <c r="A66" s="1">
        <v>41</v>
      </c>
      <c r="B66" s="4" t="s">
        <v>14</v>
      </c>
      <c r="C66" s="5" t="s">
        <v>15</v>
      </c>
      <c r="D66" s="24" t="s">
        <v>7</v>
      </c>
      <c r="E66" s="57">
        <v>14</v>
      </c>
      <c r="F66" s="6">
        <v>0</v>
      </c>
      <c r="G66" s="6">
        <f t="shared" si="6"/>
        <v>0</v>
      </c>
    </row>
    <row r="67" spans="1:9" ht="36" x14ac:dyDescent="0.25">
      <c r="A67" s="1">
        <v>42</v>
      </c>
      <c r="B67" s="4" t="s">
        <v>4</v>
      </c>
      <c r="C67" s="8" t="s">
        <v>16</v>
      </c>
      <c r="D67" s="24" t="s">
        <v>7</v>
      </c>
      <c r="E67" s="57">
        <v>14</v>
      </c>
      <c r="F67" s="6">
        <v>0</v>
      </c>
      <c r="G67" s="6">
        <f t="shared" si="6"/>
        <v>0</v>
      </c>
    </row>
    <row r="68" spans="1:9" x14ac:dyDescent="0.25">
      <c r="A68" s="1">
        <v>43</v>
      </c>
      <c r="B68" s="4" t="s">
        <v>4</v>
      </c>
      <c r="C68" s="8" t="s">
        <v>171</v>
      </c>
      <c r="D68" s="24" t="s">
        <v>7</v>
      </c>
      <c r="E68" s="57">
        <v>6</v>
      </c>
      <c r="F68" s="6">
        <v>0</v>
      </c>
      <c r="G68" s="6">
        <f t="shared" si="6"/>
        <v>0</v>
      </c>
    </row>
    <row r="69" spans="1:9" x14ac:dyDescent="0.25">
      <c r="A69" s="1">
        <v>44</v>
      </c>
      <c r="B69" s="4" t="s">
        <v>4</v>
      </c>
      <c r="C69" s="5" t="s">
        <v>17</v>
      </c>
      <c r="D69" s="24" t="s">
        <v>7</v>
      </c>
      <c r="E69" s="57">
        <v>14</v>
      </c>
      <c r="F69" s="6">
        <v>0</v>
      </c>
      <c r="G69" s="6">
        <f t="shared" si="6"/>
        <v>0</v>
      </c>
    </row>
    <row r="70" spans="1:9" x14ac:dyDescent="0.25">
      <c r="A70" s="1">
        <v>45</v>
      </c>
      <c r="B70" s="4" t="s">
        <v>4</v>
      </c>
      <c r="C70" s="5" t="s">
        <v>18</v>
      </c>
      <c r="D70" s="24" t="s">
        <v>7</v>
      </c>
      <c r="E70" s="57">
        <v>14</v>
      </c>
      <c r="F70" s="6">
        <v>0</v>
      </c>
      <c r="G70" s="6">
        <f t="shared" si="6"/>
        <v>0</v>
      </c>
    </row>
    <row r="71" spans="1:9" x14ac:dyDescent="0.25">
      <c r="A71" s="1">
        <v>46</v>
      </c>
      <c r="B71" s="4" t="s">
        <v>4</v>
      </c>
      <c r="C71" s="5" t="s">
        <v>19</v>
      </c>
      <c r="D71" s="24" t="s">
        <v>7</v>
      </c>
      <c r="E71" s="57">
        <v>20</v>
      </c>
      <c r="F71" s="6">
        <v>0</v>
      </c>
      <c r="G71" s="6">
        <f t="shared" si="6"/>
        <v>0</v>
      </c>
    </row>
    <row r="72" spans="1:9" x14ac:dyDescent="0.25">
      <c r="A72" s="1">
        <v>47</v>
      </c>
      <c r="B72" s="4" t="s">
        <v>4</v>
      </c>
      <c r="C72" s="5" t="s">
        <v>20</v>
      </c>
      <c r="D72" s="24" t="s">
        <v>7</v>
      </c>
      <c r="E72" s="57">
        <v>20</v>
      </c>
      <c r="F72" s="6">
        <v>0</v>
      </c>
      <c r="G72" s="6">
        <f t="shared" si="6"/>
        <v>0</v>
      </c>
    </row>
    <row r="73" spans="1:9" x14ac:dyDescent="0.25">
      <c r="A73" s="1">
        <v>48</v>
      </c>
      <c r="B73" s="4" t="s">
        <v>4</v>
      </c>
      <c r="C73" s="5" t="s">
        <v>21</v>
      </c>
      <c r="D73" s="24" t="s">
        <v>7</v>
      </c>
      <c r="E73" s="57">
        <v>20</v>
      </c>
      <c r="F73" s="6">
        <v>0</v>
      </c>
      <c r="G73" s="6">
        <f t="shared" si="6"/>
        <v>0</v>
      </c>
    </row>
    <row r="74" spans="1:9" x14ac:dyDescent="0.25">
      <c r="A74" s="1">
        <v>49</v>
      </c>
      <c r="B74" s="4" t="s">
        <v>22</v>
      </c>
      <c r="C74" s="5" t="s">
        <v>23</v>
      </c>
      <c r="D74" s="24" t="s">
        <v>7</v>
      </c>
      <c r="E74" s="57">
        <v>20</v>
      </c>
      <c r="F74" s="6">
        <v>0</v>
      </c>
      <c r="G74" s="6">
        <f t="shared" si="6"/>
        <v>0</v>
      </c>
    </row>
    <row r="75" spans="1:9" x14ac:dyDescent="0.25">
      <c r="A75" s="1">
        <v>50</v>
      </c>
      <c r="B75" s="4" t="s">
        <v>4</v>
      </c>
      <c r="C75" s="7" t="s">
        <v>24</v>
      </c>
      <c r="D75" s="24" t="s">
        <v>3</v>
      </c>
      <c r="E75" s="57">
        <f>(0.1*E74)</f>
        <v>2</v>
      </c>
      <c r="F75" s="6">
        <v>0</v>
      </c>
      <c r="G75" s="6">
        <f t="shared" si="6"/>
        <v>0</v>
      </c>
    </row>
    <row r="76" spans="1:9" x14ac:dyDescent="0.25">
      <c r="A76" s="1">
        <v>51</v>
      </c>
      <c r="B76" s="4" t="s">
        <v>25</v>
      </c>
      <c r="C76" s="5" t="s">
        <v>26</v>
      </c>
      <c r="D76" s="24" t="s">
        <v>7</v>
      </c>
      <c r="E76" s="57">
        <v>20</v>
      </c>
      <c r="F76" s="6">
        <v>0</v>
      </c>
      <c r="G76" s="6">
        <f t="shared" si="6"/>
        <v>0</v>
      </c>
    </row>
    <row r="77" spans="1:9" x14ac:dyDescent="0.25">
      <c r="A77" s="1"/>
      <c r="B77" s="4"/>
      <c r="C77" s="10" t="s">
        <v>27</v>
      </c>
      <c r="D77" s="24"/>
      <c r="E77" s="57"/>
      <c r="F77" s="6"/>
      <c r="G77" s="6"/>
    </row>
    <row r="78" spans="1:9" x14ac:dyDescent="0.25">
      <c r="A78" s="1">
        <v>52</v>
      </c>
      <c r="B78" s="4" t="s">
        <v>4</v>
      </c>
      <c r="C78" s="7" t="s">
        <v>170</v>
      </c>
      <c r="D78" s="24" t="s">
        <v>7</v>
      </c>
      <c r="E78" s="57">
        <v>3</v>
      </c>
      <c r="F78" s="6">
        <v>0</v>
      </c>
      <c r="G78" s="6">
        <f t="shared" ref="G78:G83" si="7">E78*F78</f>
        <v>0</v>
      </c>
      <c r="I78" s="45"/>
    </row>
    <row r="79" spans="1:9" x14ac:dyDescent="0.25">
      <c r="A79" s="1">
        <v>53</v>
      </c>
      <c r="B79" s="4" t="s">
        <v>4</v>
      </c>
      <c r="C79" s="7" t="s">
        <v>166</v>
      </c>
      <c r="D79" s="24" t="s">
        <v>7</v>
      </c>
      <c r="E79" s="57">
        <v>6</v>
      </c>
      <c r="F79" s="6">
        <v>0</v>
      </c>
      <c r="G79" s="6">
        <f t="shared" si="7"/>
        <v>0</v>
      </c>
      <c r="I79" s="36"/>
    </row>
    <row r="80" spans="1:9" x14ac:dyDescent="0.25">
      <c r="A80" s="1">
        <v>54</v>
      </c>
      <c r="B80" s="4" t="s">
        <v>4</v>
      </c>
      <c r="C80" s="7" t="s">
        <v>167</v>
      </c>
      <c r="D80" s="24" t="s">
        <v>7</v>
      </c>
      <c r="E80" s="57">
        <v>1</v>
      </c>
      <c r="F80" s="6">
        <v>0</v>
      </c>
      <c r="G80" s="6">
        <f t="shared" si="7"/>
        <v>0</v>
      </c>
      <c r="I80" s="37"/>
    </row>
    <row r="81" spans="1:10" x14ac:dyDescent="0.25">
      <c r="A81" s="1">
        <v>55</v>
      </c>
      <c r="B81" s="4" t="s">
        <v>4</v>
      </c>
      <c r="C81" s="7" t="s">
        <v>169</v>
      </c>
      <c r="D81" s="24" t="s">
        <v>7</v>
      </c>
      <c r="E81" s="57">
        <v>3</v>
      </c>
      <c r="F81" s="6">
        <v>0</v>
      </c>
      <c r="G81" s="6">
        <f t="shared" si="7"/>
        <v>0</v>
      </c>
      <c r="I81" s="37"/>
    </row>
    <row r="82" spans="1:10" x14ac:dyDescent="0.25">
      <c r="A82" s="1">
        <v>56</v>
      </c>
      <c r="B82" s="4" t="s">
        <v>4</v>
      </c>
      <c r="C82" s="7" t="s">
        <v>168</v>
      </c>
      <c r="D82" s="24" t="s">
        <v>7</v>
      </c>
      <c r="E82" s="57">
        <v>3</v>
      </c>
      <c r="F82" s="6">
        <v>0</v>
      </c>
      <c r="G82" s="6">
        <f t="shared" ref="G82" si="8">E82*F82</f>
        <v>0</v>
      </c>
      <c r="I82" s="37"/>
    </row>
    <row r="83" spans="1:10" x14ac:dyDescent="0.25">
      <c r="A83" s="1">
        <v>57</v>
      </c>
      <c r="B83" s="4" t="s">
        <v>4</v>
      </c>
      <c r="C83" s="7" t="s">
        <v>28</v>
      </c>
      <c r="D83" s="24" t="s">
        <v>7</v>
      </c>
      <c r="E83" s="57">
        <v>3</v>
      </c>
      <c r="F83" s="6">
        <v>0</v>
      </c>
      <c r="G83" s="6">
        <f t="shared" si="7"/>
        <v>0</v>
      </c>
      <c r="I83" s="37"/>
    </row>
    <row r="84" spans="1:10" x14ac:dyDescent="0.25">
      <c r="A84" s="64"/>
      <c r="B84" s="64"/>
      <c r="C84" s="64"/>
      <c r="D84" s="64"/>
      <c r="E84" s="64"/>
      <c r="F84" s="12" t="s">
        <v>29</v>
      </c>
      <c r="G84" s="13">
        <f>SUM(G58:G83)</f>
        <v>0</v>
      </c>
      <c r="I84" s="38"/>
      <c r="J84" s="20"/>
    </row>
    <row r="85" spans="1:10" x14ac:dyDescent="0.25">
      <c r="A85" s="25"/>
      <c r="B85" s="26" t="s">
        <v>30</v>
      </c>
      <c r="C85" s="27"/>
      <c r="D85" s="28"/>
      <c r="E85" s="28"/>
      <c r="F85" s="29"/>
      <c r="G85" s="30"/>
    </row>
    <row r="86" spans="1:10" x14ac:dyDescent="0.25">
      <c r="A86" s="1">
        <v>58</v>
      </c>
      <c r="B86" s="4" t="s">
        <v>129</v>
      </c>
      <c r="C86" s="17" t="s">
        <v>45</v>
      </c>
      <c r="D86" s="24" t="s">
        <v>46</v>
      </c>
      <c r="E86" s="55">
        <f>E88*2</f>
        <v>92</v>
      </c>
      <c r="F86" s="6">
        <v>0</v>
      </c>
      <c r="G86" s="6">
        <f t="shared" ref="G86:G88" si="9">F86*E86</f>
        <v>0</v>
      </c>
    </row>
    <row r="87" spans="1:10" x14ac:dyDescent="0.25">
      <c r="A87" s="1">
        <v>59</v>
      </c>
      <c r="B87" s="4" t="s">
        <v>4</v>
      </c>
      <c r="C87" s="17" t="s">
        <v>47</v>
      </c>
      <c r="D87" s="24" t="s">
        <v>48</v>
      </c>
      <c r="E87" s="55">
        <f>E86*0.0005</f>
        <v>4.5999999999999999E-2</v>
      </c>
      <c r="F87" s="6">
        <v>0</v>
      </c>
      <c r="G87" s="6">
        <f t="shared" si="9"/>
        <v>0</v>
      </c>
    </row>
    <row r="88" spans="1:10" x14ac:dyDescent="0.25">
      <c r="A88" s="1">
        <v>60</v>
      </c>
      <c r="B88" s="4" t="s">
        <v>130</v>
      </c>
      <c r="C88" s="17" t="s">
        <v>50</v>
      </c>
      <c r="D88" s="24" t="s">
        <v>46</v>
      </c>
      <c r="E88" s="55">
        <v>46</v>
      </c>
      <c r="F88" s="6">
        <v>0</v>
      </c>
      <c r="G88" s="6">
        <f t="shared" si="9"/>
        <v>0</v>
      </c>
    </row>
    <row r="89" spans="1:10" x14ac:dyDescent="0.25">
      <c r="A89" s="1">
        <v>61</v>
      </c>
      <c r="B89" s="4" t="s">
        <v>53</v>
      </c>
      <c r="C89" s="17" t="s">
        <v>112</v>
      </c>
      <c r="D89" s="24" t="s">
        <v>46</v>
      </c>
      <c r="E89" s="55">
        <f>E92</f>
        <v>40</v>
      </c>
      <c r="F89" s="6">
        <v>0</v>
      </c>
      <c r="G89" s="6">
        <f t="shared" ref="G89" si="10">F89*E89</f>
        <v>0</v>
      </c>
    </row>
    <row r="90" spans="1:10" ht="36.75" x14ac:dyDescent="0.25">
      <c r="A90" s="1">
        <v>62</v>
      </c>
      <c r="B90" s="4" t="s">
        <v>4</v>
      </c>
      <c r="C90" s="7" t="s">
        <v>133</v>
      </c>
      <c r="D90" s="24" t="s">
        <v>35</v>
      </c>
      <c r="E90" s="15">
        <f>0.1*E94+(((0.1*E94)/100)*3)</f>
        <v>4.7380000000000004</v>
      </c>
      <c r="F90" s="6">
        <v>0</v>
      </c>
      <c r="G90" s="6">
        <f>E90*F90</f>
        <v>0</v>
      </c>
    </row>
    <row r="91" spans="1:10" x14ac:dyDescent="0.25">
      <c r="A91" s="1">
        <v>63</v>
      </c>
      <c r="B91" s="4" t="s">
        <v>131</v>
      </c>
      <c r="C91" s="7" t="s">
        <v>132</v>
      </c>
      <c r="D91" s="24" t="s">
        <v>7</v>
      </c>
      <c r="E91" s="15">
        <v>40</v>
      </c>
      <c r="F91" s="6">
        <v>0</v>
      </c>
      <c r="G91" s="6">
        <f t="shared" ref="G91:G95" si="11">E91*F91</f>
        <v>0</v>
      </c>
    </row>
    <row r="92" spans="1:10" ht="24.75" x14ac:dyDescent="0.25">
      <c r="A92" s="1">
        <v>64</v>
      </c>
      <c r="B92" s="4" t="s">
        <v>183</v>
      </c>
      <c r="C92" s="7" t="s">
        <v>184</v>
      </c>
      <c r="D92" s="24" t="s">
        <v>7</v>
      </c>
      <c r="E92" s="15">
        <f>E91</f>
        <v>40</v>
      </c>
      <c r="F92" s="6">
        <v>0</v>
      </c>
      <c r="G92" s="6">
        <f t="shared" si="11"/>
        <v>0</v>
      </c>
    </row>
    <row r="93" spans="1:10" x14ac:dyDescent="0.25">
      <c r="A93" s="1">
        <v>65</v>
      </c>
      <c r="B93" s="4" t="s">
        <v>4</v>
      </c>
      <c r="C93" s="7" t="s">
        <v>36</v>
      </c>
      <c r="D93" s="24" t="s">
        <v>7</v>
      </c>
      <c r="E93" s="15">
        <f>E92*3</f>
        <v>120</v>
      </c>
      <c r="F93" s="6">
        <v>0</v>
      </c>
      <c r="G93" s="6">
        <f t="shared" si="11"/>
        <v>0</v>
      </c>
    </row>
    <row r="94" spans="1:10" x14ac:dyDescent="0.25">
      <c r="A94" s="1">
        <v>66</v>
      </c>
      <c r="B94" s="4" t="s">
        <v>126</v>
      </c>
      <c r="C94" s="7" t="s">
        <v>127</v>
      </c>
      <c r="D94" s="24" t="s">
        <v>38</v>
      </c>
      <c r="E94" s="15">
        <v>46</v>
      </c>
      <c r="F94" s="6">
        <v>0</v>
      </c>
      <c r="G94" s="6">
        <f t="shared" si="11"/>
        <v>0</v>
      </c>
    </row>
    <row r="95" spans="1:10" x14ac:dyDescent="0.25">
      <c r="A95" s="1">
        <v>67</v>
      </c>
      <c r="B95" s="4" t="s">
        <v>4</v>
      </c>
      <c r="C95" s="7" t="s">
        <v>128</v>
      </c>
      <c r="D95" s="24" t="s">
        <v>35</v>
      </c>
      <c r="E95" s="15">
        <f>0.07*E94</f>
        <v>3.22</v>
      </c>
      <c r="F95" s="6">
        <v>0</v>
      </c>
      <c r="G95" s="6">
        <f t="shared" si="11"/>
        <v>0</v>
      </c>
    </row>
    <row r="96" spans="1:10" x14ac:dyDescent="0.25">
      <c r="A96" s="1"/>
      <c r="B96" s="4"/>
      <c r="C96" s="10" t="s">
        <v>27</v>
      </c>
      <c r="D96" s="24"/>
      <c r="E96" s="15"/>
      <c r="F96" s="6"/>
      <c r="G96" s="6"/>
    </row>
    <row r="97" spans="1:7" x14ac:dyDescent="0.25">
      <c r="A97" s="1">
        <v>68</v>
      </c>
      <c r="B97" s="4" t="s">
        <v>4</v>
      </c>
      <c r="C97" s="7" t="s">
        <v>125</v>
      </c>
      <c r="D97" s="24" t="s">
        <v>7</v>
      </c>
      <c r="E97" s="15">
        <v>40</v>
      </c>
      <c r="F97" s="6">
        <v>0</v>
      </c>
      <c r="G97" s="6">
        <f>F97*E97</f>
        <v>0</v>
      </c>
    </row>
    <row r="98" spans="1:7" x14ac:dyDescent="0.25">
      <c r="A98" s="64"/>
      <c r="B98" s="64"/>
      <c r="C98" s="64"/>
      <c r="D98" s="64"/>
      <c r="E98" s="64"/>
      <c r="F98" s="12" t="s">
        <v>29</v>
      </c>
      <c r="G98" s="13">
        <f>SUM(G86:G97)</f>
        <v>0</v>
      </c>
    </row>
    <row r="99" spans="1:7" x14ac:dyDescent="0.25">
      <c r="A99" s="25"/>
      <c r="B99" s="26" t="s">
        <v>39</v>
      </c>
      <c r="C99" s="27"/>
      <c r="D99" s="28"/>
      <c r="E99" s="28"/>
      <c r="F99" s="29"/>
      <c r="G99" s="30"/>
    </row>
    <row r="100" spans="1:7" x14ac:dyDescent="0.25">
      <c r="A100" s="1">
        <v>69</v>
      </c>
      <c r="B100" s="4" t="s">
        <v>31</v>
      </c>
      <c r="C100" s="7" t="s">
        <v>32</v>
      </c>
      <c r="D100" s="24" t="s">
        <v>7</v>
      </c>
      <c r="E100" s="58">
        <v>16</v>
      </c>
      <c r="F100" s="6">
        <v>0</v>
      </c>
      <c r="G100" s="6">
        <f t="shared" ref="G100:G104" si="12">E100*F100</f>
        <v>0</v>
      </c>
    </row>
    <row r="101" spans="1:7" x14ac:dyDescent="0.25">
      <c r="A101" s="1">
        <v>70</v>
      </c>
      <c r="B101" s="4" t="s">
        <v>33</v>
      </c>
      <c r="C101" s="7" t="s">
        <v>34</v>
      </c>
      <c r="D101" s="24" t="s">
        <v>7</v>
      </c>
      <c r="E101" s="58">
        <f>E100</f>
        <v>16</v>
      </c>
      <c r="F101" s="6">
        <v>0</v>
      </c>
      <c r="G101" s="6">
        <f t="shared" si="12"/>
        <v>0</v>
      </c>
    </row>
    <row r="102" spans="1:7" x14ac:dyDescent="0.25">
      <c r="A102" s="1">
        <v>71</v>
      </c>
      <c r="B102" s="4" t="s">
        <v>4</v>
      </c>
      <c r="C102" s="7" t="s">
        <v>40</v>
      </c>
      <c r="D102" s="24" t="s">
        <v>35</v>
      </c>
      <c r="E102" s="58">
        <f>0.21*E100</f>
        <v>3.36</v>
      </c>
      <c r="F102" s="6">
        <v>0</v>
      </c>
      <c r="G102" s="6">
        <f t="shared" si="12"/>
        <v>0</v>
      </c>
    </row>
    <row r="103" spans="1:7" x14ac:dyDescent="0.25">
      <c r="A103" s="1">
        <v>72</v>
      </c>
      <c r="B103" s="4" t="s">
        <v>4</v>
      </c>
      <c r="C103" s="7" t="s">
        <v>36</v>
      </c>
      <c r="D103" s="24" t="s">
        <v>7</v>
      </c>
      <c r="E103" s="58">
        <f>3*E100</f>
        <v>48</v>
      </c>
      <c r="F103" s="6">
        <v>0</v>
      </c>
      <c r="G103" s="6">
        <f t="shared" si="12"/>
        <v>0</v>
      </c>
    </row>
    <row r="104" spans="1:7" x14ac:dyDescent="0.25">
      <c r="A104" s="1">
        <v>73</v>
      </c>
      <c r="B104" s="4" t="s">
        <v>37</v>
      </c>
      <c r="C104" s="7" t="s">
        <v>123</v>
      </c>
      <c r="D104" s="24" t="s">
        <v>38</v>
      </c>
      <c r="E104" s="57">
        <f>0.5*E100</f>
        <v>8</v>
      </c>
      <c r="F104" s="6">
        <v>0</v>
      </c>
      <c r="G104" s="6">
        <f t="shared" si="12"/>
        <v>0</v>
      </c>
    </row>
    <row r="105" spans="1:7" x14ac:dyDescent="0.25">
      <c r="A105" s="1">
        <v>74</v>
      </c>
      <c r="B105" s="4" t="s">
        <v>4</v>
      </c>
      <c r="C105" s="7" t="s">
        <v>41</v>
      </c>
      <c r="D105" s="24" t="s">
        <v>35</v>
      </c>
      <c r="E105" s="58">
        <f>E104*0.07</f>
        <v>0.56000000000000005</v>
      </c>
      <c r="F105" s="6">
        <v>0</v>
      </c>
      <c r="G105" s="6">
        <f>E105*F105</f>
        <v>0</v>
      </c>
    </row>
    <row r="106" spans="1:7" x14ac:dyDescent="0.25">
      <c r="A106" s="1">
        <v>75</v>
      </c>
      <c r="B106" s="4" t="s">
        <v>4</v>
      </c>
      <c r="C106" s="7" t="s">
        <v>42</v>
      </c>
      <c r="D106" s="24" t="s">
        <v>7</v>
      </c>
      <c r="E106" s="58">
        <f>E100</f>
        <v>16</v>
      </c>
      <c r="F106" s="6">
        <v>0</v>
      </c>
      <c r="G106" s="6">
        <f t="shared" ref="G106" si="13">E106*F106</f>
        <v>0</v>
      </c>
    </row>
    <row r="107" spans="1:7" x14ac:dyDescent="0.25">
      <c r="A107" s="1">
        <v>76</v>
      </c>
      <c r="B107" s="4" t="s">
        <v>4</v>
      </c>
      <c r="C107" s="7" t="s">
        <v>122</v>
      </c>
      <c r="D107" s="24" t="s">
        <v>7</v>
      </c>
      <c r="E107" s="58">
        <v>14</v>
      </c>
      <c r="F107" s="6">
        <v>0</v>
      </c>
      <c r="G107" s="6">
        <f>F107*E107</f>
        <v>0</v>
      </c>
    </row>
    <row r="108" spans="1:7" ht="24.75" x14ac:dyDescent="0.25">
      <c r="A108" s="1">
        <v>77</v>
      </c>
      <c r="B108" s="4" t="s">
        <v>4</v>
      </c>
      <c r="C108" s="7" t="s">
        <v>124</v>
      </c>
      <c r="D108" s="24" t="s">
        <v>7</v>
      </c>
      <c r="E108" s="58">
        <v>6</v>
      </c>
      <c r="F108" s="6">
        <v>0</v>
      </c>
      <c r="G108" s="6">
        <f>F108*E108</f>
        <v>0</v>
      </c>
    </row>
    <row r="109" spans="1:7" x14ac:dyDescent="0.25">
      <c r="A109" s="1">
        <v>78</v>
      </c>
      <c r="B109" s="4" t="s">
        <v>4</v>
      </c>
      <c r="C109" s="7" t="s">
        <v>120</v>
      </c>
      <c r="D109" s="24" t="s">
        <v>7</v>
      </c>
      <c r="E109" s="58">
        <v>3</v>
      </c>
      <c r="F109" s="6">
        <v>0</v>
      </c>
      <c r="G109" s="6">
        <f>F109*E109</f>
        <v>0</v>
      </c>
    </row>
    <row r="110" spans="1:7" x14ac:dyDescent="0.25">
      <c r="A110" s="1">
        <v>79</v>
      </c>
      <c r="B110" s="4" t="s">
        <v>4</v>
      </c>
      <c r="C110" s="7" t="s">
        <v>119</v>
      </c>
      <c r="D110" s="24" t="s">
        <v>7</v>
      </c>
      <c r="E110" s="58">
        <v>8</v>
      </c>
      <c r="F110" s="6">
        <v>0</v>
      </c>
      <c r="G110" s="6">
        <f t="shared" ref="G110:G112" si="14">F110*E110</f>
        <v>0</v>
      </c>
    </row>
    <row r="111" spans="1:7" x14ac:dyDescent="0.25">
      <c r="A111" s="1">
        <v>80</v>
      </c>
      <c r="B111" s="4" t="s">
        <v>4</v>
      </c>
      <c r="C111" s="7" t="s">
        <v>118</v>
      </c>
      <c r="D111" s="24" t="s">
        <v>7</v>
      </c>
      <c r="E111" s="58">
        <v>2</v>
      </c>
      <c r="F111" s="6">
        <v>0</v>
      </c>
      <c r="G111" s="6">
        <f t="shared" si="14"/>
        <v>0</v>
      </c>
    </row>
    <row r="112" spans="1:7" x14ac:dyDescent="0.25">
      <c r="A112" s="1">
        <v>81</v>
      </c>
      <c r="B112" s="4" t="s">
        <v>4</v>
      </c>
      <c r="C112" s="7" t="s">
        <v>121</v>
      </c>
      <c r="D112" s="24" t="s">
        <v>7</v>
      </c>
      <c r="E112" s="58">
        <v>7</v>
      </c>
      <c r="F112" s="6">
        <v>0</v>
      </c>
      <c r="G112" s="6">
        <f t="shared" si="14"/>
        <v>0</v>
      </c>
    </row>
    <row r="113" spans="1:7" x14ac:dyDescent="0.25">
      <c r="A113" s="65"/>
      <c r="B113" s="65"/>
      <c r="C113" s="65"/>
      <c r="D113" s="65"/>
      <c r="E113" s="65"/>
      <c r="F113" s="12" t="s">
        <v>29</v>
      </c>
      <c r="G113" s="47">
        <f>SUM(G100:G112)</f>
        <v>0</v>
      </c>
    </row>
    <row r="114" spans="1:7" x14ac:dyDescent="0.25">
      <c r="A114" s="25"/>
      <c r="B114" s="26" t="s">
        <v>147</v>
      </c>
      <c r="C114" s="27"/>
      <c r="D114" s="28"/>
      <c r="E114" s="28"/>
      <c r="F114" s="29"/>
      <c r="G114" s="30"/>
    </row>
    <row r="115" spans="1:7" x14ac:dyDescent="0.25">
      <c r="A115" s="3">
        <v>82</v>
      </c>
      <c r="B115" s="4" t="s">
        <v>4</v>
      </c>
      <c r="C115" s="42" t="s">
        <v>136</v>
      </c>
      <c r="D115" s="24" t="s">
        <v>87</v>
      </c>
      <c r="E115" s="62">
        <v>156</v>
      </c>
      <c r="F115" s="6">
        <v>0</v>
      </c>
      <c r="G115" s="6">
        <f>E115*F115</f>
        <v>0</v>
      </c>
    </row>
    <row r="116" spans="1:7" ht="72" x14ac:dyDescent="0.25">
      <c r="A116" s="1">
        <v>83</v>
      </c>
      <c r="B116" s="4" t="s">
        <v>4</v>
      </c>
      <c r="C116" s="41" t="s">
        <v>89</v>
      </c>
      <c r="D116" s="24" t="s">
        <v>88</v>
      </c>
      <c r="E116" s="57">
        <f>E115*0.25</f>
        <v>39</v>
      </c>
      <c r="F116" s="6">
        <v>0</v>
      </c>
      <c r="G116" s="6">
        <f>E116*F116</f>
        <v>0</v>
      </c>
    </row>
    <row r="117" spans="1:7" x14ac:dyDescent="0.25">
      <c r="A117" s="3">
        <v>84</v>
      </c>
      <c r="B117" s="4" t="s">
        <v>76</v>
      </c>
      <c r="C117" s="7" t="s">
        <v>77</v>
      </c>
      <c r="D117" s="24" t="s">
        <v>7</v>
      </c>
      <c r="E117" s="57">
        <v>1100</v>
      </c>
      <c r="F117" s="6">
        <v>0</v>
      </c>
      <c r="G117" s="6">
        <f>E117*F117</f>
        <v>0</v>
      </c>
    </row>
    <row r="118" spans="1:7" x14ac:dyDescent="0.25">
      <c r="A118" s="1">
        <v>85</v>
      </c>
      <c r="B118" s="4" t="s">
        <v>4</v>
      </c>
      <c r="C118" s="7" t="s">
        <v>78</v>
      </c>
      <c r="D118" s="24" t="s">
        <v>7</v>
      </c>
      <c r="E118" s="57">
        <v>1100</v>
      </c>
      <c r="F118" s="6">
        <v>0</v>
      </c>
      <c r="G118" s="6">
        <f>E118*F118</f>
        <v>0</v>
      </c>
    </row>
    <row r="119" spans="1:7" x14ac:dyDescent="0.25">
      <c r="A119" s="3">
        <v>86</v>
      </c>
      <c r="B119" s="4" t="s">
        <v>126</v>
      </c>
      <c r="C119" s="7" t="s">
        <v>127</v>
      </c>
      <c r="D119" s="24" t="s">
        <v>38</v>
      </c>
      <c r="E119" s="15">
        <f>E115</f>
        <v>156</v>
      </c>
      <c r="F119" s="6">
        <v>0</v>
      </c>
      <c r="G119" s="6">
        <f t="shared" ref="G119:G120" si="15">E119*F119</f>
        <v>0</v>
      </c>
    </row>
    <row r="120" spans="1:7" ht="24.75" x14ac:dyDescent="0.25">
      <c r="A120" s="1">
        <v>87</v>
      </c>
      <c r="B120" s="4" t="s">
        <v>4</v>
      </c>
      <c r="C120" s="7" t="s">
        <v>172</v>
      </c>
      <c r="D120" s="24" t="s">
        <v>35</v>
      </c>
      <c r="E120" s="15">
        <f>0.07*E119</f>
        <v>10.920000000000002</v>
      </c>
      <c r="F120" s="6">
        <v>0</v>
      </c>
      <c r="G120" s="6">
        <f t="shared" si="15"/>
        <v>0</v>
      </c>
    </row>
    <row r="121" spans="1:7" x14ac:dyDescent="0.25">
      <c r="A121" s="3">
        <v>88</v>
      </c>
      <c r="B121" s="4" t="s">
        <v>4</v>
      </c>
      <c r="C121" s="7" t="s">
        <v>182</v>
      </c>
      <c r="D121" s="24" t="s">
        <v>7</v>
      </c>
      <c r="E121" s="57">
        <v>800</v>
      </c>
      <c r="F121" s="6">
        <v>0</v>
      </c>
      <c r="G121" s="6">
        <f t="shared" ref="G121" si="16">E121*F121</f>
        <v>0</v>
      </c>
    </row>
    <row r="122" spans="1:7" x14ac:dyDescent="0.25">
      <c r="A122" s="66"/>
      <c r="B122" s="66"/>
      <c r="C122" s="66"/>
      <c r="D122" s="66"/>
      <c r="E122" s="66"/>
      <c r="F122" s="12" t="s">
        <v>29</v>
      </c>
      <c r="G122" s="11">
        <f>SUM(G115:G121)</f>
        <v>0</v>
      </c>
    </row>
    <row r="123" spans="1:7" x14ac:dyDescent="0.25">
      <c r="A123" s="25"/>
      <c r="B123" s="26" t="s">
        <v>173</v>
      </c>
      <c r="C123" s="27"/>
      <c r="D123" s="28"/>
      <c r="E123" s="28"/>
      <c r="F123" s="29"/>
      <c r="G123" s="30"/>
    </row>
    <row r="124" spans="1:7" x14ac:dyDescent="0.25">
      <c r="A124" s="1">
        <v>89</v>
      </c>
      <c r="B124" s="4" t="s">
        <v>79</v>
      </c>
      <c r="C124" s="7" t="s">
        <v>90</v>
      </c>
      <c r="D124" s="24" t="s">
        <v>7</v>
      </c>
      <c r="E124" s="57">
        <v>2000</v>
      </c>
      <c r="F124" s="6">
        <v>0</v>
      </c>
      <c r="G124" s="6">
        <f t="shared" ref="G124" si="17">E124*F124</f>
        <v>0</v>
      </c>
    </row>
    <row r="125" spans="1:7" x14ac:dyDescent="0.25">
      <c r="A125" s="1">
        <v>90</v>
      </c>
      <c r="B125" s="4" t="s">
        <v>4</v>
      </c>
      <c r="C125" s="7" t="s">
        <v>91</v>
      </c>
      <c r="D125" s="24" t="s">
        <v>7</v>
      </c>
      <c r="E125" s="57">
        <v>1000</v>
      </c>
      <c r="F125" s="6">
        <v>0</v>
      </c>
      <c r="G125" s="6">
        <f>E125*F125</f>
        <v>0</v>
      </c>
    </row>
    <row r="126" spans="1:7" x14ac:dyDescent="0.25">
      <c r="A126" s="1">
        <v>91</v>
      </c>
      <c r="B126" s="4" t="s">
        <v>4</v>
      </c>
      <c r="C126" s="7" t="s">
        <v>174</v>
      </c>
      <c r="D126" s="24" t="s">
        <v>7</v>
      </c>
      <c r="E126" s="57">
        <v>1000</v>
      </c>
      <c r="F126" s="6">
        <v>0</v>
      </c>
      <c r="G126" s="6">
        <f>E126*F126</f>
        <v>0</v>
      </c>
    </row>
    <row r="127" spans="1:7" x14ac:dyDescent="0.25">
      <c r="A127" s="65"/>
      <c r="B127" s="65"/>
      <c r="C127" s="65"/>
      <c r="D127" s="65"/>
      <c r="E127" s="65"/>
      <c r="F127" s="12" t="s">
        <v>29</v>
      </c>
      <c r="G127" s="47">
        <f>SUM(G124:G126)</f>
        <v>0</v>
      </c>
    </row>
    <row r="128" spans="1:7" x14ac:dyDescent="0.25">
      <c r="A128" s="25"/>
      <c r="B128" s="26" t="s">
        <v>116</v>
      </c>
      <c r="C128" s="27"/>
      <c r="D128" s="28"/>
      <c r="E128" s="28"/>
      <c r="F128" s="29"/>
      <c r="G128" s="30"/>
    </row>
    <row r="129" spans="1:8" x14ac:dyDescent="0.25">
      <c r="A129" s="1">
        <v>92</v>
      </c>
      <c r="B129" s="4" t="s">
        <v>44</v>
      </c>
      <c r="C129" s="17" t="s">
        <v>45</v>
      </c>
      <c r="D129" s="24" t="s">
        <v>46</v>
      </c>
      <c r="E129" s="55">
        <f>E131*2</f>
        <v>2280</v>
      </c>
      <c r="F129" s="6">
        <v>0</v>
      </c>
      <c r="G129" s="6">
        <f t="shared" ref="G129:G139" si="18">F129*E129</f>
        <v>0</v>
      </c>
    </row>
    <row r="130" spans="1:8" x14ac:dyDescent="0.25">
      <c r="A130" s="1">
        <v>93</v>
      </c>
      <c r="B130" s="4" t="s">
        <v>4</v>
      </c>
      <c r="C130" s="17" t="s">
        <v>47</v>
      </c>
      <c r="D130" s="24" t="s">
        <v>48</v>
      </c>
      <c r="E130" s="55">
        <f>E129*0.0005</f>
        <v>1.1400000000000001</v>
      </c>
      <c r="F130" s="6">
        <v>0</v>
      </c>
      <c r="G130" s="6">
        <f t="shared" si="18"/>
        <v>0</v>
      </c>
    </row>
    <row r="131" spans="1:8" x14ac:dyDescent="0.25">
      <c r="A131" s="1">
        <v>94</v>
      </c>
      <c r="B131" s="4" t="s">
        <v>49</v>
      </c>
      <c r="C131" s="17" t="s">
        <v>50</v>
      </c>
      <c r="D131" s="24" t="s">
        <v>46</v>
      </c>
      <c r="E131" s="55">
        <v>1140</v>
      </c>
      <c r="F131" s="6">
        <v>0</v>
      </c>
      <c r="G131" s="6">
        <f t="shared" si="18"/>
        <v>0</v>
      </c>
    </row>
    <row r="132" spans="1:8" x14ac:dyDescent="0.25">
      <c r="A132" s="1">
        <v>95</v>
      </c>
      <c r="B132" s="4" t="s">
        <v>51</v>
      </c>
      <c r="C132" s="17" t="s">
        <v>52</v>
      </c>
      <c r="D132" s="24" t="s">
        <v>46</v>
      </c>
      <c r="E132" s="55">
        <f>E131</f>
        <v>1140</v>
      </c>
      <c r="F132" s="6">
        <v>0</v>
      </c>
      <c r="G132" s="6">
        <f t="shared" si="18"/>
        <v>0</v>
      </c>
    </row>
    <row r="133" spans="1:8" x14ac:dyDescent="0.25">
      <c r="A133" s="1">
        <v>96</v>
      </c>
      <c r="B133" s="4" t="s">
        <v>53</v>
      </c>
      <c r="C133" s="17" t="s">
        <v>112</v>
      </c>
      <c r="D133" s="24" t="s">
        <v>46</v>
      </c>
      <c r="E133" s="55">
        <f>E132</f>
        <v>1140</v>
      </c>
      <c r="F133" s="6">
        <v>0</v>
      </c>
      <c r="G133" s="6">
        <f t="shared" si="18"/>
        <v>0</v>
      </c>
    </row>
    <row r="134" spans="1:8" ht="24.75" x14ac:dyDescent="0.25">
      <c r="A134" s="1">
        <v>97</v>
      </c>
      <c r="B134" s="4" t="s">
        <v>4</v>
      </c>
      <c r="C134" s="17" t="s">
        <v>115</v>
      </c>
      <c r="D134" s="24" t="s">
        <v>3</v>
      </c>
      <c r="E134" s="55">
        <f>E131*0.1+E131*0.1*0.15</f>
        <v>131.1</v>
      </c>
      <c r="F134" s="6">
        <v>0</v>
      </c>
      <c r="G134" s="6">
        <f t="shared" si="18"/>
        <v>0</v>
      </c>
    </row>
    <row r="135" spans="1:8" ht="24.75" x14ac:dyDescent="0.25">
      <c r="A135" s="1">
        <v>98</v>
      </c>
      <c r="B135" s="4" t="s">
        <v>4</v>
      </c>
      <c r="C135" s="17" t="s">
        <v>54</v>
      </c>
      <c r="D135" s="24" t="s">
        <v>46</v>
      </c>
      <c r="E135" s="55">
        <f>E131</f>
        <v>1140</v>
      </c>
      <c r="F135" s="6">
        <v>0</v>
      </c>
      <c r="G135" s="6">
        <f t="shared" si="18"/>
        <v>0</v>
      </c>
    </row>
    <row r="136" spans="1:8" x14ac:dyDescent="0.25">
      <c r="A136" s="1">
        <v>99</v>
      </c>
      <c r="B136" s="4" t="s">
        <v>55</v>
      </c>
      <c r="C136" s="17" t="s">
        <v>56</v>
      </c>
      <c r="D136" s="24" t="s">
        <v>46</v>
      </c>
      <c r="E136" s="55">
        <f>E131</f>
        <v>1140</v>
      </c>
      <c r="F136" s="6">
        <v>0</v>
      </c>
      <c r="G136" s="6">
        <f t="shared" si="18"/>
        <v>0</v>
      </c>
    </row>
    <row r="137" spans="1:8" x14ac:dyDescent="0.25">
      <c r="A137" s="1">
        <v>100</v>
      </c>
      <c r="B137" s="4" t="s">
        <v>57</v>
      </c>
      <c r="C137" s="17" t="s">
        <v>58</v>
      </c>
      <c r="D137" s="24" t="s">
        <v>46</v>
      </c>
      <c r="E137" s="55">
        <f>E131</f>
        <v>1140</v>
      </c>
      <c r="F137" s="6">
        <v>0</v>
      </c>
      <c r="G137" s="6">
        <f t="shared" si="18"/>
        <v>0</v>
      </c>
      <c r="H137" s="20"/>
    </row>
    <row r="138" spans="1:8" x14ac:dyDescent="0.25">
      <c r="A138" s="1">
        <v>101</v>
      </c>
      <c r="B138" s="4" t="s">
        <v>4</v>
      </c>
      <c r="C138" s="17" t="s">
        <v>175</v>
      </c>
      <c r="D138" s="24" t="s">
        <v>12</v>
      </c>
      <c r="E138" s="61">
        <f>E131*0.03+((E131*0.03)/100)*3</f>
        <v>35.225999999999999</v>
      </c>
      <c r="F138" s="6">
        <v>0</v>
      </c>
      <c r="G138" s="6">
        <f t="shared" si="18"/>
        <v>0</v>
      </c>
    </row>
    <row r="139" spans="1:8" x14ac:dyDescent="0.25">
      <c r="A139" s="1">
        <v>102</v>
      </c>
      <c r="B139" s="4" t="s">
        <v>59</v>
      </c>
      <c r="C139" s="17" t="s">
        <v>117</v>
      </c>
      <c r="D139" s="24" t="s">
        <v>60</v>
      </c>
      <c r="E139" s="55">
        <f>(E131*20)/1000</f>
        <v>22.8</v>
      </c>
      <c r="F139" s="6">
        <v>0</v>
      </c>
      <c r="G139" s="6">
        <f t="shared" si="18"/>
        <v>0</v>
      </c>
      <c r="H139" s="20"/>
    </row>
    <row r="140" spans="1:8" x14ac:dyDescent="0.25">
      <c r="A140" s="65"/>
      <c r="B140" s="65"/>
      <c r="C140" s="65"/>
      <c r="D140" s="65"/>
      <c r="E140" s="65"/>
      <c r="F140" s="12" t="s">
        <v>29</v>
      </c>
      <c r="G140" s="13">
        <f>SUM(G129:G139)</f>
        <v>0</v>
      </c>
    </row>
    <row r="141" spans="1:8" x14ac:dyDescent="0.25">
      <c r="A141" s="25"/>
      <c r="B141" s="26" t="s">
        <v>43</v>
      </c>
      <c r="C141" s="27"/>
      <c r="D141" s="28"/>
      <c r="E141" s="28"/>
      <c r="F141" s="29"/>
      <c r="G141" s="30"/>
      <c r="H141" s="20"/>
    </row>
    <row r="142" spans="1:8" x14ac:dyDescent="0.25">
      <c r="A142" s="1">
        <v>103</v>
      </c>
      <c r="B142" s="4" t="s">
        <v>44</v>
      </c>
      <c r="C142" s="17" t="s">
        <v>45</v>
      </c>
      <c r="D142" s="24" t="s">
        <v>46</v>
      </c>
      <c r="E142" s="55">
        <f>E144*2</f>
        <v>4075.6</v>
      </c>
      <c r="F142" s="6">
        <v>0</v>
      </c>
      <c r="G142" s="6">
        <f t="shared" ref="G142:G152" si="19">F142*E142</f>
        <v>0</v>
      </c>
      <c r="H142" s="20"/>
    </row>
    <row r="143" spans="1:8" x14ac:dyDescent="0.25">
      <c r="A143" s="1">
        <v>104</v>
      </c>
      <c r="B143" s="4" t="s">
        <v>4</v>
      </c>
      <c r="C143" s="17" t="s">
        <v>47</v>
      </c>
      <c r="D143" s="24" t="s">
        <v>48</v>
      </c>
      <c r="E143" s="55">
        <f>E142*0.0005</f>
        <v>2.0377999999999998</v>
      </c>
      <c r="F143" s="6">
        <v>0</v>
      </c>
      <c r="G143" s="6">
        <f t="shared" si="19"/>
        <v>0</v>
      </c>
      <c r="H143" s="20"/>
    </row>
    <row r="144" spans="1:8" x14ac:dyDescent="0.25">
      <c r="A144" s="1">
        <v>105</v>
      </c>
      <c r="B144" s="4" t="s">
        <v>49</v>
      </c>
      <c r="C144" s="17" t="s">
        <v>50</v>
      </c>
      <c r="D144" s="24" t="s">
        <v>46</v>
      </c>
      <c r="E144" s="55">
        <f>868.8+1169</f>
        <v>2037.8</v>
      </c>
      <c r="F144" s="6">
        <v>0</v>
      </c>
      <c r="G144" s="6">
        <f t="shared" si="19"/>
        <v>0</v>
      </c>
      <c r="H144" s="20"/>
    </row>
    <row r="145" spans="1:8" x14ac:dyDescent="0.25">
      <c r="A145" s="1">
        <v>106</v>
      </c>
      <c r="B145" s="4" t="s">
        <v>51</v>
      </c>
      <c r="C145" s="17" t="s">
        <v>52</v>
      </c>
      <c r="D145" s="24" t="s">
        <v>46</v>
      </c>
      <c r="E145" s="55">
        <f>E144</f>
        <v>2037.8</v>
      </c>
      <c r="F145" s="6">
        <v>0</v>
      </c>
      <c r="G145" s="6">
        <f t="shared" si="19"/>
        <v>0</v>
      </c>
      <c r="H145" s="20"/>
    </row>
    <row r="146" spans="1:8" ht="24.75" x14ac:dyDescent="0.25">
      <c r="A146" s="1">
        <v>107</v>
      </c>
      <c r="B146" s="4" t="s">
        <v>53</v>
      </c>
      <c r="C146" s="17" t="s">
        <v>180</v>
      </c>
      <c r="D146" s="24" t="s">
        <v>46</v>
      </c>
      <c r="E146" s="55">
        <f>E145</f>
        <v>2037.8</v>
      </c>
      <c r="F146" s="6">
        <v>0</v>
      </c>
      <c r="G146" s="6">
        <f t="shared" si="19"/>
        <v>0</v>
      </c>
      <c r="H146" s="20"/>
    </row>
    <row r="147" spans="1:8" ht="24.75" x14ac:dyDescent="0.25">
      <c r="A147" s="1">
        <v>108</v>
      </c>
      <c r="B147" s="4" t="s">
        <v>4</v>
      </c>
      <c r="C147" s="17" t="s">
        <v>115</v>
      </c>
      <c r="D147" s="24" t="s">
        <v>3</v>
      </c>
      <c r="E147" s="55">
        <f>E144*0.1+E144*0.1*0.15</f>
        <v>234.34700000000001</v>
      </c>
      <c r="F147" s="6">
        <v>0</v>
      </c>
      <c r="G147" s="6">
        <f t="shared" si="19"/>
        <v>0</v>
      </c>
      <c r="H147" s="20"/>
    </row>
    <row r="148" spans="1:8" ht="24.75" x14ac:dyDescent="0.25">
      <c r="A148" s="1">
        <v>109</v>
      </c>
      <c r="B148" s="4" t="s">
        <v>4</v>
      </c>
      <c r="C148" s="17" t="s">
        <v>54</v>
      </c>
      <c r="D148" s="24" t="s">
        <v>46</v>
      </c>
      <c r="E148" s="55">
        <f>E144</f>
        <v>2037.8</v>
      </c>
      <c r="F148" s="6">
        <v>0</v>
      </c>
      <c r="G148" s="6">
        <f t="shared" si="19"/>
        <v>0</v>
      </c>
      <c r="H148" s="20"/>
    </row>
    <row r="149" spans="1:8" x14ac:dyDescent="0.25">
      <c r="A149" s="1">
        <v>110</v>
      </c>
      <c r="B149" s="4" t="s">
        <v>55</v>
      </c>
      <c r="C149" s="17" t="s">
        <v>56</v>
      </c>
      <c r="D149" s="24" t="s">
        <v>46</v>
      </c>
      <c r="E149" s="55">
        <f>E144</f>
        <v>2037.8</v>
      </c>
      <c r="F149" s="6">
        <v>0</v>
      </c>
      <c r="G149" s="6">
        <f t="shared" si="19"/>
        <v>0</v>
      </c>
      <c r="H149" s="20"/>
    </row>
    <row r="150" spans="1:8" x14ac:dyDescent="0.25">
      <c r="A150" s="1">
        <v>111</v>
      </c>
      <c r="B150" s="4" t="s">
        <v>57</v>
      </c>
      <c r="C150" s="17" t="s">
        <v>58</v>
      </c>
      <c r="D150" s="24" t="s">
        <v>46</v>
      </c>
      <c r="E150" s="55">
        <f>E144</f>
        <v>2037.8</v>
      </c>
      <c r="F150" s="6">
        <v>0</v>
      </c>
      <c r="G150" s="6">
        <f t="shared" si="19"/>
        <v>0</v>
      </c>
      <c r="H150" s="20"/>
    </row>
    <row r="151" spans="1:8" x14ac:dyDescent="0.25">
      <c r="A151" s="1">
        <v>112</v>
      </c>
      <c r="B151" s="4" t="s">
        <v>4</v>
      </c>
      <c r="C151" s="17" t="s">
        <v>176</v>
      </c>
      <c r="D151" s="24" t="s">
        <v>12</v>
      </c>
      <c r="E151" s="61">
        <f>E144*0.015+((E144*0.015)/100)*3</f>
        <v>31.484009999999998</v>
      </c>
      <c r="F151" s="6">
        <v>0</v>
      </c>
      <c r="G151" s="6">
        <f t="shared" si="19"/>
        <v>0</v>
      </c>
    </row>
    <row r="152" spans="1:8" x14ac:dyDescent="0.25">
      <c r="A152" s="1">
        <v>113</v>
      </c>
      <c r="B152" s="4" t="s">
        <v>59</v>
      </c>
      <c r="C152" s="17" t="s">
        <v>117</v>
      </c>
      <c r="D152" s="24" t="s">
        <v>60</v>
      </c>
      <c r="E152" s="55">
        <f>(E144*20)/1000</f>
        <v>40.756</v>
      </c>
      <c r="F152" s="6">
        <v>0</v>
      </c>
      <c r="G152" s="6">
        <f t="shared" si="19"/>
        <v>0</v>
      </c>
    </row>
    <row r="153" spans="1:8" x14ac:dyDescent="0.25">
      <c r="A153" s="65"/>
      <c r="B153" s="65"/>
      <c r="C153" s="65"/>
      <c r="D153" s="65"/>
      <c r="E153" s="65"/>
      <c r="F153" s="12" t="s">
        <v>29</v>
      </c>
      <c r="G153" s="13">
        <f>SUM(G142:G152)</f>
        <v>0</v>
      </c>
    </row>
    <row r="154" spans="1:8" x14ac:dyDescent="0.25">
      <c r="A154" s="25"/>
      <c r="B154" s="26" t="s">
        <v>61</v>
      </c>
      <c r="C154" s="27"/>
      <c r="D154" s="28"/>
      <c r="E154" s="28"/>
      <c r="F154" s="29"/>
      <c r="G154" s="30"/>
    </row>
    <row r="155" spans="1:8" x14ac:dyDescent="0.25">
      <c r="A155" s="1">
        <v>114</v>
      </c>
      <c r="B155" s="4" t="s">
        <v>44</v>
      </c>
      <c r="C155" s="18" t="s">
        <v>62</v>
      </c>
      <c r="D155" s="24" t="s">
        <v>46</v>
      </c>
      <c r="E155" s="59">
        <f>678*2</f>
        <v>1356</v>
      </c>
      <c r="F155" s="6">
        <v>0</v>
      </c>
      <c r="G155" s="6">
        <f t="shared" ref="G155:G166" si="20">F155*E155</f>
        <v>0</v>
      </c>
    </row>
    <row r="156" spans="1:8" x14ac:dyDescent="0.25">
      <c r="A156" s="1">
        <v>115</v>
      </c>
      <c r="B156" s="4" t="s">
        <v>4</v>
      </c>
      <c r="C156" s="19" t="s">
        <v>63</v>
      </c>
      <c r="D156" s="24" t="s">
        <v>48</v>
      </c>
      <c r="E156" s="60">
        <f>E155*0.0005</f>
        <v>0.67800000000000005</v>
      </c>
      <c r="F156" s="6">
        <v>0</v>
      </c>
      <c r="G156" s="6">
        <f t="shared" si="20"/>
        <v>0</v>
      </c>
    </row>
    <row r="157" spans="1:8" x14ac:dyDescent="0.25">
      <c r="A157" s="1">
        <v>116</v>
      </c>
      <c r="B157" s="4" t="s">
        <v>49</v>
      </c>
      <c r="C157" s="19" t="s">
        <v>50</v>
      </c>
      <c r="D157" s="24" t="s">
        <v>46</v>
      </c>
      <c r="E157" s="60">
        <v>678</v>
      </c>
      <c r="F157" s="6">
        <v>0</v>
      </c>
      <c r="G157" s="6">
        <f t="shared" si="20"/>
        <v>0</v>
      </c>
    </row>
    <row r="158" spans="1:8" x14ac:dyDescent="0.25">
      <c r="A158" s="1">
        <v>117</v>
      </c>
      <c r="B158" s="4" t="s">
        <v>51</v>
      </c>
      <c r="C158" s="17" t="s">
        <v>52</v>
      </c>
      <c r="D158" s="24" t="s">
        <v>46</v>
      </c>
      <c r="E158" s="55">
        <f>E157</f>
        <v>678</v>
      </c>
      <c r="F158" s="6">
        <v>0</v>
      </c>
      <c r="G158" s="6">
        <f t="shared" si="20"/>
        <v>0</v>
      </c>
    </row>
    <row r="159" spans="1:8" x14ac:dyDescent="0.25">
      <c r="A159" s="1">
        <v>118</v>
      </c>
      <c r="B159" s="4" t="s">
        <v>53</v>
      </c>
      <c r="C159" s="17" t="s">
        <v>112</v>
      </c>
      <c r="D159" s="24" t="s">
        <v>46</v>
      </c>
      <c r="E159" s="55">
        <f>E158</f>
        <v>678</v>
      </c>
      <c r="F159" s="6">
        <v>0</v>
      </c>
      <c r="G159" s="6">
        <f t="shared" si="20"/>
        <v>0</v>
      </c>
    </row>
    <row r="160" spans="1:8" ht="24.75" x14ac:dyDescent="0.25">
      <c r="A160" s="1">
        <v>119</v>
      </c>
      <c r="B160" s="4" t="s">
        <v>4</v>
      </c>
      <c r="C160" s="17" t="s">
        <v>111</v>
      </c>
      <c r="D160" s="24" t="s">
        <v>3</v>
      </c>
      <c r="E160" s="55">
        <f>E157*0.05</f>
        <v>33.9</v>
      </c>
      <c r="F160" s="6">
        <v>0</v>
      </c>
      <c r="G160" s="6">
        <f t="shared" si="20"/>
        <v>0</v>
      </c>
    </row>
    <row r="161" spans="1:7" x14ac:dyDescent="0.25">
      <c r="A161" s="1">
        <v>120</v>
      </c>
      <c r="B161" s="4" t="s">
        <v>4</v>
      </c>
      <c r="C161" s="17" t="s">
        <v>64</v>
      </c>
      <c r="D161" s="24" t="s">
        <v>3</v>
      </c>
      <c r="E161" s="55">
        <f>E157*0.05</f>
        <v>33.9</v>
      </c>
      <c r="F161" s="6">
        <v>0</v>
      </c>
      <c r="G161" s="6">
        <f t="shared" si="20"/>
        <v>0</v>
      </c>
    </row>
    <row r="162" spans="1:7" x14ac:dyDescent="0.25">
      <c r="A162" s="1">
        <v>121</v>
      </c>
      <c r="B162" s="4" t="s">
        <v>51</v>
      </c>
      <c r="C162" s="17" t="s">
        <v>113</v>
      </c>
      <c r="D162" s="24" t="s">
        <v>46</v>
      </c>
      <c r="E162" s="55">
        <f>E157</f>
        <v>678</v>
      </c>
      <c r="F162" s="6">
        <v>0</v>
      </c>
      <c r="G162" s="6">
        <f t="shared" si="20"/>
        <v>0</v>
      </c>
    </row>
    <row r="163" spans="1:7" ht="24.75" x14ac:dyDescent="0.25">
      <c r="A163" s="1">
        <v>122</v>
      </c>
      <c r="B163" s="4" t="s">
        <v>4</v>
      </c>
      <c r="C163" s="17" t="s">
        <v>54</v>
      </c>
      <c r="D163" s="24" t="s">
        <v>46</v>
      </c>
      <c r="E163" s="55">
        <f>E157</f>
        <v>678</v>
      </c>
      <c r="F163" s="6">
        <v>0</v>
      </c>
      <c r="G163" s="6">
        <f t="shared" si="20"/>
        <v>0</v>
      </c>
    </row>
    <row r="164" spans="1:7" x14ac:dyDescent="0.25">
      <c r="A164" s="1">
        <v>123</v>
      </c>
      <c r="B164" s="4" t="s">
        <v>57</v>
      </c>
      <c r="C164" s="17" t="s">
        <v>58</v>
      </c>
      <c r="D164" s="24" t="s">
        <v>46</v>
      </c>
      <c r="E164" s="55">
        <f>E157</f>
        <v>678</v>
      </c>
      <c r="F164" s="6">
        <v>0</v>
      </c>
      <c r="G164" s="6">
        <f t="shared" si="20"/>
        <v>0</v>
      </c>
    </row>
    <row r="165" spans="1:7" x14ac:dyDescent="0.25">
      <c r="A165" s="1">
        <v>124</v>
      </c>
      <c r="B165" s="4" t="s">
        <v>4</v>
      </c>
      <c r="C165" s="17" t="s">
        <v>177</v>
      </c>
      <c r="D165" s="24" t="s">
        <v>12</v>
      </c>
      <c r="E165" s="61">
        <f>E158*0.006+((E158*0.006)/100)*3</f>
        <v>4.1900400000000007</v>
      </c>
      <c r="F165" s="6">
        <v>0</v>
      </c>
      <c r="G165" s="6">
        <f t="shared" si="20"/>
        <v>0</v>
      </c>
    </row>
    <row r="166" spans="1:7" x14ac:dyDescent="0.25">
      <c r="A166" s="1">
        <v>125</v>
      </c>
      <c r="B166" s="4" t="s">
        <v>59</v>
      </c>
      <c r="C166" s="17" t="s">
        <v>117</v>
      </c>
      <c r="D166" s="24" t="s">
        <v>60</v>
      </c>
      <c r="E166" s="55">
        <f>(E164*20)/1000</f>
        <v>13.56</v>
      </c>
      <c r="F166" s="6">
        <v>0</v>
      </c>
      <c r="G166" s="6">
        <f t="shared" si="20"/>
        <v>0</v>
      </c>
    </row>
    <row r="167" spans="1:7" x14ac:dyDescent="0.25">
      <c r="A167" s="65"/>
      <c r="B167" s="65"/>
      <c r="C167" s="65"/>
      <c r="D167" s="65"/>
      <c r="E167" s="65"/>
      <c r="F167" s="12" t="s">
        <v>29</v>
      </c>
      <c r="G167" s="13">
        <f>SUM(G155:G166)</f>
        <v>0</v>
      </c>
    </row>
    <row r="168" spans="1:7" x14ac:dyDescent="0.25">
      <c r="A168" s="25"/>
      <c r="B168" s="26" t="s">
        <v>114</v>
      </c>
      <c r="C168" s="27"/>
      <c r="D168" s="28"/>
      <c r="E168" s="28"/>
      <c r="F168" s="29"/>
      <c r="G168" s="30"/>
    </row>
    <row r="169" spans="1:7" x14ac:dyDescent="0.25">
      <c r="A169" s="1">
        <v>126</v>
      </c>
      <c r="B169" s="4" t="s">
        <v>44</v>
      </c>
      <c r="C169" s="18" t="s">
        <v>62</v>
      </c>
      <c r="D169" s="24" t="s">
        <v>46</v>
      </c>
      <c r="E169" s="59">
        <f>678*2</f>
        <v>1356</v>
      </c>
      <c r="F169" s="6">
        <v>0</v>
      </c>
      <c r="G169" s="6">
        <f t="shared" ref="G169:G179" si="21">F169*E169</f>
        <v>0</v>
      </c>
    </row>
    <row r="170" spans="1:7" x14ac:dyDescent="0.25">
      <c r="A170" s="1">
        <v>127</v>
      </c>
      <c r="B170" s="4" t="s">
        <v>4</v>
      </c>
      <c r="C170" s="19" t="s">
        <v>63</v>
      </c>
      <c r="D170" s="24" t="s">
        <v>48</v>
      </c>
      <c r="E170" s="60">
        <f>E169*0.0005</f>
        <v>0.67800000000000005</v>
      </c>
      <c r="F170" s="6">
        <v>0</v>
      </c>
      <c r="G170" s="6">
        <f t="shared" si="21"/>
        <v>0</v>
      </c>
    </row>
    <row r="171" spans="1:7" x14ac:dyDescent="0.25">
      <c r="A171" s="1">
        <v>128</v>
      </c>
      <c r="B171" s="4" t="s">
        <v>49</v>
      </c>
      <c r="C171" s="19" t="s">
        <v>50</v>
      </c>
      <c r="D171" s="24" t="s">
        <v>46</v>
      </c>
      <c r="E171" s="60">
        <v>181</v>
      </c>
      <c r="F171" s="6">
        <v>0</v>
      </c>
      <c r="G171" s="6">
        <f t="shared" si="21"/>
        <v>0</v>
      </c>
    </row>
    <row r="172" spans="1:7" x14ac:dyDescent="0.25">
      <c r="A172" s="1">
        <v>129</v>
      </c>
      <c r="B172" s="4" t="s">
        <v>179</v>
      </c>
      <c r="C172" s="17" t="s">
        <v>178</v>
      </c>
      <c r="D172" s="24" t="s">
        <v>46</v>
      </c>
      <c r="E172" s="55">
        <f>E171</f>
        <v>181</v>
      </c>
      <c r="F172" s="6">
        <v>0</v>
      </c>
      <c r="G172" s="6">
        <f t="shared" si="21"/>
        <v>0</v>
      </c>
    </row>
    <row r="173" spans="1:7" x14ac:dyDescent="0.25">
      <c r="A173" s="1">
        <v>130</v>
      </c>
      <c r="B173" s="4" t="s">
        <v>53</v>
      </c>
      <c r="C173" s="17" t="s">
        <v>110</v>
      </c>
      <c r="D173" s="24" t="s">
        <v>46</v>
      </c>
      <c r="E173" s="55">
        <f>E172</f>
        <v>181</v>
      </c>
      <c r="F173" s="6">
        <v>0</v>
      </c>
      <c r="G173" s="6">
        <f t="shared" si="21"/>
        <v>0</v>
      </c>
    </row>
    <row r="174" spans="1:7" ht="24.75" x14ac:dyDescent="0.25">
      <c r="A174" s="1">
        <v>131</v>
      </c>
      <c r="B174" s="4" t="s">
        <v>4</v>
      </c>
      <c r="C174" s="17" t="s">
        <v>111</v>
      </c>
      <c r="D174" s="24" t="s">
        <v>3</v>
      </c>
      <c r="E174" s="55">
        <f>E171*0.05</f>
        <v>9.0500000000000007</v>
      </c>
      <c r="F174" s="6">
        <v>0</v>
      </c>
      <c r="G174" s="6">
        <f t="shared" si="21"/>
        <v>0</v>
      </c>
    </row>
    <row r="175" spans="1:7" x14ac:dyDescent="0.25">
      <c r="A175" s="1">
        <v>132</v>
      </c>
      <c r="B175" s="4" t="s">
        <v>51</v>
      </c>
      <c r="C175" s="17" t="s">
        <v>113</v>
      </c>
      <c r="D175" s="24" t="s">
        <v>46</v>
      </c>
      <c r="E175" s="55">
        <f>E171</f>
        <v>181</v>
      </c>
      <c r="F175" s="6">
        <v>0</v>
      </c>
      <c r="G175" s="6">
        <f t="shared" si="21"/>
        <v>0</v>
      </c>
    </row>
    <row r="176" spans="1:7" ht="24.75" x14ac:dyDescent="0.25">
      <c r="A176" s="1">
        <v>133</v>
      </c>
      <c r="B176" s="4" t="s">
        <v>4</v>
      </c>
      <c r="C176" s="17" t="s">
        <v>54</v>
      </c>
      <c r="D176" s="24" t="s">
        <v>46</v>
      </c>
      <c r="E176" s="55">
        <f>E171</f>
        <v>181</v>
      </c>
      <c r="F176" s="6">
        <v>0</v>
      </c>
      <c r="G176" s="6">
        <f t="shared" si="21"/>
        <v>0</v>
      </c>
    </row>
    <row r="177" spans="1:7" x14ac:dyDescent="0.25">
      <c r="A177" s="1">
        <v>134</v>
      </c>
      <c r="B177" s="4" t="s">
        <v>57</v>
      </c>
      <c r="C177" s="17" t="s">
        <v>58</v>
      </c>
      <c r="D177" s="24" t="s">
        <v>46</v>
      </c>
      <c r="E177" s="55">
        <f>E171</f>
        <v>181</v>
      </c>
      <c r="F177" s="6">
        <v>0</v>
      </c>
      <c r="G177" s="6">
        <f t="shared" si="21"/>
        <v>0</v>
      </c>
    </row>
    <row r="178" spans="1:7" x14ac:dyDescent="0.25">
      <c r="A178" s="1">
        <v>135</v>
      </c>
      <c r="B178" s="4" t="s">
        <v>4</v>
      </c>
      <c r="C178" s="17" t="s">
        <v>145</v>
      </c>
      <c r="D178" s="24" t="s">
        <v>12</v>
      </c>
      <c r="E178" s="55">
        <f>E171*0.015</f>
        <v>2.7149999999999999</v>
      </c>
      <c r="F178" s="6">
        <v>0</v>
      </c>
      <c r="G178" s="6">
        <f t="shared" si="21"/>
        <v>0</v>
      </c>
    </row>
    <row r="179" spans="1:7" x14ac:dyDescent="0.25">
      <c r="A179" s="1">
        <v>136</v>
      </c>
      <c r="B179" s="4" t="s">
        <v>59</v>
      </c>
      <c r="C179" s="17" t="s">
        <v>65</v>
      </c>
      <c r="D179" s="24" t="s">
        <v>60</v>
      </c>
      <c r="E179" s="55">
        <f>(E177*20)/1000</f>
        <v>3.62</v>
      </c>
      <c r="F179" s="6">
        <v>0</v>
      </c>
      <c r="G179" s="6">
        <f t="shared" si="21"/>
        <v>0</v>
      </c>
    </row>
    <row r="180" spans="1:7" x14ac:dyDescent="0.25">
      <c r="A180" s="67"/>
      <c r="B180" s="68"/>
      <c r="C180" s="68"/>
      <c r="D180" s="68"/>
      <c r="E180" s="69"/>
      <c r="F180" s="12" t="s">
        <v>29</v>
      </c>
      <c r="G180" s="13">
        <f>SUM(G169:G179)</f>
        <v>0</v>
      </c>
    </row>
    <row r="181" spans="1:7" x14ac:dyDescent="0.25">
      <c r="A181" s="25"/>
      <c r="B181" s="26" t="s">
        <v>66</v>
      </c>
      <c r="C181" s="27"/>
      <c r="D181" s="28"/>
      <c r="E181" s="28"/>
      <c r="F181" s="29"/>
      <c r="G181" s="30"/>
    </row>
    <row r="182" spans="1:7" ht="45" x14ac:dyDescent="0.25">
      <c r="A182" s="1">
        <v>137</v>
      </c>
      <c r="B182" s="4" t="s">
        <v>4</v>
      </c>
      <c r="C182" s="40" t="s">
        <v>181</v>
      </c>
      <c r="D182" s="24" t="s">
        <v>7</v>
      </c>
      <c r="E182" s="57">
        <v>2</v>
      </c>
      <c r="F182" s="6">
        <v>0</v>
      </c>
      <c r="G182" s="6">
        <f>F182*E182</f>
        <v>0</v>
      </c>
    </row>
    <row r="183" spans="1:7" ht="24.75" x14ac:dyDescent="0.25">
      <c r="A183" s="1">
        <v>138</v>
      </c>
      <c r="B183" s="4" t="s">
        <v>1</v>
      </c>
      <c r="C183" s="5" t="s">
        <v>2</v>
      </c>
      <c r="D183" s="24" t="s">
        <v>3</v>
      </c>
      <c r="E183" s="57">
        <v>2</v>
      </c>
      <c r="F183" s="6">
        <v>0</v>
      </c>
      <c r="G183" s="6">
        <f>E183*F183</f>
        <v>0</v>
      </c>
    </row>
    <row r="184" spans="1:7" x14ac:dyDescent="0.25">
      <c r="A184" s="1">
        <v>139</v>
      </c>
      <c r="B184" s="4" t="s">
        <v>4</v>
      </c>
      <c r="C184" s="5" t="s">
        <v>5</v>
      </c>
      <c r="D184" s="24" t="s">
        <v>3</v>
      </c>
      <c r="E184" s="57">
        <f>E183/2</f>
        <v>1</v>
      </c>
      <c r="F184" s="6">
        <v>0</v>
      </c>
      <c r="G184" s="6">
        <f t="shared" ref="G184:G200" si="22">E184*F184</f>
        <v>0</v>
      </c>
    </row>
    <row r="185" spans="1:7" x14ac:dyDescent="0.25">
      <c r="A185" s="1">
        <v>140</v>
      </c>
      <c r="B185" s="4" t="s">
        <v>4</v>
      </c>
      <c r="C185" s="5" t="s">
        <v>6</v>
      </c>
      <c r="D185" s="24" t="s">
        <v>7</v>
      </c>
      <c r="E185" s="57">
        <v>2</v>
      </c>
      <c r="F185" s="6">
        <v>0</v>
      </c>
      <c r="G185" s="6">
        <f t="shared" si="22"/>
        <v>0</v>
      </c>
    </row>
    <row r="186" spans="1:7" x14ac:dyDescent="0.25">
      <c r="A186" s="1">
        <v>141</v>
      </c>
      <c r="B186" s="4" t="s">
        <v>8</v>
      </c>
      <c r="C186" s="5" t="s">
        <v>9</v>
      </c>
      <c r="D186" s="24" t="s">
        <v>7</v>
      </c>
      <c r="E186" s="58">
        <v>2</v>
      </c>
      <c r="F186" s="6">
        <v>0</v>
      </c>
      <c r="G186" s="6">
        <f t="shared" si="22"/>
        <v>0</v>
      </c>
    </row>
    <row r="187" spans="1:7" x14ac:dyDescent="0.25">
      <c r="A187" s="1">
        <v>142</v>
      </c>
      <c r="B187" s="4" t="s">
        <v>4</v>
      </c>
      <c r="C187" s="7" t="s">
        <v>10</v>
      </c>
      <c r="D187" s="24" t="s">
        <v>3</v>
      </c>
      <c r="E187" s="57">
        <f>E183/2</f>
        <v>1</v>
      </c>
      <c r="F187" s="6">
        <v>0</v>
      </c>
      <c r="G187" s="6">
        <f t="shared" si="22"/>
        <v>0</v>
      </c>
    </row>
    <row r="188" spans="1:7" x14ac:dyDescent="0.25">
      <c r="A188" s="1">
        <v>143</v>
      </c>
      <c r="B188" s="4" t="s">
        <v>4</v>
      </c>
      <c r="C188" s="7" t="s">
        <v>11</v>
      </c>
      <c r="D188" s="24" t="s">
        <v>12</v>
      </c>
      <c r="E188" s="57">
        <f>E183*1.5</f>
        <v>3</v>
      </c>
      <c r="F188" s="6">
        <v>0</v>
      </c>
      <c r="G188" s="6">
        <f t="shared" si="22"/>
        <v>0</v>
      </c>
    </row>
    <row r="189" spans="1:7" ht="24.75" x14ac:dyDescent="0.25">
      <c r="A189" s="1">
        <v>144</v>
      </c>
      <c r="B189" s="4" t="s">
        <v>4</v>
      </c>
      <c r="C189" s="7" t="s">
        <v>134</v>
      </c>
      <c r="D189" s="24" t="s">
        <v>12</v>
      </c>
      <c r="E189" s="57">
        <f>E188</f>
        <v>3</v>
      </c>
      <c r="F189" s="6">
        <v>0</v>
      </c>
      <c r="G189" s="6">
        <f t="shared" si="22"/>
        <v>0</v>
      </c>
    </row>
    <row r="190" spans="1:7" x14ac:dyDescent="0.25">
      <c r="A190" s="1">
        <v>145</v>
      </c>
      <c r="B190" s="4" t="s">
        <v>4</v>
      </c>
      <c r="C190" s="7" t="s">
        <v>13</v>
      </c>
      <c r="D190" s="24" t="s">
        <v>7</v>
      </c>
      <c r="E190" s="57">
        <f>E186</f>
        <v>2</v>
      </c>
      <c r="F190" s="6">
        <v>0</v>
      </c>
      <c r="G190" s="6">
        <f t="shared" si="22"/>
        <v>0</v>
      </c>
    </row>
    <row r="191" spans="1:7" x14ac:dyDescent="0.25">
      <c r="A191" s="1">
        <v>146</v>
      </c>
      <c r="B191" s="4" t="s">
        <v>14</v>
      </c>
      <c r="C191" s="5" t="s">
        <v>15</v>
      </c>
      <c r="D191" s="24" t="s">
        <v>7</v>
      </c>
      <c r="E191" s="58">
        <v>2</v>
      </c>
      <c r="F191" s="6">
        <v>0</v>
      </c>
      <c r="G191" s="6">
        <f t="shared" si="22"/>
        <v>0</v>
      </c>
    </row>
    <row r="192" spans="1:7" ht="36" x14ac:dyDescent="0.25">
      <c r="A192" s="1">
        <v>147</v>
      </c>
      <c r="B192" s="4" t="s">
        <v>4</v>
      </c>
      <c r="C192" s="8" t="s">
        <v>16</v>
      </c>
      <c r="D192" s="24" t="s">
        <v>7</v>
      </c>
      <c r="E192" s="58">
        <v>2</v>
      </c>
      <c r="F192" s="6">
        <v>0</v>
      </c>
      <c r="G192" s="6">
        <f t="shared" si="22"/>
        <v>0</v>
      </c>
    </row>
    <row r="193" spans="1:7" x14ac:dyDescent="0.25">
      <c r="A193" s="1">
        <v>148</v>
      </c>
      <c r="B193" s="4" t="s">
        <v>4</v>
      </c>
      <c r="C193" s="5" t="s">
        <v>17</v>
      </c>
      <c r="D193" s="24" t="s">
        <v>7</v>
      </c>
      <c r="E193" s="58">
        <v>2</v>
      </c>
      <c r="F193" s="6">
        <v>0</v>
      </c>
      <c r="G193" s="6">
        <f t="shared" si="22"/>
        <v>0</v>
      </c>
    </row>
    <row r="194" spans="1:7" x14ac:dyDescent="0.25">
      <c r="A194" s="1">
        <v>149</v>
      </c>
      <c r="B194" s="4" t="s">
        <v>4</v>
      </c>
      <c r="C194" s="5" t="s">
        <v>18</v>
      </c>
      <c r="D194" s="24" t="s">
        <v>7</v>
      </c>
      <c r="E194" s="58">
        <v>2</v>
      </c>
      <c r="F194" s="6">
        <v>0</v>
      </c>
      <c r="G194" s="6">
        <f t="shared" si="22"/>
        <v>0</v>
      </c>
    </row>
    <row r="195" spans="1:7" x14ac:dyDescent="0.25">
      <c r="A195" s="1">
        <v>150</v>
      </c>
      <c r="B195" s="4" t="s">
        <v>4</v>
      </c>
      <c r="C195" s="5" t="s">
        <v>19</v>
      </c>
      <c r="D195" s="24" t="s">
        <v>7</v>
      </c>
      <c r="E195" s="58">
        <v>2</v>
      </c>
      <c r="F195" s="6">
        <v>0</v>
      </c>
      <c r="G195" s="6">
        <f t="shared" si="22"/>
        <v>0</v>
      </c>
    </row>
    <row r="196" spans="1:7" x14ac:dyDescent="0.25">
      <c r="A196" s="1">
        <v>151</v>
      </c>
      <c r="B196" s="4" t="s">
        <v>4</v>
      </c>
      <c r="C196" s="5" t="s">
        <v>20</v>
      </c>
      <c r="D196" s="24" t="s">
        <v>7</v>
      </c>
      <c r="E196" s="58">
        <v>2</v>
      </c>
      <c r="F196" s="6">
        <v>0</v>
      </c>
      <c r="G196" s="6">
        <f t="shared" si="22"/>
        <v>0</v>
      </c>
    </row>
    <row r="197" spans="1:7" x14ac:dyDescent="0.25">
      <c r="A197" s="1">
        <v>152</v>
      </c>
      <c r="B197" s="4" t="s">
        <v>4</v>
      </c>
      <c r="C197" s="5" t="s">
        <v>21</v>
      </c>
      <c r="D197" s="24" t="s">
        <v>7</v>
      </c>
      <c r="E197" s="58">
        <v>2</v>
      </c>
      <c r="F197" s="6">
        <v>0</v>
      </c>
      <c r="G197" s="6">
        <f t="shared" si="22"/>
        <v>0</v>
      </c>
    </row>
    <row r="198" spans="1:7" x14ac:dyDescent="0.25">
      <c r="A198" s="1">
        <v>153</v>
      </c>
      <c r="B198" s="4" t="s">
        <v>22</v>
      </c>
      <c r="C198" s="5" t="s">
        <v>23</v>
      </c>
      <c r="D198" s="24" t="s">
        <v>7</v>
      </c>
      <c r="E198" s="58">
        <v>2</v>
      </c>
      <c r="F198" s="6">
        <v>0</v>
      </c>
      <c r="G198" s="6">
        <f t="shared" si="22"/>
        <v>0</v>
      </c>
    </row>
    <row r="199" spans="1:7" x14ac:dyDescent="0.25">
      <c r="A199" s="1">
        <v>154</v>
      </c>
      <c r="B199" s="4" t="s">
        <v>4</v>
      </c>
      <c r="C199" s="7" t="s">
        <v>24</v>
      </c>
      <c r="D199" s="24" t="s">
        <v>3</v>
      </c>
      <c r="E199" s="57">
        <f>(0.1*E198)</f>
        <v>0.2</v>
      </c>
      <c r="F199" s="6">
        <v>0</v>
      </c>
      <c r="G199" s="6">
        <f t="shared" si="22"/>
        <v>0</v>
      </c>
    </row>
    <row r="200" spans="1:7" x14ac:dyDescent="0.25">
      <c r="A200" s="1">
        <v>155</v>
      </c>
      <c r="B200" s="4" t="s">
        <v>25</v>
      </c>
      <c r="C200" s="5" t="s">
        <v>26</v>
      </c>
      <c r="D200" s="24" t="s">
        <v>7</v>
      </c>
      <c r="E200" s="58">
        <v>2</v>
      </c>
      <c r="F200" s="6">
        <v>0</v>
      </c>
      <c r="G200" s="6">
        <f t="shared" si="22"/>
        <v>0</v>
      </c>
    </row>
    <row r="201" spans="1:7" x14ac:dyDescent="0.25">
      <c r="A201" s="64"/>
      <c r="B201" s="64"/>
      <c r="C201" s="64"/>
      <c r="D201" s="64"/>
      <c r="E201" s="64"/>
      <c r="F201" s="12" t="s">
        <v>29</v>
      </c>
      <c r="G201" s="13">
        <f>SUM(G182:G200)</f>
        <v>0</v>
      </c>
    </row>
    <row r="202" spans="1:7" x14ac:dyDescent="0.25">
      <c r="A202" s="25"/>
      <c r="B202" s="26" t="s">
        <v>93</v>
      </c>
      <c r="C202" s="27"/>
      <c r="D202" s="28"/>
      <c r="E202" s="28"/>
      <c r="F202" s="29"/>
      <c r="G202" s="30"/>
    </row>
    <row r="203" spans="1:7" x14ac:dyDescent="0.25">
      <c r="A203" s="1">
        <v>156</v>
      </c>
      <c r="B203" s="35" t="s">
        <v>4</v>
      </c>
      <c r="C203" s="35" t="s">
        <v>188</v>
      </c>
      <c r="D203" s="24"/>
      <c r="E203" s="56"/>
      <c r="F203" s="6">
        <v>0</v>
      </c>
      <c r="G203" s="6">
        <f>F203*E203</f>
        <v>0</v>
      </c>
    </row>
    <row r="204" spans="1:7" x14ac:dyDescent="0.25">
      <c r="A204" s="64"/>
      <c r="B204" s="64"/>
      <c r="C204" s="64"/>
      <c r="D204" s="64"/>
      <c r="E204" s="64"/>
      <c r="F204" s="12" t="s">
        <v>29</v>
      </c>
      <c r="G204" s="13">
        <f>SUM(G203)</f>
        <v>0</v>
      </c>
    </row>
    <row r="205" spans="1:7" x14ac:dyDescent="0.25">
      <c r="A205" s="25"/>
      <c r="B205" s="26" t="s">
        <v>92</v>
      </c>
      <c r="C205" s="27"/>
      <c r="D205" s="28"/>
      <c r="E205" s="28"/>
      <c r="F205" s="29"/>
      <c r="G205" s="30"/>
    </row>
    <row r="206" spans="1:7" x14ac:dyDescent="0.25">
      <c r="A206" s="1">
        <v>157</v>
      </c>
      <c r="B206" s="9" t="s">
        <v>4</v>
      </c>
      <c r="C206" s="7" t="s">
        <v>72</v>
      </c>
      <c r="D206" s="24" t="s">
        <v>73</v>
      </c>
      <c r="E206" s="15">
        <v>1</v>
      </c>
      <c r="F206" s="6">
        <v>0</v>
      </c>
      <c r="G206" s="6">
        <f>F206*E206</f>
        <v>0</v>
      </c>
    </row>
    <row r="207" spans="1:7" x14ac:dyDescent="0.25">
      <c r="A207" s="1">
        <v>158</v>
      </c>
      <c r="B207" s="9" t="s">
        <v>4</v>
      </c>
      <c r="C207" s="7" t="s">
        <v>74</v>
      </c>
      <c r="D207" s="24" t="s">
        <v>73</v>
      </c>
      <c r="E207" s="15">
        <v>1</v>
      </c>
      <c r="F207" s="6">
        <v>0</v>
      </c>
      <c r="G207" s="6">
        <f t="shared" ref="G207:G208" si="23">F207*E207</f>
        <v>0</v>
      </c>
    </row>
    <row r="208" spans="1:7" x14ac:dyDescent="0.25">
      <c r="A208" s="1">
        <v>159</v>
      </c>
      <c r="B208" s="9" t="s">
        <v>4</v>
      </c>
      <c r="C208" s="7" t="s">
        <v>75</v>
      </c>
      <c r="D208" s="24" t="s">
        <v>73</v>
      </c>
      <c r="E208" s="15">
        <v>1</v>
      </c>
      <c r="F208" s="6">
        <v>0</v>
      </c>
      <c r="G208" s="6">
        <f t="shared" si="23"/>
        <v>0</v>
      </c>
    </row>
    <row r="209" spans="1:7" x14ac:dyDescent="0.25">
      <c r="A209" s="64"/>
      <c r="B209" s="64"/>
      <c r="C209" s="64"/>
      <c r="D209" s="64"/>
      <c r="E209" s="64"/>
      <c r="F209" s="12" t="s">
        <v>29</v>
      </c>
      <c r="G209" s="13">
        <f>SUM(G206:G208)</f>
        <v>0</v>
      </c>
    </row>
    <row r="210" spans="1:7" x14ac:dyDescent="0.25">
      <c r="A210" s="50" t="s">
        <v>186</v>
      </c>
    </row>
    <row r="211" spans="1:7" x14ac:dyDescent="0.25">
      <c r="A211" s="50" t="s">
        <v>187</v>
      </c>
    </row>
    <row r="212" spans="1:7" x14ac:dyDescent="0.25">
      <c r="A212" s="51" t="s">
        <v>188</v>
      </c>
      <c r="B212" s="44"/>
      <c r="C212" s="44"/>
      <c r="D212" s="44"/>
      <c r="E212" s="44"/>
      <c r="F212" s="44"/>
      <c r="G212" s="44"/>
    </row>
    <row r="213" spans="1:7" x14ac:dyDescent="0.25">
      <c r="A213" t="s">
        <v>189</v>
      </c>
    </row>
  </sheetData>
  <sortState ref="I89:I93">
    <sortCondition ref="I88"/>
  </sortState>
  <mergeCells count="15">
    <mergeCell ref="A1:G1"/>
    <mergeCell ref="A201:E201"/>
    <mergeCell ref="A209:E209"/>
    <mergeCell ref="A140:E140"/>
    <mergeCell ref="A153:E153"/>
    <mergeCell ref="A167:E167"/>
    <mergeCell ref="A127:E127"/>
    <mergeCell ref="A122:E122"/>
    <mergeCell ref="A180:E180"/>
    <mergeCell ref="A204:E204"/>
    <mergeCell ref="A113:E113"/>
    <mergeCell ref="A98:E98"/>
    <mergeCell ref="A84:E84"/>
    <mergeCell ref="A56:E56"/>
    <mergeCell ref="A30:E30"/>
  </mergeCells>
  <pageMargins left="0.7" right="0.7" top="0.75" bottom="0.75" header="0.3" footer="0.3"/>
  <pageSetup paperSize="9" scale="69" orientation="landscape" r:id="rId1"/>
  <rowBreaks count="5" manualBreakCount="5">
    <brk id="18" max="16383" man="1"/>
    <brk id="56" max="16383" man="1"/>
    <brk id="98" max="16383" man="1"/>
    <brk id="140" max="16383" man="1"/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2020-08-18T08:48:58Z</dcterms:modified>
</cp:coreProperties>
</file>