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filterPrivacy="1" defaultThemeVersion="124226"/>
  <bookViews>
    <workbookView xWindow="1680" yWindow="65431" windowWidth="21465" windowHeight="13170" tabRatio="742" activeTab="0"/>
  </bookViews>
  <sheets>
    <sheet name="Rekapitulace" sheetId="5" r:id="rId1"/>
    <sheet name="ARC" sheetId="54" r:id="rId2"/>
    <sheet name="ZTI" sheetId="57" r:id="rId3"/>
    <sheet name="EI-I." sheetId="56" r:id="rId4"/>
    <sheet name="EI-II." sheetId="55" r:id="rId5"/>
    <sheet name="SAD-rostliny" sheetId="58" r:id="rId6"/>
    <sheet name="SAD-úpravy" sheetId="59" r:id="rId7"/>
    <sheet name="SAD-péče" sheetId="60" r:id="rId8"/>
    <sheet name="VZT" sheetId="30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_xlnm._FilterDatabase" localSheetId="1" hidden="1">'ARC'!$C$128:$K$310</definedName>
    <definedName name="_xlnm._FilterDatabase" localSheetId="2" hidden="1">'ZTI'!$C$123:$K$180</definedName>
    <definedName name="_SN2">#REF!</definedName>
    <definedName name="aaa">'[2]Estimate'!$H$69</definedName>
    <definedName name="afterdetail_lua_rozpdph">#REF!</definedName>
    <definedName name="afterdetail_rozpocty_rkap">#REF!</definedName>
    <definedName name="afterdetail_rozpocty_rozpocty">#REF!</definedName>
    <definedName name="AS">#REF!</definedName>
    <definedName name="asdfasf">#REF!</definedName>
    <definedName name="beforeafterdetail_rozpocty_rozpocty.Poznamka2.1">#REF!</definedName>
    <definedName name="beforefirmy_rozpocty_pozn.Poznamka2">#REF!</definedName>
    <definedName name="body_lua_dph">#REF!</definedName>
    <definedName name="body_lua_hlavy">#REF!</definedName>
    <definedName name="body_lua_rekap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Branch">#REF!</definedName>
    <definedName name="BusinessArea">#REF!</definedName>
    <definedName name="CalculatedOrderPriceUSD">#REF!</definedName>
    <definedName name="CalculationCurrency">#REF!</definedName>
    <definedName name="Cenn">#REF!</definedName>
    <definedName name="CK">#REF!</definedName>
    <definedName name="Country">#REF!</definedName>
    <definedName name="CountryEU">#REF!</definedName>
    <definedName name="CountryRiskLevel">#REF!</definedName>
    <definedName name="Currency">#REF!</definedName>
    <definedName name="DATE">#REF!</definedName>
    <definedName name="dem">#REF!</definedName>
    <definedName name="DV">#REF!</definedName>
    <definedName name="ecu">#REF!</definedName>
    <definedName name="end_rozpocty_rozpocty">#REF!</definedName>
    <definedName name="Est_copy_první">#REF!</definedName>
    <definedName name="Est_poslední">'[4]Estimate'!$H$57</definedName>
    <definedName name="EUR_Skk">#REF!</definedName>
    <definedName name="Excel_BuiltIn__FilterDatabase_1">#REF!</definedName>
    <definedName name="Excel_BuiltIn__FilterDatabase_2">#REF!</definedName>
    <definedName name="Excel_BuiltIn_Print_Area_1_1">#REF!</definedName>
    <definedName name="Excel_BuiltIn_Print_Area_2">#REF!</definedName>
    <definedName name="Excel_BuiltIn_Print_Titles_1_1">#REF!</definedName>
    <definedName name="Excel_BuiltIn_Print_Titles_2">#REF!</definedName>
    <definedName name="ExpectedCompletionDate">#REF!</definedName>
    <definedName name="ExpectedOrderDate">#REF!</definedName>
    <definedName name="ExpectedOrderPriceLCR">#REF!</definedName>
    <definedName name="ExpectedOrderPriceUSD">#REF!</definedName>
    <definedName name="ExpectedProjectStart">#REF!</definedName>
    <definedName name="ExportProject">#REF!</definedName>
    <definedName name="f">#REF!</definedName>
    <definedName name="FinalPreBidTreshold">#REF!</definedName>
    <definedName name="firmy_rozpocty_pozn">#REF!</definedName>
    <definedName name="H">#REF!</definedName>
    <definedName name="HighRiskProject">#REF!</definedName>
    <definedName name="CharacterOfContract">#REF!</definedName>
    <definedName name="CharacterOfPrice">#REF!</definedName>
    <definedName name="IC">#REF!</definedName>
    <definedName name="Incoterms2010">#REF!</definedName>
    <definedName name="Integr_poslední">#REF!</definedName>
    <definedName name="InterestRate">'[7]Cash Flow'!$Q$92</definedName>
    <definedName name="JCICompany">#REF!</definedName>
    <definedName name="konec">#REF!</definedName>
    <definedName name="kurz">#REF!</definedName>
    <definedName name="L">#REF!</definedName>
    <definedName name="LookupDOA">#REF!</definedName>
    <definedName name="LP">#REF!</definedName>
    <definedName name="M">#REF!</definedName>
    <definedName name="Manufacturing">#REF!</definedName>
    <definedName name="nlg">#REF!</definedName>
    <definedName name="_xlnm.Print_Area" localSheetId="1">'ARC'!$C$4:$J$76,'ARC'!$C$82:$J$112,'ARC'!$C$118:$J$310</definedName>
    <definedName name="_xlnm.Print_Area" localSheetId="7">'SAD-péče'!$A$1:$G$23</definedName>
    <definedName name="_xlnm.Print_Area" localSheetId="5">'SAD-rostliny'!$A$20:$H$181</definedName>
    <definedName name="_xlnm.Print_Area" localSheetId="6">'SAD-úpravy'!$A$70:$G$154</definedName>
    <definedName name="_xlnm.Print_Area" localSheetId="8">'VZT'!$A$1:$D$41</definedName>
    <definedName name="_xlnm.Print_Area" localSheetId="2">'ZTI'!$C$82:$J$105,'ZTI'!$C$111:$J$180</definedName>
    <definedName name="OrderType">#REF!</definedName>
    <definedName name="ORIGVYKAZ">#REF!</definedName>
    <definedName name="P">#REF!</definedName>
    <definedName name="PH">#REF!</definedName>
    <definedName name="PT">#REF!</definedName>
    <definedName name="Q">#REF!</definedName>
    <definedName name="rabat">'[5]koef'!$B$7</definedName>
    <definedName name="rabat_eps">#REF!</definedName>
    <definedName name="rabat_ezs">#REF!</definedName>
    <definedName name="rabat_slb">#REF!</definedName>
    <definedName name="rabat_soft">#REF!</definedName>
    <definedName name="rabat_tema">#REF!</definedName>
    <definedName name="rabatopr">#REF!</definedName>
    <definedName name="REV">#REF!</definedName>
    <definedName name="Risk">#REF!</definedName>
    <definedName name="RV">#REF!</definedName>
    <definedName name="SADaefsedf">'[3]Estimate'!$H$70</definedName>
    <definedName name="SelectedCurrency">IF(CalculationCurrency="",Currency,CalculationCurrency)</definedName>
    <definedName name="Skk">#REF!</definedName>
    <definedName name="Spodek">#REF!</definedName>
    <definedName name="sum_lua_dph">#REF!</definedName>
    <definedName name="sum_lua_hlavy">#REF!</definedName>
    <definedName name="sum_lua_rekap">#REF!</definedName>
    <definedName name="SWnákup">#REF!</definedName>
    <definedName name="SWprodej">#REF!</definedName>
    <definedName name="T">#REF!</definedName>
    <definedName name="TC">#REF!</definedName>
    <definedName name="TK">#REF!</definedName>
    <definedName name="top_lua_dph">#REF!</definedName>
    <definedName name="top_lua_hlavy">#REF!</definedName>
    <definedName name="top_rozpocty_rkap">#REF!</definedName>
    <definedName name="TP">#REF!</definedName>
    <definedName name="us">#REF!</definedName>
    <definedName name="USD_Skk">#REF!</definedName>
    <definedName name="UV">#REF!</definedName>
    <definedName name="V">#REF!</definedName>
    <definedName name="VF">#REF!</definedName>
    <definedName name="VU">#REF!</definedName>
    <definedName name="X">#REF!</definedName>
    <definedName name="xxx">IF([0]!CalculationCurrency="",[0]!Currency,[0]!CalculationCurrency)</definedName>
    <definedName name="Yesno">#REF!</definedName>
    <definedName name="YesNoNA">#REF!</definedName>
    <definedName name="zacatek">#REF!</definedName>
    <definedName name="_xlnm.Print_Titles" localSheetId="1">'ARC'!$128:$128</definedName>
    <definedName name="_xlnm.Print_Titles" localSheetId="2">'ZTI'!$123:$123</definedName>
  </definedNames>
  <calcPr calcId="162913"/>
</workbook>
</file>

<file path=xl/sharedStrings.xml><?xml version="1.0" encoding="utf-8"?>
<sst xmlns="http://schemas.openxmlformats.org/spreadsheetml/2006/main" count="3468" uniqueCount="959">
  <si>
    <t>Cena</t>
  </si>
  <si>
    <t>Sazba DPH</t>
  </si>
  <si>
    <t>projektová část</t>
  </si>
  <si>
    <t>Označení listu</t>
  </si>
  <si>
    <t>cena</t>
  </si>
  <si>
    <t>Zdravotní instalace</t>
  </si>
  <si>
    <t>CENA CELKEM bez DPH</t>
  </si>
  <si>
    <t>CENA CELKEM včetně DPH</t>
  </si>
  <si>
    <r>
      <rPr>
        <b/>
        <u val="single"/>
        <sz val="9"/>
        <rFont val="Arial CE"/>
        <family val="2"/>
      </rPr>
      <t>Poznámka:</t>
    </r>
    <r>
      <rPr>
        <sz val="9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</si>
  <si>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 xml:space="preserve">REKAPITULACE CELKOVÝCH NÁKLADŮ STAVBY </t>
  </si>
  <si>
    <t>Poznámka:</t>
  </si>
  <si>
    <t>Pořadové č. položky</t>
  </si>
  <si>
    <t>Název a popis zařízení</t>
  </si>
  <si>
    <t>Měrná jednotka</t>
  </si>
  <si>
    <t>Parametry:</t>
  </si>
  <si>
    <t>Příslušenství:</t>
  </si>
  <si>
    <t>Neobsazeno</t>
  </si>
  <si>
    <t>_tvarovky</t>
  </si>
  <si>
    <t>Potrubí KRUHOVÉ sk.I pozink - SPIRO</t>
  </si>
  <si>
    <t>Spojovací a těsnící materiál</t>
  </si>
  <si>
    <t>Materiál pro kotvení a zavěšení potrubí</t>
  </si>
  <si>
    <t>Celková cena v Kč - bez DPH</t>
  </si>
  <si>
    <t>Zařízení č.11 - Oprava stávajících pokojů - objekt "E"</t>
  </si>
  <si>
    <t>11.0</t>
  </si>
  <si>
    <t>Demontáž stávajících ventilátorů vč. připojovacích hadic</t>
  </si>
  <si>
    <t>53 ks</t>
  </si>
  <si>
    <t>11.1</t>
  </si>
  <si>
    <t>Stropní radiální ventilátor v provedení pro montáž do podhledu s vestavěnou zpětnou klapkou a doběhovým spínačem - 2-otáčkové provedení (Ve standardu Elektrodesign, Helios, Klimavex, ...)</t>
  </si>
  <si>
    <t xml:space="preserve">Qv = 150 m3/h </t>
  </si>
  <si>
    <t xml:space="preserve">pext = 100 Pa </t>
  </si>
  <si>
    <t xml:space="preserve">Pm = 0,06 kW 230V/50Hz </t>
  </si>
  <si>
    <t>Rámeček pro montáž do podhledu</t>
  </si>
  <si>
    <t>11.2</t>
  </si>
  <si>
    <t>Flexibilní hadice s hlukově izolačním návlekem Ø100</t>
  </si>
  <si>
    <t>80 bm</t>
  </si>
  <si>
    <t>11.3</t>
  </si>
  <si>
    <t>Potrubní rozvody - v případě nutnosti bude nutné provést přeložku stávající stoupačky, případně jinou úpravu stávajícího rozvodu. Skutečný rozsah bude určen po odkrytí podhledů a stávajících VZT rozvodů.</t>
  </si>
  <si>
    <r>
      <t xml:space="preserve">Potrubí do 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  <scheme val="minor"/>
      </rPr>
      <t xml:space="preserve"> 125 mm   _ rovné</t>
    </r>
  </si>
  <si>
    <t>110 bm</t>
  </si>
  <si>
    <t>24 bm</t>
  </si>
  <si>
    <t>1 sada</t>
  </si>
  <si>
    <t>V dodávce VZT nejsou obsaženy požární ucpávky ,stavební a</t>
  </si>
  <si>
    <t xml:space="preserve">pokrývačské práce ,topenářské práce,silnoproudé rozvody a </t>
  </si>
  <si>
    <t>odvod kondenzátu - řeší profese ZI.</t>
  </si>
  <si>
    <t>SO01</t>
  </si>
  <si>
    <t>SO01 - Objekt pavilonu</t>
  </si>
  <si>
    <t>Architektonicko-stavební řešení</t>
  </si>
  <si>
    <t>ARC</t>
  </si>
  <si>
    <t>ZTI</t>
  </si>
  <si>
    <t>Silnoproudové instalace</t>
  </si>
  <si>
    <t>2</t>
  </si>
  <si>
    <t>KRYCÍ LIST SOUPISU PRACÍ</t>
  </si>
  <si>
    <t>v ---  níže se nacházejí doplnkové a pomocné údaje k sestavám  --- v</t>
  </si>
  <si>
    <t>False</t>
  </si>
  <si>
    <t>Stavba: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</si>
  <si>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</si>
  <si>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</si>
  <si>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</si>
  <si>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</si>
  <si>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</si>
  <si>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</si>
  <si>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</si>
  <si>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</si>
  <si>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Zhotovitel:</t>
  </si>
  <si>
    <t>Projektant:</t>
  </si>
  <si>
    <t>Zpracovatel: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</si>
  <si>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</si>
  <si>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</si>
  <si>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</si>
  <si>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</si>
  <si>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</si>
  <si>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</si>
  <si>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</si>
  <si>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</si>
  <si>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</si>
  <si>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</si>
  <si>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</si>
  <si>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</si>
  <si>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</si>
  <si>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</si>
  <si>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</si>
  <si>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</si>
  <si>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</si>
  <si>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</si>
  <si>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</si>
  <si>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</si>
  <si>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</si>
  <si>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</si>
  <si>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</si>
  <si>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</si>
  <si>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</si>
  <si>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</si>
  <si>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</si>
  <si>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</si>
  <si>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PSV - Práce a dodávky PSV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</si>
  <si>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</si>
  <si>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</si>
  <si>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</si>
  <si>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</si>
  <si>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</si>
  <si>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</si>
  <si>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</si>
  <si>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</si>
  <si>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</si>
  <si>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</si>
  <si>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</si>
  <si>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</si>
  <si>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</si>
  <si>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</si>
  <si>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</si>
  <si>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</si>
  <si>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</si>
  <si>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</si>
  <si>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</si>
  <si>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</si>
  <si>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</si>
  <si>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</si>
  <si>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</si>
  <si>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</si>
  <si>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m3</t>
  </si>
  <si>
    <t>4</t>
  </si>
  <si>
    <t>39</t>
  </si>
  <si>
    <t>m2</t>
  </si>
  <si>
    <t>40</t>
  </si>
  <si>
    <t>5</t>
  </si>
  <si>
    <t>6</t>
  </si>
  <si>
    <t>7</t>
  </si>
  <si>
    <t>t</t>
  </si>
  <si>
    <t>8</t>
  </si>
  <si>
    <t>9</t>
  </si>
  <si>
    <t>10</t>
  </si>
  <si>
    <t>M</t>
  </si>
  <si>
    <t>37</t>
  </si>
  <si>
    <t>kus</t>
  </si>
  <si>
    <t>38</t>
  </si>
  <si>
    <t>ks</t>
  </si>
  <si>
    <t>Trubní vedení</t>
  </si>
  <si>
    <t>79</t>
  </si>
  <si>
    <t>m</t>
  </si>
  <si>
    <t>34</t>
  </si>
  <si>
    <t>35</t>
  </si>
  <si>
    <t>VV</t>
  </si>
  <si>
    <t>51</t>
  </si>
  <si>
    <t>54</t>
  </si>
  <si>
    <t>55</t>
  </si>
  <si>
    <t>56</t>
  </si>
  <si>
    <t>57</t>
  </si>
  <si>
    <t>58</t>
  </si>
  <si>
    <t>73</t>
  </si>
  <si>
    <t>74</t>
  </si>
  <si>
    <t>75</t>
  </si>
  <si>
    <t>76</t>
  </si>
  <si>
    <t>59</t>
  </si>
  <si>
    <t>60</t>
  </si>
  <si>
    <t>61</t>
  </si>
  <si>
    <t>71</t>
  </si>
  <si>
    <t>72</t>
  </si>
  <si>
    <t>77</t>
  </si>
  <si>
    <t>78</t>
  </si>
  <si>
    <t>69</t>
  </si>
  <si>
    <t>70</t>
  </si>
  <si>
    <t>42</t>
  </si>
  <si>
    <t>43</t>
  </si>
  <si>
    <t>50</t>
  </si>
  <si>
    <t>23</t>
  </si>
  <si>
    <t>62</t>
  </si>
  <si>
    <t>63</t>
  </si>
  <si>
    <t>64</t>
  </si>
  <si>
    <t>66</t>
  </si>
  <si>
    <t>68</t>
  </si>
  <si>
    <t>49</t>
  </si>
  <si>
    <t>31</t>
  </si>
  <si>
    <t>32</t>
  </si>
  <si>
    <t>998</t>
  </si>
  <si>
    <t>Přesun hmot</t>
  </si>
  <si>
    <t>PSV</t>
  </si>
  <si>
    <t>Práce a dodávky PSV</t>
  </si>
  <si>
    <t>80</t>
  </si>
  <si>
    <t>16</t>
  </si>
  <si>
    <t>81</t>
  </si>
  <si>
    <t>85</t>
  </si>
  <si>
    <t>82</t>
  </si>
  <si>
    <t>83</t>
  </si>
  <si>
    <t>84</t>
  </si>
  <si>
    <t>96</t>
  </si>
  <si>
    <t>86</t>
  </si>
  <si>
    <t>88</t>
  </si>
  <si>
    <t>87</t>
  </si>
  <si>
    <t>52</t>
  </si>
  <si>
    <t>53</t>
  </si>
  <si>
    <t>Celkem</t>
  </si>
  <si>
    <t>kpl</t>
  </si>
  <si>
    <t>hod</t>
  </si>
  <si>
    <t>km</t>
  </si>
  <si>
    <t>Název</t>
  </si>
  <si>
    <t>Lože pod obrubníky, krajníky nebo obruby z dlažebních kostek z betonu prostého</t>
  </si>
  <si>
    <t>%</t>
  </si>
  <si>
    <t>kg</t>
  </si>
  <si>
    <t>HZS</t>
  </si>
  <si>
    <t>Vedlejší rozpočtové náklady</t>
  </si>
  <si>
    <t>VRN</t>
  </si>
  <si>
    <t>030001000</t>
  </si>
  <si>
    <t>Zařízení staveniště</t>
  </si>
  <si>
    <t>045002000</t>
  </si>
  <si>
    <t>Kompletační a koordinační činnost</t>
  </si>
  <si>
    <t>013254000</t>
  </si>
  <si>
    <t>Dokumentace skutečného provedení stavby</t>
  </si>
  <si>
    <t>Materiál</t>
  </si>
  <si>
    <t>celkem</t>
  </si>
  <si>
    <t>Montáže</t>
  </si>
  <si>
    <t>Množ.</t>
  </si>
  <si>
    <t xml:space="preserve"> </t>
  </si>
  <si>
    <t xml:space="preserve">    2 - Zakládání</t>
  </si>
  <si>
    <t xml:space="preserve">    997 - Přesun sutě</t>
  </si>
  <si>
    <t>True</t>
  </si>
  <si>
    <t>Součet</t>
  </si>
  <si>
    <t>Zakládání</t>
  </si>
  <si>
    <t>17</t>
  </si>
  <si>
    <t>271532211</t>
  </si>
  <si>
    <t>Podsyp pod základové konstrukce se zhutněním z hrubého kameniva frakce 32 až 63 mm</t>
  </si>
  <si>
    <t>15</t>
  </si>
  <si>
    <t>33</t>
  </si>
  <si>
    <t>29</t>
  </si>
  <si>
    <t>28</t>
  </si>
  <si>
    <t>30</t>
  </si>
  <si>
    <t>26</t>
  </si>
  <si>
    <t>27</t>
  </si>
  <si>
    <t>25</t>
  </si>
  <si>
    <t>19</t>
  </si>
  <si>
    <t>41</t>
  </si>
  <si>
    <t>997</t>
  </si>
  <si>
    <t>Přesun sutě</t>
  </si>
  <si>
    <t xml:space="preserve">    5 - Komunikace pozemní</t>
  </si>
  <si>
    <t xml:space="preserve">    96 - Bourání konstrukcí</t>
  </si>
  <si>
    <t>162751117</t>
  </si>
  <si>
    <t>Vodorovné přemístění do 10000 m výkopku/sypaniny z horniny třídy těžitelnosti I, skupiny 1 až 3</t>
  </si>
  <si>
    <t>Komunikace pozemní</t>
  </si>
  <si>
    <t>564851111</t>
  </si>
  <si>
    <t>567921111</t>
  </si>
  <si>
    <t>Podklad z mezerovitého betonu MCB tl 120 mm</t>
  </si>
  <si>
    <t>45</t>
  </si>
  <si>
    <t>vodní prvek</t>
  </si>
  <si>
    <t>14</t>
  </si>
  <si>
    <t>58380005</t>
  </si>
  <si>
    <t>916991121</t>
  </si>
  <si>
    <t>919726201</t>
  </si>
  <si>
    <t>Geotextilie pro vyztužení, separaci a filtraci tkaná z PP podélná pevnost v tahu do 15 kN/m</t>
  </si>
  <si>
    <t>Bourání konstrukcí</t>
  </si>
  <si>
    <t>24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</si>
  <si>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</si>
  <si>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</si>
  <si>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</si>
  <si>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</si>
  <si>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997221561</t>
  </si>
  <si>
    <t>Vodorovná doprava suti z kusových materiálů do 1 km</t>
  </si>
  <si>
    <t>997221569</t>
  </si>
  <si>
    <t>Příplatek ZKD 1 km u vodorovné dopravy suti z kusových materiálů</t>
  </si>
  <si>
    <t>997221615</t>
  </si>
  <si>
    <t>Poplatek za uložení na skládce (skládkovné) stavebního odpadu betonového kód odpadu 17 01 01</t>
  </si>
  <si>
    <t>65</t>
  </si>
  <si>
    <t>pozn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</si>
  <si>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</si>
  <si>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</si>
  <si>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</si>
  <si>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</si>
  <si>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</si>
  <si>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</si>
  <si>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</si>
  <si>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</si>
  <si>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390,0</t>
  </si>
  <si>
    <t>171201221</t>
  </si>
  <si>
    <t xml:space="preserve">Poplatek za uložení na skládce (skládkovné) zeminy a kamení </t>
  </si>
  <si>
    <t>274313611</t>
  </si>
  <si>
    <t>711</t>
  </si>
  <si>
    <t>Izolace proti vodě, vlhkosti a plynům</t>
  </si>
  <si>
    <t xml:space="preserve">fólie bazénová mPVC tl 1,5mm </t>
  </si>
  <si>
    <t>3,0</t>
  </si>
  <si>
    <t>767</t>
  </si>
  <si>
    <t>Konstrukce zámečnické</t>
  </si>
  <si>
    <t>767R1</t>
  </si>
  <si>
    <t>767R201</t>
  </si>
  <si>
    <t>VRN1</t>
  </si>
  <si>
    <t xml:space="preserve"> Projektové práce</t>
  </si>
  <si>
    <t>1024</t>
  </si>
  <si>
    <t>04500</t>
  </si>
  <si>
    <t>Fotodokumentace průběhu stavby - (fotodokumentace postupného průběhu výstavby vč.předání digitální - kopie)</t>
  </si>
  <si>
    <t>VRN3</t>
  </si>
  <si>
    <t>03000</t>
  </si>
  <si>
    <t>Uvedení prostor dotčených stavbou  do původního stavu- přístupová cesta</t>
  </si>
  <si>
    <t>VRN4</t>
  </si>
  <si>
    <t>Inženýrská činnost</t>
  </si>
  <si>
    <t>VRN7</t>
  </si>
  <si>
    <t>Provozní vlivy</t>
  </si>
  <si>
    <t>072002000</t>
  </si>
  <si>
    <t>Silniční provoz-Vypracování DIO včetně zajištění jeho odsouhlaseni příslušnými orgány</t>
  </si>
  <si>
    <t>073002000</t>
  </si>
  <si>
    <t xml:space="preserve">Ztížený pohyb vozidel v centrech měst </t>
  </si>
  <si>
    <t>073003000</t>
  </si>
  <si>
    <t>Úklid techniky při výjezdu ze stavby</t>
  </si>
  <si>
    <t>VRN9</t>
  </si>
  <si>
    <t>Ostatní náklady</t>
  </si>
  <si>
    <t>012203000</t>
  </si>
  <si>
    <t>Geodetické práce -raměření stavby, při provádění stavby po dokončení  stavby</t>
  </si>
  <si>
    <t>091002000</t>
  </si>
  <si>
    <t>Ostatní náklady související s objektem-vytýčení inž.sítí před zahájením stavby</t>
  </si>
  <si>
    <t>&gt;&gt;  skryté sloupce  &lt;&lt;</t>
  </si>
  <si>
    <t>{ce83df20-e16a-48d0-aecb-9c71e711e540}</t>
  </si>
  <si>
    <t>Prostranství DPS I,II, Třeboň</t>
  </si>
  <si>
    <t>122111101</t>
  </si>
  <si>
    <t>Odkopávky a prokopávky v hornině třídy těžitelnosti I, skupiny 1 a 2 ručně</t>
  </si>
  <si>
    <t>-561107962</t>
  </si>
  <si>
    <t>"průchody v záhonech"25,1*0,20</t>
  </si>
  <si>
    <t>122251103</t>
  </si>
  <si>
    <t>Odkopávky a prokopávky nezapažené v hornině třídy těžitelnosti I, skupiny 3 objem do 100 m3 strojně</t>
  </si>
  <si>
    <t>2114180813</t>
  </si>
  <si>
    <t>(786,8-"okap.chodník"28,3)*0,20</t>
  </si>
  <si>
    <t>131213101</t>
  </si>
  <si>
    <t>Hloubení jam v soudržných horninách třídy těžitelnosti I, skupiny 3 ručně</t>
  </si>
  <si>
    <t>175057810</t>
  </si>
  <si>
    <t>"vč.šachty a přípojky"4,0*1,2</t>
  </si>
  <si>
    <t>129001101</t>
  </si>
  <si>
    <t>Příplatek za ztížení odkopávky nebo prokopávky v blízkosti inženýrských sítí........</t>
  </si>
  <si>
    <t>1664394158</t>
  </si>
  <si>
    <t>-2132357907</t>
  </si>
  <si>
    <t>151,7+4,8+5,02*1,05</t>
  </si>
  <si>
    <t>1173099884</t>
  </si>
  <si>
    <t>161,771*1,8</t>
  </si>
  <si>
    <t>174111101</t>
  </si>
  <si>
    <t>Zásyp jam, šachet rýh nebo kolem objektů sypaninou se zhutněním ručně</t>
  </si>
  <si>
    <t>-1747790212</t>
  </si>
  <si>
    <t>1,5</t>
  </si>
  <si>
    <t>181951111</t>
  </si>
  <si>
    <t>Úprava pláně v hornině třídy těžitelnosti I, skupiny 1 až 3 bez zhutnění strojně</t>
  </si>
  <si>
    <t>1863769757</t>
  </si>
  <si>
    <t>181951112</t>
  </si>
  <si>
    <t>Úprava pláně v hornině třídy těžitelnosti I, skupiny 1 až 3 se zhutněním strojně</t>
  </si>
  <si>
    <t>-1978994664</t>
  </si>
  <si>
    <t>1R1</t>
  </si>
  <si>
    <t>Zkouška zhutnění</t>
  </si>
  <si>
    <t>704894646</t>
  </si>
  <si>
    <t>1032043019</t>
  </si>
  <si>
    <t>3,5</t>
  </si>
  <si>
    <t>273313611</t>
  </si>
  <si>
    <t>Základové desky z betonu tř. C 16/20</t>
  </si>
  <si>
    <t>-1687152602</t>
  </si>
  <si>
    <t>Základové pásy z betonu tř. C 16/20</t>
  </si>
  <si>
    <t>622099823</t>
  </si>
  <si>
    <t>kotvení laviček,odpad.koše</t>
  </si>
  <si>
    <t>1,8</t>
  </si>
  <si>
    <t>591R4121</t>
  </si>
  <si>
    <t xml:space="preserve">Kladení dlažby z žulových odseků do lože z kameniva </t>
  </si>
  <si>
    <t>1187707361</t>
  </si>
  <si>
    <t>98,0</t>
  </si>
  <si>
    <t>583R1</t>
  </si>
  <si>
    <t>Žulové odseky  kat.list P03</t>
  </si>
  <si>
    <t>-972213368</t>
  </si>
  <si>
    <t>váha předběžně 1t=cca 4-5m2</t>
  </si>
  <si>
    <t>98/4</t>
  </si>
  <si>
    <t>599432111</t>
  </si>
  <si>
    <t>Vyplnění spár dlažby z lomového kamene drobným kamenivem</t>
  </si>
  <si>
    <t>523796709</t>
  </si>
  <si>
    <t>564241111</t>
  </si>
  <si>
    <t>Podklad nebo podsyp ze písku tl 120 mmv  -hodný pro osazení žulových odseků</t>
  </si>
  <si>
    <t>-928206898</t>
  </si>
  <si>
    <t>Podklad ze štěrkodrtě ŠD tl 150 mm fr 0-32</t>
  </si>
  <si>
    <t>1727048707</t>
  </si>
  <si>
    <t>327,0</t>
  </si>
  <si>
    <t>1660246123</t>
  </si>
  <si>
    <t>571906111</t>
  </si>
  <si>
    <t>/Mlatový povrch z prosivky -  lomová výsivka 0-4 mm posyp krytu kamenivem drceným nebo těženým do 30 kg/m2 vč.válcování</t>
  </si>
  <si>
    <t>1965752045</t>
  </si>
  <si>
    <t>564952114</t>
  </si>
  <si>
    <t>Podklad z mechanicky zpevněného kameniva MZK tl 180 mm</t>
  </si>
  <si>
    <t>2056416194</t>
  </si>
  <si>
    <t>564871111</t>
  </si>
  <si>
    <t>Podklad ze štěrkodrtě ŠD tl 250 mm</t>
  </si>
  <si>
    <t>-1712067780</t>
  </si>
  <si>
    <t>596811221</t>
  </si>
  <si>
    <t>/Kladení betonové dlažby komunikací pro pěší do lože z kameniva vel do 0,25 m2 plochy do 100 m2  lože 30mm</t>
  </si>
  <si>
    <t>-1610097234</t>
  </si>
  <si>
    <t>59246018</t>
  </si>
  <si>
    <t>/Vysoce pevnostní  vibrolisovaná dvouvrstvá betonová dlažba,mrazuvzdorná odolná posypovým látkám 600/300/80  spáry 3mm -barva colormix arabica kat.list P01</t>
  </si>
  <si>
    <t>31727425</t>
  </si>
  <si>
    <t>327*1,03 'Přepočtené koeficientem množství</t>
  </si>
  <si>
    <t>451579877</t>
  </si>
  <si>
    <t>Příplatek ZKD 10 mm tl u podkladu nebo lože pod dlažbu ze štěrkopísku</t>
  </si>
  <si>
    <t>-1500563531</t>
  </si>
  <si>
    <t>327,0*2</t>
  </si>
  <si>
    <t>916111113</t>
  </si>
  <si>
    <t>Osazení obruby z velkých kostek s boční opěrou do lože z betonu prostého</t>
  </si>
  <si>
    <t>29781267</t>
  </si>
  <si>
    <t>58381008</t>
  </si>
  <si>
    <t>/kostka dlažební žula velká 15/17/8  kat.list PO2</t>
  </si>
  <si>
    <t>-646757766</t>
  </si>
  <si>
    <t>"dl.obrubníků"390*"šířka obruby" 0,15</t>
  </si>
  <si>
    <t>564R6</t>
  </si>
  <si>
    <t>Okrasné valony  fr vel.50-250   dodávka, montáž,doprava manipulace</t>
  </si>
  <si>
    <t>15260739</t>
  </si>
  <si>
    <t>916R241</t>
  </si>
  <si>
    <t>Osazení kamen.pásů 250/150/600 na plocho   do lože z betonu prostého</t>
  </si>
  <si>
    <t>-340566173</t>
  </si>
  <si>
    <t>100,40</t>
  </si>
  <si>
    <t>Kamenné pásy- průchody v záhonech   250/150/600   viz katalog list PO4</t>
  </si>
  <si>
    <t>870447734</t>
  </si>
  <si>
    <t>100/0,6</t>
  </si>
  <si>
    <t>166,667*1,02 'Přepočtené koeficientem množství</t>
  </si>
  <si>
    <t>637121112</t>
  </si>
  <si>
    <t>Okapový chodník z kačírku tl 150 mm s udusáním  š.400mm</t>
  </si>
  <si>
    <t>1626951871</t>
  </si>
  <si>
    <t>28,3</t>
  </si>
  <si>
    <t>1757389840</t>
  </si>
  <si>
    <t>doplnění</t>
  </si>
  <si>
    <t>2096532388</t>
  </si>
  <si>
    <t>1120,0*1,1</t>
  </si>
  <si>
    <t>91R1</t>
  </si>
  <si>
    <t>Kamenná fontána s výtokem vody/ katalog.list ZT1 -kámen bude vyvzorkován/ dodávka,montáž,doprava,přesun</t>
  </si>
  <si>
    <t>2123858319</t>
  </si>
  <si>
    <t>91R</t>
  </si>
  <si>
    <t xml:space="preserve">Technoligie  vodního prvku /  dodávka,montáž,doprava,přesun katalog.list ZT1  </t>
  </si>
  <si>
    <t>-2085595630</t>
  </si>
  <si>
    <t>893215121</t>
  </si>
  <si>
    <t>Šachtice  obestavěný prostor do 0,75 m3 se stěnami z betonu s poklopem  /vodní prvek</t>
  </si>
  <si>
    <t>-328697925</t>
  </si>
  <si>
    <t>899R1</t>
  </si>
  <si>
    <t>Výšková úprava poklopů vstupů  do instalačních šachet z důvodu nových úrovní  okolních  ploch /  dodávka,montáž,doprava,přesun / vodovodní ,kanalizační  předpoklad  17 ks vč.kanalizačních vpustí</t>
  </si>
  <si>
    <t>1470945369</t>
  </si>
  <si>
    <t>113201111</t>
  </si>
  <si>
    <t>Vytrhání obrub chodníkových vč.lože</t>
  </si>
  <si>
    <t>-1187615266</t>
  </si>
  <si>
    <t>213,2</t>
  </si>
  <si>
    <t>113106187</t>
  </si>
  <si>
    <t>Rozebrání dlažeb vozovek ze zámkové dlažby s ložem z kameniva strojně pl do 50 m2</t>
  </si>
  <si>
    <t>614623500</t>
  </si>
  <si>
    <t>113107162</t>
  </si>
  <si>
    <t>Odstranění podkladu z kameniva drceného přes tl. 100 do tl 200 mm strojně pl přes 50 do 200 m2</t>
  </si>
  <si>
    <t>-1178854122</t>
  </si>
  <si>
    <t>"dlažby" 676,0</t>
  </si>
  <si>
    <t>"oblázkové plochy"64,8</t>
  </si>
  <si>
    <t>113107170</t>
  </si>
  <si>
    <t>Odstranění podkladu z mezerovitý  betonu prostého tl 100 mm strojně pl přes 50 do 200 m2 předpoklad</t>
  </si>
  <si>
    <t>-2091180144</t>
  </si>
  <si>
    <t>767996801</t>
  </si>
  <si>
    <t>Demontáž atypických zámečnických konstrukcí rozebráním hmotnosti jednotlivých dílů do 50 kg</t>
  </si>
  <si>
    <t>-12395887</t>
  </si>
  <si>
    <t>907613950</t>
  </si>
  <si>
    <t>"podkl.vrstva"214,832</t>
  </si>
  <si>
    <t>1483727979</t>
  </si>
  <si>
    <t>doprav.vzdálenost předpoklad</t>
  </si>
  <si>
    <t>214,832*9</t>
  </si>
  <si>
    <t>-1750946234</t>
  </si>
  <si>
    <t>"beton dlažba"199,42</t>
  </si>
  <si>
    <t>"beton suť"162,24</t>
  </si>
  <si>
    <t>1305842812</t>
  </si>
  <si>
    <t>361,66*9</t>
  </si>
  <si>
    <t>997221571</t>
  </si>
  <si>
    <t>Vodorovná doprava vybouraných hmot do 1 km</t>
  </si>
  <si>
    <t>-501787861</t>
  </si>
  <si>
    <t>"obrubníky"49,036</t>
  </si>
  <si>
    <t>"kovový materiál"0,200</t>
  </si>
  <si>
    <t>997221579</t>
  </si>
  <si>
    <t>Příplatek ZKD 1 km u vodorovné dopravy vybouraných hmot</t>
  </si>
  <si>
    <t>-211759819</t>
  </si>
  <si>
    <t>49,236*9</t>
  </si>
  <si>
    <t>997221611</t>
  </si>
  <si>
    <t>Nakládání suti na dopravní prostředky pro vodorovnou dopravu</t>
  </si>
  <si>
    <t>1573379741</t>
  </si>
  <si>
    <t>625,728-49,036</t>
  </si>
  <si>
    <t>997221612</t>
  </si>
  <si>
    <t>Nakládání vybouraných hmot na dopravní prostředky pro vodorovnou dopravu</t>
  </si>
  <si>
    <t>-262861925</t>
  </si>
  <si>
    <t>1171666854</t>
  </si>
  <si>
    <t>998223011</t>
  </si>
  <si>
    <t>Přesun hmot pro pozemní komunikace s krytem dlážděným</t>
  </si>
  <si>
    <t>458066217</t>
  </si>
  <si>
    <t>711161112</t>
  </si>
  <si>
    <t>Izolace proti zemní vlhkosti nopovou fólií vodorovná, nopek v 8,0 mm, tl do 0,6 mm / dodávka a montáž</t>
  </si>
  <si>
    <t>1858685201</t>
  </si>
  <si>
    <t>svisle -okap.chodníky</t>
  </si>
  <si>
    <t>250,0*0,5*1,05</t>
  </si>
  <si>
    <t>711471051</t>
  </si>
  <si>
    <t>Provedení vodorovné izolace proti tlakové vodě termoplasty lepenou fólií PVC</t>
  </si>
  <si>
    <t>2118861371</t>
  </si>
  <si>
    <t>10,0</t>
  </si>
  <si>
    <t>28322100</t>
  </si>
  <si>
    <t>-722537677</t>
  </si>
  <si>
    <t>10*1,1655 'Přepočtené koeficientem množství</t>
  </si>
  <si>
    <t>998711101</t>
  </si>
  <si>
    <t>Přesun hmot tonážní pro izolace proti vodě, vlhkosti a plynům v objektech výšky do 6 m</t>
  </si>
  <si>
    <t>990760673</t>
  </si>
  <si>
    <t>Popis výrobků ve výpisech  proj.dokumentace  -ocenit kompletně vč.povrchových úprav,dopravy,dodávka a montáže  a přesunu hmot - tuto položku neoceňovat pouze poznámka</t>
  </si>
  <si>
    <t>-1576144864</t>
  </si>
  <si>
    <t xml:space="preserve">Parková lavička s opěradlem a područkami  / dodávka a montáž do bet.základu//viz katalogový list M01 </t>
  </si>
  <si>
    <t>-389230002</t>
  </si>
  <si>
    <t>Odpadkové koše venkovní vč.sloupku   /montáž a dodávka/ /viz katalogový list M02</t>
  </si>
  <si>
    <t>22012009</t>
  </si>
  <si>
    <t>767R6</t>
  </si>
  <si>
    <t>Kolostav celoocelový /viz katalogový list M03</t>
  </si>
  <si>
    <t>2065422199</t>
  </si>
  <si>
    <t>563693348</t>
  </si>
  <si>
    <t>1015532942</t>
  </si>
  <si>
    <t>1629368294</t>
  </si>
  <si>
    <t xml:space="preserve">Zařízení staveniště-vč.hygienické zařízení pro zaměstnance,oplocení..... a  následné zrušení  zařízení </t>
  </si>
  <si>
    <t>-1881185767</t>
  </si>
  <si>
    <t>1491616616</t>
  </si>
  <si>
    <t>1321754382</t>
  </si>
  <si>
    <t>-2050058755</t>
  </si>
  <si>
    <t>-1913092748</t>
  </si>
  <si>
    <t>1821432672</t>
  </si>
  <si>
    <t>1022920324</t>
  </si>
  <si>
    <t>2015</t>
  </si>
  <si>
    <t>M-21    Elektromontáže</t>
  </si>
  <si>
    <t>-</t>
  </si>
  <si>
    <t>Položka</t>
  </si>
  <si>
    <t>M.j.</t>
  </si>
  <si>
    <t>J.cena</t>
  </si>
  <si>
    <t>Cena mon.</t>
  </si>
  <si>
    <t>Cena mat.</t>
  </si>
  <si>
    <t>11-0442</t>
  </si>
  <si>
    <t>Chránička KORUFLEX 50, 50/41 mm, volně ulož.</t>
  </si>
  <si>
    <t>12-8021</t>
  </si>
  <si>
    <t>Příplatek za zatahování kabelu do chráničky - do 0,75 kg/m</t>
  </si>
  <si>
    <t>12-2222</t>
  </si>
  <si>
    <r>
      <t>Kabel CYKY 4 x 10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</si>
  <si>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12-2232</t>
  </si>
  <si>
    <r>
      <t>Kabel CYKY 5 X 4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</si>
  <si>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13-2133</t>
  </si>
  <si>
    <t>Ukončení kabelu celoplastového do 4 x 16 mm2</t>
  </si>
  <si>
    <t>23-1012</t>
  </si>
  <si>
    <t xml:space="preserve">M+D Montáž a dodávka  stožárové rozvodnice </t>
  </si>
  <si>
    <t>37-3003</t>
  </si>
  <si>
    <t>M       Montáž a zapojení  LED svítidla, na stožár - č. 1-6</t>
  </si>
  <si>
    <t>D - Dodávka LED svítidla, 42W, 3000°K - viz Katologový list č. E 01</t>
  </si>
  <si>
    <t>20-4021</t>
  </si>
  <si>
    <t>M + D žárově zink. stožáru 133/89/60 , v = 5,0m barva RAL9011</t>
  </si>
  <si>
    <t>20-4201</t>
  </si>
  <si>
    <t>M  Elektrovýzbroj stožáru pro 1 okruh, bez dodávky rozvodnice stož.</t>
  </si>
  <si>
    <t>12-2211</t>
  </si>
  <si>
    <r>
      <t>Kabel CYKY 3C x 1.5 mm</t>
    </r>
    <r>
      <rPr>
        <vertAlign val="superscript"/>
        <sz val="9"/>
        <rFont val="Arial CE"/>
        <family val="2"/>
      </rPr>
      <t>2</t>
    </r>
    <r>
      <rPr>
        <sz val="11"/>
        <color theme="1"/>
        <rFont val="Calibri"/>
        <family val="2"/>
        <scheme val="minor"/>
      </rPr>
      <t xml:space="preserve"> volně uložený</t>
    </r>
  </si>
  <si>
    <t>21-0003</t>
  </si>
  <si>
    <t>M+D Montáž a dodávka  oceloplechového atypického rozvaděče  RE - viz výkres č. E-2</t>
  </si>
  <si>
    <t>41-0041</t>
  </si>
  <si>
    <t>Uzemňovací vedení  FeZn 10 mm</t>
  </si>
  <si>
    <t>41-0021</t>
  </si>
  <si>
    <t>Uzemňovací vedení  FeZn 30x4 mm</t>
  </si>
  <si>
    <t>42-0022</t>
  </si>
  <si>
    <t>Svorka hromosvodní typ SR02</t>
  </si>
  <si>
    <t xml:space="preserve">Materiál podružný </t>
  </si>
  <si>
    <t>Materiál celkem</t>
  </si>
  <si>
    <t>SOUČET</t>
  </si>
  <si>
    <t>Demontáže- stávající stožáry VO s odvozem na skládku do 5km</t>
  </si>
  <si>
    <t>Vytýčení sítí - dle dodavatele</t>
  </si>
  <si>
    <t xml:space="preserve">Geodetické zaměření </t>
  </si>
  <si>
    <t>Zakreslení skutečného provedení</t>
  </si>
  <si>
    <t>Výchozí revize</t>
  </si>
  <si>
    <t>ELEKTROMONTÁŽE CELKEM</t>
  </si>
  <si>
    <r>
      <t xml:space="preserve">46-M      </t>
    </r>
    <r>
      <rPr>
        <b/>
        <sz val="11"/>
        <rFont val="Arial CE"/>
        <family val="2"/>
      </rPr>
      <t>Zemní práce</t>
    </r>
  </si>
  <si>
    <t>Mn.</t>
  </si>
  <si>
    <t>01-0024</t>
  </si>
  <si>
    <t>Vytýčení trasy kabelového vedení</t>
  </si>
  <si>
    <t>05-0704</t>
  </si>
  <si>
    <t xml:space="preserve">Jáma pro stožár veřej.osvětlení  </t>
  </si>
  <si>
    <t>Pouzdrový základ pro stožár VO, roura PVC 300x1000 mm</t>
  </si>
  <si>
    <t>08-0013</t>
  </si>
  <si>
    <t>Betonový základ do zeminy bez bednění, tř. C12/15 (B15)</t>
  </si>
  <si>
    <t>15-2153</t>
  </si>
  <si>
    <t xml:space="preserve">Výkop kabelové rýhy š.35, hl.70 cm, zem.3 </t>
  </si>
  <si>
    <t>20-2264</t>
  </si>
  <si>
    <t>Výkop kabelové rýhy š.50, hl.80 cm, zem.4 - pod niveletou vozovky</t>
  </si>
  <si>
    <t>30-0001</t>
  </si>
  <si>
    <t xml:space="preserve">Zához rýhy strojně </t>
  </si>
  <si>
    <t>42-1101</t>
  </si>
  <si>
    <t>Kabelové lože z písku  tl.10cm , do šíře 65 cm</t>
  </si>
  <si>
    <t>49-0013</t>
  </si>
  <si>
    <t>Zakrytí plast.fólií do šířky 34cm</t>
  </si>
  <si>
    <t>62-0013</t>
  </si>
  <si>
    <t xml:space="preserve">Provizorní úprava terénu, zem.č.3 </t>
  </si>
  <si>
    <t>60-0061</t>
  </si>
  <si>
    <t>Naložení a odvoz zeminy  na meziskládku do 10km</t>
  </si>
  <si>
    <t>Vytrhání a zpětné položení zámkové dlažby v průchodu (vč. zásypu a event. dodávky materiálu)</t>
  </si>
  <si>
    <t>Konečná úprava povrchu chodníků a komunikace je součástí rozpočtu stavební části.</t>
  </si>
  <si>
    <t>ZEMNÍ PRÁCE celkem - bez DPH</t>
  </si>
  <si>
    <t>{2d120299-ed10-4fc0-a1ba-185f1b1bf1da}</t>
  </si>
  <si>
    <t>Objekt:</t>
  </si>
  <si>
    <t>351-1 - Kanalizace a vodovod</t>
  </si>
  <si>
    <t>Třeboň</t>
  </si>
  <si>
    <t xml:space="preserve">    4 - Vodorovné konstrukce</t>
  </si>
  <si>
    <t xml:space="preserve">    722 - Zdravotechnika - vnitřní vodovod</t>
  </si>
  <si>
    <t>OST - Ostatní</t>
  </si>
  <si>
    <t>125</t>
  </si>
  <si>
    <t>132112111</t>
  </si>
  <si>
    <t>Hloubení rýh š do 800 mm v soudržných horninách třídy těžitelnosti I, skupiny 1 a 2 ručně</t>
  </si>
  <si>
    <t>80250572</t>
  </si>
  <si>
    <t>123</t>
  </si>
  <si>
    <t>151101101</t>
  </si>
  <si>
    <t>Zřízení příložného pažení a rozepření stěn rýh hl do 2 m</t>
  </si>
  <si>
    <t>1996602799</t>
  </si>
  <si>
    <t>124</t>
  </si>
  <si>
    <t>151101111</t>
  </si>
  <si>
    <t>Odstranění příložného pažení a rozepření stěn rýh hl do 2 m</t>
  </si>
  <si>
    <t>-451541367</t>
  </si>
  <si>
    <t>161101151</t>
  </si>
  <si>
    <t>Svislé přemístění výkopku z horniny tř. 1 až 6 hl výkopu do 2,5 m</t>
  </si>
  <si>
    <t>-1238226847</t>
  </si>
  <si>
    <t>162601102</t>
  </si>
  <si>
    <t>Vodorovné přemístění do 5000 m výkopku/sypaniny z horniny tř. 1 až 4</t>
  </si>
  <si>
    <t>-1327425970</t>
  </si>
  <si>
    <t>171201211</t>
  </si>
  <si>
    <t>Poplatek za uložení odpadu ze sypaniny na skládce (skládkovné)</t>
  </si>
  <si>
    <t>538793182</t>
  </si>
  <si>
    <t>174101101</t>
  </si>
  <si>
    <t>Zásyp jam, šachet rýh nebo kolem objektů sypaninou se zhutněním</t>
  </si>
  <si>
    <t>1168753578</t>
  </si>
  <si>
    <t>175101101</t>
  </si>
  <si>
    <t>Obsyp potrubí bez prohození sypaniny z hornin tř. 1 až 4 uloženým do 3 m od kraje výkopu</t>
  </si>
  <si>
    <t>-1799138788</t>
  </si>
  <si>
    <t>583373020</t>
  </si>
  <si>
    <t>štěrkopísek (Bratčice) frakce 0-16</t>
  </si>
  <si>
    <t>-207070060</t>
  </si>
  <si>
    <t>Vodorovné konstrukce</t>
  </si>
  <si>
    <t>11</t>
  </si>
  <si>
    <t>451573111</t>
  </si>
  <si>
    <t>Lože pod potrubí otevřený výkop ze štěrkopísku</t>
  </si>
  <si>
    <t>9310808</t>
  </si>
  <si>
    <t>113</t>
  </si>
  <si>
    <t>871161141</t>
  </si>
  <si>
    <t>Montáž potrubí z PE100 SDR 11 otevřený výkop svařovaných na tupo D 32 x 3,0 mm</t>
  </si>
  <si>
    <t>-50397420</t>
  </si>
  <si>
    <t>114</t>
  </si>
  <si>
    <t>28613170</t>
  </si>
  <si>
    <t>trubka vodovodní PE100 SDR11 se signalizační vrstvou 32x3,0mm</t>
  </si>
  <si>
    <t>1220837915</t>
  </si>
  <si>
    <t>5*1,015 'Přepočtené koeficientem množství</t>
  </si>
  <si>
    <t>871310310</t>
  </si>
  <si>
    <t>Montáž kanalizačního potrubí hladkého plnostěnného SN 10 z polypropylenu DN 150</t>
  </si>
  <si>
    <t>-1458710904</t>
  </si>
  <si>
    <t>28611195</t>
  </si>
  <si>
    <t>trubka kanalizační PPKGEM 160x4,9x500mm SN10</t>
  </si>
  <si>
    <t>-13542362</t>
  </si>
  <si>
    <t>18</t>
  </si>
  <si>
    <t>28611196</t>
  </si>
  <si>
    <t>trubka kanalizační PPKGEM 160x4,9x1000mm SN10</t>
  </si>
  <si>
    <t>-1079723486</t>
  </si>
  <si>
    <t>28611197</t>
  </si>
  <si>
    <t>trubka kanalizační PPKGEM 160x4,9x2000mm SN10</t>
  </si>
  <si>
    <t>1667613769</t>
  </si>
  <si>
    <t>877310310</t>
  </si>
  <si>
    <t>Montáž kolen na kanalizačním potrubí z PP trub hladkých plnostěnných DN 150</t>
  </si>
  <si>
    <t>1295747691</t>
  </si>
  <si>
    <t>OSM.771520</t>
  </si>
  <si>
    <t>PPKGB koleno DN 160/45 st SN10</t>
  </si>
  <si>
    <t>2101628552</t>
  </si>
  <si>
    <t>877310430</t>
  </si>
  <si>
    <t>Montáž spojek na kanalizačním potrubí z PP trub korugovaných DN 150</t>
  </si>
  <si>
    <t>-297543086</t>
  </si>
  <si>
    <t>OSM.777520</t>
  </si>
  <si>
    <t>PPKGM hrdlová zátka DN 160 SN10</t>
  </si>
  <si>
    <t>-1648260343</t>
  </si>
  <si>
    <t>892233122</t>
  </si>
  <si>
    <t>Proplach a dezinfekce vodovodního potrubí DN od 40 do 70</t>
  </si>
  <si>
    <t>1542572521</t>
  </si>
  <si>
    <t>892241111</t>
  </si>
  <si>
    <t>Tlaková zkouška vodou potrubí do 80</t>
  </si>
  <si>
    <t>252546444</t>
  </si>
  <si>
    <t>894811243</t>
  </si>
  <si>
    <t>Revizní šachta z PVC typ pravý/přímý/levý, DN 400/160 tlak 40 t hl od 1360 do 1730 mm</t>
  </si>
  <si>
    <t>166094511</t>
  </si>
  <si>
    <t>115</t>
  </si>
  <si>
    <t>895941111</t>
  </si>
  <si>
    <t>Zřízení vpusti kanalizační uliční z betonových dílců typ UV-50 normální</t>
  </si>
  <si>
    <t>-1981231619</t>
  </si>
  <si>
    <t>116</t>
  </si>
  <si>
    <t>BTL.0006311.URS</t>
  </si>
  <si>
    <t>prstenec betonový pro uliční vpusť vyrovnávací TBV-Q 390/60/10a, 39x6x13cm</t>
  </si>
  <si>
    <t>-862738319</t>
  </si>
  <si>
    <t>117</t>
  </si>
  <si>
    <t>BTL.0006308.URS</t>
  </si>
  <si>
    <t>skruž betonová pro uliční vpusť horní TBV-Q 450/570/5d, 45x57x5cm</t>
  </si>
  <si>
    <t>1862237216</t>
  </si>
  <si>
    <t>118</t>
  </si>
  <si>
    <t>BTL.0006303.URS</t>
  </si>
  <si>
    <t>dno betonové pro uliční vpusť s výtokovým otvorem TBV-Q 450/330/1a 45x33x5cm, DN 150</t>
  </si>
  <si>
    <t>872837138</t>
  </si>
  <si>
    <t>119</t>
  </si>
  <si>
    <t>28661789</t>
  </si>
  <si>
    <t>koš kalový ocelový pro silniční vpusť 425mm vč. madla</t>
  </si>
  <si>
    <t>1771172745</t>
  </si>
  <si>
    <t>121</t>
  </si>
  <si>
    <t>899204112</t>
  </si>
  <si>
    <t>Osazení mříží litinových včetně rámů a košů na bahno pro třídu zatížení D400, E600</t>
  </si>
  <si>
    <t>-2025227771</t>
  </si>
  <si>
    <t>122</t>
  </si>
  <si>
    <t>55242320</t>
  </si>
  <si>
    <t>mříž vtoková litinová plochá 500x500mm</t>
  </si>
  <si>
    <t>1252647902</t>
  </si>
  <si>
    <t>899721111</t>
  </si>
  <si>
    <t>Signalizační vodič DN do 150 mm na potrubí PE - CY6</t>
  </si>
  <si>
    <t>-2143399981</t>
  </si>
  <si>
    <t>899722113</t>
  </si>
  <si>
    <t>Krytí potrubí z plastů výstražnou fólií z PVC 30cm</t>
  </si>
  <si>
    <t>-622961959</t>
  </si>
  <si>
    <t>112</t>
  </si>
  <si>
    <t>998276101</t>
  </si>
  <si>
    <t>Přesun hmot pro trubní vedení z trub z plastických hmot otevřený výkop</t>
  </si>
  <si>
    <t>-1150183971</t>
  </si>
  <si>
    <t>722</t>
  </si>
  <si>
    <t>Zdravotechnika - vnitřní vodovod</t>
  </si>
  <si>
    <t>722190401</t>
  </si>
  <si>
    <t>Vyvedení a upevnění výpustku do DN 25</t>
  </si>
  <si>
    <t>-1097125551</t>
  </si>
  <si>
    <t>722220152</t>
  </si>
  <si>
    <t>Nástěnka závitová plastová PPR PN 20 DN 20 x G 1/2</t>
  </si>
  <si>
    <t>-1348709688</t>
  </si>
  <si>
    <t>722224116</t>
  </si>
  <si>
    <t>Kohout plnicí nebo vypouštěcí G 3/4" PN 10 s jedním závitem</t>
  </si>
  <si>
    <t>-412674776</t>
  </si>
  <si>
    <t>722224152</t>
  </si>
  <si>
    <t>Kulový kohout s připojením na hadici s vnějším závitem a páčkou PN 15, T 120 °C G 1/2 - 3/4"</t>
  </si>
  <si>
    <t>2099364393</t>
  </si>
  <si>
    <t>128</t>
  </si>
  <si>
    <t>722251152</t>
  </si>
  <si>
    <t>Hadice požární polyesterové C 52</t>
  </si>
  <si>
    <t>1735882331</t>
  </si>
  <si>
    <t>129</t>
  </si>
  <si>
    <t>722253132</t>
  </si>
  <si>
    <t>Spojka hadicová požární C 52</t>
  </si>
  <si>
    <t>809283366</t>
  </si>
  <si>
    <t>722262301-1</t>
  </si>
  <si>
    <t>Vodoměr závitový vícevtokový mokroběžný do 40°C G 1"x 105 mm Qn 2,5 m3/h horizontální - s impulsním výstupem</t>
  </si>
  <si>
    <t>-702831242</t>
  </si>
  <si>
    <t>111</t>
  </si>
  <si>
    <t>722270102</t>
  </si>
  <si>
    <t>Sestava vodoměrová závitová G 1"</t>
  </si>
  <si>
    <t>soubor</t>
  </si>
  <si>
    <t>-563586074</t>
  </si>
  <si>
    <t>110</t>
  </si>
  <si>
    <t>998722101</t>
  </si>
  <si>
    <t>Přesun hmot tonážní pro vnitřní vodovod v objektech v do 6 m</t>
  </si>
  <si>
    <t>-1321597754</t>
  </si>
  <si>
    <t>OST</t>
  </si>
  <si>
    <t>Ostatní</t>
  </si>
  <si>
    <t>108</t>
  </si>
  <si>
    <t>OST-R5</t>
  </si>
  <si>
    <t>Zednická výpomoc pro ZTI</t>
  </si>
  <si>
    <t>sou</t>
  </si>
  <si>
    <t>512</t>
  </si>
  <si>
    <t>712095605</t>
  </si>
  <si>
    <t>109</t>
  </si>
  <si>
    <t>OST-R6</t>
  </si>
  <si>
    <t>Odvoz vybouraných hmot na skládku+skládkovné</t>
  </si>
  <si>
    <t>-1395377821</t>
  </si>
  <si>
    <t>120</t>
  </si>
  <si>
    <t>OST-R7</t>
  </si>
  <si>
    <t>Kamerové zkoušky kanalizace - 30m</t>
  </si>
  <si>
    <t>2090950093</t>
  </si>
  <si>
    <t>126</t>
  </si>
  <si>
    <t>OST-R8</t>
  </si>
  <si>
    <t>Demontáž stávající uliční vpusti</t>
  </si>
  <si>
    <t>-1486300246</t>
  </si>
  <si>
    <t>127</t>
  </si>
  <si>
    <t>OST-R9</t>
  </si>
  <si>
    <t>Napojení na stávající potrubí LIT v šachtě-vodovod</t>
  </si>
  <si>
    <t>-1430410042</t>
  </si>
  <si>
    <t>EI-I.</t>
  </si>
  <si>
    <t>EI-II.</t>
  </si>
  <si>
    <t>SAD</t>
  </si>
  <si>
    <t>SEZNAM ROSTLIN NAVRŽENÝCH PRO VÝSADBU</t>
  </si>
  <si>
    <t>cena celkem</t>
  </si>
  <si>
    <t>Stromy</t>
  </si>
  <si>
    <t>kč</t>
  </si>
  <si>
    <r>
      <t>Keře</t>
    </r>
  </si>
  <si>
    <t xml:space="preserve">Trvalky </t>
  </si>
  <si>
    <t>Cibuloviny</t>
  </si>
  <si>
    <t>CELKEM</t>
  </si>
  <si>
    <t>taxon</t>
  </si>
  <si>
    <t>velikost</t>
  </si>
  <si>
    <t>cena/1ks</t>
  </si>
  <si>
    <t>velikost balu/cm</t>
  </si>
  <si>
    <t>velikost jamky/m3</t>
  </si>
  <si>
    <t>ok 14-16cm</t>
  </si>
  <si>
    <t>PRU</t>
  </si>
  <si>
    <t>Prunus sargentii(serrulata) Shirotae - třešeň sakura (náhrada Prunus serrulata Accolade)</t>
  </si>
  <si>
    <t>ok 18-20cm</t>
  </si>
  <si>
    <t>Keře</t>
  </si>
  <si>
    <t>označení</t>
  </si>
  <si>
    <t>BBN</t>
  </si>
  <si>
    <t>Berberis buxufolia Nana - dřišťál zimostrázový</t>
  </si>
  <si>
    <t>v 20-40cm</t>
  </si>
  <si>
    <t>CMV</t>
  </si>
  <si>
    <t>Cornus cousa Milky Way - japonský dřín</t>
  </si>
  <si>
    <t>v 60-80cm</t>
  </si>
  <si>
    <t>EUO</t>
  </si>
  <si>
    <t>Euonymus fortuneyi Emerald Gold - brslen</t>
  </si>
  <si>
    <t>HYD</t>
  </si>
  <si>
    <t>Hydrangea paniculata Silver Dollar, Candlelight, Early Sensation - hortensie</t>
  </si>
  <si>
    <t>v 40-60cm</t>
  </si>
  <si>
    <t>HYP</t>
  </si>
  <si>
    <t>Hypericum calycinum - třezalka</t>
  </si>
  <si>
    <t>RON</t>
  </si>
  <si>
    <t>Rosa polyanth Schone vom see - růže</t>
  </si>
  <si>
    <t>SNI</t>
  </si>
  <si>
    <t>Spiraea nipponica Snowmound - tavolník</t>
  </si>
  <si>
    <t>VPM</t>
  </si>
  <si>
    <t>Viburnum plicatum Mariesii - kalina rozkladitá</t>
  </si>
  <si>
    <t>Trvalky a cibuloviny</t>
  </si>
  <si>
    <t>EPI</t>
  </si>
  <si>
    <t>Epimedium versicolor - škornice</t>
  </si>
  <si>
    <t>HLB</t>
  </si>
  <si>
    <t>Helleborus foetidus - čemeřice…zelenobíl kv, stálezel, Helleborus argutifolius - čemeřice- zelenobíl kv, stálezel</t>
  </si>
  <si>
    <t>ALC</t>
  </si>
  <si>
    <t>Alchemilla mollis - kontryhel</t>
  </si>
  <si>
    <t>WAL+PCH+VIN</t>
  </si>
  <si>
    <t>Waldsteinia geoides - valdstejnie, Pachysandra terminallis - tlustonitník, Vinca minor - barvínek</t>
  </si>
  <si>
    <t>CENTRÁLNÍ ZÁHON   80M2</t>
  </si>
  <si>
    <t>Achillea Moonshine - řebříček …světle žlutý květ</t>
  </si>
  <si>
    <t>Coreopsis Creme Brulee - krásnoočko</t>
  </si>
  <si>
    <t>Coreopsis verticillata Moonbeam - krásnoočko</t>
  </si>
  <si>
    <t>Dictamnus albus - třemdava</t>
  </si>
  <si>
    <t>Hypericum olympicum Schwefelperle - třezalka</t>
  </si>
  <si>
    <t>Paeonia lactiflora Hakodate, Isani gidui, Jan van Leuwen- pivoňka</t>
  </si>
  <si>
    <t>Salvia nemorosa Schwellenburg - šalvěj</t>
  </si>
  <si>
    <t>Helianthemum hybrid Cornish cream- devat světle žlut kv</t>
  </si>
  <si>
    <t>Sanguisorba tenuifolia Bordeaux, Purpurea - krvavec</t>
  </si>
  <si>
    <t>Iberis sempervirens - iberka</t>
  </si>
  <si>
    <t>Iris barbata+elata - kosatec ...odstíny modrofialovočervené</t>
  </si>
  <si>
    <t>Kniphofia Percy s Pride - mnohokvět, světležlutá až limetková</t>
  </si>
  <si>
    <t>Solidaster luteus - solidaster</t>
  </si>
  <si>
    <t>Agastache blue boa - agastache</t>
  </si>
  <si>
    <t>Euphorbia polychroma - pryšec</t>
  </si>
  <si>
    <t>Aster dumosus Jenny - astra</t>
  </si>
  <si>
    <t>CIBULOVINY</t>
  </si>
  <si>
    <t>Allium sphaerocephalon - česnek</t>
  </si>
  <si>
    <t>Allium Purple Rain - česnek</t>
  </si>
  <si>
    <t>Muscarii sp. - modřenec</t>
  </si>
  <si>
    <t>Narcissus poeticus - narcis smetanovo-žlutý květ</t>
  </si>
  <si>
    <t xml:space="preserve">VEGETAČNÍ ÚPRAVY </t>
  </si>
  <si>
    <t>Příprava území</t>
  </si>
  <si>
    <t>Výsadba stromů</t>
  </si>
  <si>
    <t>Výsadba keřů, trvalek a cibulovin</t>
  </si>
  <si>
    <t>Založení trávníku</t>
  </si>
  <si>
    <t>mj</t>
  </si>
  <si>
    <t>množství</t>
  </si>
  <si>
    <t>j cena</t>
  </si>
  <si>
    <t>111301111</t>
  </si>
  <si>
    <t>Sejmutí drnu tl do 100 mm s přemístěním do 50 m nebo naložením na dopravní prostředek</t>
  </si>
  <si>
    <t>111111321</t>
  </si>
  <si>
    <t>Odstranění ruderálního porostu do 500 m2 naložení a odvoz do 20 km v rovině nebo svahu do 1:5</t>
  </si>
  <si>
    <t>183117111</t>
  </si>
  <si>
    <t>Rýhy pro protikořenové textilie zemina tř 1 až 4 hl do 0,6 m š do 0,6 m v rovině a svahu do 1:5</t>
  </si>
  <si>
    <t>183106612</t>
  </si>
  <si>
    <t>Ochrana stromu protikořenovou clonou v rovině nebo na svahu do 1:5 hloubky do 700 mm</t>
  </si>
  <si>
    <t>netkaná textilie ze 100 % polypropylenu se speciální povrchovou úpravou.</t>
  </si>
  <si>
    <t>162651112</t>
  </si>
  <si>
    <t>Vodorovné přemístění do 5000 m výkopku/sypaniny z horniny třídy těžitelnosti I, skupiny 1 až 3</t>
  </si>
  <si>
    <t>167103101</t>
  </si>
  <si>
    <t xml:space="preserve">Nakládání výkopku ze zemin schopných zúrodnění </t>
  </si>
  <si>
    <t>184802111</t>
  </si>
  <si>
    <t>Chemické odplevelení před založením kultury nad 20 m2 postřikem na široko v rovině a svahu do 1:5, 2x</t>
  </si>
  <si>
    <t>Roundup 0,02l/m2, 2x</t>
  </si>
  <si>
    <t>l</t>
  </si>
  <si>
    <t>183101322</t>
  </si>
  <si>
    <t>Jamky pro výsadbu s výměnou 100 % půdy zeminy tř 1 až 4 objem do 2 m3 v rovině a svahu do 1:5</t>
  </si>
  <si>
    <t>pěstební substrát s 10% obsahem biouhlu</t>
  </si>
  <si>
    <t>Hydrogel nebo jiný gel k zadržování vody-3kg/m3</t>
  </si>
  <si>
    <t>184215133</t>
  </si>
  <si>
    <t>Ukotvení kmene dřevin třemi kůly D do 0,1 m délky do 3 m</t>
  </si>
  <si>
    <t>3 Kůly + veškerý potřebný materiál</t>
  </si>
  <si>
    <t>184102116</t>
  </si>
  <si>
    <t>Výsadba dřeviny s balem D do 0,8 m do jamky se zalitím v rovině a svahu do 1:5</t>
  </si>
  <si>
    <t>184501141</t>
  </si>
  <si>
    <t>Zhotovení obalu z rákosové nebo kokosové rohože v rovině a svahu do 1:5</t>
  </si>
  <si>
    <t>rákosová rohož</t>
  </si>
  <si>
    <t>184801121</t>
  </si>
  <si>
    <t>Ošetřování vysazených dřevin soliterních v rovině a svahu do 1:5</t>
  </si>
  <si>
    <t>184808322</t>
  </si>
  <si>
    <t>Hnojení ostatních dřevin organickými hnojivy nad 5 do 10 kg k jedné sazenici</t>
  </si>
  <si>
    <t xml:space="preserve">Hnojivo </t>
  </si>
  <si>
    <t>184215412</t>
  </si>
  <si>
    <t>Zhotovení závlahové mísy dřevin D do 1,0 m v rovině nebo na svahu do 1:5</t>
  </si>
  <si>
    <t>184911431</t>
  </si>
  <si>
    <t>Mulčování rostlin kůrou tl. do 0,15 m v rovině a svahu do 1:5</t>
  </si>
  <si>
    <t>Štěpka list dřevin pro mulč (vrstva15cm) s dopravou, pro trvalky je možné použít kompostovanou kůru</t>
  </si>
  <si>
    <t>183205121</t>
  </si>
  <si>
    <t>Založení záhonu v rovině a svahu do 1:5 na starém záhonu</t>
  </si>
  <si>
    <t>183101314</t>
  </si>
  <si>
    <t>Jamky pro výsadbu s výměnou 100 % půdy zeminy tř 1 až 4 objem do 0,125 m3 v rovině a svahu do 1:5</t>
  </si>
  <si>
    <t>keře</t>
  </si>
  <si>
    <t>183101313</t>
  </si>
  <si>
    <t>Jamky pro výsadbu s výměnou 100 % půdy zeminy tř 1 až 4 objem do 0,05 m3 v rovině a svahu do 1:5</t>
  </si>
  <si>
    <t>183111314</t>
  </si>
  <si>
    <t>Jamky pro výsadbu s výměnou 100 % půdy zeminy tř 1 až 4 objem do 0,02 m3 v rovině a svahu do 1:5</t>
  </si>
  <si>
    <t>trvalky</t>
  </si>
  <si>
    <t>183111313</t>
  </si>
  <si>
    <t>Jamky pro výsadbu s výměnou 100 % půdy zeminy tř 1 až 4 objem do 0,01 m3 v rovině a svahu do 1:5</t>
  </si>
  <si>
    <t>cibuloviny</t>
  </si>
  <si>
    <t>183111312</t>
  </si>
  <si>
    <t>Hloubení jamek s výměnou 100 % půdy zeminy tř 1 až 4 objem do 0,005 m3 v rovině a svahu do 1:5</t>
  </si>
  <si>
    <t>Substrát</t>
  </si>
  <si>
    <t>184102113</t>
  </si>
  <si>
    <t>Výsadba dřeviny s balem D do 0,4 m do jamky se zalitím v rovině a svahu do 1:5</t>
  </si>
  <si>
    <t>184102112</t>
  </si>
  <si>
    <t>Výsadba dřeviny s balem D do 0,3 m do jamky se zalitím v rovině a svahu do 1:5</t>
  </si>
  <si>
    <t>183211322</t>
  </si>
  <si>
    <t>Výsadba květin krytokořenných průměru kontejneru do 120 mm</t>
  </si>
  <si>
    <t>183211313</t>
  </si>
  <si>
    <t>Výsadba cibulí nebo hlíz</t>
  </si>
  <si>
    <t>184801131</t>
  </si>
  <si>
    <t>Ošetřování vysazených dřevin ve skupinách v rovině a svahu do 1:5</t>
  </si>
  <si>
    <t>184808321</t>
  </si>
  <si>
    <t>Hnojení ostatních dřevin organickými hnojivy nad 3 do 5 kg k jedné sazenici</t>
  </si>
  <si>
    <t>Hnojivo</t>
  </si>
  <si>
    <t>Štěpka list dřevin pro mulč (vrstva15cm) s dopravou, pro trvalky je vhodné použít kompostovanou kůru</t>
  </si>
  <si>
    <t>Plošná úprava terénu do 500 m2 zemina skupiny 1 až 4 nerovnosti do 100 mm v rovinně a svahu do 1:5</t>
  </si>
  <si>
    <t>Doplnění zeminy nebo substrátu na travnatých plochách tl 50 mm rovina v rovinně a svahu do 1:5, 2 vrstvy</t>
  </si>
  <si>
    <t>Substrát, vrstva 2 x 50mm</t>
  </si>
  <si>
    <t>Obdělání půdy kultivátorováním v rovině a svahu do 1:5</t>
  </si>
  <si>
    <t>Obdělání půdy hrabáním v rovině a svahu do 1:5,  2x</t>
  </si>
  <si>
    <t>Hnojení půdy umělým hnojivem na široko v rovině a svahu do 1:5</t>
  </si>
  <si>
    <t xml:space="preserve">Hnojivo, 3dkg/m2 </t>
  </si>
  <si>
    <t>Založení parkového trávníku výsevem plochy do 1000 m2 v rovině a ve svahu do 1:5</t>
  </si>
  <si>
    <t>Travní osivo (parková směs)</t>
  </si>
  <si>
    <t>Obdělání půdy válením v rovině a svahu do 1:5, 2x</t>
  </si>
  <si>
    <t>184 91-1431</t>
  </si>
  <si>
    <t>Mulčování v rovině při tl mulče do 150mm, rov</t>
  </si>
  <si>
    <t>Pol9</t>
  </si>
  <si>
    <t>Štěpka list dřevin pro mulč (vrstva15cm) s dopravou</t>
  </si>
  <si>
    <t>NÁSLEDNÁ PÉČE</t>
  </si>
  <si>
    <t>po dobu 1 roku</t>
  </si>
  <si>
    <t>počet opakování</t>
  </si>
  <si>
    <t>185804311</t>
  </si>
  <si>
    <t>184911111</t>
  </si>
  <si>
    <t>Znovuuvázání dřeviny ke kůlům, oprava kotvení a rohože</t>
  </si>
  <si>
    <t>Keře a trvalky</t>
  </si>
  <si>
    <t>185804312</t>
  </si>
  <si>
    <t>185804514</t>
  </si>
  <si>
    <t xml:space="preserve">Odplevelení souvislých keřových skupin v rovině a svahu do 1:5 </t>
  </si>
  <si>
    <t>183211422</t>
  </si>
  <si>
    <t>Dosadba květin hrnkovaných D květináče do 120 mm, 10%</t>
  </si>
  <si>
    <t>185804252</t>
  </si>
  <si>
    <t>Odstranění odkvetlých a odumřelých částí trvalek s odklizením odpadu do 20 km</t>
  </si>
  <si>
    <t>Trávník</t>
  </si>
  <si>
    <t>Pokosení trávníku parkového plochy do 1000 m2 s odvozem do 20 km v rovině a svahu do 1:5, 8/rok</t>
  </si>
  <si>
    <t>Vyhrabání trávníku souvislé plochy do 10000 m2 v rovině nebo na svahu do 1:5…1/rok</t>
  </si>
  <si>
    <t>Shrabání listí bez pokryvných rostlin vrstvy do 100 mm plochy do 1000 m2 v rovině a svahu do 1:5 ….1/rok</t>
  </si>
  <si>
    <t>Sadové úpravy-rostliny</t>
  </si>
  <si>
    <t>Sadové úpravy-následná péče</t>
  </si>
  <si>
    <t>Sadové úpravy-vegetační úpravy</t>
  </si>
  <si>
    <t>Revitalizace prostranství mezi DPS I a II, Chelčického ul., Třeboň</t>
  </si>
  <si>
    <t>tyto buňky nutné vyplnit</t>
  </si>
  <si>
    <t>Zalití rostlin vodou plocha do 20 m2, 0,1m3/ks/1 zalití</t>
  </si>
  <si>
    <t>185851121</t>
  </si>
  <si>
    <t>Dovoz vody pro zálivku rostlin na vzdálenost do 1000 m</t>
  </si>
  <si>
    <t>185851129</t>
  </si>
  <si>
    <t>Dovoz vody pro zálivku rostlin Příplatek k ceně za každých dalších i započatých 1000 m</t>
  </si>
  <si>
    <t>082113210</t>
  </si>
  <si>
    <t>Voda pitná pro ostatní odběratele</t>
  </si>
  <si>
    <t>Zalití rostlin vodou plocha přes 20 m2, 0,01m3/ks/1 zalití</t>
  </si>
  <si>
    <t>Zalití rostlin vodou plocha přes 20 m2, 0,01m3/m2/1 zalití</t>
  </si>
  <si>
    <t>Zalití rostlin vodou plocha do 20 m2, 0,05m3/ks/1 zalití …9/rok</t>
  </si>
  <si>
    <t>Zalití rostlin vodou plocha přes 20 m2, 0,0025m3/ks/1 zalití …9/rok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</si>
</sst>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_ ;\-#,##0\ "/>
    <numFmt numFmtId="166" formatCode="#,##0.00_ ;\-#,##0.00\ "/>
    <numFmt numFmtId="167" formatCode="#,##0.00\ &quot;Kč&quot;"/>
    <numFmt numFmtId="168" formatCode="#,##0\ &quot;Kč&quot;"/>
    <numFmt numFmtId="169" formatCode="_-* #,##0.00&quot; Kč&quot;_-;\-* #,##0.00&quot; Kč&quot;_-;_-* \-??&quot; Kč&quot;_-;_-@_-"/>
    <numFmt numFmtId="170" formatCode="#,##0.\-\ &quot;Kč&quot;"/>
    <numFmt numFmtId="171" formatCode="_-* #,##0.00\ [$€]_-;\-* #,##0.00\ [$€]_-;_-* &quot;-&quot;??\ [$€]_-;_-@_-"/>
    <numFmt numFmtId="172" formatCode="dd\.mm\.yyyy"/>
    <numFmt numFmtId="173" formatCode="#,##0.00%"/>
    <numFmt numFmtId="174" formatCode="#,##0.00000"/>
    <numFmt numFmtId="175" formatCode="#,##0.000"/>
    <numFmt numFmtId="176" formatCode="dd/mm/yy"/>
    <numFmt numFmtId="177" formatCode="0.0"/>
    <numFmt numFmtId="178" formatCode="0.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2"/>
    </font>
    <font>
      <sz val="12"/>
      <name val="Times New Roman"/>
      <family val="1"/>
    </font>
    <font>
      <b/>
      <u val="single"/>
      <sz val="12"/>
      <name val="Times New Roman CE"/>
      <family val="2"/>
    </font>
    <font>
      <u val="single"/>
      <sz val="12"/>
      <name val="Times New Roman CE"/>
      <family val="1"/>
    </font>
    <font>
      <b/>
      <sz val="18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3366FF"/>
      <name val="Arial CE"/>
      <family val="2"/>
    </font>
    <font>
      <vertAlign val="superscript"/>
      <sz val="9"/>
      <name val="Arial CE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8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Protection="0">
      <alignment/>
    </xf>
    <xf numFmtId="0" fontId="11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69" fontId="13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164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1" applyNumberFormat="0" applyFill="0" applyAlignment="0" applyProtection="0"/>
    <xf numFmtId="0" fontId="48" fillId="16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8" fillId="18" borderId="6" applyNumberFormat="0" applyAlignment="0" applyProtection="0"/>
    <xf numFmtId="0" fontId="54" fillId="0" borderId="7" applyNumberFormat="0" applyFill="0" applyAlignment="0" applyProtection="0"/>
    <xf numFmtId="0" fontId="55" fillId="4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19" borderId="8" applyNumberFormat="0" applyAlignment="0" applyProtection="0"/>
    <xf numFmtId="0" fontId="60" fillId="19" borderId="9" applyNumberFormat="0" applyAlignment="0" applyProtection="0"/>
    <xf numFmtId="0" fontId="6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13" fillId="0" borderId="0">
      <alignment/>
      <protection/>
    </xf>
    <xf numFmtId="44" fontId="8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554">
    <xf numFmtId="0" fontId="0" fillId="0" borderId="0" xfId="0"/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9" fontId="5" fillId="0" borderId="0" xfId="20" applyNumberFormat="1" applyFont="1" applyAlignment="1">
      <alignment horizontal="center" vertical="center"/>
      <protection/>
    </xf>
    <xf numFmtId="0" fontId="5" fillId="0" borderId="0" xfId="20" applyFont="1">
      <alignment/>
      <protection/>
    </xf>
    <xf numFmtId="0" fontId="3" fillId="0" borderId="10" xfId="20" applyFont="1" applyBorder="1" applyAlignment="1">
      <alignment horizontal="center"/>
      <protection/>
    </xf>
    <xf numFmtId="166" fontId="3" fillId="0" borderId="10" xfId="20" applyNumberFormat="1" applyFont="1" applyBorder="1" applyAlignment="1">
      <alignment horizontal="right"/>
      <protection/>
    </xf>
    <xf numFmtId="3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67" fontId="6" fillId="0" borderId="0" xfId="20" applyNumberFormat="1" applyFont="1" applyAlignment="1">
      <alignment horizontal="right"/>
      <protection/>
    </xf>
    <xf numFmtId="168" fontId="3" fillId="0" borderId="0" xfId="20" applyNumberFormat="1" applyFont="1">
      <alignment/>
      <protection/>
    </xf>
    <xf numFmtId="167" fontId="3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166" fontId="3" fillId="0" borderId="13" xfId="20" applyNumberFormat="1" applyFont="1" applyBorder="1">
      <alignment/>
      <protection/>
    </xf>
    <xf numFmtId="0" fontId="3" fillId="24" borderId="14" xfId="20" applyFont="1" applyFill="1" applyBorder="1" applyAlignment="1">
      <alignment horizontal="center"/>
      <protection/>
    </xf>
    <xf numFmtId="0" fontId="5" fillId="24" borderId="12" xfId="20" applyFont="1" applyFill="1" applyBorder="1" applyAlignment="1">
      <alignment horizontal="left" vertical="center"/>
      <protection/>
    </xf>
    <xf numFmtId="0" fontId="5" fillId="24" borderId="15" xfId="20" applyFont="1" applyFill="1" applyBorder="1" applyAlignment="1">
      <alignment horizontal="center" vertical="center" wrapText="1"/>
      <protection/>
    </xf>
    <xf numFmtId="165" fontId="5" fillId="24" borderId="15" xfId="20" applyNumberFormat="1" applyFont="1" applyFill="1" applyBorder="1" applyAlignment="1">
      <alignment horizontal="center" vertical="center"/>
      <protection/>
    </xf>
    <xf numFmtId="9" fontId="5" fillId="24" borderId="13" xfId="20" applyNumberFormat="1" applyFont="1" applyFill="1" applyBorder="1" applyAlignment="1">
      <alignment horizontal="center" vertical="center"/>
      <protection/>
    </xf>
    <xf numFmtId="0" fontId="13" fillId="0" borderId="16" xfId="28" applyFont="1" applyFill="1" applyBorder="1" applyAlignment="1">
      <alignment horizontal="center"/>
      <protection/>
    </xf>
    <xf numFmtId="0" fontId="18" fillId="0" borderId="17" xfId="28" applyFont="1" applyFill="1" applyBorder="1" applyAlignment="1">
      <alignment horizontal="center"/>
      <protection/>
    </xf>
    <xf numFmtId="0" fontId="17" fillId="0" borderId="17" xfId="28" applyFont="1" applyFill="1" applyBorder="1">
      <alignment/>
      <protection/>
    </xf>
    <xf numFmtId="0" fontId="13" fillId="0" borderId="0" xfId="28" applyFont="1" applyFill="1" applyBorder="1">
      <alignment/>
      <protection/>
    </xf>
    <xf numFmtId="0" fontId="13" fillId="0" borderId="0" xfId="28" applyFont="1" applyFill="1">
      <alignment/>
      <protection/>
    </xf>
    <xf numFmtId="49" fontId="13" fillId="0" borderId="18" xfId="28" applyNumberFormat="1" applyFont="1" applyFill="1" applyBorder="1" applyAlignment="1">
      <alignment horizontal="center"/>
      <protection/>
    </xf>
    <xf numFmtId="49" fontId="19" fillId="0" borderId="19" xfId="28" applyNumberFormat="1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0" xfId="28" applyFont="1" applyFill="1">
      <alignment/>
      <protection/>
    </xf>
    <xf numFmtId="49" fontId="19" fillId="0" borderId="21" xfId="28" applyNumberFormat="1" applyFont="1" applyFill="1" applyBorder="1" applyAlignment="1">
      <alignment horizontal="center"/>
      <protection/>
    </xf>
    <xf numFmtId="0" fontId="19" fillId="0" borderId="0" xfId="28" applyFont="1" applyFill="1" applyBorder="1">
      <alignment/>
      <protection/>
    </xf>
    <xf numFmtId="0" fontId="13" fillId="0" borderId="22" xfId="28" applyFont="1" applyFill="1" applyBorder="1" applyAlignment="1">
      <alignment horizontal="center"/>
      <protection/>
    </xf>
    <xf numFmtId="0" fontId="13" fillId="0" borderId="23" xfId="28" applyFont="1" applyFill="1" applyBorder="1" applyAlignment="1">
      <alignment horizontal="center"/>
      <protection/>
    </xf>
    <xf numFmtId="49" fontId="13" fillId="0" borderId="21" xfId="28" applyNumberFormat="1" applyFont="1" applyFill="1" applyBorder="1" applyAlignment="1">
      <alignment horizontal="center" vertical="top"/>
      <protection/>
    </xf>
    <xf numFmtId="0" fontId="13" fillId="0" borderId="0" xfId="28" applyFont="1" applyFill="1" applyBorder="1" applyAlignment="1">
      <alignment horizontal="center"/>
      <protection/>
    </xf>
    <xf numFmtId="0" fontId="13" fillId="0" borderId="0" xfId="28" applyFont="1" applyFill="1" applyBorder="1" applyAlignment="1">
      <alignment horizontal="left" indent="2"/>
      <protection/>
    </xf>
    <xf numFmtId="0" fontId="13" fillId="0" borderId="0" xfId="28" applyFont="1" applyFill="1" applyBorder="1" applyAlignment="1">
      <alignment wrapText="1"/>
      <protection/>
    </xf>
    <xf numFmtId="0" fontId="20" fillId="0" borderId="0" xfId="28" applyFont="1" applyFill="1" applyBorder="1" applyAlignment="1">
      <alignment horizontal="left"/>
      <protection/>
    </xf>
    <xf numFmtId="49" fontId="13" fillId="0" borderId="21" xfId="28" applyNumberFormat="1" applyFont="1" applyFill="1" applyBorder="1" applyAlignment="1">
      <alignment horizontal="center"/>
      <protection/>
    </xf>
    <xf numFmtId="0" fontId="20" fillId="0" borderId="0" xfId="28" applyFont="1" applyFill="1" applyBorder="1">
      <alignment/>
      <protection/>
    </xf>
    <xf numFmtId="0" fontId="13" fillId="0" borderId="0" xfId="28" applyFont="1" applyFill="1" applyBorder="1" applyAlignment="1">
      <alignment horizontal="left" indent="3"/>
      <protection/>
    </xf>
    <xf numFmtId="0" fontId="13" fillId="0" borderId="0" xfId="28" applyFont="1" applyFill="1" applyBorder="1" applyAlignment="1">
      <alignment horizontal="left" indent="16"/>
      <protection/>
    </xf>
    <xf numFmtId="0" fontId="13" fillId="0" borderId="0" xfId="28" applyFont="1" applyFill="1" applyBorder="1" applyAlignment="1">
      <alignment horizontal="left" wrapText="1"/>
      <protection/>
    </xf>
    <xf numFmtId="0" fontId="19" fillId="0" borderId="0" xfId="28" applyFont="1" applyFill="1" applyBorder="1">
      <alignment/>
      <protection/>
    </xf>
    <xf numFmtId="0" fontId="18" fillId="0" borderId="0" xfId="28" applyFont="1" applyFill="1" applyBorder="1">
      <alignment/>
      <protection/>
    </xf>
    <xf numFmtId="49" fontId="13" fillId="0" borderId="24" xfId="28" applyNumberFormat="1" applyFont="1" applyFill="1" applyBorder="1" applyAlignment="1">
      <alignment horizontal="center"/>
      <protection/>
    </xf>
    <xf numFmtId="0" fontId="13" fillId="0" borderId="25" xfId="28" applyFont="1" applyFill="1" applyBorder="1" applyAlignment="1">
      <alignment horizontal="center"/>
      <protection/>
    </xf>
    <xf numFmtId="0" fontId="13" fillId="0" borderId="26" xfId="28" applyFont="1" applyFill="1" applyBorder="1" applyAlignment="1">
      <alignment horizontal="center"/>
      <protection/>
    </xf>
    <xf numFmtId="49" fontId="13" fillId="0" borderId="0" xfId="28" applyNumberFormat="1" applyFont="1" applyFill="1" applyBorder="1" applyAlignment="1">
      <alignment horizontal="center"/>
      <protection/>
    </xf>
    <xf numFmtId="0" fontId="13" fillId="0" borderId="27" xfId="28" applyFont="1" applyFill="1" applyBorder="1">
      <alignment/>
      <protection/>
    </xf>
    <xf numFmtId="0" fontId="23" fillId="0" borderId="0" xfId="28" applyFont="1" applyFill="1" applyBorder="1">
      <alignment/>
      <protection/>
    </xf>
    <xf numFmtId="49" fontId="13" fillId="0" borderId="0" xfId="28" applyNumberFormat="1" applyFont="1" applyFill="1" applyAlignment="1">
      <alignment horizontal="center"/>
      <protection/>
    </xf>
    <xf numFmtId="0" fontId="17" fillId="0" borderId="28" xfId="28" applyFont="1" applyFill="1" applyBorder="1">
      <alignment/>
      <protection/>
    </xf>
    <xf numFmtId="0" fontId="13" fillId="0" borderId="23" xfId="28" applyFont="1" applyFill="1" applyBorder="1">
      <alignment/>
      <protection/>
    </xf>
    <xf numFmtId="0" fontId="19" fillId="0" borderId="29" xfId="28" applyFont="1" applyFill="1" applyBorder="1" applyAlignment="1">
      <alignment horizontal="center" vertical="center"/>
      <protection/>
    </xf>
    <xf numFmtId="170" fontId="13" fillId="0" borderId="23" xfId="28" applyNumberFormat="1" applyFont="1" applyFill="1" applyBorder="1" applyAlignment="1">
      <alignment horizontal="center"/>
      <protection/>
    </xf>
    <xf numFmtId="0" fontId="13" fillId="0" borderId="0" xfId="28" applyFont="1" applyFill="1" applyAlignment="1">
      <alignment horizontal="center"/>
      <protection/>
    </xf>
    <xf numFmtId="0" fontId="20" fillId="0" borderId="0" xfId="28" applyFont="1" applyFill="1" applyBorder="1" applyAlignment="1">
      <alignment horizontal="left" wrapText="1" indent="2"/>
      <protection/>
    </xf>
    <xf numFmtId="0" fontId="13" fillId="0" borderId="0" xfId="28" applyFont="1" applyFill="1" applyBorder="1" applyAlignment="1">
      <alignment horizontal="left" indent="19"/>
      <protection/>
    </xf>
    <xf numFmtId="49" fontId="13" fillId="0" borderId="30" xfId="28" applyNumberFormat="1" applyFont="1" applyFill="1" applyBorder="1" applyAlignment="1">
      <alignment horizontal="center"/>
      <protection/>
    </xf>
    <xf numFmtId="0" fontId="13" fillId="0" borderId="31" xfId="28" applyFont="1" applyFill="1" applyBorder="1">
      <alignment/>
      <protection/>
    </xf>
    <xf numFmtId="0" fontId="13" fillId="0" borderId="32" xfId="28" applyFont="1" applyFill="1" applyBorder="1" applyAlignment="1">
      <alignment horizontal="center"/>
      <protection/>
    </xf>
    <xf numFmtId="170" fontId="13" fillId="0" borderId="33" xfId="28" applyNumberFormat="1" applyFont="1" applyFill="1" applyBorder="1" applyAlignment="1">
      <alignment horizontal="center"/>
      <protection/>
    </xf>
    <xf numFmtId="170" fontId="22" fillId="0" borderId="23" xfId="28" applyNumberFormat="1" applyFont="1" applyFill="1" applyBorder="1" applyAlignment="1">
      <alignment horizontal="center"/>
      <protection/>
    </xf>
    <xf numFmtId="0" fontId="17" fillId="0" borderId="27" xfId="28" applyFont="1" applyFill="1" applyBorder="1" applyAlignment="1">
      <alignment wrapText="1"/>
      <protection/>
    </xf>
    <xf numFmtId="0" fontId="26" fillId="0" borderId="34" xfId="139" applyBorder="1">
      <alignment/>
      <protection/>
    </xf>
    <xf numFmtId="0" fontId="26" fillId="0" borderId="35" xfId="139" applyBorder="1">
      <alignment/>
      <protection/>
    </xf>
    <xf numFmtId="0" fontId="26" fillId="0" borderId="36" xfId="139" applyBorder="1">
      <alignment/>
      <protection/>
    </xf>
    <xf numFmtId="0" fontId="27" fillId="0" borderId="0" xfId="139" applyFont="1" applyAlignment="1">
      <alignment horizontal="left" vertical="center"/>
      <protection/>
    </xf>
    <xf numFmtId="0" fontId="28" fillId="0" borderId="0" xfId="139" applyFont="1" applyAlignment="1">
      <alignment horizontal="left" vertical="center"/>
      <protection/>
    </xf>
    <xf numFmtId="0" fontId="26" fillId="0" borderId="36" xfId="139" applyBorder="1" applyAlignment="1">
      <alignment vertical="center"/>
      <protection/>
    </xf>
    <xf numFmtId="172" fontId="8" fillId="0" borderId="0" xfId="139" applyNumberFormat="1" applyFont="1" applyAlignment="1">
      <alignment horizontal="left" vertical="center"/>
      <protection/>
    </xf>
    <xf numFmtId="0" fontId="26" fillId="0" borderId="36" xfId="139" applyBorder="1" applyAlignment="1">
      <alignment vertical="center" wrapText="1"/>
      <protection/>
    </xf>
    <xf numFmtId="0" fontId="26" fillId="0" borderId="0" xfId="139" applyAlignment="1">
      <alignment vertical="center" wrapText="1"/>
      <protection/>
    </xf>
    <xf numFmtId="0" fontId="31" fillId="0" borderId="0" xfId="139" applyFont="1" applyAlignment="1">
      <alignment horizontal="left" vertical="center"/>
      <protection/>
    </xf>
    <xf numFmtId="4" fontId="32" fillId="0" borderId="0" xfId="139" applyNumberFormat="1" applyFont="1" applyAlignment="1">
      <alignment vertical="center"/>
      <protection/>
    </xf>
    <xf numFmtId="0" fontId="29" fillId="0" borderId="0" xfId="139" applyFont="1" applyAlignment="1">
      <alignment horizontal="right" vertical="center"/>
      <protection/>
    </xf>
    <xf numFmtId="0" fontId="33" fillId="0" borderId="0" xfId="139" applyFont="1" applyAlignment="1">
      <alignment horizontal="left" vertical="center"/>
      <protection/>
    </xf>
    <xf numFmtId="4" fontId="29" fillId="0" borderId="0" xfId="139" applyNumberFormat="1" applyFont="1" applyAlignment="1">
      <alignment vertical="center"/>
      <protection/>
    </xf>
    <xf numFmtId="173" fontId="29" fillId="0" borderId="0" xfId="139" applyNumberFormat="1" applyFont="1" applyAlignment="1">
      <alignment horizontal="right" vertical="center"/>
      <protection/>
    </xf>
    <xf numFmtId="0" fontId="34" fillId="25" borderId="37" xfId="139" applyFont="1" applyFill="1" applyBorder="1" applyAlignment="1">
      <alignment horizontal="left" vertical="center"/>
      <protection/>
    </xf>
    <xf numFmtId="0" fontId="34" fillId="25" borderId="38" xfId="139" applyFont="1" applyFill="1" applyBorder="1" applyAlignment="1">
      <alignment horizontal="right" vertical="center"/>
      <protection/>
    </xf>
    <xf numFmtId="0" fontId="34" fillId="25" borderId="38" xfId="139" applyFont="1" applyFill="1" applyBorder="1" applyAlignment="1">
      <alignment horizontal="center" vertical="center"/>
      <protection/>
    </xf>
    <xf numFmtId="4" fontId="34" fillId="25" borderId="38" xfId="139" applyNumberFormat="1" applyFont="1" applyFill="1" applyBorder="1" applyAlignment="1">
      <alignment vertical="center"/>
      <protection/>
    </xf>
    <xf numFmtId="0" fontId="35" fillId="0" borderId="39" xfId="139" applyFont="1" applyBorder="1" applyAlignment="1">
      <alignment horizontal="left" vertical="center"/>
      <protection/>
    </xf>
    <xf numFmtId="0" fontId="26" fillId="0" borderId="39" xfId="139" applyBorder="1" applyAlignment="1">
      <alignment vertical="center"/>
      <protection/>
    </xf>
    <xf numFmtId="0" fontId="29" fillId="0" borderId="40" xfId="139" applyFont="1" applyBorder="1" applyAlignment="1">
      <alignment horizontal="left" vertical="center"/>
      <protection/>
    </xf>
    <xf numFmtId="0" fontId="29" fillId="0" borderId="40" xfId="139" applyFont="1" applyBorder="1" applyAlignment="1">
      <alignment horizontal="center" vertical="center"/>
      <protection/>
    </xf>
    <xf numFmtId="0" fontId="29" fillId="0" borderId="40" xfId="139" applyFont="1" applyBorder="1" applyAlignment="1">
      <alignment horizontal="right" vertical="center"/>
      <protection/>
    </xf>
    <xf numFmtId="0" fontId="37" fillId="0" borderId="0" xfId="139" applyFont="1" applyAlignment="1">
      <alignment vertical="center"/>
      <protection/>
    </xf>
    <xf numFmtId="0" fontId="37" fillId="0" borderId="36" xfId="139" applyFont="1" applyBorder="1" applyAlignment="1">
      <alignment vertical="center"/>
      <protection/>
    </xf>
    <xf numFmtId="0" fontId="38" fillId="0" borderId="0" xfId="139" applyFont="1" applyAlignment="1">
      <alignment vertical="center"/>
      <protection/>
    </xf>
    <xf numFmtId="0" fontId="38" fillId="0" borderId="36" xfId="139" applyFont="1" applyBorder="1" applyAlignment="1">
      <alignment vertical="center"/>
      <protection/>
    </xf>
    <xf numFmtId="0" fontId="26" fillId="0" borderId="36" xfId="139" applyBorder="1" applyAlignment="1">
      <alignment horizontal="center" vertical="center" wrapText="1"/>
      <protection/>
    </xf>
    <xf numFmtId="0" fontId="26" fillId="0" borderId="0" xfId="139" applyAlignment="1">
      <alignment horizontal="center" vertical="center" wrapText="1"/>
      <protection/>
    </xf>
    <xf numFmtId="4" fontId="41" fillId="0" borderId="0" xfId="139" applyNumberFormat="1" applyFont="1" applyAlignment="1">
      <alignment vertical="center"/>
      <protection/>
    </xf>
    <xf numFmtId="0" fontId="42" fillId="0" borderId="0" xfId="139" applyFont="1" applyAlignment="1">
      <alignment horizontal="left"/>
      <protection/>
    </xf>
    <xf numFmtId="0" fontId="42" fillId="0" borderId="0" xfId="139" applyFont="1" applyAlignment="1">
      <alignment horizontal="center"/>
      <protection/>
    </xf>
    <xf numFmtId="4" fontId="42" fillId="0" borderId="0" xfId="139" applyNumberFormat="1" applyFont="1" applyAlignment="1">
      <alignment vertical="center"/>
      <protection/>
    </xf>
    <xf numFmtId="0" fontId="9" fillId="0" borderId="0" xfId="139" applyFont="1" applyAlignment="1">
      <alignment horizontal="left" vertical="center"/>
      <protection/>
    </xf>
    <xf numFmtId="0" fontId="44" fillId="0" borderId="36" xfId="139" applyFont="1" applyBorder="1" applyAlignment="1">
      <alignment vertical="center"/>
      <protection/>
    </xf>
    <xf numFmtId="0" fontId="45" fillId="0" borderId="0" xfId="139" applyFont="1" applyAlignment="1">
      <alignment vertical="center"/>
      <protection/>
    </xf>
    <xf numFmtId="0" fontId="45" fillId="0" borderId="36" xfId="139" applyFont="1" applyBorder="1" applyAlignment="1">
      <alignment vertical="center"/>
      <protection/>
    </xf>
    <xf numFmtId="0" fontId="45" fillId="0" borderId="0" xfId="139" applyFont="1" applyAlignment="1">
      <alignment horizontal="left" vertical="center"/>
      <protection/>
    </xf>
    <xf numFmtId="174" fontId="39" fillId="0" borderId="41" xfId="139" applyNumberFormat="1" applyFont="1" applyBorder="1" applyAlignment="1">
      <alignment vertical="center"/>
      <protection/>
    </xf>
    <xf numFmtId="174" fontId="39" fillId="0" borderId="42" xfId="139" applyNumberFormat="1" applyFont="1" applyBorder="1" applyAlignment="1">
      <alignment vertical="center"/>
      <protection/>
    </xf>
    <xf numFmtId="0" fontId="39" fillId="0" borderId="42" xfId="139" applyFont="1" applyBorder="1" applyAlignment="1">
      <alignment horizontal="center" vertical="center"/>
      <protection/>
    </xf>
    <xf numFmtId="0" fontId="39" fillId="0" borderId="43" xfId="139" applyFont="1" applyBorder="1" applyAlignment="1">
      <alignment horizontal="left" vertical="center"/>
      <protection/>
    </xf>
    <xf numFmtId="174" fontId="39" fillId="0" borderId="44" xfId="139" applyNumberFormat="1" applyFont="1" applyBorder="1" applyAlignment="1">
      <alignment vertical="center"/>
      <protection/>
    </xf>
    <xf numFmtId="0" fontId="39" fillId="0" borderId="45" xfId="139" applyFont="1" applyBorder="1" applyAlignment="1">
      <alignment horizontal="left" vertical="center"/>
      <protection/>
    </xf>
    <xf numFmtId="0" fontId="37" fillId="0" borderId="0" xfId="139" applyFont="1" applyAlignment="1">
      <alignment horizontal="left"/>
      <protection/>
    </xf>
    <xf numFmtId="0" fontId="38" fillId="0" borderId="0" xfId="139" applyFont="1" applyAlignment="1">
      <alignment horizontal="left"/>
      <protection/>
    </xf>
    <xf numFmtId="0" fontId="43" fillId="0" borderId="45" xfId="139" applyFont="1" applyBorder="1" applyAlignment="1">
      <alignment horizontal="left" vertical="center"/>
      <protection/>
    </xf>
    <xf numFmtId="0" fontId="45" fillId="0" borderId="44" xfId="139" applyFont="1" applyBorder="1" applyAlignment="1">
      <alignment vertical="center"/>
      <protection/>
    </xf>
    <xf numFmtId="0" fontId="45" fillId="0" borderId="45" xfId="139" applyFont="1" applyBorder="1" applyAlignment="1">
      <alignment vertical="center"/>
      <protection/>
    </xf>
    <xf numFmtId="175" fontId="45" fillId="0" borderId="0" xfId="139" applyNumberFormat="1" applyFont="1" applyAlignment="1">
      <alignment vertical="center"/>
      <protection/>
    </xf>
    <xf numFmtId="0" fontId="45" fillId="0" borderId="0" xfId="139" applyFont="1" applyAlignment="1">
      <alignment horizontal="left" vertical="center" wrapText="1"/>
      <protection/>
    </xf>
    <xf numFmtId="0" fontId="46" fillId="0" borderId="0" xfId="139" applyFont="1" applyAlignment="1">
      <alignment horizontal="left" vertical="center"/>
      <protection/>
    </xf>
    <xf numFmtId="0" fontId="26" fillId="0" borderId="46" xfId="139" applyBorder="1" applyAlignment="1">
      <alignment vertical="center"/>
      <protection/>
    </xf>
    <xf numFmtId="0" fontId="32" fillId="0" borderId="0" xfId="139" applyFont="1" applyAlignment="1">
      <alignment horizontal="left" vertical="center"/>
      <protection/>
    </xf>
    <xf numFmtId="0" fontId="39" fillId="0" borderId="47" xfId="139" applyFont="1" applyBorder="1" applyAlignment="1">
      <alignment horizontal="center" vertical="center" wrapText="1"/>
      <protection/>
    </xf>
    <xf numFmtId="0" fontId="39" fillId="0" borderId="48" xfId="139" applyFont="1" applyBorder="1" applyAlignment="1">
      <alignment horizontal="center" vertical="center" wrapText="1"/>
      <protection/>
    </xf>
    <xf numFmtId="0" fontId="39" fillId="0" borderId="49" xfId="139" applyFont="1" applyBorder="1" applyAlignment="1">
      <alignment horizontal="center" vertical="center" wrapText="1"/>
      <protection/>
    </xf>
    <xf numFmtId="0" fontId="9" fillId="25" borderId="0" xfId="139" applyFont="1" applyFill="1" applyAlignment="1">
      <alignment horizontal="center" vertical="center" wrapText="1"/>
      <protection/>
    </xf>
    <xf numFmtId="0" fontId="9" fillId="25" borderId="47" xfId="139" applyFont="1" applyFill="1" applyBorder="1" applyAlignment="1">
      <alignment horizontal="center" vertical="center" wrapText="1"/>
      <protection/>
    </xf>
    <xf numFmtId="0" fontId="9" fillId="25" borderId="48" xfId="139" applyFont="1" applyFill="1" applyBorder="1" applyAlignment="1">
      <alignment horizontal="center" vertical="center" wrapText="1"/>
      <protection/>
    </xf>
    <xf numFmtId="0" fontId="9" fillId="25" borderId="49" xfId="139" applyFont="1" applyFill="1" applyBorder="1" applyAlignment="1">
      <alignment horizontal="center" vertical="center" wrapText="1"/>
      <protection/>
    </xf>
    <xf numFmtId="4" fontId="37" fillId="0" borderId="42" xfId="139" applyNumberFormat="1" applyFont="1" applyBorder="1" applyAlignment="1">
      <alignment vertical="center"/>
      <protection/>
    </xf>
    <xf numFmtId="0" fontId="37" fillId="0" borderId="42" xfId="139" applyFont="1" applyBorder="1" applyAlignment="1">
      <alignment vertical="center"/>
      <protection/>
    </xf>
    <xf numFmtId="0" fontId="37" fillId="0" borderId="42" xfId="139" applyFont="1" applyBorder="1" applyAlignment="1">
      <alignment horizontal="left" vertical="center"/>
      <protection/>
    </xf>
    <xf numFmtId="4" fontId="38" fillId="0" borderId="42" xfId="139" applyNumberFormat="1" applyFont="1" applyBorder="1" applyAlignment="1">
      <alignment vertical="center"/>
      <protection/>
    </xf>
    <xf numFmtId="0" fontId="38" fillId="0" borderId="42" xfId="139" applyFont="1" applyBorder="1" applyAlignment="1">
      <alignment vertical="center"/>
      <protection/>
    </xf>
    <xf numFmtId="0" fontId="38" fillId="0" borderId="42" xfId="139" applyFont="1" applyBorder="1" applyAlignment="1">
      <alignment horizontal="left" vertical="center"/>
      <protection/>
    </xf>
    <xf numFmtId="0" fontId="36" fillId="0" borderId="0" xfId="139" applyFont="1" applyAlignment="1">
      <alignment horizontal="left" vertical="center"/>
      <protection/>
    </xf>
    <xf numFmtId="0" fontId="9" fillId="25" borderId="0" xfId="139" applyFont="1" applyFill="1" applyAlignment="1">
      <alignment horizontal="right" vertical="center"/>
      <protection/>
    </xf>
    <xf numFmtId="0" fontId="9" fillId="25" borderId="0" xfId="139" applyFont="1" applyFill="1" applyAlignment="1">
      <alignment horizontal="left" vertical="center"/>
      <protection/>
    </xf>
    <xf numFmtId="0" fontId="62" fillId="0" borderId="0" xfId="139" applyFont="1" applyAlignment="1">
      <alignment vertical="center"/>
      <protection/>
    </xf>
    <xf numFmtId="0" fontId="62" fillId="0" borderId="36" xfId="139" applyFont="1" applyBorder="1" applyAlignment="1">
      <alignment vertical="center"/>
      <protection/>
    </xf>
    <xf numFmtId="0" fontId="62" fillId="0" borderId="0" xfId="139" applyFont="1" applyAlignment="1">
      <alignment horizontal="left" vertical="center"/>
      <protection/>
    </xf>
    <xf numFmtId="0" fontId="62" fillId="0" borderId="0" xfId="139" applyFont="1" applyAlignment="1">
      <alignment horizontal="left" vertical="center" wrapText="1"/>
      <protection/>
    </xf>
    <xf numFmtId="175" fontId="62" fillId="0" borderId="0" xfId="139" applyNumberFormat="1" applyFont="1" applyAlignment="1">
      <alignment vertical="center"/>
      <protection/>
    </xf>
    <xf numFmtId="0" fontId="62" fillId="0" borderId="45" xfId="139" applyFont="1" applyBorder="1" applyAlignment="1">
      <alignment vertical="center"/>
      <protection/>
    </xf>
    <xf numFmtId="0" fontId="62" fillId="0" borderId="44" xfId="139" applyFont="1" applyBorder="1" applyAlignment="1">
      <alignment vertical="center"/>
      <protection/>
    </xf>
    <xf numFmtId="0" fontId="63" fillId="0" borderId="0" xfId="139" applyFont="1" applyAlignment="1">
      <alignment vertical="center"/>
      <protection/>
    </xf>
    <xf numFmtId="0" fontId="63" fillId="0" borderId="36" xfId="139" applyFont="1" applyBorder="1" applyAlignment="1">
      <alignment vertical="center"/>
      <protection/>
    </xf>
    <xf numFmtId="0" fontId="63" fillId="0" borderId="0" xfId="139" applyFont="1" applyAlignment="1">
      <alignment horizontal="left" vertical="center"/>
      <protection/>
    </xf>
    <xf numFmtId="0" fontId="63" fillId="0" borderId="0" xfId="139" applyFont="1" applyAlignment="1">
      <alignment horizontal="left" vertical="center" wrapText="1"/>
      <protection/>
    </xf>
    <xf numFmtId="0" fontId="63" fillId="0" borderId="45" xfId="139" applyFont="1" applyBorder="1" applyAlignment="1">
      <alignment vertical="center"/>
      <protection/>
    </xf>
    <xf numFmtId="0" fontId="63" fillId="0" borderId="44" xfId="139" applyFont="1" applyBorder="1" applyAlignment="1">
      <alignment vertical="center"/>
      <protection/>
    </xf>
    <xf numFmtId="166" fontId="3" fillId="0" borderId="50" xfId="20" applyNumberFormat="1" applyFont="1" applyBorder="1" applyAlignment="1">
      <alignment horizontal="right"/>
      <protection/>
    </xf>
    <xf numFmtId="166" fontId="3" fillId="0" borderId="51" xfId="20" applyNumberFormat="1" applyFont="1" applyBorder="1">
      <alignment/>
      <protection/>
    </xf>
    <xf numFmtId="0" fontId="26" fillId="0" borderId="0" xfId="139" applyAlignment="1">
      <alignment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6" fillId="0" borderId="0" xfId="139" applyProtection="1">
      <alignment/>
      <protection/>
    </xf>
    <xf numFmtId="0" fontId="26" fillId="0" borderId="0" xfId="139" applyFont="1" applyAlignment="1">
      <alignment horizontal="left" vertical="center"/>
      <protection/>
    </xf>
    <xf numFmtId="0" fontId="26" fillId="0" borderId="0" xfId="139" applyFont="1" applyAlignment="1">
      <alignment vertical="center"/>
      <protection/>
    </xf>
    <xf numFmtId="0" fontId="26" fillId="0" borderId="36" xfId="139" applyFont="1" applyBorder="1" applyAlignment="1">
      <alignment vertical="center"/>
      <protection/>
    </xf>
    <xf numFmtId="0" fontId="26" fillId="0" borderId="0" xfId="139" applyFont="1" applyAlignment="1">
      <alignment vertical="center"/>
      <protection/>
    </xf>
    <xf numFmtId="0" fontId="26" fillId="0" borderId="0" xfId="139" applyFont="1" applyAlignment="1">
      <alignment vertical="center" wrapText="1"/>
      <protection/>
    </xf>
    <xf numFmtId="0" fontId="26" fillId="0" borderId="36" xfId="139" applyFont="1" applyBorder="1" applyAlignment="1">
      <alignment vertical="center" wrapText="1"/>
      <protection/>
    </xf>
    <xf numFmtId="0" fontId="26" fillId="0" borderId="46" xfId="139" applyFont="1" applyBorder="1" applyAlignment="1">
      <alignment vertical="center"/>
      <protection/>
    </xf>
    <xf numFmtId="0" fontId="26" fillId="25" borderId="0" xfId="139" applyFont="1" applyFill="1" applyAlignment="1">
      <alignment vertical="center"/>
      <protection/>
    </xf>
    <xf numFmtId="0" fontId="26" fillId="25" borderId="38" xfId="139" applyFont="1" applyFill="1" applyBorder="1" applyAlignment="1">
      <alignment vertical="center"/>
      <protection/>
    </xf>
    <xf numFmtId="0" fontId="26" fillId="25" borderId="52" xfId="139" applyFont="1" applyFill="1" applyBorder="1" applyAlignment="1">
      <alignment vertical="center"/>
      <protection/>
    </xf>
    <xf numFmtId="0" fontId="26" fillId="0" borderId="40" xfId="139" applyFont="1" applyBorder="1" applyAlignment="1">
      <alignment vertical="center"/>
      <protection/>
    </xf>
    <xf numFmtId="0" fontId="26" fillId="0" borderId="39" xfId="139" applyFont="1" applyBorder="1" applyAlignment="1">
      <alignment vertical="center"/>
      <protection/>
    </xf>
    <xf numFmtId="0" fontId="26" fillId="0" borderId="53" xfId="139" applyFont="1" applyBorder="1" applyAlignment="1">
      <alignment vertical="center"/>
      <protection/>
    </xf>
    <xf numFmtId="0" fontId="26" fillId="0" borderId="54" xfId="139" applyFont="1" applyBorder="1" applyAlignment="1">
      <alignment vertical="center"/>
      <protection/>
    </xf>
    <xf numFmtId="0" fontId="26" fillId="0" borderId="34" xfId="139" applyFont="1" applyBorder="1" applyAlignment="1">
      <alignment vertical="center"/>
      <protection/>
    </xf>
    <xf numFmtId="0" fontId="26" fillId="0" borderId="35" xfId="139" applyFont="1" applyBorder="1" applyAlignment="1">
      <alignment vertical="center"/>
      <protection/>
    </xf>
    <xf numFmtId="0" fontId="26" fillId="0" borderId="0" xfId="139" applyFont="1" applyAlignment="1">
      <alignment horizontal="center" vertical="center" wrapText="1"/>
      <protection/>
    </xf>
    <xf numFmtId="0" fontId="26" fillId="0" borderId="36" xfId="139" applyFont="1" applyBorder="1" applyAlignment="1">
      <alignment horizontal="center" vertical="center" wrapText="1"/>
      <protection/>
    </xf>
    <xf numFmtId="4" fontId="32" fillId="0" borderId="0" xfId="139" applyNumberFormat="1" applyFont="1" applyAlignment="1">
      <alignment/>
      <protection/>
    </xf>
    <xf numFmtId="0" fontId="26" fillId="0" borderId="55" xfId="139" applyFont="1" applyBorder="1" applyAlignment="1">
      <alignment vertical="center"/>
      <protection/>
    </xf>
    <xf numFmtId="174" fontId="40" fillId="0" borderId="46" xfId="139" applyNumberFormat="1" applyFont="1" applyBorder="1" applyAlignment="1">
      <alignment/>
      <protection/>
    </xf>
    <xf numFmtId="174" fontId="40" fillId="0" borderId="56" xfId="139" applyNumberFormat="1" applyFont="1" applyBorder="1" applyAlignment="1">
      <alignment/>
      <protection/>
    </xf>
    <xf numFmtId="0" fontId="42" fillId="0" borderId="0" xfId="139" applyFont="1" applyAlignment="1">
      <alignment/>
      <protection/>
    </xf>
    <xf numFmtId="0" fontId="42" fillId="0" borderId="36" xfId="139" applyFont="1" applyBorder="1" applyAlignment="1">
      <alignment/>
      <protection/>
    </xf>
    <xf numFmtId="4" fontId="37" fillId="0" borderId="0" xfId="139" applyNumberFormat="1" applyFont="1" applyAlignment="1">
      <alignment/>
      <protection/>
    </xf>
    <xf numFmtId="0" fontId="42" fillId="0" borderId="45" xfId="139" applyFont="1" applyBorder="1" applyAlignment="1">
      <alignment/>
      <protection/>
    </xf>
    <xf numFmtId="0" fontId="42" fillId="0" borderId="0" xfId="139" applyFont="1" applyBorder="1" applyAlignment="1">
      <alignment/>
      <protection/>
    </xf>
    <xf numFmtId="174" fontId="42" fillId="0" borderId="0" xfId="139" applyNumberFormat="1" applyFont="1" applyBorder="1" applyAlignment="1">
      <alignment/>
      <protection/>
    </xf>
    <xf numFmtId="174" fontId="42" fillId="0" borderId="44" xfId="139" applyNumberFormat="1" applyFont="1" applyBorder="1" applyAlignment="1">
      <alignment/>
      <protection/>
    </xf>
    <xf numFmtId="4" fontId="38" fillId="0" borderId="0" xfId="139" applyNumberFormat="1" applyFont="1" applyAlignment="1">
      <alignment/>
      <protection/>
    </xf>
    <xf numFmtId="0" fontId="26" fillId="0" borderId="36" xfId="139" applyFont="1" applyBorder="1" applyAlignment="1" applyProtection="1">
      <alignment vertical="center"/>
      <protection locked="0"/>
    </xf>
    <xf numFmtId="0" fontId="9" fillId="0" borderId="57" xfId="139" applyFont="1" applyBorder="1" applyAlignment="1" applyProtection="1">
      <alignment horizontal="center" vertical="center"/>
      <protection locked="0"/>
    </xf>
    <xf numFmtId="49" fontId="9" fillId="0" borderId="57" xfId="139" applyNumberFormat="1" applyFont="1" applyBorder="1" applyAlignment="1" applyProtection="1">
      <alignment horizontal="left" vertical="center" wrapText="1"/>
      <protection locked="0"/>
    </xf>
    <xf numFmtId="0" fontId="9" fillId="0" borderId="57" xfId="139" applyFont="1" applyBorder="1" applyAlignment="1" applyProtection="1">
      <alignment horizontal="left" vertical="center" wrapText="1"/>
      <protection locked="0"/>
    </xf>
    <xf numFmtId="0" fontId="9" fillId="0" borderId="57" xfId="139" applyFont="1" applyBorder="1" applyAlignment="1" applyProtection="1">
      <alignment horizontal="center" vertical="center" wrapText="1"/>
      <protection locked="0"/>
    </xf>
    <xf numFmtId="175" fontId="9" fillId="0" borderId="57" xfId="139" applyNumberFormat="1" applyFont="1" applyBorder="1" applyAlignment="1" applyProtection="1">
      <alignment vertical="center"/>
      <protection locked="0"/>
    </xf>
    <xf numFmtId="4" fontId="9" fillId="0" borderId="57" xfId="139" applyNumberFormat="1" applyFont="1" applyBorder="1" applyAlignment="1" applyProtection="1">
      <alignment vertical="center"/>
      <protection locked="0"/>
    </xf>
    <xf numFmtId="0" fontId="26" fillId="0" borderId="57" xfId="139" applyFont="1" applyBorder="1" applyAlignment="1" applyProtection="1">
      <alignment vertical="center"/>
      <protection locked="0"/>
    </xf>
    <xf numFmtId="0" fontId="39" fillId="0" borderId="0" xfId="139" applyFont="1" applyBorder="1" applyAlignment="1">
      <alignment horizontal="center" vertical="center"/>
      <protection/>
    </xf>
    <xf numFmtId="174" fontId="39" fillId="0" borderId="0" xfId="139" applyNumberFormat="1" applyFont="1" applyBorder="1" applyAlignment="1">
      <alignment vertical="center"/>
      <protection/>
    </xf>
    <xf numFmtId="4" fontId="26" fillId="0" borderId="0" xfId="139" applyNumberFormat="1" applyFont="1" applyAlignment="1">
      <alignment vertical="center"/>
      <protection/>
    </xf>
    <xf numFmtId="0" fontId="45" fillId="0" borderId="0" xfId="139" applyFont="1" applyBorder="1" applyAlignment="1">
      <alignment vertical="center"/>
      <protection/>
    </xf>
    <xf numFmtId="0" fontId="62" fillId="0" borderId="0" xfId="139" applyFont="1" applyBorder="1" applyAlignment="1">
      <alignment vertical="center"/>
      <protection/>
    </xf>
    <xf numFmtId="0" fontId="63" fillId="0" borderId="0" xfId="139" applyFont="1" applyBorder="1" applyAlignment="1">
      <alignment vertical="center"/>
      <protection/>
    </xf>
    <xf numFmtId="0" fontId="43" fillId="0" borderId="57" xfId="139" applyFont="1" applyBorder="1" applyAlignment="1" applyProtection="1">
      <alignment horizontal="center" vertical="center"/>
      <protection locked="0"/>
    </xf>
    <xf numFmtId="49" fontId="43" fillId="0" borderId="57" xfId="139" applyNumberFormat="1" applyFont="1" applyBorder="1" applyAlignment="1" applyProtection="1">
      <alignment horizontal="left" vertical="center" wrapText="1"/>
      <protection locked="0"/>
    </xf>
    <xf numFmtId="0" fontId="43" fillId="0" borderId="57" xfId="139" applyFont="1" applyBorder="1" applyAlignment="1" applyProtection="1">
      <alignment horizontal="left" vertical="center" wrapText="1"/>
      <protection locked="0"/>
    </xf>
    <xf numFmtId="0" fontId="43" fillId="0" borderId="57" xfId="139" applyFont="1" applyBorder="1" applyAlignment="1" applyProtection="1">
      <alignment horizontal="center" vertical="center" wrapText="1"/>
      <protection locked="0"/>
    </xf>
    <xf numFmtId="175" fontId="43" fillId="0" borderId="57" xfId="139" applyNumberFormat="1" applyFont="1" applyBorder="1" applyAlignment="1" applyProtection="1">
      <alignment vertical="center"/>
      <protection locked="0"/>
    </xf>
    <xf numFmtId="4" fontId="43" fillId="0" borderId="57" xfId="139" applyNumberFormat="1" applyFont="1" applyBorder="1" applyAlignment="1" applyProtection="1">
      <alignment vertical="center"/>
      <protection locked="0"/>
    </xf>
    <xf numFmtId="0" fontId="44" fillId="0" borderId="57" xfId="139" applyFont="1" applyBorder="1" applyAlignment="1" applyProtection="1">
      <alignment vertical="center"/>
      <protection locked="0"/>
    </xf>
    <xf numFmtId="0" fontId="43" fillId="0" borderId="0" xfId="139" applyFont="1" applyBorder="1" applyAlignment="1">
      <alignment horizontal="center" vertical="center"/>
      <protection/>
    </xf>
    <xf numFmtId="49" fontId="9" fillId="0" borderId="0" xfId="192" applyNumberFormat="1" applyAlignment="1">
      <alignment horizontal="left" indent="1"/>
      <protection/>
    </xf>
    <xf numFmtId="0" fontId="9" fillId="0" borderId="0" xfId="192">
      <alignment/>
      <protection/>
    </xf>
    <xf numFmtId="0" fontId="9" fillId="0" borderId="0" xfId="192" applyAlignment="1">
      <alignment horizontal="right"/>
      <protection/>
    </xf>
    <xf numFmtId="4" fontId="9" fillId="0" borderId="0" xfId="192" applyNumberFormat="1">
      <alignment/>
      <protection/>
    </xf>
    <xf numFmtId="2" fontId="9" fillId="0" borderId="0" xfId="192" applyNumberFormat="1">
      <alignment/>
      <protection/>
    </xf>
    <xf numFmtId="176" fontId="9" fillId="0" borderId="0" xfId="192" applyNumberFormat="1">
      <alignment/>
      <protection/>
    </xf>
    <xf numFmtId="49" fontId="9" fillId="0" borderId="58" xfId="192" applyNumberFormat="1" applyBorder="1" applyAlignment="1">
      <alignment horizontal="left" indent="1"/>
      <protection/>
    </xf>
    <xf numFmtId="0" fontId="9" fillId="0" borderId="58" xfId="192" applyBorder="1">
      <alignment/>
      <protection/>
    </xf>
    <xf numFmtId="0" fontId="9" fillId="0" borderId="58" xfId="192" applyBorder="1" applyAlignment="1">
      <alignment horizontal="right"/>
      <protection/>
    </xf>
    <xf numFmtId="4" fontId="9" fillId="0" borderId="58" xfId="192" applyNumberFormat="1" applyBorder="1" applyAlignment="1">
      <alignment horizontal="right"/>
      <protection/>
    </xf>
    <xf numFmtId="4" fontId="9" fillId="0" borderId="58" xfId="192" applyNumberFormat="1" applyFill="1" applyBorder="1" applyAlignment="1">
      <alignment horizontal="right"/>
      <protection/>
    </xf>
    <xf numFmtId="49" fontId="9" fillId="0" borderId="0" xfId="192" applyNumberFormat="1" applyBorder="1" applyAlignment="1">
      <alignment horizontal="left" indent="1"/>
      <protection/>
    </xf>
    <xf numFmtId="0" fontId="9" fillId="0" borderId="0" xfId="192" applyBorder="1">
      <alignment/>
      <protection/>
    </xf>
    <xf numFmtId="0" fontId="9" fillId="0" borderId="0" xfId="192" applyBorder="1" applyAlignment="1">
      <alignment horizontal="right"/>
      <protection/>
    </xf>
    <xf numFmtId="2" fontId="9" fillId="0" borderId="0" xfId="192" applyNumberFormat="1" applyBorder="1" applyAlignment="1">
      <alignment horizontal="right"/>
      <protection/>
    </xf>
    <xf numFmtId="4" fontId="9" fillId="0" borderId="0" xfId="192" applyNumberFormat="1" applyBorder="1" applyAlignment="1">
      <alignment horizontal="right"/>
      <protection/>
    </xf>
    <xf numFmtId="177" fontId="9" fillId="0" borderId="0" xfId="192" applyNumberFormat="1">
      <alignment/>
      <protection/>
    </xf>
    <xf numFmtId="0" fontId="9" fillId="0" borderId="0" xfId="192" applyAlignment="1">
      <alignment horizontal="left" indent="1"/>
      <protection/>
    </xf>
    <xf numFmtId="4" fontId="9" fillId="0" borderId="27" xfId="192" applyNumberFormat="1" applyBorder="1">
      <alignment/>
      <protection/>
    </xf>
    <xf numFmtId="2" fontId="9" fillId="0" borderId="27" xfId="192" applyNumberFormat="1" applyBorder="1">
      <alignment/>
      <protection/>
    </xf>
    <xf numFmtId="176" fontId="9" fillId="0" borderId="27" xfId="192" applyNumberFormat="1" applyBorder="1">
      <alignment/>
      <protection/>
    </xf>
    <xf numFmtId="0" fontId="9" fillId="0" borderId="27" xfId="192" applyBorder="1">
      <alignment/>
      <protection/>
    </xf>
    <xf numFmtId="0" fontId="9" fillId="0" borderId="17" xfId="192" applyBorder="1" applyAlignment="1">
      <alignment horizontal="left" indent="1"/>
      <protection/>
    </xf>
    <xf numFmtId="0" fontId="9" fillId="0" borderId="17" xfId="192" applyBorder="1">
      <alignment/>
      <protection/>
    </xf>
    <xf numFmtId="4" fontId="9" fillId="0" borderId="17" xfId="192" applyNumberFormat="1" applyBorder="1">
      <alignment/>
      <protection/>
    </xf>
    <xf numFmtId="4" fontId="9" fillId="0" borderId="0" xfId="192" applyNumberFormat="1" applyBorder="1">
      <alignment/>
      <protection/>
    </xf>
    <xf numFmtId="0" fontId="9" fillId="0" borderId="0" xfId="192" applyFill="1" applyBorder="1">
      <alignment/>
      <protection/>
    </xf>
    <xf numFmtId="49" fontId="9" fillId="0" borderId="59" xfId="192" applyNumberFormat="1" applyBorder="1" applyAlignment="1">
      <alignment horizontal="left" indent="1"/>
      <protection/>
    </xf>
    <xf numFmtId="0" fontId="9" fillId="0" borderId="59" xfId="192" applyBorder="1">
      <alignment/>
      <protection/>
    </xf>
    <xf numFmtId="0" fontId="9" fillId="0" borderId="59" xfId="192" applyBorder="1" applyAlignment="1">
      <alignment horizontal="right"/>
      <protection/>
    </xf>
    <xf numFmtId="4" fontId="9" fillId="0" borderId="59" xfId="192" applyNumberFormat="1" applyBorder="1">
      <alignment/>
      <protection/>
    </xf>
    <xf numFmtId="2" fontId="9" fillId="0" borderId="59" xfId="192" applyNumberFormat="1" applyBorder="1">
      <alignment/>
      <protection/>
    </xf>
    <xf numFmtId="176" fontId="9" fillId="0" borderId="59" xfId="192" applyNumberFormat="1" applyBorder="1">
      <alignment/>
      <protection/>
    </xf>
    <xf numFmtId="49" fontId="9" fillId="0" borderId="0" xfId="193" applyNumberFormat="1" applyAlignment="1">
      <alignment horizontal="left"/>
      <protection/>
    </xf>
    <xf numFmtId="0" fontId="9" fillId="0" borderId="0" xfId="193">
      <alignment/>
      <protection/>
    </xf>
    <xf numFmtId="0" fontId="9" fillId="0" borderId="0" xfId="193" applyAlignment="1">
      <alignment horizontal="right"/>
      <protection/>
    </xf>
    <xf numFmtId="2" fontId="9" fillId="0" borderId="0" xfId="193" applyNumberFormat="1" applyAlignment="1">
      <alignment horizontal="right"/>
      <protection/>
    </xf>
    <xf numFmtId="2" fontId="9" fillId="0" borderId="0" xfId="193" applyNumberFormat="1">
      <alignment/>
      <protection/>
    </xf>
    <xf numFmtId="4" fontId="9" fillId="0" borderId="0" xfId="193" applyNumberFormat="1" applyAlignment="1">
      <alignment horizontal="right"/>
      <protection/>
    </xf>
    <xf numFmtId="49" fontId="9" fillId="0" borderId="60" xfId="193" applyNumberFormat="1" applyBorder="1" applyAlignment="1">
      <alignment horizontal="left"/>
      <protection/>
    </xf>
    <xf numFmtId="0" fontId="9" fillId="0" borderId="60" xfId="193" applyBorder="1">
      <alignment/>
      <protection/>
    </xf>
    <xf numFmtId="0" fontId="9" fillId="0" borderId="60" xfId="193" applyBorder="1" applyAlignment="1">
      <alignment horizontal="right"/>
      <protection/>
    </xf>
    <xf numFmtId="2" fontId="9" fillId="0" borderId="60" xfId="193" applyNumberFormat="1" applyBorder="1" applyAlignment="1">
      <alignment horizontal="right"/>
      <protection/>
    </xf>
    <xf numFmtId="4" fontId="9" fillId="0" borderId="60" xfId="193" applyNumberFormat="1" applyBorder="1" applyAlignment="1">
      <alignment horizontal="right"/>
      <protection/>
    </xf>
    <xf numFmtId="4" fontId="9" fillId="0" borderId="0" xfId="193" applyNumberFormat="1" applyBorder="1" applyAlignment="1">
      <alignment horizontal="right"/>
      <protection/>
    </xf>
    <xf numFmtId="0" fontId="9" fillId="0" borderId="31" xfId="193" applyBorder="1">
      <alignment/>
      <protection/>
    </xf>
    <xf numFmtId="0" fontId="9" fillId="0" borderId="31" xfId="193" applyBorder="1" applyAlignment="1">
      <alignment horizontal="right"/>
      <protection/>
    </xf>
    <xf numFmtId="2" fontId="9" fillId="0" borderId="31" xfId="193" applyNumberFormat="1" applyBorder="1" applyAlignment="1">
      <alignment horizontal="right"/>
      <protection/>
    </xf>
    <xf numFmtId="4" fontId="9" fillId="0" borderId="31" xfId="193" applyNumberFormat="1" applyBorder="1" applyAlignment="1">
      <alignment horizontal="right"/>
      <protection/>
    </xf>
    <xf numFmtId="0" fontId="3" fillId="0" borderId="61" xfId="20" applyFont="1" applyBorder="1" applyAlignment="1">
      <alignment horizontal="left"/>
      <protection/>
    </xf>
    <xf numFmtId="0" fontId="3" fillId="0" borderId="62" xfId="20" applyFont="1" applyBorder="1" applyAlignment="1">
      <alignment horizontal="center"/>
      <protection/>
    </xf>
    <xf numFmtId="166" fontId="3" fillId="0" borderId="62" xfId="20" applyNumberFormat="1" applyFont="1" applyBorder="1" applyAlignment="1">
      <alignment horizontal="right"/>
      <protection/>
    </xf>
    <xf numFmtId="166" fontId="3" fillId="0" borderId="63" xfId="20" applyNumberFormat="1" applyFont="1" applyBorder="1">
      <alignment/>
      <protection/>
    </xf>
    <xf numFmtId="166" fontId="3" fillId="0" borderId="64" xfId="20" applyNumberFormat="1" applyFont="1" applyBorder="1" applyAlignment="1">
      <alignment horizontal="right"/>
      <protection/>
    </xf>
    <xf numFmtId="166" fontId="3" fillId="0" borderId="65" xfId="20" applyNumberFormat="1" applyFont="1" applyBorder="1">
      <alignment/>
      <protection/>
    </xf>
    <xf numFmtId="0" fontId="3" fillId="0" borderId="66" xfId="20" applyFont="1" applyBorder="1" applyAlignment="1">
      <alignment horizontal="left"/>
      <protection/>
    </xf>
    <xf numFmtId="0" fontId="3" fillId="0" borderId="67" xfId="20" applyFont="1" applyBorder="1" applyAlignment="1">
      <alignment horizontal="center"/>
      <protection/>
    </xf>
    <xf numFmtId="166" fontId="3" fillId="0" borderId="67" xfId="20" applyNumberFormat="1" applyFont="1" applyBorder="1" applyAlignment="1">
      <alignment horizontal="right"/>
      <protection/>
    </xf>
    <xf numFmtId="0" fontId="67" fillId="0" borderId="0" xfId="0" applyFont="1" applyBorder="1"/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7" fillId="0" borderId="0" xfId="0" applyFont="1"/>
    <xf numFmtId="0" fontId="68" fillId="0" borderId="0" xfId="0" applyFont="1" applyAlignment="1">
      <alignment horizontal="center" wrapText="1"/>
    </xf>
    <xf numFmtId="0" fontId="71" fillId="0" borderId="0" xfId="0" applyFont="1" applyBorder="1"/>
    <xf numFmtId="0" fontId="72" fillId="0" borderId="66" xfId="0" applyFont="1" applyBorder="1"/>
    <xf numFmtId="0" fontId="71" fillId="0" borderId="58" xfId="0" applyFont="1" applyBorder="1" applyAlignment="1">
      <alignment horizontal="center" vertical="center"/>
    </xf>
    <xf numFmtId="0" fontId="71" fillId="0" borderId="58" xfId="0" applyFont="1" applyBorder="1" applyAlignment="1">
      <alignment horizontal="right"/>
    </xf>
    <xf numFmtId="0" fontId="69" fillId="0" borderId="66" xfId="0" applyFont="1" applyBorder="1"/>
    <xf numFmtId="0" fontId="71" fillId="0" borderId="68" xfId="0" applyFont="1" applyBorder="1" applyAlignment="1">
      <alignment horizontal="right"/>
    </xf>
    <xf numFmtId="0" fontId="69" fillId="0" borderId="69" xfId="0" applyFont="1" applyBorder="1"/>
    <xf numFmtId="0" fontId="71" fillId="0" borderId="31" xfId="0" applyFont="1" applyBorder="1" applyAlignment="1">
      <alignment horizontal="right"/>
    </xf>
    <xf numFmtId="0" fontId="69" fillId="0" borderId="70" xfId="0" applyFont="1" applyBorder="1"/>
    <xf numFmtId="0" fontId="71" fillId="0" borderId="60" xfId="0" applyFont="1" applyBorder="1" applyAlignment="1">
      <alignment horizontal="right"/>
    </xf>
    <xf numFmtId="0" fontId="69" fillId="0" borderId="0" xfId="0" applyFont="1" applyBorder="1"/>
    <xf numFmtId="0" fontId="71" fillId="0" borderId="0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2" fillId="0" borderId="27" xfId="0" applyFont="1" applyBorder="1"/>
    <xf numFmtId="0" fontId="67" fillId="0" borderId="27" xfId="0" applyFont="1" applyBorder="1"/>
    <xf numFmtId="0" fontId="67" fillId="0" borderId="27" xfId="0" applyFont="1" applyBorder="1" applyAlignment="1">
      <alignment horizontal="center"/>
    </xf>
    <xf numFmtId="0" fontId="69" fillId="0" borderId="71" xfId="0" applyFont="1" applyBorder="1" applyAlignment="1">
      <alignment horizontal="center"/>
    </xf>
    <xf numFmtId="0" fontId="72" fillId="0" borderId="0" xfId="0" applyFont="1"/>
    <xf numFmtId="0" fontId="69" fillId="0" borderId="0" xfId="0" applyFont="1"/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/>
    <xf numFmtId="0" fontId="76" fillId="0" borderId="58" xfId="0" applyFont="1" applyBorder="1"/>
    <xf numFmtId="0" fontId="0" fillId="0" borderId="58" xfId="0" applyFont="1" applyBorder="1"/>
    <xf numFmtId="0" fontId="0" fillId="0" borderId="58" xfId="0" applyFont="1" applyBorder="1" applyAlignment="1">
      <alignment horizontal="center"/>
    </xf>
    <xf numFmtId="0" fontId="77" fillId="0" borderId="58" xfId="0" applyFont="1" applyBorder="1"/>
    <xf numFmtId="0" fontId="78" fillId="0" borderId="58" xfId="0" applyFont="1" applyBorder="1" applyAlignment="1">
      <alignment wrapText="1"/>
    </xf>
    <xf numFmtId="0" fontId="78" fillId="0" borderId="58" xfId="0" applyFont="1" applyBorder="1" applyAlignment="1">
      <alignment horizontal="center"/>
    </xf>
    <xf numFmtId="0" fontId="78" fillId="0" borderId="58" xfId="0" applyFont="1" applyBorder="1" applyAlignment="1">
      <alignment horizontal="center" wrapText="1"/>
    </xf>
    <xf numFmtId="0" fontId="78" fillId="0" borderId="58" xfId="0" applyFont="1" applyBorder="1"/>
    <xf numFmtId="0" fontId="78" fillId="0" borderId="58" xfId="0" applyFont="1" applyFill="1" applyBorder="1" applyAlignment="1">
      <alignment horizontal="center"/>
    </xf>
    <xf numFmtId="0" fontId="78" fillId="0" borderId="0" xfId="0" applyFont="1"/>
    <xf numFmtId="0" fontId="76" fillId="0" borderId="0" xfId="0" applyFont="1" applyBorder="1"/>
    <xf numFmtId="0" fontId="0" fillId="0" borderId="0" xfId="0" applyFont="1" applyFill="1" applyBorder="1"/>
    <xf numFmtId="0" fontId="76" fillId="0" borderId="27" xfId="0" applyFont="1" applyBorder="1"/>
    <xf numFmtId="0" fontId="0" fillId="0" borderId="27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9" fillId="0" borderId="71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71" fillId="0" borderId="0" xfId="0" applyFont="1"/>
    <xf numFmtId="0" fontId="80" fillId="0" borderId="0" xfId="0" applyFont="1"/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58" xfId="0" applyFont="1" applyBorder="1" applyAlignment="1">
      <alignment wrapText="1"/>
    </xf>
    <xf numFmtId="0" fontId="81" fillId="0" borderId="58" xfId="0" applyFont="1" applyBorder="1" applyAlignment="1">
      <alignment horizontal="center"/>
    </xf>
    <xf numFmtId="0" fontId="81" fillId="0" borderId="58" xfId="0" applyFont="1" applyBorder="1"/>
    <xf numFmtId="0" fontId="81" fillId="0" borderId="0" xfId="0" applyFont="1"/>
    <xf numFmtId="0" fontId="81" fillId="0" borderId="58" xfId="0" applyFont="1" applyBorder="1" applyAlignment="1">
      <alignment horizontal="center" wrapText="1"/>
    </xf>
    <xf numFmtId="0" fontId="74" fillId="0" borderId="58" xfId="0" applyFont="1" applyBorder="1"/>
    <xf numFmtId="0" fontId="74" fillId="0" borderId="58" xfId="0" applyFont="1" applyBorder="1" applyAlignment="1">
      <alignment horizontal="center"/>
    </xf>
    <xf numFmtId="0" fontId="74" fillId="0" borderId="0" xfId="0" applyFont="1"/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0" fontId="74" fillId="0" borderId="0" xfId="0" applyFont="1" applyBorder="1"/>
    <xf numFmtId="0" fontId="74" fillId="0" borderId="22" xfId="0" applyFont="1" applyFill="1" applyBorder="1"/>
    <xf numFmtId="0" fontId="74" fillId="0" borderId="27" xfId="0" applyFont="1" applyBorder="1" applyAlignment="1">
      <alignment horizontal="center"/>
    </xf>
    <xf numFmtId="0" fontId="74" fillId="0" borderId="27" xfId="0" applyFont="1" applyBorder="1" applyAlignment="1">
      <alignment horizontal="center" wrapText="1"/>
    </xf>
    <xf numFmtId="0" fontId="72" fillId="0" borderId="71" xfId="0" applyFont="1" applyBorder="1" applyAlignment="1">
      <alignment horizontal="center"/>
    </xf>
    <xf numFmtId="0" fontId="72" fillId="0" borderId="0" xfId="0" applyFont="1" applyBorder="1"/>
    <xf numFmtId="0" fontId="72" fillId="0" borderId="0" xfId="0" applyFont="1" applyBorder="1" applyAlignment="1">
      <alignment horizontal="center"/>
    </xf>
    <xf numFmtId="0" fontId="76" fillId="0" borderId="0" xfId="0" applyFont="1"/>
    <xf numFmtId="0" fontId="7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77" fillId="0" borderId="32" xfId="0" applyFont="1" applyBorder="1"/>
    <xf numFmtId="0" fontId="81" fillId="0" borderId="32" xfId="0" applyFont="1" applyBorder="1" applyAlignment="1">
      <alignment wrapText="1"/>
    </xf>
    <xf numFmtId="0" fontId="78" fillId="0" borderId="32" xfId="0" applyFont="1" applyBorder="1"/>
    <xf numFmtId="0" fontId="77" fillId="0" borderId="32" xfId="0" applyFont="1" applyBorder="1" applyAlignment="1">
      <alignment wrapText="1"/>
    </xf>
    <xf numFmtId="0" fontId="81" fillId="0" borderId="32" xfId="0" applyFont="1" applyBorder="1"/>
    <xf numFmtId="0" fontId="81" fillId="0" borderId="32" xfId="0" applyFont="1" applyBorder="1" applyAlignment="1">
      <alignment horizontal="center"/>
    </xf>
    <xf numFmtId="0" fontId="74" fillId="0" borderId="58" xfId="0" applyFont="1" applyBorder="1" applyAlignment="1">
      <alignment wrapText="1"/>
    </xf>
    <xf numFmtId="0" fontId="81" fillId="0" borderId="0" xfId="0" applyFont="1" applyBorder="1"/>
    <xf numFmtId="0" fontId="75" fillId="0" borderId="58" xfId="0" applyFont="1" applyBorder="1" applyAlignment="1">
      <alignment wrapText="1"/>
    </xf>
    <xf numFmtId="0" fontId="78" fillId="0" borderId="0" xfId="0" applyFont="1" applyBorder="1"/>
    <xf numFmtId="0" fontId="78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center"/>
    </xf>
    <xf numFmtId="0" fontId="75" fillId="26" borderId="58" xfId="0" applyFont="1" applyFill="1" applyBorder="1" applyAlignment="1">
      <alignment wrapText="1"/>
    </xf>
    <xf numFmtId="0" fontId="74" fillId="26" borderId="58" xfId="0" applyFont="1" applyFill="1" applyBorder="1" applyAlignment="1">
      <alignment wrapText="1"/>
    </xf>
    <xf numFmtId="0" fontId="74" fillId="0" borderId="58" xfId="0" applyFont="1" applyFill="1" applyBorder="1" applyAlignment="1">
      <alignment wrapText="1"/>
    </xf>
    <xf numFmtId="0" fontId="78" fillId="0" borderId="0" xfId="0" applyFont="1" applyBorder="1" applyAlignment="1">
      <alignment horizontal="center"/>
    </xf>
    <xf numFmtId="0" fontId="79" fillId="0" borderId="0" xfId="0" applyFont="1" applyBorder="1"/>
    <xf numFmtId="0" fontId="0" fillId="0" borderId="72" xfId="0" applyBorder="1" applyAlignment="1">
      <alignment horizontal="center" vertical="center" textRotation="90" wrapText="1"/>
    </xf>
    <xf numFmtId="0" fontId="76" fillId="0" borderId="73" xfId="0" applyFont="1" applyBorder="1"/>
    <xf numFmtId="0" fontId="0" fillId="0" borderId="73" xfId="0" applyFont="1" applyBorder="1"/>
    <xf numFmtId="0" fontId="82" fillId="0" borderId="73" xfId="0" applyFont="1" applyBorder="1"/>
    <xf numFmtId="0" fontId="0" fillId="0" borderId="73" xfId="0" applyFont="1" applyBorder="1" applyAlignment="1">
      <alignment horizontal="center" wrapText="1"/>
    </xf>
    <xf numFmtId="0" fontId="75" fillId="0" borderId="58" xfId="0" applyFont="1" applyBorder="1"/>
    <xf numFmtId="0" fontId="75" fillId="0" borderId="58" xfId="0" applyFont="1" applyBorder="1" applyAlignment="1">
      <alignment horizontal="center"/>
    </xf>
    <xf numFmtId="0" fontId="82" fillId="0" borderId="0" xfId="0" applyFont="1" applyBorder="1"/>
    <xf numFmtId="0" fontId="75" fillId="0" borderId="32" xfId="0" applyFont="1" applyBorder="1" applyAlignment="1">
      <alignment horizontal="center"/>
    </xf>
    <xf numFmtId="0" fontId="83" fillId="0" borderId="0" xfId="0" applyFont="1" applyBorder="1"/>
    <xf numFmtId="0" fontId="72" fillId="0" borderId="73" xfId="0" applyFont="1" applyBorder="1"/>
    <xf numFmtId="0" fontId="79" fillId="0" borderId="73" xfId="0" applyFont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/>
    <xf numFmtId="0" fontId="7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4" fillId="0" borderId="0" xfId="0" applyFont="1" applyBorder="1" applyAlignment="1">
      <alignment horizontal="center"/>
    </xf>
    <xf numFmtId="0" fontId="84" fillId="0" borderId="0" xfId="0" applyFont="1" applyBorder="1"/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86" fillId="0" borderId="0" xfId="0" applyFont="1" applyBorder="1" applyAlignment="1">
      <alignment horizontal="center"/>
    </xf>
    <xf numFmtId="0" fontId="86" fillId="0" borderId="0" xfId="0" applyFont="1" applyBorder="1"/>
    <xf numFmtId="0" fontId="87" fillId="0" borderId="0" xfId="0" applyFont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91" fillId="0" borderId="0" xfId="0" applyFont="1" applyBorder="1"/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4" fontId="69" fillId="0" borderId="0" xfId="0" applyNumberFormat="1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72" fillId="0" borderId="66" xfId="0" applyFont="1" applyBorder="1" applyAlignment="1">
      <alignment horizontal="left"/>
    </xf>
    <xf numFmtId="0" fontId="71" fillId="0" borderId="68" xfId="0" applyFont="1" applyBorder="1" applyAlignment="1">
      <alignment horizontal="left"/>
    </xf>
    <xf numFmtId="4" fontId="72" fillId="0" borderId="74" xfId="0" applyNumberFormat="1" applyFont="1" applyBorder="1" applyAlignment="1">
      <alignment horizontal="right"/>
    </xf>
    <xf numFmtId="0" fontId="72" fillId="0" borderId="0" xfId="0" applyFont="1" applyBorder="1" applyAlignment="1">
      <alignment horizontal="left"/>
    </xf>
    <xf numFmtId="4" fontId="72" fillId="0" borderId="75" xfId="0" applyNumberFormat="1" applyFont="1" applyBorder="1" applyAlignment="1">
      <alignment horizontal="right"/>
    </xf>
    <xf numFmtId="0" fontId="71" fillId="0" borderId="27" xfId="0" applyFont="1" applyBorder="1"/>
    <xf numFmtId="4" fontId="69" fillId="0" borderId="71" xfId="0" applyNumberFormat="1" applyFont="1" applyBorder="1" applyAlignment="1">
      <alignment horizontal="right"/>
    </xf>
    <xf numFmtId="49" fontId="0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Border="1" applyAlignment="1" applyProtection="1">
      <alignment horizontal="left" vertical="center" wrapText="1"/>
      <protection locked="0"/>
    </xf>
    <xf numFmtId="0" fontId="0" fillId="26" borderId="0" xfId="0" applyFont="1" applyFill="1" applyBorder="1" applyAlignment="1" applyProtection="1">
      <alignment horizontal="center" vertical="center" wrapText="1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74" fillId="26" borderId="0" xfId="0" applyFont="1" applyFill="1" applyBorder="1" applyAlignment="1">
      <alignment horizontal="right"/>
    </xf>
    <xf numFmtId="4" fontId="72" fillId="0" borderId="0" xfId="0" applyNumberFormat="1" applyFont="1" applyBorder="1" applyAlignment="1">
      <alignment horizontal="right"/>
    </xf>
    <xf numFmtId="0" fontId="74" fillId="26" borderId="0" xfId="0" applyFont="1" applyFill="1" applyBorder="1"/>
    <xf numFmtId="0" fontId="72" fillId="0" borderId="0" xfId="0" applyFont="1" applyAlignment="1">
      <alignment horizontal="left"/>
    </xf>
    <xf numFmtId="0" fontId="68" fillId="0" borderId="0" xfId="0" applyFont="1" applyBorder="1" applyAlignment="1">
      <alignment horizontal="right"/>
    </xf>
    <xf numFmtId="49" fontId="81" fillId="0" borderId="58" xfId="0" applyNumberFormat="1" applyFont="1" applyBorder="1" applyAlignment="1" applyProtection="1">
      <alignment horizontal="center" vertical="center" wrapText="1"/>
      <protection locked="0"/>
    </xf>
    <xf numFmtId="0" fontId="81" fillId="0" borderId="58" xfId="0" applyFont="1" applyBorder="1" applyAlignment="1" applyProtection="1">
      <alignment horizontal="left" vertical="center" wrapText="1"/>
      <protection locked="0"/>
    </xf>
    <xf numFmtId="0" fontId="81" fillId="0" borderId="58" xfId="0" applyFont="1" applyBorder="1" applyAlignment="1" applyProtection="1">
      <alignment horizontal="center" vertical="center" wrapText="1"/>
      <protection locked="0"/>
    </xf>
    <xf numFmtId="175" fontId="81" fillId="0" borderId="58" xfId="0" applyNumberFormat="1" applyFont="1" applyBorder="1" applyAlignment="1" applyProtection="1">
      <alignment vertical="center"/>
      <protection locked="0"/>
    </xf>
    <xf numFmtId="4" fontId="81" fillId="0" borderId="58" xfId="0" applyNumberFormat="1" applyFont="1" applyBorder="1" applyAlignment="1" applyProtection="1">
      <alignment vertical="center"/>
      <protection locked="0"/>
    </xf>
    <xf numFmtId="0" fontId="83" fillId="26" borderId="0" xfId="0" applyFont="1" applyFill="1" applyBorder="1"/>
    <xf numFmtId="49" fontId="81" fillId="0" borderId="32" xfId="0" applyNumberFormat="1" applyFont="1" applyBorder="1" applyAlignment="1" applyProtection="1">
      <alignment horizontal="center" vertical="center" wrapText="1"/>
      <protection locked="0"/>
    </xf>
    <xf numFmtId="0" fontId="78" fillId="26" borderId="32" xfId="0" applyFont="1" applyFill="1" applyBorder="1" applyAlignment="1" applyProtection="1">
      <alignment horizontal="left" vertical="center" wrapText="1"/>
      <protection locked="0"/>
    </xf>
    <xf numFmtId="0" fontId="78" fillId="26" borderId="32" xfId="0" applyFont="1" applyFill="1" applyBorder="1" applyAlignment="1" applyProtection="1">
      <alignment horizontal="center" vertical="center" wrapText="1"/>
      <protection locked="0"/>
    </xf>
    <xf numFmtId="4" fontId="78" fillId="26" borderId="32" xfId="0" applyNumberFormat="1" applyFont="1" applyFill="1" applyBorder="1" applyAlignment="1" applyProtection="1">
      <alignment/>
      <protection locked="0"/>
    </xf>
    <xf numFmtId="4" fontId="81" fillId="0" borderId="32" xfId="0" applyNumberFormat="1" applyFont="1" applyBorder="1" applyAlignment="1">
      <alignment horizontal="right"/>
    </xf>
    <xf numFmtId="0" fontId="81" fillId="26" borderId="0" xfId="0" applyFont="1" applyFill="1" applyBorder="1"/>
    <xf numFmtId="0" fontId="78" fillId="26" borderId="58" xfId="0" applyFont="1" applyFill="1" applyBorder="1" applyAlignment="1" applyProtection="1">
      <alignment horizontal="left" vertical="center" wrapText="1"/>
      <protection locked="0"/>
    </xf>
    <xf numFmtId="0" fontId="78" fillId="26" borderId="58" xfId="0" applyFont="1" applyFill="1" applyBorder="1" applyAlignment="1" applyProtection="1">
      <alignment horizontal="center" vertical="center" wrapText="1"/>
      <protection locked="0"/>
    </xf>
    <xf numFmtId="4" fontId="78" fillId="26" borderId="58" xfId="0" applyNumberFormat="1" applyFont="1" applyFill="1" applyBorder="1" applyAlignment="1" applyProtection="1">
      <alignment/>
      <protection locked="0"/>
    </xf>
    <xf numFmtId="4" fontId="81" fillId="0" borderId="58" xfId="0" applyNumberFormat="1" applyFont="1" applyBorder="1" applyAlignment="1">
      <alignment horizontal="right"/>
    </xf>
    <xf numFmtId="4" fontId="72" fillId="0" borderId="76" xfId="0" applyNumberFormat="1" applyFont="1" applyBorder="1" applyAlignment="1">
      <alignment horizontal="right"/>
    </xf>
    <xf numFmtId="175" fontId="74" fillId="26" borderId="0" xfId="0" applyNumberFormat="1" applyFont="1" applyFill="1" applyBorder="1"/>
    <xf numFmtId="4" fontId="81" fillId="0" borderId="32" xfId="0" applyNumberFormat="1" applyFont="1" applyBorder="1" applyAlignment="1" applyProtection="1">
      <alignment vertical="center"/>
      <protection locked="0"/>
    </xf>
    <xf numFmtId="4" fontId="72" fillId="26" borderId="71" xfId="0" applyNumberFormat="1" applyFont="1" applyFill="1" applyBorder="1" applyAlignment="1">
      <alignment horizontal="right"/>
    </xf>
    <xf numFmtId="0" fontId="78" fillId="0" borderId="0" xfId="0" applyFont="1" applyBorder="1" applyAlignment="1">
      <alignment horizontal="left"/>
    </xf>
    <xf numFmtId="4" fontId="72" fillId="0" borderId="71" xfId="0" applyNumberFormat="1" applyFont="1" applyBorder="1" applyAlignment="1">
      <alignment horizontal="right"/>
    </xf>
    <xf numFmtId="175" fontId="81" fillId="0" borderId="58" xfId="0" applyNumberFormat="1" applyFont="1" applyBorder="1" applyAlignment="1" applyProtection="1">
      <alignment vertical="center" wrapText="1"/>
      <protection locked="0"/>
    </xf>
    <xf numFmtId="4" fontId="81" fillId="0" borderId="58" xfId="0" applyNumberFormat="1" applyFont="1" applyBorder="1" applyAlignment="1" applyProtection="1">
      <alignment vertical="center" wrapText="1"/>
      <protection locked="0"/>
    </xf>
    <xf numFmtId="0" fontId="77" fillId="26" borderId="0" xfId="0" applyFont="1" applyFill="1" applyBorder="1" applyAlignment="1">
      <alignment wrapText="1"/>
    </xf>
    <xf numFmtId="0" fontId="81" fillId="26" borderId="0" xfId="0" applyFont="1" applyFill="1" applyBorder="1" applyAlignment="1">
      <alignment wrapText="1"/>
    </xf>
    <xf numFmtId="0" fontId="77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4" fontId="72" fillId="26" borderId="76" xfId="0" applyNumberFormat="1" applyFont="1" applyFill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81" fillId="0" borderId="57" xfId="0" applyNumberFormat="1" applyFont="1" applyBorder="1" applyAlignment="1" applyProtection="1">
      <alignment vertical="center"/>
      <protection locked="0"/>
    </xf>
    <xf numFmtId="49" fontId="81" fillId="0" borderId="57" xfId="0" applyNumberFormat="1" applyFont="1" applyBorder="1" applyAlignment="1" applyProtection="1">
      <alignment horizontal="center" vertical="center" wrapText="1"/>
      <protection locked="0"/>
    </xf>
    <xf numFmtId="0" fontId="81" fillId="0" borderId="57" xfId="0" applyFont="1" applyBorder="1" applyAlignment="1" applyProtection="1">
      <alignment horizontal="left" vertical="center" wrapText="1"/>
      <protection locked="0"/>
    </xf>
    <xf numFmtId="0" fontId="81" fillId="0" borderId="57" xfId="0" applyFont="1" applyBorder="1" applyAlignment="1" applyProtection="1">
      <alignment horizontal="center" vertical="center" wrapText="1"/>
      <protection locked="0"/>
    </xf>
    <xf numFmtId="175" fontId="81" fillId="0" borderId="57" xfId="0" applyNumberFormat="1" applyFont="1" applyBorder="1" applyAlignment="1" applyProtection="1">
      <alignment vertical="center"/>
      <protection locked="0"/>
    </xf>
    <xf numFmtId="0" fontId="74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0" fontId="92" fillId="0" borderId="0" xfId="0" applyFont="1" applyBorder="1"/>
    <xf numFmtId="0" fontId="74" fillId="0" borderId="0" xfId="0" applyFont="1" applyBorder="1" applyAlignment="1">
      <alignment wrapText="1"/>
    </xf>
    <xf numFmtId="0" fontId="88" fillId="0" borderId="0" xfId="0" applyFont="1" applyBorder="1"/>
    <xf numFmtId="4" fontId="69" fillId="0" borderId="71" xfId="0" applyNumberFormat="1" applyFont="1" applyBorder="1" applyAlignment="1">
      <alignment horizontal="center"/>
    </xf>
    <xf numFmtId="49" fontId="0" fillId="26" borderId="0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>
      <alignment horizontal="center" vertical="center" wrapText="1"/>
    </xf>
    <xf numFmtId="49" fontId="81" fillId="0" borderId="58" xfId="0" applyNumberFormat="1" applyFont="1" applyBorder="1" applyAlignment="1" applyProtection="1">
      <alignment horizontal="left" vertical="center" wrapText="1"/>
      <protection locked="0"/>
    </xf>
    <xf numFmtId="0" fontId="81" fillId="26" borderId="58" xfId="0" applyFont="1" applyFill="1" applyBorder="1" applyAlignment="1">
      <alignment wrapText="1"/>
    </xf>
    <xf numFmtId="0" fontId="83" fillId="26" borderId="0" xfId="0" applyFont="1" applyFill="1" applyBorder="1" applyAlignment="1">
      <alignment wrapText="1"/>
    </xf>
    <xf numFmtId="4" fontId="81" fillId="0" borderId="32" xfId="0" applyNumberFormat="1" applyFont="1" applyBorder="1" applyAlignment="1" applyProtection="1">
      <alignment vertical="center" wrapText="1"/>
      <protection locked="0"/>
    </xf>
    <xf numFmtId="0" fontId="74" fillId="26" borderId="0" xfId="0" applyFont="1" applyFill="1" applyBorder="1" applyAlignment="1">
      <alignment wrapText="1"/>
    </xf>
    <xf numFmtId="49" fontId="81" fillId="0" borderId="0" xfId="0" applyNumberFormat="1" applyFont="1" applyBorder="1" applyAlignment="1" applyProtection="1">
      <alignment horizontal="left" vertical="center" wrapText="1"/>
      <protection locked="0"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81" fillId="0" borderId="0" xfId="0" applyFont="1" applyBorder="1" applyAlignment="1" applyProtection="1">
      <alignment horizontal="center" vertical="center" wrapText="1"/>
      <protection locked="0"/>
    </xf>
    <xf numFmtId="175" fontId="81" fillId="0" borderId="0" xfId="0" applyNumberFormat="1" applyFont="1" applyBorder="1" applyAlignment="1" applyProtection="1">
      <alignment vertical="center" wrapText="1"/>
      <protection locked="0"/>
    </xf>
    <xf numFmtId="4" fontId="81" fillId="0" borderId="0" xfId="0" applyNumberFormat="1" applyFont="1" applyBorder="1" applyAlignment="1" applyProtection="1">
      <alignment vertical="center" wrapText="1"/>
      <protection locked="0"/>
    </xf>
    <xf numFmtId="4" fontId="72" fillId="26" borderId="71" xfId="0" applyNumberFormat="1" applyFont="1" applyFill="1" applyBorder="1" applyAlignment="1">
      <alignment horizontal="right" wrapText="1"/>
    </xf>
    <xf numFmtId="0" fontId="72" fillId="0" borderId="0" xfId="0" applyFont="1" applyAlignment="1">
      <alignment horizontal="left" wrapText="1"/>
    </xf>
    <xf numFmtId="0" fontId="68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4" fontId="72" fillId="0" borderId="71" xfId="0" applyNumberFormat="1" applyFont="1" applyBorder="1" applyAlignment="1">
      <alignment horizontal="right" wrapText="1"/>
    </xf>
    <xf numFmtId="0" fontId="81" fillId="0" borderId="58" xfId="0" applyFont="1" applyBorder="1" applyAlignment="1">
      <alignment horizontal="left" vertical="center" wrapText="1"/>
    </xf>
    <xf numFmtId="4" fontId="78" fillId="0" borderId="58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0" fontId="78" fillId="0" borderId="58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3" fillId="0" borderId="77" xfId="20" applyFont="1" applyBorder="1" applyAlignment="1">
      <alignment horizontal="center"/>
      <protection/>
    </xf>
    <xf numFmtId="0" fontId="3" fillId="0" borderId="78" xfId="20" applyFont="1" applyBorder="1" applyAlignment="1">
      <alignment horizontal="center"/>
      <protection/>
    </xf>
    <xf numFmtId="0" fontId="3" fillId="0" borderId="79" xfId="20" applyFont="1" applyBorder="1" applyAlignment="1">
      <alignment horizontal="center"/>
      <protection/>
    </xf>
    <xf numFmtId="0" fontId="3" fillId="0" borderId="58" xfId="20" applyFont="1" applyBorder="1" applyAlignment="1">
      <alignment horizontal="left"/>
      <protection/>
    </xf>
    <xf numFmtId="166" fontId="3" fillId="0" borderId="80" xfId="20" applyNumberFormat="1" applyFont="1" applyBorder="1">
      <alignment/>
      <protection/>
    </xf>
    <xf numFmtId="0" fontId="3" fillId="0" borderId="81" xfId="20" applyFont="1" applyBorder="1" applyAlignment="1">
      <alignment horizontal="left"/>
      <protection/>
    </xf>
    <xf numFmtId="4" fontId="9" fillId="27" borderId="57" xfId="139" applyNumberFormat="1" applyFont="1" applyFill="1" applyBorder="1" applyAlignment="1" applyProtection="1">
      <alignment vertical="center"/>
      <protection locked="0"/>
    </xf>
    <xf numFmtId="4" fontId="43" fillId="27" borderId="57" xfId="139" applyNumberFormat="1" applyFont="1" applyFill="1" applyBorder="1" applyAlignment="1" applyProtection="1">
      <alignment vertical="center"/>
      <protection locked="0"/>
    </xf>
    <xf numFmtId="2" fontId="9" fillId="27" borderId="0" xfId="192" applyNumberFormat="1" applyFill="1">
      <alignment/>
      <protection/>
    </xf>
    <xf numFmtId="4" fontId="9" fillId="27" borderId="0" xfId="192" applyNumberFormat="1" applyFill="1">
      <alignment/>
      <protection/>
    </xf>
    <xf numFmtId="4" fontId="81" fillId="27" borderId="58" xfId="0" applyNumberFormat="1" applyFont="1" applyFill="1" applyBorder="1" applyAlignment="1" applyProtection="1">
      <alignment vertical="center"/>
      <protection locked="0"/>
    </xf>
    <xf numFmtId="4" fontId="81" fillId="27" borderId="58" xfId="0" applyNumberFormat="1" applyFont="1" applyFill="1" applyBorder="1" applyAlignment="1" applyProtection="1">
      <alignment vertical="center" wrapText="1"/>
      <protection locked="0"/>
    </xf>
    <xf numFmtId="0" fontId="4" fillId="27" borderId="0" xfId="20" applyFont="1" applyFill="1" applyAlignment="1">
      <alignment horizontal="left"/>
      <protection/>
    </xf>
    <xf numFmtId="2" fontId="9" fillId="27" borderId="0" xfId="193" applyNumberFormat="1" applyFill="1" applyAlignment="1">
      <alignment horizontal="right"/>
      <protection/>
    </xf>
    <xf numFmtId="2" fontId="9" fillId="27" borderId="0" xfId="193" applyNumberFormat="1" applyFill="1">
      <alignment/>
      <protection/>
    </xf>
    <xf numFmtId="0" fontId="72" fillId="0" borderId="58" xfId="0" applyFont="1" applyFill="1" applyBorder="1" applyAlignment="1">
      <alignment horizontal="center"/>
    </xf>
    <xf numFmtId="2" fontId="81" fillId="27" borderId="32" xfId="0" applyNumberFormat="1" applyFont="1" applyFill="1" applyBorder="1" applyAlignment="1">
      <alignment horizontal="right"/>
    </xf>
    <xf numFmtId="2" fontId="81" fillId="27" borderId="58" xfId="0" applyNumberFormat="1" applyFont="1" applyFill="1" applyBorder="1" applyAlignment="1">
      <alignment horizontal="right"/>
    </xf>
    <xf numFmtId="2" fontId="78" fillId="27" borderId="58" xfId="0" applyNumberFormat="1" applyFont="1" applyFill="1" applyBorder="1" applyAlignment="1">
      <alignment horizontal="center" wrapText="1"/>
    </xf>
    <xf numFmtId="2" fontId="81" fillId="27" borderId="58" xfId="0" applyNumberFormat="1" applyFont="1" applyFill="1" applyBorder="1" applyAlignment="1">
      <alignment horizontal="center" wrapText="1"/>
    </xf>
    <xf numFmtId="2" fontId="78" fillId="27" borderId="32" xfId="0" applyNumberFormat="1" applyFont="1" applyFill="1" applyBorder="1" applyAlignment="1">
      <alignment horizontal="center" wrapText="1"/>
    </xf>
    <xf numFmtId="2" fontId="75" fillId="27" borderId="58" xfId="0" applyNumberFormat="1" applyFont="1" applyFill="1" applyBorder="1" applyAlignment="1">
      <alignment horizontal="center" wrapText="1"/>
    </xf>
    <xf numFmtId="178" fontId="78" fillId="0" borderId="58" xfId="0" applyNumberFormat="1" applyFont="1" applyBorder="1" applyAlignment="1">
      <alignment vertical="center" wrapText="1"/>
    </xf>
    <xf numFmtId="2" fontId="81" fillId="27" borderId="58" xfId="0" applyNumberFormat="1" applyFont="1" applyFill="1" applyBorder="1" applyAlignment="1">
      <alignment horizontal="right" vertical="center" wrapText="1"/>
    </xf>
    <xf numFmtId="2" fontId="78" fillId="27" borderId="58" xfId="0" applyNumberFormat="1" applyFont="1" applyFill="1" applyBorder="1" applyAlignment="1">
      <alignment horizontal="right" vertical="center" wrapText="1"/>
    </xf>
    <xf numFmtId="4" fontId="79" fillId="0" borderId="71" xfId="0" applyNumberFormat="1" applyFont="1" applyBorder="1" applyAlignment="1">
      <alignment wrapText="1"/>
    </xf>
    <xf numFmtId="0" fontId="9" fillId="0" borderId="0" xfId="21" applyFont="1" applyFill="1" applyAlignment="1">
      <alignment horizontal="justify" vertical="top" wrapText="1"/>
    </xf>
    <xf numFmtId="0" fontId="2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left"/>
      <protection/>
    </xf>
    <xf numFmtId="0" fontId="15" fillId="24" borderId="82" xfId="20" applyFont="1" applyFill="1" applyBorder="1" applyAlignment="1">
      <alignment horizontal="left" vertical="center" wrapText="1"/>
      <protection/>
    </xf>
    <xf numFmtId="0" fontId="16" fillId="24" borderId="82" xfId="20" applyFont="1" applyFill="1" applyBorder="1" applyAlignment="1">
      <alignment wrapText="1"/>
      <protection/>
    </xf>
    <xf numFmtId="0" fontId="16" fillId="24" borderId="83" xfId="20" applyFont="1" applyFill="1" applyBorder="1" applyAlignment="1">
      <alignment wrapText="1"/>
      <protection/>
    </xf>
    <xf numFmtId="0" fontId="24" fillId="24" borderId="84" xfId="20" applyFont="1" applyFill="1" applyBorder="1" applyAlignment="1">
      <alignment horizontal="center" vertical="center" textRotation="255"/>
      <protection/>
    </xf>
    <xf numFmtId="0" fontId="24" fillId="24" borderId="21" xfId="20" applyFont="1" applyFill="1" applyBorder="1" applyAlignment="1">
      <alignment horizontal="center" vertical="center" textRotation="255"/>
      <protection/>
    </xf>
    <xf numFmtId="0" fontId="24" fillId="24" borderId="24" xfId="20" applyFont="1" applyFill="1" applyBorder="1" applyAlignment="1">
      <alignment horizontal="center" vertical="center" textRotation="255"/>
      <protection/>
    </xf>
    <xf numFmtId="0" fontId="30" fillId="0" borderId="0" xfId="139" applyFont="1" applyAlignment="1">
      <alignment horizontal="left" vertical="center" wrapText="1"/>
      <protection/>
    </xf>
    <xf numFmtId="0" fontId="26" fillId="0" borderId="0" xfId="139" applyFont="1" applyAlignment="1">
      <alignment vertical="center"/>
      <protection/>
    </xf>
    <xf numFmtId="0" fontId="64" fillId="28" borderId="0" xfId="139" applyFont="1" applyFill="1" applyAlignment="1">
      <alignment horizontal="center" vertical="center"/>
      <protection/>
    </xf>
    <xf numFmtId="0" fontId="26" fillId="0" borderId="0" xfId="139">
      <alignment/>
      <protection/>
    </xf>
    <xf numFmtId="0" fontId="8" fillId="0" borderId="0" xfId="139" applyFont="1" applyAlignment="1">
      <alignment horizontal="left" vertical="center"/>
      <protection/>
    </xf>
    <xf numFmtId="0" fontId="8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 wrapText="1"/>
      <protection/>
    </xf>
    <xf numFmtId="0" fontId="29" fillId="0" borderId="0" xfId="139" applyFont="1" applyAlignment="1">
      <alignment horizontal="left" vertical="center"/>
      <protection/>
    </xf>
    <xf numFmtId="0" fontId="9" fillId="0" borderId="58" xfId="192" applyBorder="1" applyAlignment="1">
      <alignment horizontal="center"/>
      <protection/>
    </xf>
    <xf numFmtId="0" fontId="69" fillId="0" borderId="0" xfId="0" applyFont="1" applyBorder="1" applyAlignment="1">
      <alignment wrapText="1"/>
    </xf>
    <xf numFmtId="0" fontId="70" fillId="0" borderId="0" xfId="0" applyFont="1" applyAlignment="1">
      <alignment wrapText="1"/>
    </xf>
    <xf numFmtId="0" fontId="74" fillId="0" borderId="58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58" xfId="0" applyFont="1" applyBorder="1" applyAlignment="1">
      <alignment wrapText="1"/>
    </xf>
    <xf numFmtId="0" fontId="72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77" fillId="0" borderId="32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77" fillId="0" borderId="58" xfId="0" applyFont="1" applyBorder="1" applyAlignment="1">
      <alignment horizontal="center" vertical="center" textRotation="90" wrapText="1"/>
    </xf>
    <xf numFmtId="0" fontId="66" fillId="0" borderId="58" xfId="0" applyFont="1" applyBorder="1" applyAlignment="1">
      <alignment horizontal="center" vertical="center" textRotation="90" wrapText="1"/>
    </xf>
    <xf numFmtId="0" fontId="71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</cellXfs>
  <cellStyles count="1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  <cellStyle name="čárky 2" xfId="135"/>
    <cellStyle name="normální 8 2" xfId="136"/>
    <cellStyle name="1ZN" xfId="137"/>
    <cellStyle name="1ZN 2" xfId="138"/>
    <cellStyle name="Normální 43" xfId="139"/>
    <cellStyle name="Normální 4 3" xfId="140"/>
    <cellStyle name="Normální 3 2" xfId="141"/>
    <cellStyle name="Normální 5 2" xfId="142"/>
    <cellStyle name="Normální 8 3" xfId="143"/>
    <cellStyle name="20 % – Zvýraznění 1 2" xfId="144"/>
    <cellStyle name="20 % – Zvýraznění 2 2" xfId="145"/>
    <cellStyle name="20 % – Zvýraznění 3 2" xfId="146"/>
    <cellStyle name="20 % – Zvýraznění 4 2" xfId="147"/>
    <cellStyle name="20 % – Zvýraznění 5 2" xfId="148"/>
    <cellStyle name="20 % – Zvýraznění 6 2" xfId="149"/>
    <cellStyle name="40 % – Zvýraznění 1 2" xfId="150"/>
    <cellStyle name="40 % – Zvýraznění 2 2" xfId="151"/>
    <cellStyle name="40 % – Zvýraznění 3 2" xfId="152"/>
    <cellStyle name="40 % – Zvýraznění 4 2" xfId="153"/>
    <cellStyle name="40 % – Zvýraznění 5 2" xfId="154"/>
    <cellStyle name="40 % – Zvýraznění 6 2" xfId="155"/>
    <cellStyle name="60 % – Zvýraznění 1 2" xfId="156"/>
    <cellStyle name="60 % – Zvýraznění 2 2" xfId="157"/>
    <cellStyle name="60 % – Zvýraznění 3 2" xfId="158"/>
    <cellStyle name="60 % – Zvýraznění 4 2" xfId="159"/>
    <cellStyle name="60 % – Zvýraznění 5 2" xfId="160"/>
    <cellStyle name="60 % – Zvýraznění 6 2" xfId="161"/>
    <cellStyle name="Celkem 2" xfId="162"/>
    <cellStyle name="Kontrolní buňka 2" xfId="163"/>
    <cellStyle name="Nadpis 1 2" xfId="164"/>
    <cellStyle name="Nadpis 2 2" xfId="165"/>
    <cellStyle name="Nadpis 3 2" xfId="166"/>
    <cellStyle name="Nadpis 4 2" xfId="167"/>
    <cellStyle name="Název 2" xfId="168"/>
    <cellStyle name="Neutrální 2" xfId="169"/>
    <cellStyle name="Poznámka 2" xfId="170"/>
    <cellStyle name="Propojená buňka 2" xfId="171"/>
    <cellStyle name="Správně 2" xfId="172"/>
    <cellStyle name="Špatně 2" xfId="173"/>
    <cellStyle name="Text upozornění 2" xfId="174"/>
    <cellStyle name="Vstup 2" xfId="175"/>
    <cellStyle name="Výpočet 2" xfId="176"/>
    <cellStyle name="Výstup 2" xfId="177"/>
    <cellStyle name="Vysvětlující text 2" xfId="178"/>
    <cellStyle name="Zvýraznění 1 2" xfId="179"/>
    <cellStyle name="Zvýraznění 2 2" xfId="180"/>
    <cellStyle name="Zvýraznění 3 2" xfId="181"/>
    <cellStyle name="Zvýraznění 4 2" xfId="182"/>
    <cellStyle name="Zvýraznění 5 2" xfId="183"/>
    <cellStyle name="Zvýraznění 6 2" xfId="184"/>
    <cellStyle name="Normální 44" xfId="185"/>
    <cellStyle name="Měna 3" xfId="186"/>
    <cellStyle name="normální 2 3 2" xfId="187"/>
    <cellStyle name="Normal 3" xfId="188"/>
    <cellStyle name="Normální 45" xfId="189"/>
    <cellStyle name="Normální 2 38" xfId="190"/>
    <cellStyle name="fnRegressQ 2" xfId="191"/>
    <cellStyle name="Normální 46" xfId="192"/>
    <cellStyle name="Normální 47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atele\petra_soukupova\VV-R-%20Vykazy%20vymer%20,%20rozpocet\A-%20stavebni%20E\Rozpo&#269;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163\notes56FD74\celkovy_R-2021-03-01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nos\SESTAK\_Sk_Kopie_111010_12x_xxxx_K_001_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csestam\LOCALS~1\Temp\notesEA312D\Help_110203_11x_xxxx_K_001_0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Nab&#237;dky\2017\172_tbar_053_01_CVUT%20Praha,%20stavebni,%20A,%20MaR%20pro%20VZT%201NP%20+%201PP\172_tbar_K_053_0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CI%20box\Nab&#237;dky\cen&#237;ky\Cen&#237;k2020\Cenik2020_CZ_int-edi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zivatel\Plocha\pristavba%20saten%204.2018\17058%20celkovy%20vykaz%20vymer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isskj\Desktop\QARF_v5_6a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221\Temp1_Projektov&#225;%20dokumentace%2002-21_2.zip\V&#253;kaz%20v&#253;m&#283;r\20048%20-%20Prostranstv&#237;%20DPS%20I,II,%20T&#345;ebo&#328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ba\AppData\Local\Temp\221\Temp1_Projektov&#225;%20dokumentace%2002-21_2.zip\V&#253;kaz%20v&#253;m&#283;r\Rozpocet%20ZTI\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ZTI"/>
      <sheetName val="EI-I."/>
      <sheetName val="EI-II."/>
      <sheetName val="SAD-rostliny"/>
      <sheetName val="SAD-veget úpr"/>
      <sheetName val="SAD-násl péč"/>
      <sheetName val="V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D23">
            <v>157</v>
          </cell>
        </row>
        <row r="24">
          <cell r="D24">
            <v>931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/>
      <sheetData sheetId="1"/>
      <sheetData sheetId="2"/>
      <sheetData sheetId="3"/>
      <sheetData sheetId="4"/>
      <sheetData sheetId="5">
        <row r="69">
          <cell r="H69">
            <v>1134448.91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70">
          <cell r="H70">
            <v>2684455.167372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Zadání_"/>
      <sheetName val="VV"/>
      <sheetName val="HW"/>
      <sheetName val="Estimate"/>
      <sheetName val="Kabelaze"/>
      <sheetName val="Montážní práce"/>
      <sheetName val="SW_kalk"/>
      <sheetName val="PC"/>
      <sheetName val="SW práce"/>
      <sheetName val="Rozvaděč"/>
      <sheetName val="Rozvaděče"/>
      <sheetName val="Mo_Pol"/>
      <sheetName val="IO"/>
      <sheetName val="Ceny za DB"/>
      <sheetName val="Seznam změn"/>
      <sheetName val="KO"/>
      <sheetName val="Zdrojová data"/>
    </sheetNames>
    <sheetDataSet>
      <sheetData sheetId="0"/>
      <sheetData sheetId="1"/>
      <sheetData sheetId="2"/>
      <sheetData sheetId="3"/>
      <sheetData sheetId="4">
        <row r="57">
          <cell r="H57">
            <v>412523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lacement"/>
      <sheetName val="ceník Building"/>
      <sheetName val="Price list CY20"/>
      <sheetName val="Price List CY20 OEM"/>
      <sheetName val="SPA"/>
      <sheetName val="koef"/>
      <sheetName val="Kontakty"/>
      <sheetName val="VB"/>
      <sheetName val="Ceník ABCS"/>
      <sheetName val="Ceník Velkoobchody MaR"/>
      <sheetName val="Fix Price List for Repair"/>
      <sheetName val="GSPEC"/>
      <sheetName val="01062020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0.5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ARF"/>
      <sheetName val="Comments in English"/>
      <sheetName val="Comments in German"/>
      <sheetName val="Comments in French"/>
      <sheetName val="Comments in Spanish"/>
      <sheetName val="Project Plan"/>
      <sheetName val="Cash Flow"/>
      <sheetName val="Cash Flow Chart"/>
      <sheetName val="Project Plan Help (EN)"/>
      <sheetName val="Project Plan Help (DE)"/>
      <sheetName val="Project Plan Help (FR)"/>
      <sheetName val="Project Plan Help (ES)"/>
      <sheetName val="Project Plan Translations"/>
      <sheetName val="Data"/>
      <sheetName val="T&amp;C"/>
      <sheetName val="Revisions"/>
      <sheetName val="QARF_v5_6a"/>
    </sheetNames>
    <sheetDataSet>
      <sheetData sheetId="0">
        <row r="10">
          <cell r="AI10" t="str">
            <v>EUR</v>
          </cell>
        </row>
      </sheetData>
      <sheetData sheetId="1">
        <row r="239">
          <cell r="B239" t="str">
            <v>As the Offer is based on JCI Terms and Conditions. All questions can be answered in green without explanations.</v>
          </cell>
        </row>
      </sheetData>
      <sheetData sheetId="2">
        <row r="239">
          <cell r="B239" t="str">
            <v>Da das Angebot auf den JCI Standard Bedingungen basiert, dürfen alle Fragen ohne weitere Erklärung mit “grün” beantwortet werden.</v>
          </cell>
        </row>
      </sheetData>
      <sheetData sheetId="3">
        <row r="239">
          <cell r="B239" t="str">
            <v>Comme l’offre est basée sur les conditions générales de JCI, toutes les questions peuvent être répondues “en vertes” sans plus d’explications.</v>
          </cell>
        </row>
      </sheetData>
      <sheetData sheetId="4">
        <row r="239">
          <cell r="B239" t="str">
            <v>Si la Oferta se basa en las Condiciones Generals de Venta de JCI, todas las preguntas pueden ser respondidas en verde sin explicaciones.</v>
          </cell>
        </row>
      </sheetData>
      <sheetData sheetId="5"/>
      <sheetData sheetId="6">
        <row r="92">
          <cell r="Q92">
            <v>0.1019</v>
          </cell>
        </row>
      </sheetData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048 - Prostranství DPS ..."/>
    </sheetNames>
    <sheetDataSet>
      <sheetData sheetId="0">
        <row r="8">
          <cell r="AN8" t="str">
            <v>22. 2. 2021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351-1 - Kanalizace a vodovod"/>
    </sheetNames>
    <sheetDataSet>
      <sheetData sheetId="0">
        <row r="6">
          <cell r="K6" t="str">
            <v>Revitalizace prostranství mezi DPS I a II, Chelčického ulice-Třeboň</v>
          </cell>
        </row>
        <row r="8">
          <cell r="AN8" t="str">
            <v>23. 2. 2021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V983"/>
  <sheetViews>
    <sheetView tabSelected="1" workbookViewId="0" topLeftCell="A1">
      <selection activeCell="F1" sqref="F1"/>
    </sheetView>
  </sheetViews>
  <sheetFormatPr defaultColWidth="15.140625" defaultRowHeight="15" customHeight="1"/>
  <cols>
    <col min="1" max="1" width="6.28125" style="2" customWidth="1"/>
    <col min="2" max="2" width="34.57421875" style="15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523" t="s">
        <v>9</v>
      </c>
      <c r="B1" s="523"/>
      <c r="C1" s="523"/>
      <c r="D1" s="523"/>
      <c r="E1" s="523"/>
      <c r="F1" s="1"/>
    </row>
    <row r="2" spans="1:6" ht="24.75" customHeight="1" thickBot="1">
      <c r="A2" s="522" t="s">
        <v>946</v>
      </c>
      <c r="B2" s="522"/>
      <c r="C2" s="522"/>
      <c r="D2" s="522"/>
      <c r="E2" s="522"/>
      <c r="F2" s="1"/>
    </row>
    <row r="3" spans="1:6" ht="15" customHeight="1">
      <c r="A3" s="527" t="s">
        <v>44</v>
      </c>
      <c r="B3" s="524" t="s">
        <v>45</v>
      </c>
      <c r="C3" s="525"/>
      <c r="D3" s="526"/>
      <c r="E3" s="24" t="s">
        <v>1</v>
      </c>
      <c r="F3" s="3"/>
    </row>
    <row r="4" spans="1:22" ht="28.5" customHeight="1">
      <c r="A4" s="528"/>
      <c r="B4" s="25" t="s">
        <v>2</v>
      </c>
      <c r="C4" s="26" t="s">
        <v>3</v>
      </c>
      <c r="D4" s="27" t="s">
        <v>4</v>
      </c>
      <c r="E4" s="28">
        <v>0.21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6" s="9" customFormat="1" ht="15" customHeight="1">
      <c r="A5" s="528"/>
      <c r="B5" s="21" t="s">
        <v>46</v>
      </c>
      <c r="C5" s="6" t="s">
        <v>47</v>
      </c>
      <c r="D5" s="7">
        <f>ARC!J28</f>
        <v>0</v>
      </c>
      <c r="E5" s="23">
        <f aca="true" t="shared" si="0" ref="E5">D5*$E$4</f>
        <v>0</v>
      </c>
      <c r="F5" s="8"/>
    </row>
    <row r="6" spans="1:6" s="9" customFormat="1" ht="15" customHeight="1">
      <c r="A6" s="528"/>
      <c r="B6" s="22" t="s">
        <v>5</v>
      </c>
      <c r="C6" s="6" t="s">
        <v>48</v>
      </c>
      <c r="D6" s="7">
        <f>ZTI!J96</f>
        <v>0</v>
      </c>
      <c r="E6" s="23">
        <f>D6*$E$4</f>
        <v>0</v>
      </c>
      <c r="F6" s="8"/>
    </row>
    <row r="7" spans="1:6" s="9" customFormat="1" ht="15" customHeight="1">
      <c r="A7" s="528"/>
      <c r="B7" s="270" t="s">
        <v>49</v>
      </c>
      <c r="C7" s="271" t="s">
        <v>762</v>
      </c>
      <c r="D7" s="272">
        <f>'EI-I.'!F20</f>
        <v>0</v>
      </c>
      <c r="E7" s="273">
        <f aca="true" t="shared" si="1" ref="E7:E8">D7*$E$4</f>
        <v>0</v>
      </c>
      <c r="F7" s="8"/>
    </row>
    <row r="8" spans="1:6" s="9" customFormat="1" ht="15" customHeight="1">
      <c r="A8" s="528"/>
      <c r="B8" s="276" t="s">
        <v>49</v>
      </c>
      <c r="C8" s="277" t="s">
        <v>763</v>
      </c>
      <c r="D8" s="278">
        <f>'EI-II.'!J30</f>
        <v>0</v>
      </c>
      <c r="E8" s="499">
        <f t="shared" si="1"/>
        <v>0</v>
      </c>
      <c r="F8" s="8"/>
    </row>
    <row r="9" spans="1:6" s="9" customFormat="1" ht="15" customHeight="1">
      <c r="A9" s="528"/>
      <c r="B9" s="498" t="s">
        <v>943</v>
      </c>
      <c r="C9" s="495" t="s">
        <v>764</v>
      </c>
      <c r="D9" s="274">
        <f>'SAD-rostliny'!E33</f>
        <v>0</v>
      </c>
      <c r="E9" s="275">
        <f>D9*$E$4</f>
        <v>0</v>
      </c>
      <c r="F9" s="8"/>
    </row>
    <row r="10" spans="1:6" s="9" customFormat="1" ht="15" customHeight="1">
      <c r="A10" s="528"/>
      <c r="B10" s="498" t="s">
        <v>945</v>
      </c>
      <c r="C10" s="496" t="s">
        <v>764</v>
      </c>
      <c r="D10" s="272">
        <f>'SAD-úpravy'!D76</f>
        <v>0</v>
      </c>
      <c r="E10" s="273">
        <f>D10*$E$4</f>
        <v>0</v>
      </c>
      <c r="F10" s="8"/>
    </row>
    <row r="11" spans="1:6" s="9" customFormat="1" ht="15" customHeight="1" thickBot="1">
      <c r="A11" s="529"/>
      <c r="B11" s="500" t="s">
        <v>944</v>
      </c>
      <c r="C11" s="497" t="s">
        <v>764</v>
      </c>
      <c r="D11" s="158">
        <f>'SAD-péče'!D2</f>
        <v>0</v>
      </c>
      <c r="E11" s="159">
        <f>D11*$E$4</f>
        <v>0</v>
      </c>
      <c r="F11" s="8"/>
    </row>
    <row r="12" spans="2:6" s="9" customFormat="1" ht="15">
      <c r="B12" s="10" t="s">
        <v>6</v>
      </c>
      <c r="C12" s="11"/>
      <c r="D12" s="12">
        <f>SUM(D5:D11)</f>
        <v>0</v>
      </c>
      <c r="E12" s="12">
        <f>SUM(E5:E11)</f>
        <v>0</v>
      </c>
      <c r="F12" s="13"/>
    </row>
    <row r="13" spans="2:6" s="9" customFormat="1" ht="15">
      <c r="B13" s="10" t="s">
        <v>7</v>
      </c>
      <c r="C13" s="11"/>
      <c r="D13" s="12">
        <f>D12+E12</f>
        <v>0</v>
      </c>
      <c r="E13" s="14"/>
      <c r="F13" s="8"/>
    </row>
    <row r="14" spans="3:6" ht="12.75">
      <c r="C14" s="16"/>
      <c r="D14" s="17"/>
      <c r="E14" s="18"/>
      <c r="F14" s="18"/>
    </row>
    <row r="15" spans="2:6" ht="12.75">
      <c r="B15" s="507"/>
      <c r="C15" s="16" t="s">
        <v>947</v>
      </c>
      <c r="D15" s="17"/>
      <c r="E15" s="18"/>
      <c r="F15" s="18"/>
    </row>
    <row r="16" spans="3:6" ht="12.75">
      <c r="C16" s="16"/>
      <c r="D16" s="17"/>
      <c r="E16" s="19"/>
      <c r="F16" s="18"/>
    </row>
    <row r="17" spans="2:6" ht="15" customHeight="1">
      <c r="B17" s="521" t="s">
        <v>8</v>
      </c>
      <c r="C17" s="521"/>
      <c r="D17" s="521"/>
      <c r="E17" s="521"/>
      <c r="F17" s="19"/>
    </row>
    <row r="18" spans="2:6" ht="18.75" customHeight="1">
      <c r="B18" s="521"/>
      <c r="C18" s="521"/>
      <c r="D18" s="521"/>
      <c r="E18" s="521"/>
      <c r="F18" s="16"/>
    </row>
    <row r="19" spans="2:6" ht="15.75" customHeight="1">
      <c r="B19" s="521"/>
      <c r="C19" s="521"/>
      <c r="D19" s="521"/>
      <c r="E19" s="521"/>
      <c r="F19" s="16"/>
    </row>
    <row r="20" spans="2:6" ht="12.75">
      <c r="B20" s="521"/>
      <c r="C20" s="521"/>
      <c r="D20" s="521"/>
      <c r="E20" s="521"/>
      <c r="F20" s="16"/>
    </row>
    <row r="21" spans="2:6" ht="12.75">
      <c r="B21" s="521"/>
      <c r="C21" s="521"/>
      <c r="D21" s="521"/>
      <c r="E21" s="521"/>
      <c r="F21" s="16"/>
    </row>
    <row r="22" spans="2:6" ht="12.75">
      <c r="B22" s="521"/>
      <c r="C22" s="521"/>
      <c r="D22" s="521"/>
      <c r="E22" s="521"/>
      <c r="F22" s="16"/>
    </row>
    <row r="23" spans="2:6" ht="12.75">
      <c r="B23" s="521"/>
      <c r="C23" s="521"/>
      <c r="D23" s="521"/>
      <c r="E23" s="521"/>
      <c r="F23" s="16"/>
    </row>
    <row r="24" spans="2:6" ht="12.75">
      <c r="B24" s="521"/>
      <c r="C24" s="521"/>
      <c r="D24" s="521"/>
      <c r="E24" s="521"/>
      <c r="F24" s="16"/>
    </row>
    <row r="25" spans="2:6" ht="12.75">
      <c r="B25" s="521"/>
      <c r="C25" s="521"/>
      <c r="D25" s="521"/>
      <c r="E25" s="521"/>
      <c r="F25" s="16"/>
    </row>
    <row r="26" spans="2:6" ht="12.75">
      <c r="B26" s="521"/>
      <c r="C26" s="521"/>
      <c r="D26" s="521"/>
      <c r="E26" s="521"/>
      <c r="F26" s="16"/>
    </row>
    <row r="27" spans="2:6" ht="12.75">
      <c r="B27" s="521"/>
      <c r="C27" s="521"/>
      <c r="D27" s="521"/>
      <c r="E27" s="521"/>
      <c r="F27" s="16"/>
    </row>
    <row r="28" spans="2:6" ht="12.75">
      <c r="B28" s="521"/>
      <c r="C28" s="521"/>
      <c r="D28" s="521"/>
      <c r="E28" s="521"/>
      <c r="F28" s="16"/>
    </row>
    <row r="29" spans="2:6" ht="12.75">
      <c r="B29" s="521"/>
      <c r="C29" s="521"/>
      <c r="D29" s="521"/>
      <c r="E29" s="521"/>
      <c r="F29" s="16"/>
    </row>
    <row r="30" spans="2:6" ht="12.75">
      <c r="B30" s="521"/>
      <c r="C30" s="521"/>
      <c r="D30" s="521"/>
      <c r="E30" s="521"/>
      <c r="F30" s="16"/>
    </row>
    <row r="31" spans="2:6" ht="12.75">
      <c r="B31" s="521"/>
      <c r="C31" s="521"/>
      <c r="D31" s="521"/>
      <c r="E31" s="521"/>
      <c r="F31" s="16"/>
    </row>
    <row r="32" spans="2:6" ht="12.75">
      <c r="B32" s="521"/>
      <c r="C32" s="521"/>
      <c r="D32" s="521"/>
      <c r="E32" s="521"/>
      <c r="F32" s="16"/>
    </row>
    <row r="33" spans="2:6" ht="12.75">
      <c r="B33" s="521"/>
      <c r="C33" s="521"/>
      <c r="D33" s="521"/>
      <c r="E33" s="521"/>
      <c r="F33" s="16"/>
    </row>
    <row r="34" spans="2:6" ht="12.75">
      <c r="B34" s="521"/>
      <c r="C34" s="521"/>
      <c r="D34" s="521"/>
      <c r="E34" s="521"/>
      <c r="F34" s="16"/>
    </row>
    <row r="35" spans="2:6" ht="12.75">
      <c r="B35" s="521"/>
      <c r="C35" s="521"/>
      <c r="D35" s="521"/>
      <c r="E35" s="521"/>
      <c r="F35" s="16"/>
    </row>
    <row r="36" spans="2:6" ht="12.75">
      <c r="B36" s="20"/>
      <c r="C36" s="16"/>
      <c r="D36" s="16"/>
      <c r="E36" s="16"/>
      <c r="F36" s="16"/>
    </row>
    <row r="37" spans="2:6" ht="12.75">
      <c r="B37" s="20"/>
      <c r="C37" s="16"/>
      <c r="D37" s="16"/>
      <c r="E37" s="16"/>
      <c r="F37" s="16"/>
    </row>
    <row r="38" spans="2:6" ht="12.75">
      <c r="B38" s="20"/>
      <c r="C38" s="16"/>
      <c r="D38" s="16"/>
      <c r="E38" s="16"/>
      <c r="F38" s="16"/>
    </row>
    <row r="39" spans="2:6" ht="12.75">
      <c r="B39" s="20"/>
      <c r="C39" s="16"/>
      <c r="D39" s="16"/>
      <c r="E39" s="16"/>
      <c r="F39" s="16"/>
    </row>
    <row r="40" spans="2:6" ht="12.75">
      <c r="B40" s="20"/>
      <c r="C40" s="16"/>
      <c r="D40" s="16"/>
      <c r="E40" s="16"/>
      <c r="F40" s="16"/>
    </row>
    <row r="41" spans="2:6" ht="12.75">
      <c r="B41" s="20"/>
      <c r="C41" s="16"/>
      <c r="D41" s="16"/>
      <c r="E41" s="16"/>
      <c r="F41" s="16"/>
    </row>
    <row r="42" spans="2:6" ht="12.75">
      <c r="B42" s="20"/>
      <c r="C42" s="16"/>
      <c r="D42" s="16"/>
      <c r="E42" s="16"/>
      <c r="F42" s="16"/>
    </row>
    <row r="43" spans="2:6" ht="12.75">
      <c r="B43" s="20"/>
      <c r="C43" s="16"/>
      <c r="D43" s="16"/>
      <c r="E43" s="16"/>
      <c r="F43" s="16"/>
    </row>
    <row r="44" spans="2:6" ht="12.75">
      <c r="B44" s="20"/>
      <c r="C44" s="16"/>
      <c r="D44" s="16"/>
      <c r="E44" s="16"/>
      <c r="F44" s="16"/>
    </row>
    <row r="45" spans="3:6" ht="12.75">
      <c r="C45" s="16"/>
      <c r="D45" s="16"/>
      <c r="E45" s="18"/>
      <c r="F45" s="16"/>
    </row>
    <row r="46" spans="3:6" ht="12.75">
      <c r="C46" s="16"/>
      <c r="D46" s="16"/>
      <c r="E46" s="18"/>
      <c r="F46" s="18"/>
    </row>
    <row r="47" spans="3:6" ht="12.75">
      <c r="C47" s="16"/>
      <c r="D47" s="17"/>
      <c r="E47" s="18"/>
      <c r="F47" s="18"/>
    </row>
    <row r="48" spans="3:6" ht="12.75">
      <c r="C48" s="16"/>
      <c r="D48" s="17"/>
      <c r="E48" s="18"/>
      <c r="F48" s="18"/>
    </row>
    <row r="49" spans="3:6" ht="12.75">
      <c r="C49" s="16"/>
      <c r="D49" s="17"/>
      <c r="E49" s="18"/>
      <c r="F49" s="18"/>
    </row>
    <row r="50" spans="3:6" ht="12.75">
      <c r="C50" s="16"/>
      <c r="D50" s="17"/>
      <c r="E50" s="18"/>
      <c r="F50" s="18"/>
    </row>
    <row r="51" spans="3:6" ht="12.75">
      <c r="C51" s="16"/>
      <c r="D51" s="17"/>
      <c r="E51" s="18"/>
      <c r="F51" s="18"/>
    </row>
    <row r="52" spans="3:6" ht="12.75">
      <c r="C52" s="16"/>
      <c r="D52" s="17"/>
      <c r="E52" s="18"/>
      <c r="F52" s="18"/>
    </row>
    <row r="53" spans="3:6" ht="12.75">
      <c r="C53" s="16"/>
      <c r="D53" s="17"/>
      <c r="E53" s="18"/>
      <c r="F53" s="18"/>
    </row>
    <row r="54" spans="3:6" ht="12.75">
      <c r="C54" s="16"/>
      <c r="D54" s="17"/>
      <c r="E54" s="18"/>
      <c r="F54" s="18"/>
    </row>
    <row r="55" spans="3:6" ht="12.75">
      <c r="C55" s="16"/>
      <c r="D55" s="17"/>
      <c r="E55" s="18"/>
      <c r="F55" s="18"/>
    </row>
    <row r="56" spans="3:6" ht="12.75">
      <c r="C56" s="16"/>
      <c r="D56" s="17"/>
      <c r="E56" s="18"/>
      <c r="F56" s="18"/>
    </row>
    <row r="57" spans="3:6" ht="12.75">
      <c r="C57" s="16"/>
      <c r="D57" s="17"/>
      <c r="E57" s="18"/>
      <c r="F57" s="18"/>
    </row>
    <row r="58" spans="3:6" ht="12.75">
      <c r="C58" s="16"/>
      <c r="D58" s="17"/>
      <c r="E58" s="18"/>
      <c r="F58" s="18"/>
    </row>
    <row r="59" spans="3:6" ht="12.75">
      <c r="C59" s="16"/>
      <c r="D59" s="17"/>
      <c r="E59" s="18"/>
      <c r="F59" s="18"/>
    </row>
    <row r="60" spans="3:6" ht="12.75">
      <c r="C60" s="16"/>
      <c r="D60" s="17"/>
      <c r="E60" s="18"/>
      <c r="F60" s="18"/>
    </row>
    <row r="61" spans="3:6" ht="12.75">
      <c r="C61" s="16"/>
      <c r="D61" s="17"/>
      <c r="E61" s="18"/>
      <c r="F61" s="18"/>
    </row>
    <row r="62" spans="3:6" ht="12.75">
      <c r="C62" s="16"/>
      <c r="D62" s="17"/>
      <c r="E62" s="18"/>
      <c r="F62" s="18"/>
    </row>
    <row r="63" spans="3:6" ht="12.75">
      <c r="C63" s="16"/>
      <c r="D63" s="17"/>
      <c r="E63" s="18"/>
      <c r="F63" s="18"/>
    </row>
    <row r="64" spans="3:6" ht="12.75">
      <c r="C64" s="16"/>
      <c r="D64" s="17"/>
      <c r="E64" s="18"/>
      <c r="F64" s="18"/>
    </row>
    <row r="65" spans="3:6" ht="12.75">
      <c r="C65" s="16"/>
      <c r="D65" s="17"/>
      <c r="E65" s="18"/>
      <c r="F65" s="18"/>
    </row>
    <row r="66" spans="3:6" ht="12.75">
      <c r="C66" s="16"/>
      <c r="D66" s="17"/>
      <c r="E66" s="18"/>
      <c r="F66" s="18"/>
    </row>
    <row r="67" spans="3:6" ht="12.75">
      <c r="C67" s="16"/>
      <c r="D67" s="17"/>
      <c r="E67" s="18"/>
      <c r="F67" s="18"/>
    </row>
    <row r="68" spans="3:6" ht="12.75">
      <c r="C68" s="16"/>
      <c r="D68" s="17"/>
      <c r="E68" s="18"/>
      <c r="F68" s="18"/>
    </row>
    <row r="69" spans="3:6" ht="12.75">
      <c r="C69" s="16"/>
      <c r="D69" s="17"/>
      <c r="E69" s="18"/>
      <c r="F69" s="18"/>
    </row>
    <row r="70" spans="3:6" ht="12.75">
      <c r="C70" s="16"/>
      <c r="D70" s="17"/>
      <c r="E70" s="18"/>
      <c r="F70" s="18"/>
    </row>
    <row r="71" spans="3:6" ht="12.75">
      <c r="C71" s="16"/>
      <c r="D71" s="17"/>
      <c r="E71" s="18"/>
      <c r="F71" s="18"/>
    </row>
    <row r="72" spans="3:6" ht="12.75">
      <c r="C72" s="16"/>
      <c r="D72" s="17"/>
      <c r="E72" s="18"/>
      <c r="F72" s="18"/>
    </row>
    <row r="73" spans="3:6" ht="12.75">
      <c r="C73" s="16"/>
      <c r="D73" s="17"/>
      <c r="E73" s="18"/>
      <c r="F73" s="18"/>
    </row>
    <row r="74" spans="3:6" ht="12.75">
      <c r="C74" s="16"/>
      <c r="D74" s="17"/>
      <c r="E74" s="18"/>
      <c r="F74" s="18"/>
    </row>
    <row r="75" spans="3:6" ht="12.75">
      <c r="C75" s="16"/>
      <c r="D75" s="17"/>
      <c r="E75" s="18"/>
      <c r="F75" s="18"/>
    </row>
    <row r="76" spans="3:6" ht="12.75">
      <c r="C76" s="16"/>
      <c r="D76" s="17"/>
      <c r="E76" s="18"/>
      <c r="F76" s="18"/>
    </row>
    <row r="77" spans="3:6" ht="12.75">
      <c r="C77" s="16"/>
      <c r="D77" s="17"/>
      <c r="E77" s="18"/>
      <c r="F77" s="18"/>
    </row>
    <row r="78" spans="3:6" ht="12.75">
      <c r="C78" s="16"/>
      <c r="D78" s="17"/>
      <c r="E78" s="18"/>
      <c r="F78" s="18"/>
    </row>
    <row r="79" spans="3:6" ht="12.75">
      <c r="C79" s="16"/>
      <c r="D79" s="17"/>
      <c r="E79" s="18"/>
      <c r="F79" s="18"/>
    </row>
    <row r="80" spans="3:6" ht="12.75">
      <c r="C80" s="16"/>
      <c r="D80" s="17"/>
      <c r="E80" s="18"/>
      <c r="F80" s="18"/>
    </row>
    <row r="81" spans="3:6" ht="12.75">
      <c r="C81" s="16"/>
      <c r="D81" s="17"/>
      <c r="E81" s="18"/>
      <c r="F81" s="18"/>
    </row>
    <row r="82" spans="3:6" ht="12.75">
      <c r="C82" s="16"/>
      <c r="D82" s="17"/>
      <c r="E82" s="18"/>
      <c r="F82" s="18"/>
    </row>
    <row r="83" spans="3:6" ht="12.75">
      <c r="C83" s="16"/>
      <c r="D83" s="17"/>
      <c r="E83" s="18"/>
      <c r="F83" s="18"/>
    </row>
    <row r="84" spans="3:6" ht="12.75">
      <c r="C84" s="16"/>
      <c r="D84" s="17"/>
      <c r="E84" s="18"/>
      <c r="F84" s="18"/>
    </row>
    <row r="85" spans="3:6" ht="12.75">
      <c r="C85" s="16"/>
      <c r="D85" s="17"/>
      <c r="E85" s="18"/>
      <c r="F85" s="18"/>
    </row>
    <row r="86" spans="3:6" ht="12.75">
      <c r="C86" s="16"/>
      <c r="D86" s="17"/>
      <c r="E86" s="18"/>
      <c r="F86" s="18"/>
    </row>
    <row r="87" spans="3:6" ht="12.75">
      <c r="C87" s="16"/>
      <c r="D87" s="17"/>
      <c r="E87" s="18"/>
      <c r="F87" s="18"/>
    </row>
    <row r="88" spans="3:6" ht="12.75">
      <c r="C88" s="16"/>
      <c r="D88" s="17"/>
      <c r="E88" s="18"/>
      <c r="F88" s="18"/>
    </row>
    <row r="89" spans="3:6" ht="12.75">
      <c r="C89" s="16"/>
      <c r="D89" s="17"/>
      <c r="E89" s="18"/>
      <c r="F89" s="18"/>
    </row>
    <row r="90" spans="3:6" ht="12.75">
      <c r="C90" s="16"/>
      <c r="D90" s="17"/>
      <c r="E90" s="18"/>
      <c r="F90" s="18"/>
    </row>
    <row r="91" spans="3:6" ht="12.75">
      <c r="C91" s="16"/>
      <c r="D91" s="17"/>
      <c r="E91" s="18"/>
      <c r="F91" s="18"/>
    </row>
    <row r="92" spans="3:6" ht="12.75">
      <c r="C92" s="16"/>
      <c r="D92" s="17"/>
      <c r="E92" s="18"/>
      <c r="F92" s="18"/>
    </row>
    <row r="93" spans="3:6" ht="12.75">
      <c r="C93" s="16"/>
      <c r="D93" s="17"/>
      <c r="E93" s="18"/>
      <c r="F93" s="18"/>
    </row>
    <row r="94" spans="3:6" ht="12.75">
      <c r="C94" s="16"/>
      <c r="D94" s="17"/>
      <c r="E94" s="18"/>
      <c r="F94" s="18"/>
    </row>
    <row r="95" spans="3:6" ht="12.75">
      <c r="C95" s="16"/>
      <c r="D95" s="17"/>
      <c r="E95" s="18"/>
      <c r="F95" s="18"/>
    </row>
    <row r="96" spans="3:6" ht="12.75">
      <c r="C96" s="16"/>
      <c r="D96" s="17"/>
      <c r="E96" s="18"/>
      <c r="F96" s="18"/>
    </row>
    <row r="97" spans="3:6" ht="12.75">
      <c r="C97" s="16"/>
      <c r="D97" s="17"/>
      <c r="E97" s="18"/>
      <c r="F97" s="18"/>
    </row>
    <row r="98" spans="3:6" ht="12.75">
      <c r="C98" s="16"/>
      <c r="D98" s="17"/>
      <c r="E98" s="18"/>
      <c r="F98" s="18"/>
    </row>
    <row r="99" spans="3:6" ht="12.75">
      <c r="C99" s="16"/>
      <c r="D99" s="17"/>
      <c r="E99" s="18"/>
      <c r="F99" s="18"/>
    </row>
    <row r="100" spans="3:6" ht="12.75">
      <c r="C100" s="16"/>
      <c r="D100" s="17"/>
      <c r="E100" s="18"/>
      <c r="F100" s="18"/>
    </row>
    <row r="101" spans="3:6" ht="12.75">
      <c r="C101" s="16"/>
      <c r="D101" s="17"/>
      <c r="E101" s="18"/>
      <c r="F101" s="18"/>
    </row>
    <row r="102" spans="3:6" ht="12.75">
      <c r="C102" s="16"/>
      <c r="D102" s="17"/>
      <c r="E102" s="18"/>
      <c r="F102" s="18"/>
    </row>
    <row r="103" spans="3:6" ht="12.75">
      <c r="C103" s="16"/>
      <c r="D103" s="17"/>
      <c r="E103" s="18"/>
      <c r="F103" s="18"/>
    </row>
    <row r="104" spans="3:6" ht="12.75">
      <c r="C104" s="16"/>
      <c r="D104" s="17"/>
      <c r="E104" s="18"/>
      <c r="F104" s="18"/>
    </row>
    <row r="105" spans="3:6" ht="12.75">
      <c r="C105" s="16"/>
      <c r="D105" s="17"/>
      <c r="E105" s="18"/>
      <c r="F105" s="18"/>
    </row>
    <row r="106" spans="3:6" ht="12.75">
      <c r="C106" s="16"/>
      <c r="D106" s="17"/>
      <c r="E106" s="18"/>
      <c r="F106" s="18"/>
    </row>
    <row r="107" spans="3:6" ht="12.75">
      <c r="C107" s="16"/>
      <c r="D107" s="17"/>
      <c r="E107" s="18"/>
      <c r="F107" s="18"/>
    </row>
    <row r="108" spans="3:6" ht="12.75">
      <c r="C108" s="16"/>
      <c r="D108" s="17"/>
      <c r="E108" s="18"/>
      <c r="F108" s="18"/>
    </row>
    <row r="109" spans="3:6" ht="12.75">
      <c r="C109" s="16"/>
      <c r="D109" s="17"/>
      <c r="E109" s="18"/>
      <c r="F109" s="18"/>
    </row>
    <row r="110" spans="3:6" ht="12.75">
      <c r="C110" s="16"/>
      <c r="D110" s="17"/>
      <c r="E110" s="18"/>
      <c r="F110" s="18"/>
    </row>
    <row r="111" spans="3:6" ht="12.75">
      <c r="C111" s="16"/>
      <c r="D111" s="17"/>
      <c r="E111" s="18"/>
      <c r="F111" s="18"/>
    </row>
    <row r="112" spans="3:6" ht="12.75">
      <c r="C112" s="16"/>
      <c r="D112" s="17"/>
      <c r="E112" s="18"/>
      <c r="F112" s="18"/>
    </row>
    <row r="113" spans="3:6" ht="12.75">
      <c r="C113" s="16"/>
      <c r="D113" s="17"/>
      <c r="E113" s="18"/>
      <c r="F113" s="18"/>
    </row>
    <row r="114" spans="3:6" ht="12.75">
      <c r="C114" s="16"/>
      <c r="D114" s="17"/>
      <c r="E114" s="18"/>
      <c r="F114" s="18"/>
    </row>
    <row r="115" spans="3:6" ht="12.75">
      <c r="C115" s="16"/>
      <c r="D115" s="17"/>
      <c r="E115" s="18"/>
      <c r="F115" s="18"/>
    </row>
    <row r="116" spans="3:6" ht="12.75">
      <c r="C116" s="16"/>
      <c r="D116" s="17"/>
      <c r="E116" s="18"/>
      <c r="F116" s="18"/>
    </row>
    <row r="117" spans="3:6" ht="12.75">
      <c r="C117" s="16"/>
      <c r="D117" s="17"/>
      <c r="E117" s="18"/>
      <c r="F117" s="18"/>
    </row>
    <row r="118" spans="3:6" ht="12.75">
      <c r="C118" s="16"/>
      <c r="D118" s="17"/>
      <c r="E118" s="18"/>
      <c r="F118" s="18"/>
    </row>
    <row r="119" spans="3:6" ht="12.75">
      <c r="C119" s="16"/>
      <c r="D119" s="17"/>
      <c r="E119" s="18"/>
      <c r="F119" s="18"/>
    </row>
    <row r="120" spans="3:6" ht="12.75">
      <c r="C120" s="16"/>
      <c r="D120" s="17"/>
      <c r="E120" s="18"/>
      <c r="F120" s="18"/>
    </row>
    <row r="121" spans="3:6" ht="12.75">
      <c r="C121" s="16"/>
      <c r="D121" s="17"/>
      <c r="E121" s="18"/>
      <c r="F121" s="18"/>
    </row>
    <row r="122" spans="3:6" ht="12.75">
      <c r="C122" s="16"/>
      <c r="D122" s="17"/>
      <c r="E122" s="18"/>
      <c r="F122" s="18"/>
    </row>
    <row r="123" spans="3:6" ht="12.75">
      <c r="C123" s="16"/>
      <c r="D123" s="17"/>
      <c r="E123" s="18"/>
      <c r="F123" s="18"/>
    </row>
    <row r="124" spans="3:6" ht="12.75">
      <c r="C124" s="16"/>
      <c r="D124" s="17"/>
      <c r="E124" s="18"/>
      <c r="F124" s="18"/>
    </row>
    <row r="125" spans="3:6" ht="12.75">
      <c r="C125" s="16"/>
      <c r="D125" s="17"/>
      <c r="E125" s="18"/>
      <c r="F125" s="18"/>
    </row>
    <row r="126" spans="3:6" ht="12.75">
      <c r="C126" s="16"/>
      <c r="D126" s="17"/>
      <c r="E126" s="18"/>
      <c r="F126" s="18"/>
    </row>
    <row r="127" spans="3:6" ht="12.75">
      <c r="C127" s="16"/>
      <c r="D127" s="17"/>
      <c r="E127" s="18"/>
      <c r="F127" s="18"/>
    </row>
    <row r="128" spans="3:6" ht="12.75">
      <c r="C128" s="16"/>
      <c r="D128" s="17"/>
      <c r="E128" s="18"/>
      <c r="F128" s="18"/>
    </row>
    <row r="129" spans="3:6" ht="12.75">
      <c r="C129" s="16"/>
      <c r="D129" s="17"/>
      <c r="E129" s="18"/>
      <c r="F129" s="18"/>
    </row>
    <row r="130" spans="3:6" ht="12.75">
      <c r="C130" s="16"/>
      <c r="D130" s="17"/>
      <c r="E130" s="18"/>
      <c r="F130" s="18"/>
    </row>
    <row r="131" spans="3:6" ht="12.75">
      <c r="C131" s="16"/>
      <c r="D131" s="17"/>
      <c r="E131" s="18"/>
      <c r="F131" s="18"/>
    </row>
    <row r="132" spans="3:6" ht="12.75">
      <c r="C132" s="16"/>
      <c r="D132" s="17"/>
      <c r="E132" s="18"/>
      <c r="F132" s="18"/>
    </row>
    <row r="133" spans="3:6" ht="12.75">
      <c r="C133" s="16"/>
      <c r="D133" s="17"/>
      <c r="E133" s="18"/>
      <c r="F133" s="18"/>
    </row>
    <row r="134" spans="3:6" ht="12.75">
      <c r="C134" s="16"/>
      <c r="D134" s="17"/>
      <c r="E134" s="18"/>
      <c r="F134" s="18"/>
    </row>
    <row r="135" spans="3:6" ht="12.75">
      <c r="C135" s="16"/>
      <c r="D135" s="17"/>
      <c r="E135" s="18"/>
      <c r="F135" s="18"/>
    </row>
    <row r="136" spans="3:6" ht="12.75">
      <c r="C136" s="16"/>
      <c r="D136" s="17"/>
      <c r="E136" s="18"/>
      <c r="F136" s="18"/>
    </row>
    <row r="137" spans="3:6" ht="12.75">
      <c r="C137" s="16"/>
      <c r="D137" s="17"/>
      <c r="E137" s="18"/>
      <c r="F137" s="18"/>
    </row>
    <row r="138" spans="3:6" ht="12.75">
      <c r="C138" s="16"/>
      <c r="D138" s="17"/>
      <c r="E138" s="18"/>
      <c r="F138" s="18"/>
    </row>
    <row r="139" spans="3:6" ht="12.75">
      <c r="C139" s="16"/>
      <c r="D139" s="17"/>
      <c r="E139" s="18"/>
      <c r="F139" s="18"/>
    </row>
    <row r="140" spans="3:6" ht="12.75">
      <c r="C140" s="16"/>
      <c r="D140" s="17"/>
      <c r="E140" s="18"/>
      <c r="F140" s="18"/>
    </row>
    <row r="141" spans="3:6" ht="12.75">
      <c r="C141" s="16"/>
      <c r="D141" s="17"/>
      <c r="E141" s="18"/>
      <c r="F141" s="18"/>
    </row>
    <row r="142" spans="3:6" ht="12.75">
      <c r="C142" s="16"/>
      <c r="D142" s="17"/>
      <c r="E142" s="18"/>
      <c r="F142" s="18"/>
    </row>
    <row r="143" spans="3:6" ht="12.75">
      <c r="C143" s="16"/>
      <c r="D143" s="17"/>
      <c r="E143" s="18"/>
      <c r="F143" s="18"/>
    </row>
    <row r="144" spans="3:6" ht="12.75">
      <c r="C144" s="16"/>
      <c r="D144" s="17"/>
      <c r="E144" s="18"/>
      <c r="F144" s="18"/>
    </row>
    <row r="145" spans="3:6" ht="12.75">
      <c r="C145" s="16"/>
      <c r="D145" s="17"/>
      <c r="E145" s="18"/>
      <c r="F145" s="18"/>
    </row>
    <row r="146" spans="3:6" ht="12.75">
      <c r="C146" s="16"/>
      <c r="D146" s="17"/>
      <c r="E146" s="18"/>
      <c r="F146" s="18"/>
    </row>
    <row r="147" spans="3:6" ht="12.75">
      <c r="C147" s="16"/>
      <c r="D147" s="17"/>
      <c r="E147" s="18"/>
      <c r="F147" s="18"/>
    </row>
    <row r="148" spans="3:6" ht="12.75">
      <c r="C148" s="16"/>
      <c r="D148" s="17"/>
      <c r="E148" s="18"/>
      <c r="F148" s="18"/>
    </row>
    <row r="149" spans="3:6" ht="12.75">
      <c r="C149" s="16"/>
      <c r="D149" s="17"/>
      <c r="E149" s="18"/>
      <c r="F149" s="18"/>
    </row>
    <row r="150" spans="3:6" ht="12.75">
      <c r="C150" s="16"/>
      <c r="D150" s="17"/>
      <c r="E150" s="18"/>
      <c r="F150" s="18"/>
    </row>
    <row r="151" spans="3:6" ht="12.75">
      <c r="C151" s="16"/>
      <c r="D151" s="17"/>
      <c r="E151" s="18"/>
      <c r="F151" s="18"/>
    </row>
    <row r="152" spans="3:6" ht="12.75">
      <c r="C152" s="16"/>
      <c r="D152" s="17"/>
      <c r="E152" s="18"/>
      <c r="F152" s="18"/>
    </row>
    <row r="153" spans="3:6" ht="12.75">
      <c r="C153" s="16"/>
      <c r="D153" s="17"/>
      <c r="E153" s="18"/>
      <c r="F153" s="18"/>
    </row>
    <row r="154" spans="3:6" ht="12.75">
      <c r="C154" s="16"/>
      <c r="D154" s="17"/>
      <c r="E154" s="18"/>
      <c r="F154" s="18"/>
    </row>
    <row r="155" spans="3:6" ht="12.75">
      <c r="C155" s="16"/>
      <c r="D155" s="17"/>
      <c r="E155" s="18"/>
      <c r="F155" s="18"/>
    </row>
    <row r="156" spans="3:6" ht="12.75">
      <c r="C156" s="16"/>
      <c r="D156" s="17"/>
      <c r="E156" s="18"/>
      <c r="F156" s="18"/>
    </row>
    <row r="157" spans="3:6" ht="12.75">
      <c r="C157" s="16"/>
      <c r="D157" s="17"/>
      <c r="E157" s="18"/>
      <c r="F157" s="18"/>
    </row>
    <row r="158" spans="3:6" ht="12.75">
      <c r="C158" s="16"/>
      <c r="D158" s="17"/>
      <c r="E158" s="18"/>
      <c r="F158" s="18"/>
    </row>
    <row r="159" spans="3:6" ht="12.75">
      <c r="C159" s="16"/>
      <c r="D159" s="17"/>
      <c r="E159" s="18"/>
      <c r="F159" s="18"/>
    </row>
    <row r="160" spans="3:6" ht="12.75">
      <c r="C160" s="16"/>
      <c r="D160" s="17"/>
      <c r="E160" s="18"/>
      <c r="F160" s="18"/>
    </row>
    <row r="161" spans="3:6" ht="12.75">
      <c r="C161" s="16"/>
      <c r="D161" s="17"/>
      <c r="E161" s="18"/>
      <c r="F161" s="18"/>
    </row>
    <row r="162" spans="3:6" ht="12.75">
      <c r="C162" s="16"/>
      <c r="D162" s="17"/>
      <c r="E162" s="18"/>
      <c r="F162" s="18"/>
    </row>
    <row r="163" spans="3:6" ht="12.75">
      <c r="C163" s="16"/>
      <c r="D163" s="17"/>
      <c r="E163" s="18"/>
      <c r="F163" s="18"/>
    </row>
    <row r="164" spans="3:6" ht="12.75">
      <c r="C164" s="16"/>
      <c r="D164" s="17"/>
      <c r="E164" s="18"/>
      <c r="F164" s="18"/>
    </row>
    <row r="165" spans="3:6" ht="12.75">
      <c r="C165" s="16"/>
      <c r="D165" s="17"/>
      <c r="E165" s="18"/>
      <c r="F165" s="18"/>
    </row>
    <row r="166" spans="3:6" ht="12.75">
      <c r="C166" s="16"/>
      <c r="D166" s="17"/>
      <c r="E166" s="18"/>
      <c r="F166" s="18"/>
    </row>
    <row r="167" spans="3:6" ht="12.75">
      <c r="C167" s="16"/>
      <c r="D167" s="17"/>
      <c r="E167" s="18"/>
      <c r="F167" s="18"/>
    </row>
    <row r="168" spans="3:6" ht="12.75">
      <c r="C168" s="16"/>
      <c r="D168" s="17"/>
      <c r="E168" s="18"/>
      <c r="F168" s="18"/>
    </row>
    <row r="169" spans="3:6" ht="12.75">
      <c r="C169" s="16"/>
      <c r="D169" s="17"/>
      <c r="E169" s="18"/>
      <c r="F169" s="18"/>
    </row>
    <row r="170" spans="3:6" ht="12.75">
      <c r="C170" s="16"/>
      <c r="D170" s="17"/>
      <c r="E170" s="18"/>
      <c r="F170" s="18"/>
    </row>
    <row r="171" spans="3:6" ht="12.75">
      <c r="C171" s="16"/>
      <c r="D171" s="17"/>
      <c r="E171" s="18"/>
      <c r="F171" s="18"/>
    </row>
    <row r="172" spans="3:6" ht="12.75">
      <c r="C172" s="16"/>
      <c r="D172" s="17"/>
      <c r="E172" s="18"/>
      <c r="F172" s="18"/>
    </row>
    <row r="173" spans="3:6" ht="12.75">
      <c r="C173" s="16"/>
      <c r="D173" s="17"/>
      <c r="E173" s="18"/>
      <c r="F173" s="18"/>
    </row>
    <row r="174" spans="3:6" ht="12.75">
      <c r="C174" s="16"/>
      <c r="D174" s="17"/>
      <c r="E174" s="18"/>
      <c r="F174" s="18"/>
    </row>
    <row r="175" spans="3:6" ht="12.75">
      <c r="C175" s="16"/>
      <c r="D175" s="17"/>
      <c r="E175" s="18"/>
      <c r="F175" s="18"/>
    </row>
    <row r="176" spans="3:6" ht="12.75">
      <c r="C176" s="16"/>
      <c r="D176" s="17"/>
      <c r="E176" s="18"/>
      <c r="F176" s="18"/>
    </row>
    <row r="177" spans="3:6" ht="12.75">
      <c r="C177" s="16"/>
      <c r="D177" s="17"/>
      <c r="E177" s="18"/>
      <c r="F177" s="18"/>
    </row>
    <row r="178" spans="3:6" ht="12.75">
      <c r="C178" s="16"/>
      <c r="D178" s="17"/>
      <c r="E178" s="18"/>
      <c r="F178" s="18"/>
    </row>
    <row r="179" spans="3:6" ht="12.75">
      <c r="C179" s="16"/>
      <c r="D179" s="17"/>
      <c r="E179" s="18"/>
      <c r="F179" s="18"/>
    </row>
    <row r="180" spans="3:6" ht="12.75">
      <c r="C180" s="16"/>
      <c r="D180" s="17"/>
      <c r="E180" s="18"/>
      <c r="F180" s="18"/>
    </row>
    <row r="181" spans="3:6" ht="12.75">
      <c r="C181" s="16"/>
      <c r="D181" s="17"/>
      <c r="E181" s="18"/>
      <c r="F181" s="18"/>
    </row>
    <row r="182" spans="3:6" ht="12.75">
      <c r="C182" s="16"/>
      <c r="D182" s="17"/>
      <c r="E182" s="18"/>
      <c r="F182" s="18"/>
    </row>
    <row r="183" spans="3:6" ht="12.75">
      <c r="C183" s="16"/>
      <c r="D183" s="17"/>
      <c r="E183" s="18"/>
      <c r="F183" s="18"/>
    </row>
    <row r="184" spans="3:6" ht="12.75">
      <c r="C184" s="16"/>
      <c r="D184" s="17"/>
      <c r="E184" s="18"/>
      <c r="F184" s="18"/>
    </row>
    <row r="185" spans="3:6" ht="12.75">
      <c r="C185" s="16"/>
      <c r="D185" s="17"/>
      <c r="E185" s="18"/>
      <c r="F185" s="18"/>
    </row>
    <row r="186" spans="3:6" ht="12.75">
      <c r="C186" s="16"/>
      <c r="D186" s="17"/>
      <c r="E186" s="18"/>
      <c r="F186" s="18"/>
    </row>
    <row r="187" spans="3:6" ht="12.75">
      <c r="C187" s="16"/>
      <c r="D187" s="17"/>
      <c r="E187" s="18"/>
      <c r="F187" s="18"/>
    </row>
    <row r="188" spans="3:6" ht="12.75">
      <c r="C188" s="16"/>
      <c r="D188" s="17"/>
      <c r="E188" s="18"/>
      <c r="F188" s="18"/>
    </row>
    <row r="189" spans="3:6" ht="12.75">
      <c r="C189" s="16"/>
      <c r="D189" s="17"/>
      <c r="E189" s="18"/>
      <c r="F189" s="18"/>
    </row>
    <row r="190" spans="3:6" ht="12.75">
      <c r="C190" s="16"/>
      <c r="D190" s="17"/>
      <c r="E190" s="18"/>
      <c r="F190" s="18"/>
    </row>
    <row r="191" spans="3:6" ht="12.75">
      <c r="C191" s="16"/>
      <c r="D191" s="17"/>
      <c r="E191" s="18"/>
      <c r="F191" s="18"/>
    </row>
    <row r="192" spans="3:6" ht="12.75">
      <c r="C192" s="16"/>
      <c r="D192" s="17"/>
      <c r="E192" s="18"/>
      <c r="F192" s="18"/>
    </row>
    <row r="193" spans="3:6" ht="12.75">
      <c r="C193" s="16"/>
      <c r="D193" s="17"/>
      <c r="E193" s="18"/>
      <c r="F193" s="18"/>
    </row>
    <row r="194" spans="3:6" ht="12.75">
      <c r="C194" s="16"/>
      <c r="D194" s="17"/>
      <c r="E194" s="18"/>
      <c r="F194" s="18"/>
    </row>
    <row r="195" spans="3:6" ht="12.75">
      <c r="C195" s="16"/>
      <c r="D195" s="17"/>
      <c r="E195" s="18"/>
      <c r="F195" s="18"/>
    </row>
    <row r="196" spans="3:6" ht="12.75">
      <c r="C196" s="16"/>
      <c r="D196" s="17"/>
      <c r="E196" s="18"/>
      <c r="F196" s="18"/>
    </row>
    <row r="197" spans="3:6" ht="12.75">
      <c r="C197" s="16"/>
      <c r="D197" s="17"/>
      <c r="E197" s="18"/>
      <c r="F197" s="18"/>
    </row>
    <row r="198" spans="3:6" ht="12.75">
      <c r="C198" s="16"/>
      <c r="D198" s="17"/>
      <c r="E198" s="18"/>
      <c r="F198" s="18"/>
    </row>
    <row r="199" spans="3:6" ht="12.75">
      <c r="C199" s="16"/>
      <c r="D199" s="17"/>
      <c r="E199" s="18"/>
      <c r="F199" s="18"/>
    </row>
    <row r="200" spans="3:6" ht="12.75">
      <c r="C200" s="16"/>
      <c r="D200" s="17"/>
      <c r="E200" s="18"/>
      <c r="F200" s="18"/>
    </row>
    <row r="201" spans="3:6" ht="12.75">
      <c r="C201" s="16"/>
      <c r="D201" s="17"/>
      <c r="E201" s="18"/>
      <c r="F201" s="18"/>
    </row>
    <row r="202" spans="3:6" ht="12.75">
      <c r="C202" s="16"/>
      <c r="D202" s="17"/>
      <c r="E202" s="18"/>
      <c r="F202" s="18"/>
    </row>
    <row r="203" spans="3:6" ht="12.75">
      <c r="C203" s="16"/>
      <c r="D203" s="17"/>
      <c r="E203" s="18"/>
      <c r="F203" s="18"/>
    </row>
    <row r="204" spans="3:6" ht="12.75">
      <c r="C204" s="16"/>
      <c r="D204" s="17"/>
      <c r="E204" s="18"/>
      <c r="F204" s="18"/>
    </row>
    <row r="205" spans="3:6" ht="12.75">
      <c r="C205" s="16"/>
      <c r="D205" s="17"/>
      <c r="E205" s="18"/>
      <c r="F205" s="18"/>
    </row>
    <row r="206" spans="3:6" ht="12.75">
      <c r="C206" s="16"/>
      <c r="D206" s="17"/>
      <c r="E206" s="18"/>
      <c r="F206" s="18"/>
    </row>
    <row r="207" spans="3:6" ht="12.75">
      <c r="C207" s="16"/>
      <c r="D207" s="17"/>
      <c r="E207" s="18"/>
      <c r="F207" s="18"/>
    </row>
    <row r="208" spans="3:6" ht="12.75">
      <c r="C208" s="16"/>
      <c r="D208" s="17"/>
      <c r="E208" s="18"/>
      <c r="F208" s="18"/>
    </row>
    <row r="209" spans="3:6" ht="12.75">
      <c r="C209" s="16"/>
      <c r="D209" s="17"/>
      <c r="E209" s="18"/>
      <c r="F209" s="18"/>
    </row>
    <row r="210" spans="3:6" ht="12.75">
      <c r="C210" s="16"/>
      <c r="D210" s="17"/>
      <c r="E210" s="18"/>
      <c r="F210" s="18"/>
    </row>
    <row r="211" spans="3:6" ht="12.75">
      <c r="C211" s="16"/>
      <c r="D211" s="17"/>
      <c r="E211" s="18"/>
      <c r="F211" s="18"/>
    </row>
    <row r="212" spans="3:6" ht="12.75">
      <c r="C212" s="16"/>
      <c r="D212" s="17"/>
      <c r="E212" s="18"/>
      <c r="F212" s="18"/>
    </row>
    <row r="213" spans="3:6" ht="12.75">
      <c r="C213" s="16"/>
      <c r="D213" s="17"/>
      <c r="E213" s="18"/>
      <c r="F213" s="18"/>
    </row>
    <row r="214" spans="3:6" ht="12.75">
      <c r="C214" s="16"/>
      <c r="D214" s="17"/>
      <c r="E214" s="18"/>
      <c r="F214" s="18"/>
    </row>
    <row r="215" spans="3:6" ht="12.75">
      <c r="C215" s="16"/>
      <c r="D215" s="17"/>
      <c r="E215" s="18"/>
      <c r="F215" s="18"/>
    </row>
    <row r="216" spans="3:6" ht="12.75">
      <c r="C216" s="16"/>
      <c r="D216" s="17"/>
      <c r="E216" s="18"/>
      <c r="F216" s="18"/>
    </row>
    <row r="217" spans="3:6" ht="12.75">
      <c r="C217" s="16"/>
      <c r="D217" s="17"/>
      <c r="E217" s="18"/>
      <c r="F217" s="18"/>
    </row>
    <row r="218" spans="3:6" ht="12.75">
      <c r="C218" s="16"/>
      <c r="D218" s="17"/>
      <c r="E218" s="18"/>
      <c r="F218" s="18"/>
    </row>
    <row r="219" spans="3:6" ht="12.75">
      <c r="C219" s="16"/>
      <c r="D219" s="17"/>
      <c r="E219" s="18"/>
      <c r="F219" s="18"/>
    </row>
    <row r="220" spans="3:6" ht="12.75">
      <c r="C220" s="16"/>
      <c r="D220" s="17"/>
      <c r="E220" s="18"/>
      <c r="F220" s="18"/>
    </row>
    <row r="221" spans="3:6" ht="12.75">
      <c r="C221" s="16"/>
      <c r="D221" s="17"/>
      <c r="E221" s="18"/>
      <c r="F221" s="18"/>
    </row>
    <row r="222" spans="3:6" ht="12.75">
      <c r="C222" s="16"/>
      <c r="D222" s="17"/>
      <c r="E222" s="18"/>
      <c r="F222" s="18"/>
    </row>
    <row r="223" spans="3:6" ht="12.75">
      <c r="C223" s="16"/>
      <c r="D223" s="17"/>
      <c r="E223" s="18"/>
      <c r="F223" s="18"/>
    </row>
    <row r="224" spans="3:6" ht="12.75">
      <c r="C224" s="16"/>
      <c r="D224" s="17"/>
      <c r="E224" s="18"/>
      <c r="F224" s="18"/>
    </row>
    <row r="225" spans="3:6" ht="12.75">
      <c r="C225" s="16"/>
      <c r="D225" s="17"/>
      <c r="E225" s="18"/>
      <c r="F225" s="18"/>
    </row>
    <row r="226" spans="3:6" ht="12.75">
      <c r="C226" s="16"/>
      <c r="D226" s="17"/>
      <c r="E226" s="18"/>
      <c r="F226" s="18"/>
    </row>
    <row r="227" spans="3:6" ht="12.75">
      <c r="C227" s="16"/>
      <c r="D227" s="17"/>
      <c r="E227" s="18"/>
      <c r="F227" s="18"/>
    </row>
    <row r="228" spans="3:6" ht="12.75">
      <c r="C228" s="16"/>
      <c r="D228" s="17"/>
      <c r="E228" s="18"/>
      <c r="F228" s="18"/>
    </row>
    <row r="229" spans="3:6" ht="12.75">
      <c r="C229" s="16"/>
      <c r="D229" s="17"/>
      <c r="E229" s="18"/>
      <c r="F229" s="18"/>
    </row>
    <row r="230" spans="3:6" ht="12.75">
      <c r="C230" s="16"/>
      <c r="D230" s="17"/>
      <c r="E230" s="18"/>
      <c r="F230" s="18"/>
    </row>
    <row r="231" spans="3:6" ht="12.75">
      <c r="C231" s="16"/>
      <c r="D231" s="17"/>
      <c r="E231" s="18"/>
      <c r="F231" s="18"/>
    </row>
    <row r="232" spans="3:6" ht="12.75">
      <c r="C232" s="16"/>
      <c r="D232" s="17"/>
      <c r="E232" s="18"/>
      <c r="F232" s="18"/>
    </row>
    <row r="233" spans="3:6" ht="12.75">
      <c r="C233" s="16"/>
      <c r="D233" s="17"/>
      <c r="E233" s="18"/>
      <c r="F233" s="18"/>
    </row>
    <row r="234" spans="3:6" ht="12.75">
      <c r="C234" s="16"/>
      <c r="D234" s="17"/>
      <c r="E234" s="18"/>
      <c r="F234" s="18"/>
    </row>
    <row r="235" spans="3:6" ht="12.75">
      <c r="C235" s="16"/>
      <c r="D235" s="17"/>
      <c r="E235" s="18"/>
      <c r="F235" s="18"/>
    </row>
    <row r="236" spans="3:6" ht="12.75">
      <c r="C236" s="16"/>
      <c r="D236" s="17"/>
      <c r="E236" s="18"/>
      <c r="F236" s="18"/>
    </row>
    <row r="237" spans="3:6" ht="12.75">
      <c r="C237" s="16"/>
      <c r="D237" s="17"/>
      <c r="E237" s="18"/>
      <c r="F237" s="18"/>
    </row>
    <row r="238" spans="3:6" ht="12.75">
      <c r="C238" s="16"/>
      <c r="D238" s="17"/>
      <c r="E238" s="18"/>
      <c r="F238" s="18"/>
    </row>
    <row r="239" spans="3:6" ht="12.75">
      <c r="C239" s="16"/>
      <c r="D239" s="17"/>
      <c r="E239" s="18"/>
      <c r="F239" s="18"/>
    </row>
    <row r="240" spans="3:6" ht="12.75">
      <c r="C240" s="16"/>
      <c r="D240" s="17"/>
      <c r="E240" s="18"/>
      <c r="F240" s="18"/>
    </row>
    <row r="241" spans="3:6" ht="12.75">
      <c r="C241" s="16"/>
      <c r="D241" s="17"/>
      <c r="E241" s="18"/>
      <c r="F241" s="18"/>
    </row>
    <row r="242" spans="3:6" ht="12.75">
      <c r="C242" s="16"/>
      <c r="D242" s="17"/>
      <c r="E242" s="18"/>
      <c r="F242" s="18"/>
    </row>
    <row r="243" spans="3:6" ht="12.75">
      <c r="C243" s="16"/>
      <c r="D243" s="17"/>
      <c r="E243" s="18"/>
      <c r="F243" s="18"/>
    </row>
    <row r="244" spans="3:6" ht="12.75">
      <c r="C244" s="16"/>
      <c r="D244" s="17"/>
      <c r="E244" s="18"/>
      <c r="F244" s="18"/>
    </row>
    <row r="245" spans="3:6" ht="12.75">
      <c r="C245" s="16"/>
      <c r="D245" s="17"/>
      <c r="E245" s="18"/>
      <c r="F245" s="18"/>
    </row>
    <row r="246" spans="3:6" ht="12.75">
      <c r="C246" s="16"/>
      <c r="D246" s="17"/>
      <c r="E246" s="18"/>
      <c r="F246" s="18"/>
    </row>
    <row r="247" spans="3:6" ht="12.75">
      <c r="C247" s="16"/>
      <c r="D247" s="17"/>
      <c r="E247" s="18"/>
      <c r="F247" s="18"/>
    </row>
    <row r="248" spans="3:6" ht="12.75">
      <c r="C248" s="16"/>
      <c r="D248" s="17"/>
      <c r="E248" s="18"/>
      <c r="F248" s="18"/>
    </row>
    <row r="249" spans="3:6" ht="12.75">
      <c r="C249" s="16"/>
      <c r="D249" s="17"/>
      <c r="E249" s="18"/>
      <c r="F249" s="18"/>
    </row>
    <row r="250" spans="3:6" ht="12.75">
      <c r="C250" s="16"/>
      <c r="D250" s="17"/>
      <c r="E250" s="18"/>
      <c r="F250" s="18"/>
    </row>
    <row r="251" spans="3:6" ht="12.75">
      <c r="C251" s="16"/>
      <c r="D251" s="17"/>
      <c r="E251" s="18"/>
      <c r="F251" s="18"/>
    </row>
    <row r="252" spans="3:6" ht="12.75">
      <c r="C252" s="16"/>
      <c r="D252" s="17"/>
      <c r="E252" s="18"/>
      <c r="F252" s="18"/>
    </row>
    <row r="253" spans="3:6" ht="12.75">
      <c r="C253" s="16"/>
      <c r="D253" s="17"/>
      <c r="E253" s="18"/>
      <c r="F253" s="18"/>
    </row>
    <row r="254" spans="3:6" ht="12.75">
      <c r="C254" s="16"/>
      <c r="D254" s="17"/>
      <c r="E254" s="18"/>
      <c r="F254" s="18"/>
    </row>
    <row r="255" spans="3:6" ht="12.75">
      <c r="C255" s="16"/>
      <c r="D255" s="17"/>
      <c r="E255" s="18"/>
      <c r="F255" s="18"/>
    </row>
    <row r="256" spans="3:6" ht="12.75">
      <c r="C256" s="16"/>
      <c r="D256" s="17"/>
      <c r="E256" s="18"/>
      <c r="F256" s="18"/>
    </row>
    <row r="257" spans="3:6" ht="12.75">
      <c r="C257" s="16"/>
      <c r="D257" s="17"/>
      <c r="E257" s="18"/>
      <c r="F257" s="18"/>
    </row>
    <row r="258" spans="3:6" ht="12.75">
      <c r="C258" s="16"/>
      <c r="D258" s="17"/>
      <c r="E258" s="18"/>
      <c r="F258" s="18"/>
    </row>
    <row r="259" spans="3:6" ht="12.75">
      <c r="C259" s="16"/>
      <c r="D259" s="17"/>
      <c r="E259" s="18"/>
      <c r="F259" s="18"/>
    </row>
    <row r="260" spans="3:6" ht="12.75">
      <c r="C260" s="16"/>
      <c r="D260" s="17"/>
      <c r="E260" s="18"/>
      <c r="F260" s="18"/>
    </row>
    <row r="261" spans="3:6" ht="12.75">
      <c r="C261" s="16"/>
      <c r="D261" s="17"/>
      <c r="E261" s="18"/>
      <c r="F261" s="18"/>
    </row>
    <row r="262" spans="3:6" ht="12.75">
      <c r="C262" s="16"/>
      <c r="D262" s="17"/>
      <c r="E262" s="18"/>
      <c r="F262" s="18"/>
    </row>
    <row r="263" spans="3:6" ht="12.75">
      <c r="C263" s="16"/>
      <c r="D263" s="17"/>
      <c r="E263" s="18"/>
      <c r="F263" s="18"/>
    </row>
    <row r="264" spans="3:6" ht="12.75">
      <c r="C264" s="16"/>
      <c r="D264" s="17"/>
      <c r="E264" s="18"/>
      <c r="F264" s="18"/>
    </row>
    <row r="265" spans="3:6" ht="12.75">
      <c r="C265" s="16"/>
      <c r="D265" s="17"/>
      <c r="E265" s="18"/>
      <c r="F265" s="18"/>
    </row>
    <row r="266" spans="3:6" ht="12.75">
      <c r="C266" s="16"/>
      <c r="D266" s="17"/>
      <c r="E266" s="18"/>
      <c r="F266" s="18"/>
    </row>
    <row r="267" spans="3:6" ht="12.75">
      <c r="C267" s="16"/>
      <c r="D267" s="17"/>
      <c r="E267" s="18"/>
      <c r="F267" s="18"/>
    </row>
    <row r="268" spans="3:6" ht="12.75">
      <c r="C268" s="16"/>
      <c r="D268" s="17"/>
      <c r="E268" s="18"/>
      <c r="F268" s="18"/>
    </row>
    <row r="269" spans="3:6" ht="12.75">
      <c r="C269" s="16"/>
      <c r="D269" s="17"/>
      <c r="E269" s="18"/>
      <c r="F269" s="18"/>
    </row>
    <row r="270" spans="3:6" ht="12.75">
      <c r="C270" s="16"/>
      <c r="D270" s="17"/>
      <c r="E270" s="18"/>
      <c r="F270" s="18"/>
    </row>
    <row r="271" spans="3:6" ht="12.75">
      <c r="C271" s="16"/>
      <c r="D271" s="17"/>
      <c r="E271" s="18"/>
      <c r="F271" s="18"/>
    </row>
    <row r="272" spans="3:6" ht="12.75">
      <c r="C272" s="16"/>
      <c r="D272" s="17"/>
      <c r="E272" s="18"/>
      <c r="F272" s="18"/>
    </row>
    <row r="273" spans="3:6" ht="12.75">
      <c r="C273" s="16"/>
      <c r="D273" s="17"/>
      <c r="E273" s="18"/>
      <c r="F273" s="18"/>
    </row>
    <row r="274" spans="3:6" ht="12.75">
      <c r="C274" s="16"/>
      <c r="D274" s="17"/>
      <c r="E274" s="18"/>
      <c r="F274" s="18"/>
    </row>
    <row r="275" spans="3:6" ht="12.75">
      <c r="C275" s="16"/>
      <c r="D275" s="17"/>
      <c r="E275" s="18"/>
      <c r="F275" s="18"/>
    </row>
    <row r="276" spans="3:6" ht="12.75">
      <c r="C276" s="16"/>
      <c r="D276" s="17"/>
      <c r="E276" s="18"/>
      <c r="F276" s="18"/>
    </row>
    <row r="277" spans="3:6" ht="12.75">
      <c r="C277" s="16"/>
      <c r="D277" s="17"/>
      <c r="E277" s="18"/>
      <c r="F277" s="18"/>
    </row>
    <row r="278" spans="3:6" ht="12.75">
      <c r="C278" s="16"/>
      <c r="D278" s="17"/>
      <c r="E278" s="18"/>
      <c r="F278" s="18"/>
    </row>
    <row r="279" spans="3:6" ht="12.75">
      <c r="C279" s="16"/>
      <c r="D279" s="17"/>
      <c r="E279" s="18"/>
      <c r="F279" s="18"/>
    </row>
    <row r="280" spans="3:6" ht="12.75">
      <c r="C280" s="16"/>
      <c r="D280" s="17"/>
      <c r="E280" s="18"/>
      <c r="F280" s="18"/>
    </row>
    <row r="281" spans="3:6" ht="12.75">
      <c r="C281" s="16"/>
      <c r="D281" s="17"/>
      <c r="E281" s="18"/>
      <c r="F281" s="18"/>
    </row>
    <row r="282" spans="3:6" ht="12.75">
      <c r="C282" s="16"/>
      <c r="D282" s="17"/>
      <c r="E282" s="18"/>
      <c r="F282" s="18"/>
    </row>
    <row r="283" spans="3:6" ht="12.75">
      <c r="C283" s="16"/>
      <c r="D283" s="17"/>
      <c r="E283" s="18"/>
      <c r="F283" s="18"/>
    </row>
    <row r="284" spans="3:6" ht="12.75">
      <c r="C284" s="16"/>
      <c r="D284" s="17"/>
      <c r="E284" s="18"/>
      <c r="F284" s="18"/>
    </row>
    <row r="285" spans="3:6" ht="12.75">
      <c r="C285" s="16"/>
      <c r="D285" s="17"/>
      <c r="E285" s="18"/>
      <c r="F285" s="18"/>
    </row>
    <row r="286" spans="3:6" ht="12.75">
      <c r="C286" s="16"/>
      <c r="D286" s="17"/>
      <c r="E286" s="18"/>
      <c r="F286" s="18"/>
    </row>
    <row r="287" spans="3:6" ht="12.75">
      <c r="C287" s="16"/>
      <c r="D287" s="17"/>
      <c r="E287" s="18"/>
      <c r="F287" s="18"/>
    </row>
    <row r="288" spans="3:6" ht="12.75">
      <c r="C288" s="16"/>
      <c r="D288" s="17"/>
      <c r="E288" s="18"/>
      <c r="F288" s="18"/>
    </row>
    <row r="289" spans="3:6" ht="12.75">
      <c r="C289" s="16"/>
      <c r="D289" s="17"/>
      <c r="E289" s="18"/>
      <c r="F289" s="18"/>
    </row>
    <row r="290" spans="3:6" ht="12.75">
      <c r="C290" s="16"/>
      <c r="D290" s="17"/>
      <c r="E290" s="18"/>
      <c r="F290" s="18"/>
    </row>
    <row r="291" spans="3:6" ht="12.75">
      <c r="C291" s="16"/>
      <c r="D291" s="17"/>
      <c r="E291" s="18"/>
      <c r="F291" s="18"/>
    </row>
    <row r="292" spans="3:6" ht="12.75">
      <c r="C292" s="16"/>
      <c r="D292" s="17"/>
      <c r="E292" s="18"/>
      <c r="F292" s="18"/>
    </row>
    <row r="293" spans="3:6" ht="12.75">
      <c r="C293" s="16"/>
      <c r="D293" s="17"/>
      <c r="E293" s="18"/>
      <c r="F293" s="18"/>
    </row>
    <row r="294" spans="3:6" ht="12.75">
      <c r="C294" s="16"/>
      <c r="D294" s="17"/>
      <c r="E294" s="18"/>
      <c r="F294" s="18"/>
    </row>
    <row r="295" spans="3:6" ht="12.75">
      <c r="C295" s="16"/>
      <c r="D295" s="17"/>
      <c r="E295" s="18"/>
      <c r="F295" s="18"/>
    </row>
    <row r="296" spans="3:6" ht="12.75">
      <c r="C296" s="16"/>
      <c r="D296" s="17"/>
      <c r="E296" s="18"/>
      <c r="F296" s="18"/>
    </row>
    <row r="297" spans="3:6" ht="12.75">
      <c r="C297" s="16"/>
      <c r="D297" s="17"/>
      <c r="E297" s="18"/>
      <c r="F297" s="18"/>
    </row>
    <row r="298" spans="3:6" ht="12.75">
      <c r="C298" s="16"/>
      <c r="D298" s="17"/>
      <c r="E298" s="18"/>
      <c r="F298" s="18"/>
    </row>
    <row r="299" spans="3:6" ht="12.75">
      <c r="C299" s="16"/>
      <c r="D299" s="17"/>
      <c r="E299" s="18"/>
      <c r="F299" s="18"/>
    </row>
    <row r="300" spans="3:6" ht="12.75">
      <c r="C300" s="16"/>
      <c r="D300" s="17"/>
      <c r="E300" s="18"/>
      <c r="F300" s="18"/>
    </row>
    <row r="301" spans="3:6" ht="12.75">
      <c r="C301" s="16"/>
      <c r="D301" s="17"/>
      <c r="E301" s="18"/>
      <c r="F301" s="18"/>
    </row>
    <row r="302" spans="3:6" ht="12.75">
      <c r="C302" s="16"/>
      <c r="D302" s="17"/>
      <c r="E302" s="18"/>
      <c r="F302" s="18"/>
    </row>
    <row r="303" spans="3:6" ht="12.75">
      <c r="C303" s="16"/>
      <c r="D303" s="17"/>
      <c r="E303" s="18"/>
      <c r="F303" s="18"/>
    </row>
    <row r="304" spans="3:6" ht="12.75">
      <c r="C304" s="16"/>
      <c r="D304" s="17"/>
      <c r="E304" s="18"/>
      <c r="F304" s="18"/>
    </row>
    <row r="305" spans="3:6" ht="12.75">
      <c r="C305" s="16"/>
      <c r="D305" s="17"/>
      <c r="E305" s="18"/>
      <c r="F305" s="18"/>
    </row>
    <row r="306" spans="3:6" ht="12.75">
      <c r="C306" s="16"/>
      <c r="D306" s="17"/>
      <c r="E306" s="18"/>
      <c r="F306" s="18"/>
    </row>
    <row r="307" spans="3:6" ht="12.75">
      <c r="C307" s="16"/>
      <c r="D307" s="17"/>
      <c r="E307" s="18"/>
      <c r="F307" s="18"/>
    </row>
    <row r="308" spans="3:6" ht="12.75">
      <c r="C308" s="16"/>
      <c r="D308" s="17"/>
      <c r="E308" s="18"/>
      <c r="F308" s="18"/>
    </row>
    <row r="309" spans="3:6" ht="12.75">
      <c r="C309" s="16"/>
      <c r="D309" s="17"/>
      <c r="E309" s="18"/>
      <c r="F309" s="18"/>
    </row>
    <row r="310" spans="3:6" ht="12.75">
      <c r="C310" s="16"/>
      <c r="D310" s="17"/>
      <c r="E310" s="18"/>
      <c r="F310" s="18"/>
    </row>
    <row r="311" spans="3:6" ht="12.75">
      <c r="C311" s="16"/>
      <c r="D311" s="17"/>
      <c r="E311" s="18"/>
      <c r="F311" s="18"/>
    </row>
    <row r="312" spans="3:6" ht="12.75">
      <c r="C312" s="16"/>
      <c r="D312" s="17"/>
      <c r="E312" s="18"/>
      <c r="F312" s="18"/>
    </row>
    <row r="313" spans="3:6" ht="12.75">
      <c r="C313" s="16"/>
      <c r="D313" s="17"/>
      <c r="E313" s="18"/>
      <c r="F313" s="18"/>
    </row>
    <row r="314" spans="3:6" ht="12.75">
      <c r="C314" s="16"/>
      <c r="D314" s="17"/>
      <c r="E314" s="18"/>
      <c r="F314" s="18"/>
    </row>
    <row r="315" spans="3:6" ht="12.75">
      <c r="C315" s="16"/>
      <c r="D315" s="17"/>
      <c r="E315" s="18"/>
      <c r="F315" s="18"/>
    </row>
    <row r="316" spans="3:6" ht="12.75">
      <c r="C316" s="16"/>
      <c r="D316" s="17"/>
      <c r="E316" s="18"/>
      <c r="F316" s="18"/>
    </row>
    <row r="317" spans="3:6" ht="12.75">
      <c r="C317" s="16"/>
      <c r="D317" s="17"/>
      <c r="E317" s="18"/>
      <c r="F317" s="18"/>
    </row>
    <row r="318" spans="3:6" ht="12.75">
      <c r="C318" s="16"/>
      <c r="D318" s="17"/>
      <c r="E318" s="18"/>
      <c r="F318" s="18"/>
    </row>
    <row r="319" spans="3:6" ht="12.75">
      <c r="C319" s="16"/>
      <c r="D319" s="17"/>
      <c r="E319" s="18"/>
      <c r="F319" s="18"/>
    </row>
    <row r="320" spans="3:6" ht="12.75">
      <c r="C320" s="16"/>
      <c r="D320" s="17"/>
      <c r="E320" s="18"/>
      <c r="F320" s="18"/>
    </row>
    <row r="321" spans="3:6" ht="12.75">
      <c r="C321" s="16"/>
      <c r="D321" s="17"/>
      <c r="E321" s="18"/>
      <c r="F321" s="18"/>
    </row>
    <row r="322" spans="3:6" ht="12.75">
      <c r="C322" s="16"/>
      <c r="D322" s="17"/>
      <c r="E322" s="18"/>
      <c r="F322" s="18"/>
    </row>
    <row r="323" spans="3:6" ht="12.75">
      <c r="C323" s="16"/>
      <c r="D323" s="17"/>
      <c r="E323" s="18"/>
      <c r="F323" s="18"/>
    </row>
    <row r="324" spans="3:6" ht="12.75">
      <c r="C324" s="16"/>
      <c r="D324" s="17"/>
      <c r="E324" s="18"/>
      <c r="F324" s="18"/>
    </row>
    <row r="325" spans="3:6" ht="12.75">
      <c r="C325" s="16"/>
      <c r="D325" s="17"/>
      <c r="E325" s="18"/>
      <c r="F325" s="18"/>
    </row>
    <row r="326" spans="3:6" ht="12.75">
      <c r="C326" s="16"/>
      <c r="D326" s="17"/>
      <c r="E326" s="18"/>
      <c r="F326" s="18"/>
    </row>
    <row r="327" spans="3:6" ht="12.75">
      <c r="C327" s="16"/>
      <c r="D327" s="17"/>
      <c r="E327" s="18"/>
      <c r="F327" s="18"/>
    </row>
    <row r="328" spans="3:6" ht="12.75">
      <c r="C328" s="16"/>
      <c r="D328" s="17"/>
      <c r="E328" s="18"/>
      <c r="F328" s="18"/>
    </row>
    <row r="329" spans="3:6" ht="12.75">
      <c r="C329" s="16"/>
      <c r="D329" s="17"/>
      <c r="E329" s="18"/>
      <c r="F329" s="18"/>
    </row>
    <row r="330" spans="3:6" ht="12.75">
      <c r="C330" s="16"/>
      <c r="D330" s="17"/>
      <c r="E330" s="18"/>
      <c r="F330" s="18"/>
    </row>
    <row r="331" spans="3:6" ht="12.75">
      <c r="C331" s="16"/>
      <c r="D331" s="17"/>
      <c r="E331" s="18"/>
      <c r="F331" s="18"/>
    </row>
    <row r="332" spans="3:6" ht="12.75">
      <c r="C332" s="16"/>
      <c r="D332" s="17"/>
      <c r="E332" s="18"/>
      <c r="F332" s="18"/>
    </row>
    <row r="333" spans="3:6" ht="12.75">
      <c r="C333" s="16"/>
      <c r="D333" s="17"/>
      <c r="E333" s="18"/>
      <c r="F333" s="18"/>
    </row>
    <row r="334" spans="3:6" ht="12.75">
      <c r="C334" s="16"/>
      <c r="D334" s="17"/>
      <c r="E334" s="18"/>
      <c r="F334" s="18"/>
    </row>
    <row r="335" spans="3:6" ht="12.75">
      <c r="C335" s="16"/>
      <c r="D335" s="17"/>
      <c r="E335" s="18"/>
      <c r="F335" s="18"/>
    </row>
    <row r="336" spans="3:6" ht="12.75">
      <c r="C336" s="16"/>
      <c r="D336" s="17"/>
      <c r="E336" s="18"/>
      <c r="F336" s="18"/>
    </row>
    <row r="337" spans="3:6" ht="12.75">
      <c r="C337" s="16"/>
      <c r="D337" s="17"/>
      <c r="E337" s="18"/>
      <c r="F337" s="18"/>
    </row>
    <row r="338" spans="3:6" ht="12.75">
      <c r="C338" s="16"/>
      <c r="D338" s="17"/>
      <c r="E338" s="18"/>
      <c r="F338" s="18"/>
    </row>
    <row r="339" spans="3:6" ht="12.75">
      <c r="C339" s="16"/>
      <c r="D339" s="17"/>
      <c r="E339" s="18"/>
      <c r="F339" s="18"/>
    </row>
    <row r="340" spans="3:6" ht="12.75">
      <c r="C340" s="16"/>
      <c r="D340" s="17"/>
      <c r="E340" s="18"/>
      <c r="F340" s="18"/>
    </row>
    <row r="341" spans="3:6" ht="12.75">
      <c r="C341" s="16"/>
      <c r="D341" s="17"/>
      <c r="E341" s="18"/>
      <c r="F341" s="18"/>
    </row>
    <row r="342" spans="3:6" ht="12.75">
      <c r="C342" s="16"/>
      <c r="D342" s="17"/>
      <c r="E342" s="18"/>
      <c r="F342" s="18"/>
    </row>
    <row r="343" spans="3:6" ht="12.75">
      <c r="C343" s="16"/>
      <c r="D343" s="17"/>
      <c r="E343" s="18"/>
      <c r="F343" s="18"/>
    </row>
    <row r="344" spans="3:6" ht="12.75">
      <c r="C344" s="16"/>
      <c r="D344" s="17"/>
      <c r="E344" s="18"/>
      <c r="F344" s="18"/>
    </row>
    <row r="345" spans="3:6" ht="12.75">
      <c r="C345" s="16"/>
      <c r="D345" s="17"/>
      <c r="E345" s="18"/>
      <c r="F345" s="18"/>
    </row>
    <row r="346" spans="3:6" ht="12.75">
      <c r="C346" s="16"/>
      <c r="D346" s="17"/>
      <c r="E346" s="18"/>
      <c r="F346" s="18"/>
    </row>
    <row r="347" spans="3:6" ht="12.75">
      <c r="C347" s="16"/>
      <c r="D347" s="17"/>
      <c r="E347" s="18"/>
      <c r="F347" s="18"/>
    </row>
    <row r="348" spans="3:6" ht="12.75">
      <c r="C348" s="16"/>
      <c r="D348" s="17"/>
      <c r="E348" s="18"/>
      <c r="F348" s="18"/>
    </row>
    <row r="349" spans="3:6" ht="12.75">
      <c r="C349" s="16"/>
      <c r="D349" s="17"/>
      <c r="E349" s="18"/>
      <c r="F349" s="18"/>
    </row>
    <row r="350" spans="3:6" ht="12.75">
      <c r="C350" s="16"/>
      <c r="D350" s="17"/>
      <c r="E350" s="18"/>
      <c r="F350" s="18"/>
    </row>
    <row r="351" spans="3:6" ht="12.75">
      <c r="C351" s="16"/>
      <c r="D351" s="17"/>
      <c r="E351" s="18"/>
      <c r="F351" s="18"/>
    </row>
    <row r="352" spans="3:6" ht="12.75">
      <c r="C352" s="16"/>
      <c r="D352" s="17"/>
      <c r="E352" s="18"/>
      <c r="F352" s="18"/>
    </row>
    <row r="353" spans="3:6" ht="12.75">
      <c r="C353" s="16"/>
      <c r="D353" s="17"/>
      <c r="E353" s="18"/>
      <c r="F353" s="18"/>
    </row>
    <row r="354" spans="3:6" ht="12.75">
      <c r="C354" s="16"/>
      <c r="D354" s="17"/>
      <c r="E354" s="18"/>
      <c r="F354" s="18"/>
    </row>
    <row r="355" spans="3:6" ht="12.75">
      <c r="C355" s="16"/>
      <c r="D355" s="17"/>
      <c r="E355" s="18"/>
      <c r="F355" s="18"/>
    </row>
    <row r="356" spans="3:6" ht="12.75">
      <c r="C356" s="16"/>
      <c r="D356" s="17"/>
      <c r="E356" s="18"/>
      <c r="F356" s="18"/>
    </row>
    <row r="357" spans="3:6" ht="12.75">
      <c r="C357" s="16"/>
      <c r="D357" s="17"/>
      <c r="E357" s="18"/>
      <c r="F357" s="18"/>
    </row>
    <row r="358" spans="3:6" ht="12.75">
      <c r="C358" s="16"/>
      <c r="D358" s="17"/>
      <c r="E358" s="18"/>
      <c r="F358" s="18"/>
    </row>
    <row r="359" spans="3:6" ht="12.75">
      <c r="C359" s="16"/>
      <c r="D359" s="17"/>
      <c r="E359" s="18"/>
      <c r="F359" s="18"/>
    </row>
    <row r="360" spans="3:6" ht="12.75">
      <c r="C360" s="16"/>
      <c r="D360" s="17"/>
      <c r="E360" s="18"/>
      <c r="F360" s="18"/>
    </row>
    <row r="361" spans="3:6" ht="12.75">
      <c r="C361" s="16"/>
      <c r="D361" s="17"/>
      <c r="E361" s="18"/>
      <c r="F361" s="18"/>
    </row>
    <row r="362" spans="3:6" ht="12.75">
      <c r="C362" s="16"/>
      <c r="D362" s="17"/>
      <c r="E362" s="18"/>
      <c r="F362" s="18"/>
    </row>
    <row r="363" spans="3:6" ht="12.75">
      <c r="C363" s="16"/>
      <c r="D363" s="17"/>
      <c r="E363" s="18"/>
      <c r="F363" s="18"/>
    </row>
    <row r="364" spans="3:6" ht="12.75">
      <c r="C364" s="16"/>
      <c r="D364" s="17"/>
      <c r="E364" s="18"/>
      <c r="F364" s="18"/>
    </row>
    <row r="365" spans="3:6" ht="12.75">
      <c r="C365" s="16"/>
      <c r="D365" s="17"/>
      <c r="E365" s="18"/>
      <c r="F365" s="18"/>
    </row>
    <row r="366" spans="3:6" ht="12.75">
      <c r="C366" s="16"/>
      <c r="D366" s="17"/>
      <c r="E366" s="18"/>
      <c r="F366" s="18"/>
    </row>
    <row r="367" spans="3:6" ht="12.75">
      <c r="C367" s="16"/>
      <c r="D367" s="17"/>
      <c r="E367" s="18"/>
      <c r="F367" s="18"/>
    </row>
    <row r="368" spans="3:6" ht="12.75">
      <c r="C368" s="16"/>
      <c r="D368" s="17"/>
      <c r="E368" s="18"/>
      <c r="F368" s="18"/>
    </row>
    <row r="369" spans="3:6" ht="12.75">
      <c r="C369" s="16"/>
      <c r="D369" s="17"/>
      <c r="E369" s="18"/>
      <c r="F369" s="18"/>
    </row>
    <row r="370" spans="3:6" ht="12.75">
      <c r="C370" s="16"/>
      <c r="D370" s="17"/>
      <c r="E370" s="18"/>
      <c r="F370" s="18"/>
    </row>
    <row r="371" spans="3:6" ht="12.75">
      <c r="C371" s="16"/>
      <c r="D371" s="17"/>
      <c r="E371" s="18"/>
      <c r="F371" s="18"/>
    </row>
    <row r="372" spans="3:6" ht="12.75">
      <c r="C372" s="16"/>
      <c r="D372" s="17"/>
      <c r="E372" s="18"/>
      <c r="F372" s="18"/>
    </row>
    <row r="373" spans="3:6" ht="12.75">
      <c r="C373" s="16"/>
      <c r="D373" s="17"/>
      <c r="E373" s="18"/>
      <c r="F373" s="18"/>
    </row>
    <row r="374" spans="3:6" ht="12.75">
      <c r="C374" s="16"/>
      <c r="D374" s="17"/>
      <c r="E374" s="18"/>
      <c r="F374" s="18"/>
    </row>
    <row r="375" spans="3:6" ht="12.75">
      <c r="C375" s="16"/>
      <c r="D375" s="17"/>
      <c r="E375" s="18"/>
      <c r="F375" s="18"/>
    </row>
    <row r="376" spans="3:6" ht="12.75">
      <c r="C376" s="16"/>
      <c r="D376" s="17"/>
      <c r="E376" s="18"/>
      <c r="F376" s="18"/>
    </row>
    <row r="377" spans="3:6" ht="12.75">
      <c r="C377" s="16"/>
      <c r="D377" s="17"/>
      <c r="E377" s="18"/>
      <c r="F377" s="18"/>
    </row>
    <row r="378" spans="3:6" ht="12.75">
      <c r="C378" s="16"/>
      <c r="D378" s="17"/>
      <c r="E378" s="18"/>
      <c r="F378" s="18"/>
    </row>
    <row r="379" spans="3:6" ht="12.75">
      <c r="C379" s="16"/>
      <c r="D379" s="17"/>
      <c r="E379" s="18"/>
      <c r="F379" s="18"/>
    </row>
    <row r="380" spans="3:6" ht="12.75">
      <c r="C380" s="16"/>
      <c r="D380" s="17"/>
      <c r="E380" s="18"/>
      <c r="F380" s="18"/>
    </row>
    <row r="381" spans="3:6" ht="12.75">
      <c r="C381" s="16"/>
      <c r="D381" s="17"/>
      <c r="E381" s="18"/>
      <c r="F381" s="18"/>
    </row>
    <row r="382" spans="3:6" ht="12.75">
      <c r="C382" s="16"/>
      <c r="D382" s="17"/>
      <c r="E382" s="18"/>
      <c r="F382" s="18"/>
    </row>
    <row r="383" spans="3:6" ht="12.75">
      <c r="C383" s="16"/>
      <c r="D383" s="17"/>
      <c r="E383" s="18"/>
      <c r="F383" s="18"/>
    </row>
    <row r="384" spans="3:6" ht="12.75">
      <c r="C384" s="16"/>
      <c r="D384" s="17"/>
      <c r="E384" s="18"/>
      <c r="F384" s="18"/>
    </row>
    <row r="385" spans="3:6" ht="12.75">
      <c r="C385" s="16"/>
      <c r="D385" s="17"/>
      <c r="E385" s="18"/>
      <c r="F385" s="18"/>
    </row>
    <row r="386" spans="3:6" ht="12.75">
      <c r="C386" s="16"/>
      <c r="D386" s="17"/>
      <c r="E386" s="18"/>
      <c r="F386" s="18"/>
    </row>
    <row r="387" spans="3:6" ht="12.75">
      <c r="C387" s="16"/>
      <c r="D387" s="17"/>
      <c r="E387" s="18"/>
      <c r="F387" s="18"/>
    </row>
    <row r="388" spans="3:6" ht="12.75">
      <c r="C388" s="16"/>
      <c r="D388" s="17"/>
      <c r="E388" s="18"/>
      <c r="F388" s="18"/>
    </row>
    <row r="389" spans="3:6" ht="12.75">
      <c r="C389" s="16"/>
      <c r="D389" s="17"/>
      <c r="E389" s="18"/>
      <c r="F389" s="18"/>
    </row>
    <row r="390" spans="3:6" ht="12.75">
      <c r="C390" s="16"/>
      <c r="D390" s="17"/>
      <c r="E390" s="18"/>
      <c r="F390" s="18"/>
    </row>
    <row r="391" spans="3:6" ht="12.75">
      <c r="C391" s="16"/>
      <c r="D391" s="17"/>
      <c r="E391" s="18"/>
      <c r="F391" s="18"/>
    </row>
    <row r="392" spans="3:6" ht="12.75">
      <c r="C392" s="16"/>
      <c r="D392" s="17"/>
      <c r="E392" s="18"/>
      <c r="F392" s="18"/>
    </row>
    <row r="393" spans="3:6" ht="12.75">
      <c r="C393" s="16"/>
      <c r="D393" s="17"/>
      <c r="E393" s="18"/>
      <c r="F393" s="18"/>
    </row>
    <row r="394" spans="3:6" ht="12.75">
      <c r="C394" s="16"/>
      <c r="D394" s="17"/>
      <c r="E394" s="18"/>
      <c r="F394" s="18"/>
    </row>
    <row r="395" spans="3:6" ht="12.75">
      <c r="C395" s="16"/>
      <c r="D395" s="17"/>
      <c r="E395" s="18"/>
      <c r="F395" s="18"/>
    </row>
    <row r="396" spans="3:6" ht="12.75">
      <c r="C396" s="16"/>
      <c r="D396" s="17"/>
      <c r="E396" s="18"/>
      <c r="F396" s="18"/>
    </row>
    <row r="397" spans="3:6" ht="12.75">
      <c r="C397" s="16"/>
      <c r="D397" s="17"/>
      <c r="E397" s="18"/>
      <c r="F397" s="18"/>
    </row>
    <row r="398" spans="3:6" ht="12.75">
      <c r="C398" s="16"/>
      <c r="D398" s="17"/>
      <c r="E398" s="18"/>
      <c r="F398" s="18"/>
    </row>
    <row r="399" spans="3:6" ht="12.75">
      <c r="C399" s="16"/>
      <c r="D399" s="17"/>
      <c r="E399" s="18"/>
      <c r="F399" s="18"/>
    </row>
    <row r="400" spans="3:6" ht="12.75">
      <c r="C400" s="16"/>
      <c r="D400" s="17"/>
      <c r="E400" s="18"/>
      <c r="F400" s="18"/>
    </row>
    <row r="401" spans="3:6" ht="12.75">
      <c r="C401" s="16"/>
      <c r="D401" s="17"/>
      <c r="E401" s="18"/>
      <c r="F401" s="18"/>
    </row>
    <row r="402" spans="3:6" ht="12.75">
      <c r="C402" s="16"/>
      <c r="D402" s="17"/>
      <c r="E402" s="18"/>
      <c r="F402" s="18"/>
    </row>
    <row r="403" spans="3:6" ht="12.75">
      <c r="C403" s="16"/>
      <c r="D403" s="17"/>
      <c r="E403" s="18"/>
      <c r="F403" s="18"/>
    </row>
    <row r="404" spans="3:6" ht="12.75">
      <c r="C404" s="16"/>
      <c r="D404" s="17"/>
      <c r="E404" s="18"/>
      <c r="F404" s="18"/>
    </row>
    <row r="405" spans="3:6" ht="12.75">
      <c r="C405" s="16"/>
      <c r="D405" s="17"/>
      <c r="E405" s="18"/>
      <c r="F405" s="18"/>
    </row>
    <row r="406" spans="3:6" ht="12.75">
      <c r="C406" s="16"/>
      <c r="D406" s="17"/>
      <c r="E406" s="18"/>
      <c r="F406" s="18"/>
    </row>
    <row r="407" spans="3:6" ht="12.75">
      <c r="C407" s="16"/>
      <c r="D407" s="17"/>
      <c r="E407" s="18"/>
      <c r="F407" s="18"/>
    </row>
    <row r="408" spans="3:6" ht="12.75">
      <c r="C408" s="16"/>
      <c r="D408" s="17"/>
      <c r="E408" s="18"/>
      <c r="F408" s="18"/>
    </row>
    <row r="409" spans="3:6" ht="12.75">
      <c r="C409" s="16"/>
      <c r="D409" s="17"/>
      <c r="E409" s="18"/>
      <c r="F409" s="18"/>
    </row>
    <row r="410" spans="3:6" ht="12.75">
      <c r="C410" s="16"/>
      <c r="D410" s="17"/>
      <c r="E410" s="18"/>
      <c r="F410" s="18"/>
    </row>
    <row r="411" spans="3:6" ht="12.75">
      <c r="C411" s="16"/>
      <c r="D411" s="17"/>
      <c r="E411" s="18"/>
      <c r="F411" s="18"/>
    </row>
    <row r="412" spans="3:6" ht="12.75">
      <c r="C412" s="16"/>
      <c r="D412" s="17"/>
      <c r="E412" s="18"/>
      <c r="F412" s="18"/>
    </row>
    <row r="413" spans="3:6" ht="12.75">
      <c r="C413" s="16"/>
      <c r="D413" s="17"/>
      <c r="E413" s="18"/>
      <c r="F413" s="18"/>
    </row>
    <row r="414" spans="3:6" ht="12.75">
      <c r="C414" s="16"/>
      <c r="D414" s="17"/>
      <c r="E414" s="18"/>
      <c r="F414" s="18"/>
    </row>
    <row r="415" spans="3:6" ht="12.75">
      <c r="C415" s="16"/>
      <c r="D415" s="17"/>
      <c r="E415" s="18"/>
      <c r="F415" s="18"/>
    </row>
    <row r="416" spans="3:6" ht="12.75">
      <c r="C416" s="16"/>
      <c r="D416" s="17"/>
      <c r="E416" s="18"/>
      <c r="F416" s="18"/>
    </row>
    <row r="417" spans="3:6" ht="12.75">
      <c r="C417" s="16"/>
      <c r="D417" s="17"/>
      <c r="E417" s="18"/>
      <c r="F417" s="18"/>
    </row>
    <row r="418" spans="3:6" ht="12.75">
      <c r="C418" s="16"/>
      <c r="D418" s="17"/>
      <c r="E418" s="18"/>
      <c r="F418" s="18"/>
    </row>
    <row r="419" spans="3:6" ht="12.75">
      <c r="C419" s="16"/>
      <c r="D419" s="17"/>
      <c r="E419" s="18"/>
      <c r="F419" s="18"/>
    </row>
    <row r="420" spans="3:6" ht="12.75">
      <c r="C420" s="16"/>
      <c r="D420" s="17"/>
      <c r="E420" s="18"/>
      <c r="F420" s="18"/>
    </row>
    <row r="421" spans="3:6" ht="12.75">
      <c r="C421" s="16"/>
      <c r="D421" s="17"/>
      <c r="E421" s="18"/>
      <c r="F421" s="18"/>
    </row>
    <row r="422" spans="3:6" ht="12.75">
      <c r="C422" s="16"/>
      <c r="D422" s="17"/>
      <c r="E422" s="18"/>
      <c r="F422" s="18"/>
    </row>
    <row r="423" spans="3:6" ht="12.75">
      <c r="C423" s="16"/>
      <c r="D423" s="17"/>
      <c r="E423" s="18"/>
      <c r="F423" s="18"/>
    </row>
    <row r="424" spans="3:6" ht="12.75">
      <c r="C424" s="16"/>
      <c r="D424" s="17"/>
      <c r="E424" s="18"/>
      <c r="F424" s="18"/>
    </row>
    <row r="425" spans="3:6" ht="12.75">
      <c r="C425" s="16"/>
      <c r="D425" s="17"/>
      <c r="E425" s="18"/>
      <c r="F425" s="18"/>
    </row>
    <row r="426" spans="3:6" ht="12.75">
      <c r="C426" s="16"/>
      <c r="D426" s="17"/>
      <c r="E426" s="18"/>
      <c r="F426" s="18"/>
    </row>
    <row r="427" spans="3:6" ht="12.75">
      <c r="C427" s="16"/>
      <c r="D427" s="17"/>
      <c r="E427" s="18"/>
      <c r="F427" s="18"/>
    </row>
    <row r="428" spans="3:6" ht="12.75">
      <c r="C428" s="16"/>
      <c r="D428" s="17"/>
      <c r="E428" s="18"/>
      <c r="F428" s="18"/>
    </row>
    <row r="429" spans="3:6" ht="12.75">
      <c r="C429" s="16"/>
      <c r="D429" s="17"/>
      <c r="E429" s="18"/>
      <c r="F429" s="18"/>
    </row>
    <row r="430" spans="3:6" ht="12.75">
      <c r="C430" s="16"/>
      <c r="D430" s="17"/>
      <c r="E430" s="18"/>
      <c r="F430" s="18"/>
    </row>
    <row r="431" spans="3:6" ht="12.75">
      <c r="C431" s="16"/>
      <c r="D431" s="17"/>
      <c r="E431" s="18"/>
      <c r="F431" s="18"/>
    </row>
    <row r="432" spans="3:6" ht="12.75">
      <c r="C432" s="16"/>
      <c r="D432" s="17"/>
      <c r="E432" s="18"/>
      <c r="F432" s="18"/>
    </row>
    <row r="433" spans="3:6" ht="12.75">
      <c r="C433" s="16"/>
      <c r="D433" s="17"/>
      <c r="E433" s="18"/>
      <c r="F433" s="18"/>
    </row>
    <row r="434" spans="3:6" ht="12.75">
      <c r="C434" s="16"/>
      <c r="D434" s="17"/>
      <c r="E434" s="18"/>
      <c r="F434" s="18"/>
    </row>
    <row r="435" spans="3:6" ht="12.75">
      <c r="C435" s="16"/>
      <c r="D435" s="17"/>
      <c r="E435" s="18"/>
      <c r="F435" s="18"/>
    </row>
    <row r="436" spans="3:6" ht="12.75">
      <c r="C436" s="16"/>
      <c r="D436" s="17"/>
      <c r="E436" s="18"/>
      <c r="F436" s="18"/>
    </row>
    <row r="437" spans="3:6" ht="12.75">
      <c r="C437" s="16"/>
      <c r="D437" s="17"/>
      <c r="E437" s="18"/>
      <c r="F437" s="18"/>
    </row>
    <row r="438" spans="3:6" ht="12.75">
      <c r="C438" s="16"/>
      <c r="D438" s="17"/>
      <c r="E438" s="18"/>
      <c r="F438" s="18"/>
    </row>
    <row r="439" spans="3:6" ht="12.75">
      <c r="C439" s="16"/>
      <c r="D439" s="17"/>
      <c r="E439" s="18"/>
      <c r="F439" s="18"/>
    </row>
    <row r="440" spans="3:6" ht="12.75">
      <c r="C440" s="16"/>
      <c r="D440" s="17"/>
      <c r="E440" s="18"/>
      <c r="F440" s="18"/>
    </row>
    <row r="441" spans="3:6" ht="12.75">
      <c r="C441" s="16"/>
      <c r="D441" s="17"/>
      <c r="E441" s="18"/>
      <c r="F441" s="18"/>
    </row>
    <row r="442" spans="3:6" ht="12.75">
      <c r="C442" s="16"/>
      <c r="D442" s="17"/>
      <c r="E442" s="18"/>
      <c r="F442" s="18"/>
    </row>
    <row r="443" spans="3:6" ht="12.75">
      <c r="C443" s="16"/>
      <c r="D443" s="17"/>
      <c r="E443" s="18"/>
      <c r="F443" s="18"/>
    </row>
    <row r="444" spans="3:6" ht="12.75">
      <c r="C444" s="16"/>
      <c r="D444" s="17"/>
      <c r="E444" s="18"/>
      <c r="F444" s="18"/>
    </row>
    <row r="445" spans="3:6" ht="12.75">
      <c r="C445" s="16"/>
      <c r="D445" s="17"/>
      <c r="E445" s="18"/>
      <c r="F445" s="18"/>
    </row>
    <row r="446" spans="3:6" ht="12.75">
      <c r="C446" s="16"/>
      <c r="D446" s="17"/>
      <c r="E446" s="18"/>
      <c r="F446" s="18"/>
    </row>
    <row r="447" spans="3:6" ht="12.75">
      <c r="C447" s="16"/>
      <c r="D447" s="17"/>
      <c r="E447" s="18"/>
      <c r="F447" s="18"/>
    </row>
    <row r="448" spans="3:6" ht="12.75">
      <c r="C448" s="16"/>
      <c r="D448" s="17"/>
      <c r="E448" s="18"/>
      <c r="F448" s="18"/>
    </row>
    <row r="449" spans="3:6" ht="12.75">
      <c r="C449" s="16"/>
      <c r="D449" s="17"/>
      <c r="E449" s="18"/>
      <c r="F449" s="18"/>
    </row>
    <row r="450" spans="3:6" ht="12.75">
      <c r="C450" s="16"/>
      <c r="D450" s="17"/>
      <c r="E450" s="18"/>
      <c r="F450" s="18"/>
    </row>
    <row r="451" spans="3:6" ht="12.75">
      <c r="C451" s="16"/>
      <c r="D451" s="17"/>
      <c r="E451" s="18"/>
      <c r="F451" s="18"/>
    </row>
    <row r="452" spans="3:6" ht="12.75">
      <c r="C452" s="16"/>
      <c r="D452" s="17"/>
      <c r="E452" s="18"/>
      <c r="F452" s="18"/>
    </row>
    <row r="453" spans="3:6" ht="12.75">
      <c r="C453" s="16"/>
      <c r="D453" s="17"/>
      <c r="E453" s="18"/>
      <c r="F453" s="18"/>
    </row>
    <row r="454" spans="3:6" ht="12.75">
      <c r="C454" s="16"/>
      <c r="D454" s="17"/>
      <c r="E454" s="18"/>
      <c r="F454" s="18"/>
    </row>
    <row r="455" spans="3:6" ht="12.75">
      <c r="C455" s="16"/>
      <c r="D455" s="17"/>
      <c r="E455" s="18"/>
      <c r="F455" s="18"/>
    </row>
    <row r="456" spans="3:6" ht="12.75">
      <c r="C456" s="16"/>
      <c r="D456" s="17"/>
      <c r="E456" s="18"/>
      <c r="F456" s="18"/>
    </row>
    <row r="457" spans="3:6" ht="12.75">
      <c r="C457" s="16"/>
      <c r="D457" s="17"/>
      <c r="E457" s="18"/>
      <c r="F457" s="18"/>
    </row>
    <row r="458" spans="3:6" ht="12.75">
      <c r="C458" s="16"/>
      <c r="D458" s="17"/>
      <c r="E458" s="18"/>
      <c r="F458" s="18"/>
    </row>
    <row r="459" spans="3:6" ht="12.75">
      <c r="C459" s="16"/>
      <c r="D459" s="17"/>
      <c r="E459" s="18"/>
      <c r="F459" s="18"/>
    </row>
    <row r="460" spans="3:6" ht="12.75">
      <c r="C460" s="16"/>
      <c r="D460" s="17"/>
      <c r="E460" s="18"/>
      <c r="F460" s="18"/>
    </row>
    <row r="461" spans="3:6" ht="12.75">
      <c r="C461" s="16"/>
      <c r="D461" s="17"/>
      <c r="E461" s="18"/>
      <c r="F461" s="18"/>
    </row>
    <row r="462" spans="3:6" ht="12.75">
      <c r="C462" s="16"/>
      <c r="D462" s="17"/>
      <c r="E462" s="18"/>
      <c r="F462" s="18"/>
    </row>
    <row r="463" spans="3:6" ht="12.75">
      <c r="C463" s="16"/>
      <c r="D463" s="17"/>
      <c r="E463" s="18"/>
      <c r="F463" s="18"/>
    </row>
    <row r="464" spans="3:6" ht="12.75">
      <c r="C464" s="16"/>
      <c r="D464" s="17"/>
      <c r="E464" s="18"/>
      <c r="F464" s="18"/>
    </row>
    <row r="465" spans="3:6" ht="12.75">
      <c r="C465" s="16"/>
      <c r="D465" s="17"/>
      <c r="E465" s="18"/>
      <c r="F465" s="18"/>
    </row>
    <row r="466" spans="3:6" ht="12.75">
      <c r="C466" s="16"/>
      <c r="D466" s="17"/>
      <c r="E466" s="18"/>
      <c r="F466" s="18"/>
    </row>
    <row r="467" spans="3:6" ht="12.75">
      <c r="C467" s="16"/>
      <c r="D467" s="17"/>
      <c r="E467" s="18"/>
      <c r="F467" s="18"/>
    </row>
    <row r="468" spans="3:6" ht="12.75">
      <c r="C468" s="16"/>
      <c r="D468" s="17"/>
      <c r="E468" s="18"/>
      <c r="F468" s="18"/>
    </row>
    <row r="469" spans="3:6" ht="12.75">
      <c r="C469" s="16"/>
      <c r="D469" s="17"/>
      <c r="E469" s="18"/>
      <c r="F469" s="18"/>
    </row>
    <row r="470" spans="3:6" ht="12.75">
      <c r="C470" s="16"/>
      <c r="D470" s="17"/>
      <c r="E470" s="18"/>
      <c r="F470" s="18"/>
    </row>
    <row r="471" spans="3:6" ht="12.75">
      <c r="C471" s="16"/>
      <c r="D471" s="17"/>
      <c r="E471" s="18"/>
      <c r="F471" s="18"/>
    </row>
    <row r="472" spans="3:6" ht="12.75">
      <c r="C472" s="16"/>
      <c r="D472" s="17"/>
      <c r="E472" s="18"/>
      <c r="F472" s="18"/>
    </row>
    <row r="473" spans="3:6" ht="12.75">
      <c r="C473" s="16"/>
      <c r="D473" s="17"/>
      <c r="E473" s="18"/>
      <c r="F473" s="18"/>
    </row>
    <row r="474" spans="3:6" ht="12.75">
      <c r="C474" s="16"/>
      <c r="D474" s="17"/>
      <c r="E474" s="18"/>
      <c r="F474" s="18"/>
    </row>
    <row r="475" spans="3:6" ht="12.75">
      <c r="C475" s="16"/>
      <c r="D475" s="17"/>
      <c r="E475" s="18"/>
      <c r="F475" s="18"/>
    </row>
    <row r="476" spans="3:6" ht="12.75">
      <c r="C476" s="16"/>
      <c r="D476" s="17"/>
      <c r="E476" s="18"/>
      <c r="F476" s="18"/>
    </row>
    <row r="477" spans="3:6" ht="12.75">
      <c r="C477" s="16"/>
      <c r="D477" s="17"/>
      <c r="E477" s="18"/>
      <c r="F477" s="18"/>
    </row>
    <row r="478" spans="3:6" ht="12.75">
      <c r="C478" s="16"/>
      <c r="D478" s="17"/>
      <c r="E478" s="18"/>
      <c r="F478" s="18"/>
    </row>
    <row r="479" spans="3:6" ht="12.75">
      <c r="C479" s="16"/>
      <c r="D479" s="17"/>
      <c r="E479" s="18"/>
      <c r="F479" s="18"/>
    </row>
    <row r="480" spans="3:6" ht="12.75">
      <c r="C480" s="16"/>
      <c r="D480" s="17"/>
      <c r="E480" s="18"/>
      <c r="F480" s="18"/>
    </row>
    <row r="481" spans="3:6" ht="12.75">
      <c r="C481" s="16"/>
      <c r="D481" s="17"/>
      <c r="E481" s="18"/>
      <c r="F481" s="18"/>
    </row>
    <row r="482" spans="3:6" ht="12.75">
      <c r="C482" s="16"/>
      <c r="D482" s="17"/>
      <c r="E482" s="18"/>
      <c r="F482" s="18"/>
    </row>
    <row r="483" spans="3:6" ht="12.75">
      <c r="C483" s="16"/>
      <c r="D483" s="17"/>
      <c r="E483" s="18"/>
      <c r="F483" s="18"/>
    </row>
    <row r="484" spans="3:6" ht="12.75">
      <c r="C484" s="16"/>
      <c r="D484" s="17"/>
      <c r="E484" s="18"/>
      <c r="F484" s="18"/>
    </row>
    <row r="485" spans="3:6" ht="12.75">
      <c r="C485" s="16"/>
      <c r="D485" s="17"/>
      <c r="E485" s="18"/>
      <c r="F485" s="18"/>
    </row>
    <row r="486" spans="3:6" ht="12.75">
      <c r="C486" s="16"/>
      <c r="D486" s="17"/>
      <c r="E486" s="18"/>
      <c r="F486" s="18"/>
    </row>
    <row r="487" spans="3:6" ht="12.75">
      <c r="C487" s="16"/>
      <c r="D487" s="17"/>
      <c r="E487" s="18"/>
      <c r="F487" s="18"/>
    </row>
    <row r="488" spans="3:6" ht="12.75">
      <c r="C488" s="16"/>
      <c r="D488" s="17"/>
      <c r="E488" s="18"/>
      <c r="F488" s="18"/>
    </row>
    <row r="489" spans="3:6" ht="12.75">
      <c r="C489" s="16"/>
      <c r="D489" s="17"/>
      <c r="E489" s="18"/>
      <c r="F489" s="18"/>
    </row>
    <row r="490" spans="3:6" ht="12.75">
      <c r="C490" s="16"/>
      <c r="D490" s="17"/>
      <c r="E490" s="18"/>
      <c r="F490" s="18"/>
    </row>
    <row r="491" spans="3:6" ht="12.75">
      <c r="C491" s="16"/>
      <c r="D491" s="17"/>
      <c r="E491" s="18"/>
      <c r="F491" s="18"/>
    </row>
    <row r="492" spans="3:6" ht="12.75">
      <c r="C492" s="16"/>
      <c r="D492" s="17"/>
      <c r="E492" s="18"/>
      <c r="F492" s="18"/>
    </row>
    <row r="493" spans="3:6" ht="12.75">
      <c r="C493" s="16"/>
      <c r="D493" s="17"/>
      <c r="E493" s="18"/>
      <c r="F493" s="18"/>
    </row>
    <row r="494" spans="3:6" ht="12.75">
      <c r="C494" s="16"/>
      <c r="D494" s="17"/>
      <c r="E494" s="18"/>
      <c r="F494" s="18"/>
    </row>
    <row r="495" spans="3:6" ht="12.75">
      <c r="C495" s="16"/>
      <c r="D495" s="17"/>
      <c r="E495" s="18"/>
      <c r="F495" s="18"/>
    </row>
    <row r="496" spans="3:6" ht="12.75">
      <c r="C496" s="16"/>
      <c r="D496" s="17"/>
      <c r="E496" s="18"/>
      <c r="F496" s="18"/>
    </row>
    <row r="497" spans="3:6" ht="12.75">
      <c r="C497" s="16"/>
      <c r="D497" s="17"/>
      <c r="E497" s="18"/>
      <c r="F497" s="18"/>
    </row>
    <row r="498" spans="3:6" ht="12.75">
      <c r="C498" s="16"/>
      <c r="D498" s="17"/>
      <c r="E498" s="18"/>
      <c r="F498" s="18"/>
    </row>
    <row r="499" spans="3:6" ht="12.75">
      <c r="C499" s="16"/>
      <c r="D499" s="17"/>
      <c r="E499" s="18"/>
      <c r="F499" s="18"/>
    </row>
    <row r="500" spans="3:6" ht="12.75">
      <c r="C500" s="16"/>
      <c r="D500" s="17"/>
      <c r="E500" s="18"/>
      <c r="F500" s="18"/>
    </row>
    <row r="501" spans="3:6" ht="12.75">
      <c r="C501" s="16"/>
      <c r="D501" s="17"/>
      <c r="E501" s="18"/>
      <c r="F501" s="18"/>
    </row>
    <row r="502" spans="3:6" ht="12.75">
      <c r="C502" s="16"/>
      <c r="D502" s="17"/>
      <c r="E502" s="18"/>
      <c r="F502" s="18"/>
    </row>
    <row r="503" spans="3:6" ht="12.75">
      <c r="C503" s="16"/>
      <c r="D503" s="17"/>
      <c r="E503" s="18"/>
      <c r="F503" s="18"/>
    </row>
    <row r="504" spans="3:6" ht="12.75">
      <c r="C504" s="16"/>
      <c r="D504" s="17"/>
      <c r="E504" s="18"/>
      <c r="F504" s="18"/>
    </row>
    <row r="505" spans="3:6" ht="12.75">
      <c r="C505" s="16"/>
      <c r="D505" s="17"/>
      <c r="E505" s="18"/>
      <c r="F505" s="18"/>
    </row>
    <row r="506" spans="3:6" ht="12.75">
      <c r="C506" s="16"/>
      <c r="D506" s="17"/>
      <c r="E506" s="18"/>
      <c r="F506" s="18"/>
    </row>
    <row r="507" spans="3:6" ht="12.75">
      <c r="C507" s="16"/>
      <c r="D507" s="17"/>
      <c r="E507" s="18"/>
      <c r="F507" s="18"/>
    </row>
    <row r="508" spans="3:6" ht="12.75">
      <c r="C508" s="16"/>
      <c r="D508" s="17"/>
      <c r="E508" s="18"/>
      <c r="F508" s="18"/>
    </row>
    <row r="509" spans="3:6" ht="12.75">
      <c r="C509" s="16"/>
      <c r="D509" s="17"/>
      <c r="E509" s="18"/>
      <c r="F509" s="18"/>
    </row>
    <row r="510" spans="3:6" ht="12.75">
      <c r="C510" s="16"/>
      <c r="D510" s="17"/>
      <c r="E510" s="18"/>
      <c r="F510" s="18"/>
    </row>
    <row r="511" spans="3:6" ht="12.75">
      <c r="C511" s="16"/>
      <c r="D511" s="17"/>
      <c r="E511" s="18"/>
      <c r="F511" s="18"/>
    </row>
    <row r="512" spans="3:6" ht="12.75">
      <c r="C512" s="16"/>
      <c r="D512" s="17"/>
      <c r="E512" s="18"/>
      <c r="F512" s="18"/>
    </row>
    <row r="513" spans="3:6" ht="12.75">
      <c r="C513" s="16"/>
      <c r="D513" s="17"/>
      <c r="E513" s="18"/>
      <c r="F513" s="18"/>
    </row>
    <row r="514" spans="3:6" ht="12.75">
      <c r="C514" s="16"/>
      <c r="D514" s="17"/>
      <c r="E514" s="18"/>
      <c r="F514" s="18"/>
    </row>
    <row r="515" spans="3:6" ht="12.75">
      <c r="C515" s="16"/>
      <c r="D515" s="17"/>
      <c r="E515" s="18"/>
      <c r="F515" s="18"/>
    </row>
    <row r="516" spans="3:6" ht="12.75">
      <c r="C516" s="16"/>
      <c r="D516" s="17"/>
      <c r="E516" s="18"/>
      <c r="F516" s="18"/>
    </row>
    <row r="517" spans="3:6" ht="12.75">
      <c r="C517" s="16"/>
      <c r="D517" s="17"/>
      <c r="E517" s="18"/>
      <c r="F517" s="18"/>
    </row>
    <row r="518" spans="3:6" ht="12.75">
      <c r="C518" s="16"/>
      <c r="D518" s="17"/>
      <c r="E518" s="18"/>
      <c r="F518" s="18"/>
    </row>
    <row r="519" spans="3:6" ht="12.75">
      <c r="C519" s="16"/>
      <c r="D519" s="17"/>
      <c r="E519" s="18"/>
      <c r="F519" s="18"/>
    </row>
    <row r="520" spans="3:6" ht="12.75">
      <c r="C520" s="16"/>
      <c r="D520" s="17"/>
      <c r="E520" s="18"/>
      <c r="F520" s="18"/>
    </row>
    <row r="521" spans="3:6" ht="12.75">
      <c r="C521" s="16"/>
      <c r="D521" s="17"/>
      <c r="E521" s="18"/>
      <c r="F521" s="18"/>
    </row>
    <row r="522" spans="3:6" ht="12.75">
      <c r="C522" s="16"/>
      <c r="D522" s="17"/>
      <c r="E522" s="18"/>
      <c r="F522" s="18"/>
    </row>
    <row r="523" spans="3:6" ht="12.75">
      <c r="C523" s="16"/>
      <c r="D523" s="17"/>
      <c r="E523" s="18"/>
      <c r="F523" s="18"/>
    </row>
    <row r="524" spans="3:6" ht="12.75">
      <c r="C524" s="16"/>
      <c r="D524" s="17"/>
      <c r="E524" s="18"/>
      <c r="F524" s="18"/>
    </row>
    <row r="525" spans="3:6" ht="12.75">
      <c r="C525" s="16"/>
      <c r="D525" s="17"/>
      <c r="E525" s="18"/>
      <c r="F525" s="18"/>
    </row>
    <row r="526" spans="3:6" ht="12.75">
      <c r="C526" s="16"/>
      <c r="D526" s="17"/>
      <c r="E526" s="18"/>
      <c r="F526" s="18"/>
    </row>
    <row r="527" spans="3:6" ht="12.75">
      <c r="C527" s="16"/>
      <c r="D527" s="17"/>
      <c r="E527" s="18"/>
      <c r="F527" s="18"/>
    </row>
    <row r="528" spans="3:6" ht="12.75">
      <c r="C528" s="16"/>
      <c r="D528" s="17"/>
      <c r="E528" s="18"/>
      <c r="F528" s="18"/>
    </row>
    <row r="529" spans="3:6" ht="12.75">
      <c r="C529" s="16"/>
      <c r="D529" s="17"/>
      <c r="E529" s="18"/>
      <c r="F529" s="18"/>
    </row>
    <row r="530" spans="3:6" ht="12.75">
      <c r="C530" s="16"/>
      <c r="D530" s="17"/>
      <c r="E530" s="18"/>
      <c r="F530" s="18"/>
    </row>
    <row r="531" spans="3:6" ht="12.75">
      <c r="C531" s="16"/>
      <c r="D531" s="17"/>
      <c r="E531" s="18"/>
      <c r="F531" s="18"/>
    </row>
    <row r="532" spans="3:6" ht="12.75">
      <c r="C532" s="16"/>
      <c r="D532" s="17"/>
      <c r="E532" s="18"/>
      <c r="F532" s="18"/>
    </row>
    <row r="533" spans="3:6" ht="12.75">
      <c r="C533" s="16"/>
      <c r="D533" s="17"/>
      <c r="E533" s="18"/>
      <c r="F533" s="18"/>
    </row>
    <row r="534" spans="3:6" ht="12.75">
      <c r="C534" s="16"/>
      <c r="D534" s="17"/>
      <c r="E534" s="18"/>
      <c r="F534" s="18"/>
    </row>
    <row r="535" spans="3:6" ht="12.75">
      <c r="C535" s="16"/>
      <c r="D535" s="17"/>
      <c r="E535" s="18"/>
      <c r="F535" s="18"/>
    </row>
    <row r="536" spans="3:6" ht="12.75">
      <c r="C536" s="16"/>
      <c r="D536" s="17"/>
      <c r="E536" s="18"/>
      <c r="F536" s="18"/>
    </row>
    <row r="537" spans="3:6" ht="12.75">
      <c r="C537" s="16"/>
      <c r="D537" s="17"/>
      <c r="E537" s="18"/>
      <c r="F537" s="18"/>
    </row>
    <row r="538" spans="3:6" ht="12.75">
      <c r="C538" s="16"/>
      <c r="D538" s="17"/>
      <c r="E538" s="18"/>
      <c r="F538" s="18"/>
    </row>
    <row r="539" spans="3:6" ht="12.75">
      <c r="C539" s="16"/>
      <c r="D539" s="17"/>
      <c r="E539" s="18"/>
      <c r="F539" s="18"/>
    </row>
    <row r="540" spans="3:6" ht="12.75">
      <c r="C540" s="16"/>
      <c r="D540" s="17"/>
      <c r="E540" s="18"/>
      <c r="F540" s="18"/>
    </row>
    <row r="541" spans="3:6" ht="12.75">
      <c r="C541" s="16"/>
      <c r="D541" s="17"/>
      <c r="E541" s="18"/>
      <c r="F541" s="18"/>
    </row>
    <row r="542" spans="3:6" ht="12.75">
      <c r="C542" s="16"/>
      <c r="D542" s="17"/>
      <c r="E542" s="18"/>
      <c r="F542" s="18"/>
    </row>
    <row r="543" spans="3:6" ht="12.75">
      <c r="C543" s="16"/>
      <c r="D543" s="17"/>
      <c r="E543" s="18"/>
      <c r="F543" s="18"/>
    </row>
    <row r="544" spans="3:6" ht="12.75">
      <c r="C544" s="16"/>
      <c r="D544" s="17"/>
      <c r="E544" s="18"/>
      <c r="F544" s="18"/>
    </row>
    <row r="545" spans="3:6" ht="12.75">
      <c r="C545" s="16"/>
      <c r="D545" s="17"/>
      <c r="E545" s="18"/>
      <c r="F545" s="18"/>
    </row>
    <row r="546" spans="3:6" ht="12.75">
      <c r="C546" s="16"/>
      <c r="D546" s="17"/>
      <c r="E546" s="18"/>
      <c r="F546" s="18"/>
    </row>
    <row r="547" spans="3:6" ht="12.75">
      <c r="C547" s="16"/>
      <c r="D547" s="17"/>
      <c r="E547" s="18"/>
      <c r="F547" s="18"/>
    </row>
    <row r="548" spans="3:6" ht="12.75">
      <c r="C548" s="16"/>
      <c r="D548" s="17"/>
      <c r="E548" s="18"/>
      <c r="F548" s="18"/>
    </row>
    <row r="549" spans="3:6" ht="12.75">
      <c r="C549" s="16"/>
      <c r="D549" s="17"/>
      <c r="E549" s="18"/>
      <c r="F549" s="18"/>
    </row>
    <row r="550" spans="3:6" ht="12.75">
      <c r="C550" s="16"/>
      <c r="D550" s="17"/>
      <c r="E550" s="18"/>
      <c r="F550" s="18"/>
    </row>
    <row r="551" spans="3:6" ht="12.75">
      <c r="C551" s="16"/>
      <c r="D551" s="17"/>
      <c r="E551" s="18"/>
      <c r="F551" s="18"/>
    </row>
    <row r="552" spans="3:6" ht="12.75">
      <c r="C552" s="16"/>
      <c r="D552" s="17"/>
      <c r="E552" s="18"/>
      <c r="F552" s="18"/>
    </row>
    <row r="553" spans="3:6" ht="12.75">
      <c r="C553" s="16"/>
      <c r="D553" s="17"/>
      <c r="E553" s="18"/>
      <c r="F553" s="18"/>
    </row>
    <row r="554" spans="3:6" ht="12.75">
      <c r="C554" s="16"/>
      <c r="D554" s="17"/>
      <c r="E554" s="18"/>
      <c r="F554" s="18"/>
    </row>
    <row r="555" spans="3:6" ht="12.75">
      <c r="C555" s="16"/>
      <c r="D555" s="17"/>
      <c r="E555" s="18"/>
      <c r="F555" s="18"/>
    </row>
    <row r="556" spans="3:6" ht="12.75">
      <c r="C556" s="16"/>
      <c r="D556" s="17"/>
      <c r="E556" s="18"/>
      <c r="F556" s="18"/>
    </row>
    <row r="557" spans="3:6" ht="12.75">
      <c r="C557" s="16"/>
      <c r="D557" s="17"/>
      <c r="E557" s="18"/>
      <c r="F557" s="18"/>
    </row>
    <row r="558" spans="3:6" ht="12.75">
      <c r="C558" s="16"/>
      <c r="D558" s="17"/>
      <c r="E558" s="18"/>
      <c r="F558" s="18"/>
    </row>
    <row r="559" spans="3:6" ht="12.75">
      <c r="C559" s="16"/>
      <c r="D559" s="17"/>
      <c r="E559" s="18"/>
      <c r="F559" s="18"/>
    </row>
    <row r="560" spans="3:6" ht="12.75">
      <c r="C560" s="16"/>
      <c r="D560" s="17"/>
      <c r="E560" s="18"/>
      <c r="F560" s="18"/>
    </row>
    <row r="561" spans="3:6" ht="12.75">
      <c r="C561" s="16"/>
      <c r="D561" s="17"/>
      <c r="E561" s="18"/>
      <c r="F561" s="18"/>
    </row>
    <row r="562" spans="3:6" ht="12.75">
      <c r="C562" s="16"/>
      <c r="D562" s="17"/>
      <c r="E562" s="18"/>
      <c r="F562" s="18"/>
    </row>
    <row r="563" spans="3:6" ht="12.75">
      <c r="C563" s="16"/>
      <c r="D563" s="17"/>
      <c r="E563" s="18"/>
      <c r="F563" s="18"/>
    </row>
    <row r="564" spans="3:6" ht="12.75">
      <c r="C564" s="16"/>
      <c r="D564" s="17"/>
      <c r="E564" s="18"/>
      <c r="F564" s="18"/>
    </row>
    <row r="565" spans="3:6" ht="12.75">
      <c r="C565" s="16"/>
      <c r="D565" s="17"/>
      <c r="E565" s="18"/>
      <c r="F565" s="18"/>
    </row>
    <row r="566" spans="3:6" ht="12.75">
      <c r="C566" s="16"/>
      <c r="D566" s="17"/>
      <c r="E566" s="18"/>
      <c r="F566" s="18"/>
    </row>
    <row r="567" spans="3:6" ht="12.75">
      <c r="C567" s="16"/>
      <c r="D567" s="17"/>
      <c r="E567" s="18"/>
      <c r="F567" s="18"/>
    </row>
    <row r="568" spans="3:6" ht="12.75">
      <c r="C568" s="16"/>
      <c r="D568" s="17"/>
      <c r="E568" s="18"/>
      <c r="F568" s="18"/>
    </row>
    <row r="569" spans="3:6" ht="12.75">
      <c r="C569" s="16"/>
      <c r="D569" s="17"/>
      <c r="E569" s="18"/>
      <c r="F569" s="18"/>
    </row>
    <row r="570" spans="3:6" ht="12.75">
      <c r="C570" s="16"/>
      <c r="D570" s="17"/>
      <c r="E570" s="18"/>
      <c r="F570" s="18"/>
    </row>
    <row r="571" spans="3:6" ht="12.75">
      <c r="C571" s="16"/>
      <c r="D571" s="17"/>
      <c r="E571" s="18"/>
      <c r="F571" s="18"/>
    </row>
    <row r="572" spans="3:6" ht="12.75">
      <c r="C572" s="16"/>
      <c r="D572" s="17"/>
      <c r="E572" s="18"/>
      <c r="F572" s="18"/>
    </row>
    <row r="573" spans="3:6" ht="12.75">
      <c r="C573" s="16"/>
      <c r="D573" s="17"/>
      <c r="E573" s="18"/>
      <c r="F573" s="18"/>
    </row>
    <row r="574" spans="3:6" ht="12.75">
      <c r="C574" s="16"/>
      <c r="D574" s="17"/>
      <c r="E574" s="18"/>
      <c r="F574" s="18"/>
    </row>
    <row r="575" spans="3:6" ht="12.75">
      <c r="C575" s="16"/>
      <c r="D575" s="17"/>
      <c r="E575" s="18"/>
      <c r="F575" s="18"/>
    </row>
    <row r="576" spans="3:6" ht="12.75">
      <c r="C576" s="16"/>
      <c r="D576" s="17"/>
      <c r="E576" s="18"/>
      <c r="F576" s="18"/>
    </row>
    <row r="577" spans="3:6" ht="12.75">
      <c r="C577" s="16"/>
      <c r="D577" s="17"/>
      <c r="E577" s="18"/>
      <c r="F577" s="18"/>
    </row>
    <row r="578" spans="3:6" ht="12.75">
      <c r="C578" s="16"/>
      <c r="D578" s="17"/>
      <c r="E578" s="18"/>
      <c r="F578" s="18"/>
    </row>
    <row r="579" spans="3:6" ht="12.75">
      <c r="C579" s="16"/>
      <c r="D579" s="17"/>
      <c r="E579" s="18"/>
      <c r="F579" s="18"/>
    </row>
    <row r="580" spans="3:6" ht="12.75">
      <c r="C580" s="16"/>
      <c r="D580" s="17"/>
      <c r="E580" s="18"/>
      <c r="F580" s="18"/>
    </row>
    <row r="581" spans="3:6" ht="12.75">
      <c r="C581" s="16"/>
      <c r="D581" s="17"/>
      <c r="E581" s="18"/>
      <c r="F581" s="18"/>
    </row>
    <row r="582" spans="3:6" ht="12.75">
      <c r="C582" s="16"/>
      <c r="D582" s="17"/>
      <c r="E582" s="18"/>
      <c r="F582" s="18"/>
    </row>
    <row r="583" spans="3:6" ht="12.75">
      <c r="C583" s="16"/>
      <c r="D583" s="17"/>
      <c r="E583" s="18"/>
      <c r="F583" s="18"/>
    </row>
    <row r="584" spans="3:6" ht="12.75">
      <c r="C584" s="16"/>
      <c r="D584" s="17"/>
      <c r="E584" s="18"/>
      <c r="F584" s="18"/>
    </row>
    <row r="585" spans="3:6" ht="12.75">
      <c r="C585" s="16"/>
      <c r="D585" s="17"/>
      <c r="E585" s="18"/>
      <c r="F585" s="18"/>
    </row>
    <row r="586" spans="3:6" ht="12.75">
      <c r="C586" s="16"/>
      <c r="D586" s="17"/>
      <c r="E586" s="18"/>
      <c r="F586" s="18"/>
    </row>
    <row r="587" spans="3:6" ht="12.75">
      <c r="C587" s="16"/>
      <c r="D587" s="17"/>
      <c r="E587" s="18"/>
      <c r="F587" s="18"/>
    </row>
    <row r="588" spans="3:6" ht="12.75">
      <c r="C588" s="16"/>
      <c r="D588" s="17"/>
      <c r="E588" s="18"/>
      <c r="F588" s="18"/>
    </row>
    <row r="589" spans="3:6" ht="12.75">
      <c r="C589" s="16"/>
      <c r="D589" s="17"/>
      <c r="E589" s="18"/>
      <c r="F589" s="18"/>
    </row>
    <row r="590" spans="3:6" ht="12.75">
      <c r="C590" s="16"/>
      <c r="D590" s="17"/>
      <c r="E590" s="18"/>
      <c r="F590" s="18"/>
    </row>
    <row r="591" spans="3:6" ht="12.75">
      <c r="C591" s="16"/>
      <c r="D591" s="17"/>
      <c r="E591" s="18"/>
      <c r="F591" s="18"/>
    </row>
    <row r="592" spans="3:6" ht="12.75">
      <c r="C592" s="16"/>
      <c r="D592" s="17"/>
      <c r="E592" s="18"/>
      <c r="F592" s="18"/>
    </row>
    <row r="593" spans="3:6" ht="12.75">
      <c r="C593" s="16"/>
      <c r="D593" s="17"/>
      <c r="E593" s="18"/>
      <c r="F593" s="18"/>
    </row>
    <row r="594" spans="3:6" ht="12.75">
      <c r="C594" s="16"/>
      <c r="D594" s="17"/>
      <c r="E594" s="18"/>
      <c r="F594" s="18"/>
    </row>
    <row r="595" spans="3:6" ht="12.75">
      <c r="C595" s="16"/>
      <c r="D595" s="17"/>
      <c r="E595" s="18"/>
      <c r="F595" s="18"/>
    </row>
    <row r="596" spans="3:6" ht="12.75">
      <c r="C596" s="16"/>
      <c r="D596" s="17"/>
      <c r="E596" s="18"/>
      <c r="F596" s="18"/>
    </row>
    <row r="597" spans="3:6" ht="12.75">
      <c r="C597" s="16"/>
      <c r="D597" s="17"/>
      <c r="E597" s="18"/>
      <c r="F597" s="18"/>
    </row>
    <row r="598" spans="3:6" ht="12.75">
      <c r="C598" s="16"/>
      <c r="D598" s="17"/>
      <c r="E598" s="18"/>
      <c r="F598" s="18"/>
    </row>
    <row r="599" spans="3:6" ht="12.75">
      <c r="C599" s="16"/>
      <c r="D599" s="17"/>
      <c r="E599" s="18"/>
      <c r="F599" s="18"/>
    </row>
    <row r="600" spans="3:6" ht="12.75">
      <c r="C600" s="16"/>
      <c r="D600" s="17"/>
      <c r="E600" s="18"/>
      <c r="F600" s="18"/>
    </row>
    <row r="601" spans="3:6" ht="12.75">
      <c r="C601" s="16"/>
      <c r="D601" s="17"/>
      <c r="E601" s="18"/>
      <c r="F601" s="18"/>
    </row>
    <row r="602" spans="3:6" ht="12.75">
      <c r="C602" s="16"/>
      <c r="D602" s="17"/>
      <c r="E602" s="18"/>
      <c r="F602" s="18"/>
    </row>
    <row r="603" spans="3:6" ht="12.75">
      <c r="C603" s="16"/>
      <c r="D603" s="17"/>
      <c r="E603" s="18"/>
      <c r="F603" s="18"/>
    </row>
    <row r="604" spans="3:6" ht="12.75">
      <c r="C604" s="16"/>
      <c r="D604" s="17"/>
      <c r="E604" s="18"/>
      <c r="F604" s="18"/>
    </row>
    <row r="605" spans="3:6" ht="12.75">
      <c r="C605" s="16"/>
      <c r="D605" s="17"/>
      <c r="E605" s="18"/>
      <c r="F605" s="18"/>
    </row>
    <row r="606" spans="3:6" ht="12.75">
      <c r="C606" s="16"/>
      <c r="D606" s="17"/>
      <c r="E606" s="18"/>
      <c r="F606" s="18"/>
    </row>
    <row r="607" spans="3:6" ht="12.75">
      <c r="C607" s="16"/>
      <c r="D607" s="17"/>
      <c r="E607" s="18"/>
      <c r="F607" s="18"/>
    </row>
    <row r="608" spans="3:6" ht="12.75">
      <c r="C608" s="16"/>
      <c r="D608" s="17"/>
      <c r="E608" s="18"/>
      <c r="F608" s="18"/>
    </row>
    <row r="609" spans="3:6" ht="12.75">
      <c r="C609" s="16"/>
      <c r="D609" s="17"/>
      <c r="E609" s="18"/>
      <c r="F609" s="18"/>
    </row>
    <row r="610" spans="3:6" ht="12.75">
      <c r="C610" s="16"/>
      <c r="D610" s="17"/>
      <c r="E610" s="18"/>
      <c r="F610" s="18"/>
    </row>
    <row r="611" spans="3:6" ht="12.75">
      <c r="C611" s="16"/>
      <c r="D611" s="17"/>
      <c r="E611" s="18"/>
      <c r="F611" s="18"/>
    </row>
    <row r="612" spans="3:6" ht="12.75">
      <c r="C612" s="16"/>
      <c r="D612" s="17"/>
      <c r="E612" s="18"/>
      <c r="F612" s="18"/>
    </row>
    <row r="613" spans="3:6" ht="12.75">
      <c r="C613" s="16"/>
      <c r="D613" s="17"/>
      <c r="E613" s="18"/>
      <c r="F613" s="18"/>
    </row>
    <row r="614" spans="3:6" ht="12.75">
      <c r="C614" s="16"/>
      <c r="D614" s="17"/>
      <c r="E614" s="18"/>
      <c r="F614" s="18"/>
    </row>
    <row r="615" spans="3:6" ht="12.75">
      <c r="C615" s="16"/>
      <c r="D615" s="17"/>
      <c r="E615" s="18"/>
      <c r="F615" s="18"/>
    </row>
    <row r="616" spans="3:6" ht="12.75">
      <c r="C616" s="16"/>
      <c r="D616" s="17"/>
      <c r="E616" s="18"/>
      <c r="F616" s="18"/>
    </row>
    <row r="617" spans="3:6" ht="12.75">
      <c r="C617" s="16"/>
      <c r="D617" s="17"/>
      <c r="E617" s="18"/>
      <c r="F617" s="18"/>
    </row>
    <row r="618" spans="3:6" ht="12.75">
      <c r="C618" s="16"/>
      <c r="D618" s="17"/>
      <c r="E618" s="18"/>
      <c r="F618" s="18"/>
    </row>
    <row r="619" spans="3:6" ht="12.75">
      <c r="C619" s="16"/>
      <c r="D619" s="17"/>
      <c r="E619" s="18"/>
      <c r="F619" s="18"/>
    </row>
    <row r="620" spans="3:6" ht="12.75">
      <c r="C620" s="16"/>
      <c r="D620" s="17"/>
      <c r="E620" s="18"/>
      <c r="F620" s="18"/>
    </row>
    <row r="621" spans="3:6" ht="12.75">
      <c r="C621" s="16"/>
      <c r="D621" s="17"/>
      <c r="E621" s="18"/>
      <c r="F621" s="18"/>
    </row>
    <row r="622" spans="3:6" ht="12.75">
      <c r="C622" s="16"/>
      <c r="D622" s="17"/>
      <c r="E622" s="18"/>
      <c r="F622" s="18"/>
    </row>
    <row r="623" spans="3:6" ht="12.75">
      <c r="C623" s="16"/>
      <c r="D623" s="17"/>
      <c r="E623" s="18"/>
      <c r="F623" s="18"/>
    </row>
    <row r="624" spans="3:6" ht="12.75">
      <c r="C624" s="16"/>
      <c r="D624" s="17"/>
      <c r="E624" s="18"/>
      <c r="F624" s="18"/>
    </row>
    <row r="625" spans="3:6" ht="12.75">
      <c r="C625" s="16"/>
      <c r="D625" s="17"/>
      <c r="E625" s="18"/>
      <c r="F625" s="18"/>
    </row>
    <row r="626" spans="3:6" ht="12.75">
      <c r="C626" s="16"/>
      <c r="D626" s="17"/>
      <c r="E626" s="18"/>
      <c r="F626" s="18"/>
    </row>
    <row r="627" spans="3:6" ht="12.75">
      <c r="C627" s="16"/>
      <c r="D627" s="17"/>
      <c r="E627" s="18"/>
      <c r="F627" s="18"/>
    </row>
    <row r="628" spans="3:6" ht="12.75">
      <c r="C628" s="16"/>
      <c r="D628" s="17"/>
      <c r="E628" s="18"/>
      <c r="F628" s="18"/>
    </row>
    <row r="629" spans="3:6" ht="12.75">
      <c r="C629" s="16"/>
      <c r="D629" s="17"/>
      <c r="E629" s="18"/>
      <c r="F629" s="18"/>
    </row>
    <row r="630" spans="3:6" ht="12.75">
      <c r="C630" s="16"/>
      <c r="D630" s="17"/>
      <c r="E630" s="18"/>
      <c r="F630" s="18"/>
    </row>
    <row r="631" spans="3:6" ht="12.75">
      <c r="C631" s="16"/>
      <c r="D631" s="17"/>
      <c r="E631" s="18"/>
      <c r="F631" s="18"/>
    </row>
    <row r="632" spans="3:6" ht="12.75">
      <c r="C632" s="16"/>
      <c r="D632" s="17"/>
      <c r="E632" s="18"/>
      <c r="F632" s="18"/>
    </row>
    <row r="633" spans="3:6" ht="12.75">
      <c r="C633" s="16"/>
      <c r="D633" s="17"/>
      <c r="E633" s="18"/>
      <c r="F633" s="18"/>
    </row>
    <row r="634" spans="3:6" ht="12.75">
      <c r="C634" s="16"/>
      <c r="D634" s="17"/>
      <c r="E634" s="18"/>
      <c r="F634" s="18"/>
    </row>
    <row r="635" spans="3:6" ht="12.75">
      <c r="C635" s="16"/>
      <c r="D635" s="17"/>
      <c r="E635" s="18"/>
      <c r="F635" s="18"/>
    </row>
    <row r="636" spans="3:6" ht="12.75">
      <c r="C636" s="16"/>
      <c r="D636" s="17"/>
      <c r="E636" s="18"/>
      <c r="F636" s="18"/>
    </row>
    <row r="637" spans="3:6" ht="12.75">
      <c r="C637" s="16"/>
      <c r="D637" s="17"/>
      <c r="E637" s="18"/>
      <c r="F637" s="18"/>
    </row>
    <row r="638" spans="3:6" ht="12.75">
      <c r="C638" s="16"/>
      <c r="D638" s="17"/>
      <c r="E638" s="18"/>
      <c r="F638" s="18"/>
    </row>
    <row r="639" spans="3:6" ht="12.75">
      <c r="C639" s="16"/>
      <c r="D639" s="17"/>
      <c r="E639" s="18"/>
      <c r="F639" s="18"/>
    </row>
    <row r="640" spans="3:6" ht="12.75">
      <c r="C640" s="16"/>
      <c r="D640" s="17"/>
      <c r="E640" s="18"/>
      <c r="F640" s="18"/>
    </row>
    <row r="641" spans="3:6" ht="12.75">
      <c r="C641" s="16"/>
      <c r="D641" s="17"/>
      <c r="E641" s="18"/>
      <c r="F641" s="18"/>
    </row>
    <row r="642" spans="3:6" ht="12.75">
      <c r="C642" s="16"/>
      <c r="D642" s="17"/>
      <c r="E642" s="18"/>
      <c r="F642" s="18"/>
    </row>
    <row r="643" spans="3:6" ht="12.75">
      <c r="C643" s="16"/>
      <c r="D643" s="17"/>
      <c r="E643" s="18"/>
      <c r="F643" s="18"/>
    </row>
    <row r="644" spans="3:6" ht="12.75">
      <c r="C644" s="16"/>
      <c r="D644" s="17"/>
      <c r="E644" s="18"/>
      <c r="F644" s="18"/>
    </row>
    <row r="645" spans="3:6" ht="12.75">
      <c r="C645" s="16"/>
      <c r="D645" s="17"/>
      <c r="E645" s="18"/>
      <c r="F645" s="18"/>
    </row>
    <row r="646" spans="3:6" ht="12.75">
      <c r="C646" s="16"/>
      <c r="D646" s="17"/>
      <c r="E646" s="18"/>
      <c r="F646" s="18"/>
    </row>
    <row r="647" spans="3:6" ht="12.75">
      <c r="C647" s="16"/>
      <c r="D647" s="17"/>
      <c r="E647" s="18"/>
      <c r="F647" s="18"/>
    </row>
    <row r="648" spans="3:6" ht="12.75">
      <c r="C648" s="16"/>
      <c r="D648" s="17"/>
      <c r="E648" s="18"/>
      <c r="F648" s="18"/>
    </row>
    <row r="649" spans="3:6" ht="12.75">
      <c r="C649" s="16"/>
      <c r="D649" s="17"/>
      <c r="E649" s="18"/>
      <c r="F649" s="18"/>
    </row>
    <row r="650" spans="3:6" ht="12.75">
      <c r="C650" s="16"/>
      <c r="D650" s="17"/>
      <c r="E650" s="18"/>
      <c r="F650" s="18"/>
    </row>
    <row r="651" spans="3:6" ht="12.75">
      <c r="C651" s="16"/>
      <c r="D651" s="17"/>
      <c r="E651" s="18"/>
      <c r="F651" s="18"/>
    </row>
    <row r="652" spans="3:6" ht="12.75">
      <c r="C652" s="16"/>
      <c r="D652" s="17"/>
      <c r="E652" s="18"/>
      <c r="F652" s="18"/>
    </row>
    <row r="653" spans="3:6" ht="12.75">
      <c r="C653" s="16"/>
      <c r="D653" s="17"/>
      <c r="E653" s="18"/>
      <c r="F653" s="18"/>
    </row>
    <row r="654" spans="3:6" ht="12.75">
      <c r="C654" s="16"/>
      <c r="D654" s="17"/>
      <c r="E654" s="18"/>
      <c r="F654" s="18"/>
    </row>
    <row r="655" spans="3:6" ht="12.75">
      <c r="C655" s="16"/>
      <c r="D655" s="17"/>
      <c r="E655" s="18"/>
      <c r="F655" s="18"/>
    </row>
    <row r="656" spans="3:6" ht="12.75">
      <c r="C656" s="16"/>
      <c r="D656" s="17"/>
      <c r="E656" s="18"/>
      <c r="F656" s="18"/>
    </row>
    <row r="657" spans="3:6" ht="12.75">
      <c r="C657" s="16"/>
      <c r="D657" s="17"/>
      <c r="E657" s="18"/>
      <c r="F657" s="18"/>
    </row>
    <row r="658" spans="3:6" ht="12.75">
      <c r="C658" s="16"/>
      <c r="D658" s="17"/>
      <c r="E658" s="18"/>
      <c r="F658" s="18"/>
    </row>
    <row r="659" spans="3:6" ht="12.75">
      <c r="C659" s="16"/>
      <c r="D659" s="17"/>
      <c r="E659" s="18"/>
      <c r="F659" s="18"/>
    </row>
    <row r="660" spans="3:6" ht="12.75">
      <c r="C660" s="16"/>
      <c r="D660" s="17"/>
      <c r="E660" s="18"/>
      <c r="F660" s="18"/>
    </row>
    <row r="661" spans="3:6" ht="12.75">
      <c r="C661" s="16"/>
      <c r="D661" s="17"/>
      <c r="E661" s="18"/>
      <c r="F661" s="18"/>
    </row>
    <row r="662" spans="3:6" ht="12.75">
      <c r="C662" s="16"/>
      <c r="D662" s="17"/>
      <c r="E662" s="18"/>
      <c r="F662" s="18"/>
    </row>
    <row r="663" spans="3:6" ht="12.75">
      <c r="C663" s="16"/>
      <c r="D663" s="17"/>
      <c r="E663" s="18"/>
      <c r="F663" s="18"/>
    </row>
    <row r="664" spans="3:6" ht="12.75">
      <c r="C664" s="16"/>
      <c r="D664" s="17"/>
      <c r="E664" s="18"/>
      <c r="F664" s="18"/>
    </row>
    <row r="665" spans="3:6" ht="12.75">
      <c r="C665" s="16"/>
      <c r="D665" s="17"/>
      <c r="E665" s="18"/>
      <c r="F665" s="18"/>
    </row>
    <row r="666" spans="3:6" ht="12.75">
      <c r="C666" s="16"/>
      <c r="D666" s="17"/>
      <c r="E666" s="18"/>
      <c r="F666" s="18"/>
    </row>
    <row r="667" spans="3:6" ht="12.75">
      <c r="C667" s="16"/>
      <c r="D667" s="17"/>
      <c r="E667" s="18"/>
      <c r="F667" s="18"/>
    </row>
    <row r="668" spans="3:6" ht="12.75">
      <c r="C668" s="16"/>
      <c r="D668" s="17"/>
      <c r="E668" s="18"/>
      <c r="F668" s="18"/>
    </row>
    <row r="669" spans="3:6" ht="12.75">
      <c r="C669" s="16"/>
      <c r="D669" s="17"/>
      <c r="E669" s="18"/>
      <c r="F669" s="18"/>
    </row>
    <row r="670" spans="3:6" ht="12.75">
      <c r="C670" s="16"/>
      <c r="D670" s="17"/>
      <c r="E670" s="18"/>
      <c r="F670" s="18"/>
    </row>
    <row r="671" spans="3:6" ht="12.75">
      <c r="C671" s="16"/>
      <c r="D671" s="17"/>
      <c r="E671" s="18"/>
      <c r="F671" s="18"/>
    </row>
    <row r="672" spans="3:6" ht="12.75">
      <c r="C672" s="16"/>
      <c r="D672" s="17"/>
      <c r="E672" s="18"/>
      <c r="F672" s="18"/>
    </row>
    <row r="673" spans="3:6" ht="12.75">
      <c r="C673" s="16"/>
      <c r="D673" s="17"/>
      <c r="E673" s="18"/>
      <c r="F673" s="18"/>
    </row>
    <row r="674" spans="3:6" ht="12.75">
      <c r="C674" s="16"/>
      <c r="D674" s="17"/>
      <c r="E674" s="18"/>
      <c r="F674" s="18"/>
    </row>
    <row r="675" spans="3:6" ht="12.75">
      <c r="C675" s="16"/>
      <c r="D675" s="17"/>
      <c r="E675" s="18"/>
      <c r="F675" s="18"/>
    </row>
    <row r="676" spans="3:6" ht="12.75">
      <c r="C676" s="16"/>
      <c r="D676" s="17"/>
      <c r="E676" s="18"/>
      <c r="F676" s="18"/>
    </row>
    <row r="677" spans="3:6" ht="12.75">
      <c r="C677" s="16"/>
      <c r="D677" s="17"/>
      <c r="E677" s="18"/>
      <c r="F677" s="18"/>
    </row>
    <row r="678" spans="3:6" ht="12.75">
      <c r="C678" s="16"/>
      <c r="D678" s="17"/>
      <c r="E678" s="18"/>
      <c r="F678" s="18"/>
    </row>
    <row r="679" spans="3:6" ht="12.75">
      <c r="C679" s="16"/>
      <c r="D679" s="17"/>
      <c r="E679" s="18"/>
      <c r="F679" s="18"/>
    </row>
    <row r="680" spans="3:6" ht="12.75">
      <c r="C680" s="16"/>
      <c r="D680" s="17"/>
      <c r="E680" s="18"/>
      <c r="F680" s="18"/>
    </row>
    <row r="681" spans="3:6" ht="12.75">
      <c r="C681" s="16"/>
      <c r="D681" s="17"/>
      <c r="E681" s="18"/>
      <c r="F681" s="18"/>
    </row>
    <row r="682" spans="3:6" ht="12.75">
      <c r="C682" s="16"/>
      <c r="D682" s="17"/>
      <c r="E682" s="18"/>
      <c r="F682" s="18"/>
    </row>
    <row r="683" spans="3:6" ht="12.75">
      <c r="C683" s="16"/>
      <c r="D683" s="17"/>
      <c r="E683" s="18"/>
      <c r="F683" s="18"/>
    </row>
    <row r="684" spans="3:6" ht="12.75">
      <c r="C684" s="16"/>
      <c r="D684" s="17"/>
      <c r="E684" s="18"/>
      <c r="F684" s="18"/>
    </row>
    <row r="685" spans="3:6" ht="12.75">
      <c r="C685" s="16"/>
      <c r="D685" s="17"/>
      <c r="E685" s="18"/>
      <c r="F685" s="18"/>
    </row>
    <row r="686" spans="3:6" ht="12.75">
      <c r="C686" s="16"/>
      <c r="D686" s="17"/>
      <c r="E686" s="18"/>
      <c r="F686" s="18"/>
    </row>
    <row r="687" spans="3:6" ht="12.75">
      <c r="C687" s="16"/>
      <c r="D687" s="17"/>
      <c r="E687" s="18"/>
      <c r="F687" s="18"/>
    </row>
    <row r="688" spans="3:6" ht="12.75">
      <c r="C688" s="16"/>
      <c r="D688" s="17"/>
      <c r="E688" s="18"/>
      <c r="F688" s="18"/>
    </row>
    <row r="689" spans="3:6" ht="12.75">
      <c r="C689" s="16"/>
      <c r="D689" s="17"/>
      <c r="E689" s="18"/>
      <c r="F689" s="18"/>
    </row>
    <row r="690" spans="3:6" ht="12.75">
      <c r="C690" s="16"/>
      <c r="D690" s="17"/>
      <c r="E690" s="18"/>
      <c r="F690" s="18"/>
    </row>
    <row r="691" spans="3:6" ht="12.75">
      <c r="C691" s="16"/>
      <c r="D691" s="17"/>
      <c r="E691" s="18"/>
      <c r="F691" s="18"/>
    </row>
    <row r="692" spans="3:6" ht="12.75">
      <c r="C692" s="16"/>
      <c r="D692" s="17"/>
      <c r="E692" s="18"/>
      <c r="F692" s="18"/>
    </row>
    <row r="693" spans="3:6" ht="12.75">
      <c r="C693" s="16"/>
      <c r="D693" s="17"/>
      <c r="E693" s="18"/>
      <c r="F693" s="18"/>
    </row>
    <row r="694" spans="3:6" ht="12.75">
      <c r="C694" s="16"/>
      <c r="D694" s="17"/>
      <c r="E694" s="18"/>
      <c r="F694" s="18"/>
    </row>
    <row r="695" spans="3:6" ht="12.75">
      <c r="C695" s="16"/>
      <c r="D695" s="17"/>
      <c r="E695" s="18"/>
      <c r="F695" s="18"/>
    </row>
    <row r="696" spans="3:6" ht="12.75">
      <c r="C696" s="16"/>
      <c r="D696" s="17"/>
      <c r="E696" s="18"/>
      <c r="F696" s="18"/>
    </row>
    <row r="697" spans="3:6" ht="12.75">
      <c r="C697" s="16"/>
      <c r="D697" s="17"/>
      <c r="E697" s="18"/>
      <c r="F697" s="18"/>
    </row>
    <row r="698" spans="3:6" ht="12.75">
      <c r="C698" s="16"/>
      <c r="D698" s="17"/>
      <c r="E698" s="18"/>
      <c r="F698" s="18"/>
    </row>
    <row r="699" spans="3:6" ht="12.75">
      <c r="C699" s="16"/>
      <c r="D699" s="17"/>
      <c r="E699" s="18"/>
      <c r="F699" s="18"/>
    </row>
    <row r="700" spans="3:6" ht="12.75">
      <c r="C700" s="16"/>
      <c r="D700" s="17"/>
      <c r="E700" s="18"/>
      <c r="F700" s="18"/>
    </row>
    <row r="701" spans="3:6" ht="12.75">
      <c r="C701" s="16"/>
      <c r="D701" s="17"/>
      <c r="E701" s="18"/>
      <c r="F701" s="18"/>
    </row>
    <row r="702" spans="3:6" ht="12.75">
      <c r="C702" s="16"/>
      <c r="D702" s="17"/>
      <c r="E702" s="18"/>
      <c r="F702" s="18"/>
    </row>
    <row r="703" spans="3:6" ht="12.75">
      <c r="C703" s="16"/>
      <c r="D703" s="17"/>
      <c r="E703" s="18"/>
      <c r="F703" s="18"/>
    </row>
    <row r="704" spans="3:6" ht="12.75">
      <c r="C704" s="16"/>
      <c r="D704" s="17"/>
      <c r="E704" s="18"/>
      <c r="F704" s="18"/>
    </row>
    <row r="705" spans="3:6" ht="12.75">
      <c r="C705" s="16"/>
      <c r="D705" s="17"/>
      <c r="E705" s="18"/>
      <c r="F705" s="18"/>
    </row>
    <row r="706" spans="3:6" ht="12.75">
      <c r="C706" s="16"/>
      <c r="D706" s="17"/>
      <c r="E706" s="18"/>
      <c r="F706" s="18"/>
    </row>
    <row r="707" spans="3:6" ht="12.75">
      <c r="C707" s="16"/>
      <c r="D707" s="17"/>
      <c r="E707" s="18"/>
      <c r="F707" s="18"/>
    </row>
    <row r="708" spans="3:6" ht="12.75">
      <c r="C708" s="16"/>
      <c r="D708" s="17"/>
      <c r="E708" s="18"/>
      <c r="F708" s="18"/>
    </row>
    <row r="709" spans="3:6" ht="12.75">
      <c r="C709" s="16"/>
      <c r="D709" s="17"/>
      <c r="E709" s="18"/>
      <c r="F709" s="18"/>
    </row>
    <row r="710" spans="3:6" ht="12.75">
      <c r="C710" s="16"/>
      <c r="D710" s="17"/>
      <c r="E710" s="18"/>
      <c r="F710" s="18"/>
    </row>
    <row r="711" spans="3:6" ht="12.75">
      <c r="C711" s="16"/>
      <c r="D711" s="17"/>
      <c r="E711" s="18"/>
      <c r="F711" s="18"/>
    </row>
    <row r="712" spans="3:6" ht="12.75">
      <c r="C712" s="16"/>
      <c r="D712" s="17"/>
      <c r="E712" s="18"/>
      <c r="F712" s="18"/>
    </row>
    <row r="713" spans="3:6" ht="12.75">
      <c r="C713" s="16"/>
      <c r="D713" s="17"/>
      <c r="E713" s="18"/>
      <c r="F713" s="18"/>
    </row>
    <row r="714" spans="3:6" ht="12.75">
      <c r="C714" s="16"/>
      <c r="D714" s="17"/>
      <c r="E714" s="18"/>
      <c r="F714" s="18"/>
    </row>
    <row r="715" spans="3:6" ht="12.75">
      <c r="C715" s="16"/>
      <c r="D715" s="17"/>
      <c r="E715" s="18"/>
      <c r="F715" s="18"/>
    </row>
    <row r="716" spans="3:6" ht="12.75">
      <c r="C716" s="16"/>
      <c r="D716" s="17"/>
      <c r="E716" s="18"/>
      <c r="F716" s="18"/>
    </row>
    <row r="717" spans="3:6" ht="12.75">
      <c r="C717" s="16"/>
      <c r="D717" s="17"/>
      <c r="E717" s="18"/>
      <c r="F717" s="18"/>
    </row>
    <row r="718" spans="3:6" ht="12.75">
      <c r="C718" s="16"/>
      <c r="D718" s="17"/>
      <c r="E718" s="18"/>
      <c r="F718" s="18"/>
    </row>
    <row r="719" spans="3:6" ht="12.75">
      <c r="C719" s="16"/>
      <c r="D719" s="17"/>
      <c r="E719" s="18"/>
      <c r="F719" s="18"/>
    </row>
    <row r="720" spans="3:6" ht="12.75">
      <c r="C720" s="16"/>
      <c r="D720" s="17"/>
      <c r="E720" s="18"/>
      <c r="F720" s="18"/>
    </row>
    <row r="721" spans="3:6" ht="12.75">
      <c r="C721" s="16"/>
      <c r="D721" s="17"/>
      <c r="E721" s="18"/>
      <c r="F721" s="18"/>
    </row>
    <row r="722" spans="3:6" ht="12.75">
      <c r="C722" s="16"/>
      <c r="D722" s="17"/>
      <c r="E722" s="18"/>
      <c r="F722" s="18"/>
    </row>
    <row r="723" spans="3:6" ht="12.75">
      <c r="C723" s="16"/>
      <c r="D723" s="17"/>
      <c r="E723" s="18"/>
      <c r="F723" s="18"/>
    </row>
    <row r="724" spans="3:6" ht="12.75">
      <c r="C724" s="16"/>
      <c r="D724" s="17"/>
      <c r="E724" s="18"/>
      <c r="F724" s="18"/>
    </row>
    <row r="725" spans="3:6" ht="12.75">
      <c r="C725" s="16"/>
      <c r="D725" s="17"/>
      <c r="E725" s="18"/>
      <c r="F725" s="18"/>
    </row>
    <row r="726" spans="3:6" ht="12.75">
      <c r="C726" s="16"/>
      <c r="D726" s="17"/>
      <c r="E726" s="18"/>
      <c r="F726" s="18"/>
    </row>
    <row r="727" spans="3:6" ht="12.75">
      <c r="C727" s="16"/>
      <c r="D727" s="17"/>
      <c r="E727" s="18"/>
      <c r="F727" s="18"/>
    </row>
    <row r="728" spans="3:6" ht="12.75">
      <c r="C728" s="16"/>
      <c r="D728" s="17"/>
      <c r="E728" s="18"/>
      <c r="F728" s="18"/>
    </row>
    <row r="729" spans="3:6" ht="12.75">
      <c r="C729" s="16"/>
      <c r="D729" s="17"/>
      <c r="E729" s="18"/>
      <c r="F729" s="18"/>
    </row>
    <row r="730" spans="3:6" ht="12.75">
      <c r="C730" s="16"/>
      <c r="D730" s="17"/>
      <c r="E730" s="18"/>
      <c r="F730" s="18"/>
    </row>
    <row r="731" spans="3:6" ht="12.75">
      <c r="C731" s="16"/>
      <c r="D731" s="17"/>
      <c r="E731" s="18"/>
      <c r="F731" s="18"/>
    </row>
    <row r="732" spans="3:6" ht="12.75">
      <c r="C732" s="16"/>
      <c r="D732" s="17"/>
      <c r="E732" s="18"/>
      <c r="F732" s="18"/>
    </row>
    <row r="733" spans="3:6" ht="12.75">
      <c r="C733" s="16"/>
      <c r="D733" s="17"/>
      <c r="E733" s="18"/>
      <c r="F733" s="18"/>
    </row>
    <row r="734" spans="3:6" ht="12.75">
      <c r="C734" s="16"/>
      <c r="D734" s="17"/>
      <c r="E734" s="18"/>
      <c r="F734" s="18"/>
    </row>
    <row r="735" spans="3:6" ht="12.75">
      <c r="C735" s="16"/>
      <c r="D735" s="17"/>
      <c r="E735" s="18"/>
      <c r="F735" s="18"/>
    </row>
    <row r="736" spans="3:6" ht="12.75">
      <c r="C736" s="16"/>
      <c r="D736" s="17"/>
      <c r="E736" s="18"/>
      <c r="F736" s="18"/>
    </row>
    <row r="737" spans="3:6" ht="12.75">
      <c r="C737" s="16"/>
      <c r="D737" s="17"/>
      <c r="E737" s="18"/>
      <c r="F737" s="18"/>
    </row>
    <row r="738" spans="3:6" ht="12.75">
      <c r="C738" s="16"/>
      <c r="D738" s="17"/>
      <c r="E738" s="18"/>
      <c r="F738" s="18"/>
    </row>
    <row r="739" spans="3:6" ht="12.75">
      <c r="C739" s="16"/>
      <c r="D739" s="17"/>
      <c r="E739" s="18"/>
      <c r="F739" s="18"/>
    </row>
    <row r="740" spans="3:6" ht="12.75">
      <c r="C740" s="16"/>
      <c r="D740" s="17"/>
      <c r="E740" s="18"/>
      <c r="F740" s="18"/>
    </row>
    <row r="741" spans="3:6" ht="12.75">
      <c r="C741" s="16"/>
      <c r="D741" s="17"/>
      <c r="E741" s="18"/>
      <c r="F741" s="18"/>
    </row>
    <row r="742" spans="3:6" ht="12.75">
      <c r="C742" s="16"/>
      <c r="D742" s="17"/>
      <c r="E742" s="18"/>
      <c r="F742" s="18"/>
    </row>
    <row r="743" spans="3:6" ht="12.75">
      <c r="C743" s="16"/>
      <c r="D743" s="17"/>
      <c r="E743" s="18"/>
      <c r="F743" s="18"/>
    </row>
    <row r="744" spans="3:6" ht="12.75">
      <c r="C744" s="16"/>
      <c r="D744" s="17"/>
      <c r="E744" s="18"/>
      <c r="F744" s="18"/>
    </row>
    <row r="745" spans="3:6" ht="12.75">
      <c r="C745" s="16"/>
      <c r="D745" s="17"/>
      <c r="E745" s="18"/>
      <c r="F745" s="18"/>
    </row>
    <row r="746" spans="3:6" ht="12.75">
      <c r="C746" s="16"/>
      <c r="D746" s="17"/>
      <c r="E746" s="18"/>
      <c r="F746" s="18"/>
    </row>
    <row r="747" spans="3:6" ht="12.75">
      <c r="C747" s="16"/>
      <c r="D747" s="17"/>
      <c r="E747" s="18"/>
      <c r="F747" s="18"/>
    </row>
    <row r="748" spans="3:6" ht="12.75">
      <c r="C748" s="16"/>
      <c r="D748" s="17"/>
      <c r="E748" s="18"/>
      <c r="F748" s="18"/>
    </row>
    <row r="749" spans="3:6" ht="12.75">
      <c r="C749" s="16"/>
      <c r="D749" s="17"/>
      <c r="E749" s="18"/>
      <c r="F749" s="18"/>
    </row>
    <row r="750" spans="3:6" ht="12.75">
      <c r="C750" s="16"/>
      <c r="D750" s="17"/>
      <c r="E750" s="18"/>
      <c r="F750" s="18"/>
    </row>
    <row r="751" spans="3:6" ht="12.75">
      <c r="C751" s="16"/>
      <c r="D751" s="17"/>
      <c r="E751" s="18"/>
      <c r="F751" s="18"/>
    </row>
    <row r="752" spans="3:6" ht="12.75">
      <c r="C752" s="16"/>
      <c r="D752" s="17"/>
      <c r="E752" s="18"/>
      <c r="F752" s="18"/>
    </row>
    <row r="753" spans="3:6" ht="12.75">
      <c r="C753" s="16"/>
      <c r="D753" s="17"/>
      <c r="E753" s="18"/>
      <c r="F753" s="18"/>
    </row>
    <row r="754" spans="3:6" ht="12.75">
      <c r="C754" s="16"/>
      <c r="D754" s="17"/>
      <c r="E754" s="18"/>
      <c r="F754" s="18"/>
    </row>
    <row r="755" spans="3:6" ht="12.75">
      <c r="C755" s="16"/>
      <c r="D755" s="17"/>
      <c r="E755" s="18"/>
      <c r="F755" s="18"/>
    </row>
    <row r="756" spans="3:6" ht="12.75">
      <c r="C756" s="16"/>
      <c r="D756" s="17"/>
      <c r="E756" s="18"/>
      <c r="F756" s="18"/>
    </row>
    <row r="757" spans="3:6" ht="12.75">
      <c r="C757" s="16"/>
      <c r="D757" s="17"/>
      <c r="E757" s="18"/>
      <c r="F757" s="18"/>
    </row>
    <row r="758" spans="3:6" ht="12.75">
      <c r="C758" s="16"/>
      <c r="D758" s="17"/>
      <c r="E758" s="18"/>
      <c r="F758" s="18"/>
    </row>
    <row r="759" spans="3:6" ht="12.75">
      <c r="C759" s="16"/>
      <c r="D759" s="17"/>
      <c r="E759" s="18"/>
      <c r="F759" s="18"/>
    </row>
    <row r="760" spans="3:6" ht="12.75">
      <c r="C760" s="16"/>
      <c r="D760" s="17"/>
      <c r="E760" s="18"/>
      <c r="F760" s="18"/>
    </row>
    <row r="761" spans="3:6" ht="12.75">
      <c r="C761" s="16"/>
      <c r="D761" s="17"/>
      <c r="E761" s="18"/>
      <c r="F761" s="18"/>
    </row>
    <row r="762" spans="3:6" ht="12.75">
      <c r="C762" s="16"/>
      <c r="D762" s="17"/>
      <c r="E762" s="18"/>
      <c r="F762" s="18"/>
    </row>
    <row r="763" spans="3:6" ht="12.75">
      <c r="C763" s="16"/>
      <c r="D763" s="17"/>
      <c r="E763" s="18"/>
      <c r="F763" s="18"/>
    </row>
    <row r="764" spans="3:6" ht="12.75">
      <c r="C764" s="16"/>
      <c r="D764" s="17"/>
      <c r="E764" s="18"/>
      <c r="F764" s="18"/>
    </row>
    <row r="765" spans="3:6" ht="12.75">
      <c r="C765" s="16"/>
      <c r="D765" s="17"/>
      <c r="E765" s="18"/>
      <c r="F765" s="18"/>
    </row>
    <row r="766" spans="3:6" ht="12.75">
      <c r="C766" s="16"/>
      <c r="D766" s="17"/>
      <c r="E766" s="18"/>
      <c r="F766" s="18"/>
    </row>
    <row r="767" spans="3:6" ht="12.75">
      <c r="C767" s="16"/>
      <c r="D767" s="17"/>
      <c r="E767" s="18"/>
      <c r="F767" s="18"/>
    </row>
    <row r="768" spans="3:6" ht="12.75">
      <c r="C768" s="16"/>
      <c r="D768" s="17"/>
      <c r="E768" s="18"/>
      <c r="F768" s="18"/>
    </row>
    <row r="769" spans="3:6" ht="12.75">
      <c r="C769" s="16"/>
      <c r="D769" s="17"/>
      <c r="E769" s="18"/>
      <c r="F769" s="18"/>
    </row>
    <row r="770" spans="3:6" ht="12.75">
      <c r="C770" s="16"/>
      <c r="D770" s="17"/>
      <c r="E770" s="18"/>
      <c r="F770" s="18"/>
    </row>
    <row r="771" spans="3:6" ht="12.75">
      <c r="C771" s="16"/>
      <c r="D771" s="17"/>
      <c r="E771" s="18"/>
      <c r="F771" s="18"/>
    </row>
    <row r="772" spans="3:6" ht="12.75">
      <c r="C772" s="16"/>
      <c r="D772" s="17"/>
      <c r="E772" s="18"/>
      <c r="F772" s="18"/>
    </row>
    <row r="773" spans="3:6" ht="12.75">
      <c r="C773" s="16"/>
      <c r="D773" s="17"/>
      <c r="E773" s="18"/>
      <c r="F773" s="18"/>
    </row>
    <row r="774" spans="3:6" ht="12.75">
      <c r="C774" s="16"/>
      <c r="D774" s="17"/>
      <c r="E774" s="18"/>
      <c r="F774" s="18"/>
    </row>
    <row r="775" spans="3:6" ht="12.75">
      <c r="C775" s="16"/>
      <c r="D775" s="17"/>
      <c r="E775" s="18"/>
      <c r="F775" s="18"/>
    </row>
    <row r="776" spans="3:6" ht="12.75">
      <c r="C776" s="16"/>
      <c r="D776" s="17"/>
      <c r="E776" s="18"/>
      <c r="F776" s="18"/>
    </row>
    <row r="777" spans="3:6" ht="12.75">
      <c r="C777" s="16"/>
      <c r="D777" s="17"/>
      <c r="E777" s="18"/>
      <c r="F777" s="18"/>
    </row>
    <row r="778" spans="3:6" ht="12.75">
      <c r="C778" s="16"/>
      <c r="D778" s="17"/>
      <c r="E778" s="18"/>
      <c r="F778" s="18"/>
    </row>
    <row r="779" spans="3:6" ht="12.75">
      <c r="C779" s="16"/>
      <c r="D779" s="17"/>
      <c r="E779" s="18"/>
      <c r="F779" s="18"/>
    </row>
    <row r="780" spans="3:6" ht="12.75">
      <c r="C780" s="16"/>
      <c r="D780" s="17"/>
      <c r="E780" s="18"/>
      <c r="F780" s="18"/>
    </row>
    <row r="781" spans="3:6" ht="12.75">
      <c r="C781" s="16"/>
      <c r="D781" s="17"/>
      <c r="E781" s="18"/>
      <c r="F781" s="18"/>
    </row>
    <row r="782" spans="3:6" ht="12.75">
      <c r="C782" s="16"/>
      <c r="D782" s="17"/>
      <c r="E782" s="18"/>
      <c r="F782" s="18"/>
    </row>
    <row r="783" spans="3:6" ht="12.75">
      <c r="C783" s="16"/>
      <c r="D783" s="17"/>
      <c r="E783" s="18"/>
      <c r="F783" s="18"/>
    </row>
    <row r="784" spans="3:6" ht="12.75">
      <c r="C784" s="16"/>
      <c r="D784" s="17"/>
      <c r="E784" s="18"/>
      <c r="F784" s="18"/>
    </row>
    <row r="785" spans="3:6" ht="12.75">
      <c r="C785" s="16"/>
      <c r="D785" s="17"/>
      <c r="E785" s="18"/>
      <c r="F785" s="18"/>
    </row>
    <row r="786" spans="3:6" ht="12.75">
      <c r="C786" s="16"/>
      <c r="D786" s="17"/>
      <c r="E786" s="18"/>
      <c r="F786" s="18"/>
    </row>
    <row r="787" spans="3:6" ht="12.75">
      <c r="C787" s="16"/>
      <c r="D787" s="17"/>
      <c r="E787" s="18"/>
      <c r="F787" s="18"/>
    </row>
    <row r="788" spans="3:6" ht="12.75">
      <c r="C788" s="16"/>
      <c r="D788" s="17"/>
      <c r="E788" s="18"/>
      <c r="F788" s="18"/>
    </row>
    <row r="789" spans="3:6" ht="12.75">
      <c r="C789" s="16"/>
      <c r="D789" s="17"/>
      <c r="E789" s="18"/>
      <c r="F789" s="18"/>
    </row>
    <row r="790" spans="3:6" ht="12.75">
      <c r="C790" s="16"/>
      <c r="D790" s="17"/>
      <c r="E790" s="18"/>
      <c r="F790" s="18"/>
    </row>
    <row r="791" spans="3:6" ht="12.75">
      <c r="C791" s="16"/>
      <c r="D791" s="17"/>
      <c r="E791" s="18"/>
      <c r="F791" s="18"/>
    </row>
    <row r="792" spans="3:6" ht="12.75">
      <c r="C792" s="16"/>
      <c r="D792" s="17"/>
      <c r="E792" s="18"/>
      <c r="F792" s="18"/>
    </row>
    <row r="793" spans="3:6" ht="12.75">
      <c r="C793" s="16"/>
      <c r="D793" s="17"/>
      <c r="E793" s="18"/>
      <c r="F793" s="18"/>
    </row>
    <row r="794" spans="3:6" ht="12.75">
      <c r="C794" s="16"/>
      <c r="D794" s="17"/>
      <c r="E794" s="18"/>
      <c r="F794" s="18"/>
    </row>
    <row r="795" spans="3:6" ht="12.75">
      <c r="C795" s="16"/>
      <c r="D795" s="17"/>
      <c r="E795" s="18"/>
      <c r="F795" s="18"/>
    </row>
    <row r="796" spans="3:6" ht="12.75">
      <c r="C796" s="16"/>
      <c r="D796" s="17"/>
      <c r="E796" s="18"/>
      <c r="F796" s="18"/>
    </row>
    <row r="797" spans="3:6" ht="12.75">
      <c r="C797" s="16"/>
      <c r="D797" s="17"/>
      <c r="E797" s="18"/>
      <c r="F797" s="18"/>
    </row>
    <row r="798" spans="3:6" ht="12.75">
      <c r="C798" s="16"/>
      <c r="D798" s="17"/>
      <c r="E798" s="18"/>
      <c r="F798" s="18"/>
    </row>
    <row r="799" spans="3:6" ht="12.75">
      <c r="C799" s="16"/>
      <c r="D799" s="17"/>
      <c r="E799" s="18"/>
      <c r="F799" s="18"/>
    </row>
    <row r="800" spans="3:6" ht="12.75">
      <c r="C800" s="16"/>
      <c r="D800" s="17"/>
      <c r="E800" s="18"/>
      <c r="F800" s="18"/>
    </row>
    <row r="801" spans="3:6" ht="12.75">
      <c r="C801" s="16"/>
      <c r="D801" s="17"/>
      <c r="E801" s="18"/>
      <c r="F801" s="18"/>
    </row>
    <row r="802" spans="3:6" ht="12.75">
      <c r="C802" s="16"/>
      <c r="D802" s="17"/>
      <c r="E802" s="18"/>
      <c r="F802" s="18"/>
    </row>
    <row r="803" spans="3:6" ht="12.75">
      <c r="C803" s="16"/>
      <c r="D803" s="17"/>
      <c r="E803" s="18"/>
      <c r="F803" s="18"/>
    </row>
    <row r="804" spans="3:6" ht="12.75">
      <c r="C804" s="16"/>
      <c r="D804" s="17"/>
      <c r="E804" s="18"/>
      <c r="F804" s="18"/>
    </row>
    <row r="805" spans="3:6" ht="12.75">
      <c r="C805" s="16"/>
      <c r="D805" s="17"/>
      <c r="E805" s="18"/>
      <c r="F805" s="18"/>
    </row>
    <row r="806" spans="3:6" ht="12.75">
      <c r="C806" s="16"/>
      <c r="D806" s="17"/>
      <c r="E806" s="18"/>
      <c r="F806" s="18"/>
    </row>
    <row r="807" spans="3:6" ht="12.75">
      <c r="C807" s="16"/>
      <c r="D807" s="17"/>
      <c r="E807" s="18"/>
      <c r="F807" s="18"/>
    </row>
    <row r="808" spans="3:6" ht="12.75">
      <c r="C808" s="16"/>
      <c r="D808" s="17"/>
      <c r="E808" s="18"/>
      <c r="F808" s="18"/>
    </row>
    <row r="809" spans="3:6" ht="12.75">
      <c r="C809" s="16"/>
      <c r="D809" s="17"/>
      <c r="E809" s="18"/>
      <c r="F809" s="18"/>
    </row>
    <row r="810" spans="3:6" ht="12.75">
      <c r="C810" s="16"/>
      <c r="D810" s="17"/>
      <c r="E810" s="18"/>
      <c r="F810" s="18"/>
    </row>
    <row r="811" spans="3:6" ht="12.75">
      <c r="C811" s="16"/>
      <c r="D811" s="17"/>
      <c r="E811" s="18"/>
      <c r="F811" s="18"/>
    </row>
    <row r="812" spans="3:6" ht="12.75">
      <c r="C812" s="16"/>
      <c r="D812" s="17"/>
      <c r="E812" s="18"/>
      <c r="F812" s="18"/>
    </row>
    <row r="813" spans="3:6" ht="12.75">
      <c r="C813" s="16"/>
      <c r="D813" s="17"/>
      <c r="E813" s="18"/>
      <c r="F813" s="18"/>
    </row>
    <row r="814" spans="3:6" ht="12.75">
      <c r="C814" s="16"/>
      <c r="D814" s="17"/>
      <c r="E814" s="18"/>
      <c r="F814" s="18"/>
    </row>
    <row r="815" spans="3:6" ht="12.75">
      <c r="C815" s="16"/>
      <c r="D815" s="17"/>
      <c r="E815" s="18"/>
      <c r="F815" s="18"/>
    </row>
    <row r="816" spans="3:6" ht="12.75">
      <c r="C816" s="16"/>
      <c r="D816" s="17"/>
      <c r="E816" s="18"/>
      <c r="F816" s="18"/>
    </row>
    <row r="817" spans="3:6" ht="12.75">
      <c r="C817" s="16"/>
      <c r="D817" s="17"/>
      <c r="E817" s="18"/>
      <c r="F817" s="18"/>
    </row>
    <row r="818" spans="3:6" ht="12.75">
      <c r="C818" s="16"/>
      <c r="D818" s="17"/>
      <c r="E818" s="18"/>
      <c r="F818" s="18"/>
    </row>
    <row r="819" spans="3:6" ht="12.75">
      <c r="C819" s="16"/>
      <c r="D819" s="17"/>
      <c r="E819" s="18"/>
      <c r="F819" s="18"/>
    </row>
    <row r="820" spans="3:6" ht="12.75">
      <c r="C820" s="16"/>
      <c r="D820" s="17"/>
      <c r="E820" s="18"/>
      <c r="F820" s="18"/>
    </row>
    <row r="821" spans="3:6" ht="12.75">
      <c r="C821" s="16"/>
      <c r="D821" s="17"/>
      <c r="E821" s="18"/>
      <c r="F821" s="18"/>
    </row>
    <row r="822" spans="3:6" ht="12.75">
      <c r="C822" s="16"/>
      <c r="D822" s="17"/>
      <c r="E822" s="18"/>
      <c r="F822" s="18"/>
    </row>
    <row r="823" spans="3:6" ht="12.75">
      <c r="C823" s="16"/>
      <c r="D823" s="17"/>
      <c r="E823" s="18"/>
      <c r="F823" s="18"/>
    </row>
    <row r="824" spans="3:6" ht="12.75">
      <c r="C824" s="16"/>
      <c r="D824" s="17"/>
      <c r="E824" s="18"/>
      <c r="F824" s="18"/>
    </row>
    <row r="825" spans="3:6" ht="12.75">
      <c r="C825" s="16"/>
      <c r="D825" s="17"/>
      <c r="E825" s="18"/>
      <c r="F825" s="18"/>
    </row>
    <row r="826" spans="3:6" ht="12.75">
      <c r="C826" s="16"/>
      <c r="D826" s="17"/>
      <c r="E826" s="18"/>
      <c r="F826" s="18"/>
    </row>
    <row r="827" spans="3:6" ht="12.75">
      <c r="C827" s="16"/>
      <c r="D827" s="17"/>
      <c r="E827" s="18"/>
      <c r="F827" s="18"/>
    </row>
    <row r="828" spans="3:6" ht="12.75">
      <c r="C828" s="16"/>
      <c r="D828" s="17"/>
      <c r="E828" s="18"/>
      <c r="F828" s="18"/>
    </row>
    <row r="829" spans="3:6" ht="12.75">
      <c r="C829" s="16"/>
      <c r="D829" s="17"/>
      <c r="E829" s="18"/>
      <c r="F829" s="18"/>
    </row>
    <row r="830" spans="3:6" ht="12.75">
      <c r="C830" s="16"/>
      <c r="D830" s="17"/>
      <c r="E830" s="18"/>
      <c r="F830" s="18"/>
    </row>
    <row r="831" spans="3:6" ht="12.75">
      <c r="C831" s="16"/>
      <c r="D831" s="17"/>
      <c r="E831" s="18"/>
      <c r="F831" s="18"/>
    </row>
    <row r="832" spans="3:6" ht="12.75">
      <c r="C832" s="16"/>
      <c r="D832" s="17"/>
      <c r="E832" s="18"/>
      <c r="F832" s="18"/>
    </row>
    <row r="833" spans="3:6" ht="12.75">
      <c r="C833" s="16"/>
      <c r="D833" s="17"/>
      <c r="E833" s="18"/>
      <c r="F833" s="18"/>
    </row>
    <row r="834" spans="3:6" ht="12.75">
      <c r="C834" s="16"/>
      <c r="D834" s="17"/>
      <c r="E834" s="18"/>
      <c r="F834" s="18"/>
    </row>
    <row r="835" spans="3:6" ht="12.75">
      <c r="C835" s="16"/>
      <c r="D835" s="17"/>
      <c r="E835" s="18"/>
      <c r="F835" s="18"/>
    </row>
    <row r="836" spans="3:6" ht="12.75">
      <c r="C836" s="16"/>
      <c r="D836" s="17"/>
      <c r="E836" s="18"/>
      <c r="F836" s="18"/>
    </row>
    <row r="837" spans="3:6" ht="12.75">
      <c r="C837" s="16"/>
      <c r="D837" s="17"/>
      <c r="E837" s="18"/>
      <c r="F837" s="18"/>
    </row>
    <row r="838" spans="3:6" ht="12.75">
      <c r="C838" s="16"/>
      <c r="D838" s="17"/>
      <c r="E838" s="18"/>
      <c r="F838" s="18"/>
    </row>
    <row r="839" spans="3:6" ht="12.75">
      <c r="C839" s="16"/>
      <c r="D839" s="17"/>
      <c r="E839" s="18"/>
      <c r="F839" s="18"/>
    </row>
    <row r="840" spans="3:6" ht="12.75">
      <c r="C840" s="16"/>
      <c r="D840" s="17"/>
      <c r="E840" s="18"/>
      <c r="F840" s="18"/>
    </row>
    <row r="841" spans="3:6" ht="12.75">
      <c r="C841" s="16"/>
      <c r="D841" s="17"/>
      <c r="E841" s="18"/>
      <c r="F841" s="18"/>
    </row>
    <row r="842" spans="3:6" ht="12.75">
      <c r="C842" s="16"/>
      <c r="D842" s="17"/>
      <c r="E842" s="18"/>
      <c r="F842" s="18"/>
    </row>
    <row r="843" spans="3:6" ht="12.75">
      <c r="C843" s="16"/>
      <c r="D843" s="17"/>
      <c r="E843" s="18"/>
      <c r="F843" s="18"/>
    </row>
    <row r="844" spans="3:6" ht="12.75">
      <c r="C844" s="16"/>
      <c r="D844" s="17"/>
      <c r="E844" s="18"/>
      <c r="F844" s="18"/>
    </row>
    <row r="845" spans="3:6" ht="12.75">
      <c r="C845" s="16"/>
      <c r="D845" s="17"/>
      <c r="E845" s="18"/>
      <c r="F845" s="18"/>
    </row>
    <row r="846" spans="3:6" ht="12.75">
      <c r="C846" s="16"/>
      <c r="D846" s="17"/>
      <c r="E846" s="18"/>
      <c r="F846" s="18"/>
    </row>
    <row r="847" spans="3:6" ht="12.75">
      <c r="C847" s="16"/>
      <c r="D847" s="17"/>
      <c r="E847" s="18"/>
      <c r="F847" s="18"/>
    </row>
    <row r="848" spans="3:6" ht="12.75">
      <c r="C848" s="16"/>
      <c r="D848" s="17"/>
      <c r="E848" s="18"/>
      <c r="F848" s="18"/>
    </row>
    <row r="849" spans="3:6" ht="12.75">
      <c r="C849" s="16"/>
      <c r="D849" s="17"/>
      <c r="E849" s="18"/>
      <c r="F849" s="18"/>
    </row>
    <row r="850" spans="3:6" ht="12.75">
      <c r="C850" s="16"/>
      <c r="D850" s="17"/>
      <c r="E850" s="18"/>
      <c r="F850" s="18"/>
    </row>
    <row r="851" spans="3:6" ht="12.75">
      <c r="C851" s="16"/>
      <c r="D851" s="17"/>
      <c r="E851" s="18"/>
      <c r="F851" s="18"/>
    </row>
    <row r="852" spans="3:6" ht="12.75">
      <c r="C852" s="16"/>
      <c r="D852" s="17"/>
      <c r="E852" s="18"/>
      <c r="F852" s="18"/>
    </row>
    <row r="853" spans="3:6" ht="12.75">
      <c r="C853" s="16"/>
      <c r="D853" s="17"/>
      <c r="E853" s="18"/>
      <c r="F853" s="18"/>
    </row>
    <row r="854" spans="3:6" ht="12.75">
      <c r="C854" s="16"/>
      <c r="D854" s="17"/>
      <c r="E854" s="18"/>
      <c r="F854" s="18"/>
    </row>
    <row r="855" spans="3:6" ht="12.75">
      <c r="C855" s="16"/>
      <c r="D855" s="17"/>
      <c r="E855" s="18"/>
      <c r="F855" s="18"/>
    </row>
    <row r="856" spans="3:6" ht="12.75">
      <c r="C856" s="16"/>
      <c r="D856" s="17"/>
      <c r="E856" s="18"/>
      <c r="F856" s="18"/>
    </row>
    <row r="857" spans="3:6" ht="12.75">
      <c r="C857" s="16"/>
      <c r="D857" s="17"/>
      <c r="E857" s="18"/>
      <c r="F857" s="18"/>
    </row>
    <row r="858" spans="3:6" ht="12.75">
      <c r="C858" s="16"/>
      <c r="D858" s="17"/>
      <c r="E858" s="18"/>
      <c r="F858" s="18"/>
    </row>
    <row r="859" spans="3:6" ht="12.75">
      <c r="C859" s="16"/>
      <c r="D859" s="17"/>
      <c r="E859" s="18"/>
      <c r="F859" s="18"/>
    </row>
    <row r="860" spans="3:6" ht="12.75">
      <c r="C860" s="16"/>
      <c r="D860" s="17"/>
      <c r="E860" s="18"/>
      <c r="F860" s="18"/>
    </row>
    <row r="861" spans="3:6" ht="12.75">
      <c r="C861" s="16"/>
      <c r="D861" s="17"/>
      <c r="E861" s="18"/>
      <c r="F861" s="18"/>
    </row>
    <row r="862" spans="3:6" ht="12.75">
      <c r="C862" s="16"/>
      <c r="D862" s="17"/>
      <c r="E862" s="18"/>
      <c r="F862" s="18"/>
    </row>
    <row r="863" spans="3:6" ht="12.75">
      <c r="C863" s="16"/>
      <c r="D863" s="17"/>
      <c r="E863" s="18"/>
      <c r="F863" s="18"/>
    </row>
    <row r="864" spans="3:6" ht="12.75">
      <c r="C864" s="16"/>
      <c r="D864" s="17"/>
      <c r="E864" s="18"/>
      <c r="F864" s="18"/>
    </row>
    <row r="865" spans="3:6" ht="12.75">
      <c r="C865" s="16"/>
      <c r="D865" s="17"/>
      <c r="E865" s="18"/>
      <c r="F865" s="18"/>
    </row>
    <row r="866" spans="3:6" ht="12.75">
      <c r="C866" s="16"/>
      <c r="D866" s="17"/>
      <c r="E866" s="18"/>
      <c r="F866" s="18"/>
    </row>
    <row r="867" spans="3:6" ht="12.75">
      <c r="C867" s="16"/>
      <c r="D867" s="17"/>
      <c r="E867" s="18"/>
      <c r="F867" s="18"/>
    </row>
    <row r="868" spans="3:6" ht="12.75">
      <c r="C868" s="16"/>
      <c r="D868" s="17"/>
      <c r="E868" s="18"/>
      <c r="F868" s="18"/>
    </row>
    <row r="869" spans="3:6" ht="12.75">
      <c r="C869" s="16"/>
      <c r="D869" s="17"/>
      <c r="E869" s="18"/>
      <c r="F869" s="18"/>
    </row>
    <row r="870" spans="3:6" ht="12.75">
      <c r="C870" s="16"/>
      <c r="D870" s="17"/>
      <c r="E870" s="18"/>
      <c r="F870" s="18"/>
    </row>
    <row r="871" spans="3:6" ht="12.75">
      <c r="C871" s="16"/>
      <c r="D871" s="17"/>
      <c r="E871" s="18"/>
      <c r="F871" s="18"/>
    </row>
    <row r="872" spans="3:6" ht="12.75">
      <c r="C872" s="16"/>
      <c r="D872" s="17"/>
      <c r="E872" s="18"/>
      <c r="F872" s="18"/>
    </row>
    <row r="873" spans="3:6" ht="12.75">
      <c r="C873" s="16"/>
      <c r="D873" s="17"/>
      <c r="E873" s="18"/>
      <c r="F873" s="18"/>
    </row>
    <row r="874" spans="3:6" ht="12.75">
      <c r="C874" s="16"/>
      <c r="D874" s="17"/>
      <c r="E874" s="18"/>
      <c r="F874" s="18"/>
    </row>
    <row r="875" spans="3:6" ht="12.75">
      <c r="C875" s="16"/>
      <c r="D875" s="17"/>
      <c r="E875" s="18"/>
      <c r="F875" s="18"/>
    </row>
    <row r="876" spans="3:6" ht="12.75">
      <c r="C876" s="16"/>
      <c r="D876" s="17"/>
      <c r="E876" s="18"/>
      <c r="F876" s="18"/>
    </row>
    <row r="877" spans="3:6" ht="12.75">
      <c r="C877" s="16"/>
      <c r="D877" s="17"/>
      <c r="E877" s="18"/>
      <c r="F877" s="18"/>
    </row>
    <row r="878" spans="3:6" ht="12.75">
      <c r="C878" s="16"/>
      <c r="D878" s="17"/>
      <c r="E878" s="18"/>
      <c r="F878" s="18"/>
    </row>
    <row r="879" spans="3:6" ht="12.75">
      <c r="C879" s="16"/>
      <c r="D879" s="17"/>
      <c r="E879" s="18"/>
      <c r="F879" s="18"/>
    </row>
    <row r="880" spans="3:6" ht="12.75">
      <c r="C880" s="16"/>
      <c r="D880" s="17"/>
      <c r="E880" s="18"/>
      <c r="F880" s="18"/>
    </row>
    <row r="881" spans="3:6" ht="12.75">
      <c r="C881" s="16"/>
      <c r="D881" s="17"/>
      <c r="E881" s="18"/>
      <c r="F881" s="18"/>
    </row>
    <row r="882" spans="3:6" ht="12.75">
      <c r="C882" s="16"/>
      <c r="D882" s="17"/>
      <c r="E882" s="18"/>
      <c r="F882" s="18"/>
    </row>
    <row r="883" spans="3:6" ht="12.75">
      <c r="C883" s="16"/>
      <c r="D883" s="17"/>
      <c r="E883" s="18"/>
      <c r="F883" s="18"/>
    </row>
    <row r="884" spans="3:6" ht="12.75">
      <c r="C884" s="16"/>
      <c r="D884" s="17"/>
      <c r="E884" s="18"/>
      <c r="F884" s="18"/>
    </row>
    <row r="885" spans="3:6" ht="12.75">
      <c r="C885" s="16"/>
      <c r="D885" s="17"/>
      <c r="E885" s="18"/>
      <c r="F885" s="18"/>
    </row>
    <row r="886" spans="3:6" ht="12.75">
      <c r="C886" s="16"/>
      <c r="D886" s="17"/>
      <c r="E886" s="18"/>
      <c r="F886" s="18"/>
    </row>
    <row r="887" spans="3:6" ht="12.75">
      <c r="C887" s="16"/>
      <c r="D887" s="17"/>
      <c r="E887" s="18"/>
      <c r="F887" s="18"/>
    </row>
    <row r="888" spans="3:6" ht="12.75">
      <c r="C888" s="16"/>
      <c r="D888" s="17"/>
      <c r="E888" s="18"/>
      <c r="F888" s="18"/>
    </row>
    <row r="889" spans="3:6" ht="12.75">
      <c r="C889" s="16"/>
      <c r="D889" s="17"/>
      <c r="E889" s="18"/>
      <c r="F889" s="18"/>
    </row>
    <row r="890" spans="3:6" ht="12.75">
      <c r="C890" s="16"/>
      <c r="D890" s="17"/>
      <c r="E890" s="18"/>
      <c r="F890" s="18"/>
    </row>
    <row r="891" spans="3:6" ht="12.75">
      <c r="C891" s="16"/>
      <c r="D891" s="17"/>
      <c r="E891" s="18"/>
      <c r="F891" s="18"/>
    </row>
    <row r="892" spans="3:6" ht="12.75">
      <c r="C892" s="16"/>
      <c r="D892" s="17"/>
      <c r="E892" s="18"/>
      <c r="F892" s="18"/>
    </row>
    <row r="893" spans="3:6" ht="12.75">
      <c r="C893" s="16"/>
      <c r="D893" s="17"/>
      <c r="E893" s="18"/>
      <c r="F893" s="18"/>
    </row>
    <row r="894" spans="3:6" ht="12.75">
      <c r="C894" s="16"/>
      <c r="D894" s="17"/>
      <c r="E894" s="18"/>
      <c r="F894" s="18"/>
    </row>
    <row r="895" spans="3:6" ht="12.75">
      <c r="C895" s="16"/>
      <c r="D895" s="17"/>
      <c r="E895" s="18"/>
      <c r="F895" s="18"/>
    </row>
    <row r="896" spans="3:6" ht="12.75">
      <c r="C896" s="16"/>
      <c r="D896" s="17"/>
      <c r="E896" s="18"/>
      <c r="F896" s="18"/>
    </row>
    <row r="897" spans="3:6" ht="12.75">
      <c r="C897" s="16"/>
      <c r="D897" s="17"/>
      <c r="E897" s="18"/>
      <c r="F897" s="18"/>
    </row>
    <row r="898" spans="3:6" ht="12.75">
      <c r="C898" s="16"/>
      <c r="D898" s="17"/>
      <c r="E898" s="18"/>
      <c r="F898" s="18"/>
    </row>
    <row r="899" spans="3:6" ht="12.75">
      <c r="C899" s="16"/>
      <c r="D899" s="17"/>
      <c r="E899" s="18"/>
      <c r="F899" s="18"/>
    </row>
    <row r="900" spans="3:6" ht="12.75">
      <c r="C900" s="16"/>
      <c r="D900" s="17"/>
      <c r="E900" s="18"/>
      <c r="F900" s="18"/>
    </row>
    <row r="901" spans="3:6" ht="12.75">
      <c r="C901" s="16"/>
      <c r="D901" s="17"/>
      <c r="E901" s="18"/>
      <c r="F901" s="18"/>
    </row>
    <row r="902" spans="3:6" ht="12.75">
      <c r="C902" s="16"/>
      <c r="D902" s="17"/>
      <c r="E902" s="18"/>
      <c r="F902" s="18"/>
    </row>
    <row r="903" spans="3:6" ht="12.75">
      <c r="C903" s="16"/>
      <c r="D903" s="17"/>
      <c r="E903" s="18"/>
      <c r="F903" s="18"/>
    </row>
    <row r="904" spans="3:6" ht="12.75">
      <c r="C904" s="16"/>
      <c r="D904" s="17"/>
      <c r="E904" s="18"/>
      <c r="F904" s="18"/>
    </row>
    <row r="905" spans="3:6" ht="12.75">
      <c r="C905" s="16"/>
      <c r="D905" s="17"/>
      <c r="E905" s="18"/>
      <c r="F905" s="18"/>
    </row>
    <row r="906" spans="3:6" ht="12.75">
      <c r="C906" s="16"/>
      <c r="D906" s="17"/>
      <c r="E906" s="18"/>
      <c r="F906" s="18"/>
    </row>
    <row r="907" spans="3:6" ht="12.75">
      <c r="C907" s="16"/>
      <c r="D907" s="17"/>
      <c r="E907" s="18"/>
      <c r="F907" s="18"/>
    </row>
    <row r="908" spans="3:6" ht="12.75">
      <c r="C908" s="16"/>
      <c r="D908" s="17"/>
      <c r="E908" s="18"/>
      <c r="F908" s="18"/>
    </row>
    <row r="909" spans="3:6" ht="12.75">
      <c r="C909" s="16"/>
      <c r="D909" s="17"/>
      <c r="E909" s="18"/>
      <c r="F909" s="18"/>
    </row>
    <row r="910" spans="3:6" ht="12.75">
      <c r="C910" s="16"/>
      <c r="D910" s="17"/>
      <c r="E910" s="18"/>
      <c r="F910" s="18"/>
    </row>
    <row r="911" spans="3:6" ht="12.75">
      <c r="C911" s="16"/>
      <c r="D911" s="17"/>
      <c r="E911" s="18"/>
      <c r="F911" s="18"/>
    </row>
    <row r="912" spans="3:6" ht="12.75">
      <c r="C912" s="16"/>
      <c r="D912" s="17"/>
      <c r="E912" s="18"/>
      <c r="F912" s="18"/>
    </row>
    <row r="913" spans="3:6" ht="12.75">
      <c r="C913" s="16"/>
      <c r="D913" s="17"/>
      <c r="E913" s="18"/>
      <c r="F913" s="18"/>
    </row>
    <row r="914" spans="3:6" ht="12.75">
      <c r="C914" s="16"/>
      <c r="D914" s="17"/>
      <c r="E914" s="18"/>
      <c r="F914" s="18"/>
    </row>
    <row r="915" spans="3:6" ht="12.75">
      <c r="C915" s="16"/>
      <c r="D915" s="17"/>
      <c r="E915" s="18"/>
      <c r="F915" s="18"/>
    </row>
    <row r="916" spans="3:6" ht="12.75">
      <c r="C916" s="16"/>
      <c r="D916" s="17"/>
      <c r="E916" s="18"/>
      <c r="F916" s="18"/>
    </row>
    <row r="917" spans="3:6" ht="12.75">
      <c r="C917" s="16"/>
      <c r="D917" s="17"/>
      <c r="E917" s="18"/>
      <c r="F917" s="18"/>
    </row>
    <row r="918" spans="3:6" ht="12.75">
      <c r="C918" s="16"/>
      <c r="D918" s="17"/>
      <c r="E918" s="18"/>
      <c r="F918" s="18"/>
    </row>
    <row r="919" spans="3:6" ht="12.75">
      <c r="C919" s="16"/>
      <c r="D919" s="17"/>
      <c r="E919" s="18"/>
      <c r="F919" s="18"/>
    </row>
    <row r="920" spans="3:6" ht="12.75">
      <c r="C920" s="16"/>
      <c r="D920" s="17"/>
      <c r="E920" s="18"/>
      <c r="F920" s="18"/>
    </row>
    <row r="921" spans="3:6" ht="12.75">
      <c r="C921" s="16"/>
      <c r="D921" s="17"/>
      <c r="E921" s="18"/>
      <c r="F921" s="18"/>
    </row>
    <row r="922" spans="3:6" ht="12.75">
      <c r="C922" s="16"/>
      <c r="D922" s="17"/>
      <c r="E922" s="18"/>
      <c r="F922" s="18"/>
    </row>
    <row r="923" spans="3:6" ht="12.75">
      <c r="C923" s="16"/>
      <c r="D923" s="17"/>
      <c r="E923" s="18"/>
      <c r="F923" s="18"/>
    </row>
    <row r="924" spans="3:6" ht="12.75">
      <c r="C924" s="16"/>
      <c r="D924" s="17"/>
      <c r="E924" s="18"/>
      <c r="F924" s="18"/>
    </row>
    <row r="925" spans="3:6" ht="12.75">
      <c r="C925" s="16"/>
      <c r="D925" s="17"/>
      <c r="E925" s="18"/>
      <c r="F925" s="18"/>
    </row>
    <row r="926" spans="3:6" ht="12.75">
      <c r="C926" s="16"/>
      <c r="D926" s="17"/>
      <c r="E926" s="18"/>
      <c r="F926" s="18"/>
    </row>
    <row r="927" spans="3:6" ht="12.75">
      <c r="C927" s="16"/>
      <c r="D927" s="17"/>
      <c r="E927" s="18"/>
      <c r="F927" s="18"/>
    </row>
    <row r="928" spans="3:6" ht="12.75">
      <c r="C928" s="16"/>
      <c r="D928" s="17"/>
      <c r="E928" s="18"/>
      <c r="F928" s="18"/>
    </row>
    <row r="929" spans="3:6" ht="12.75">
      <c r="C929" s="16"/>
      <c r="D929" s="17"/>
      <c r="E929" s="18"/>
      <c r="F929" s="18"/>
    </row>
    <row r="930" spans="3:6" ht="12.75">
      <c r="C930" s="16"/>
      <c r="D930" s="17"/>
      <c r="E930" s="18"/>
      <c r="F930" s="18"/>
    </row>
    <row r="931" spans="3:6" ht="12.75">
      <c r="C931" s="16"/>
      <c r="D931" s="17"/>
      <c r="E931" s="18"/>
      <c r="F931" s="18"/>
    </row>
    <row r="932" spans="3:6" ht="12.75">
      <c r="C932" s="16"/>
      <c r="D932" s="17"/>
      <c r="E932" s="18"/>
      <c r="F932" s="18"/>
    </row>
    <row r="933" spans="3:6" ht="12.75">
      <c r="C933" s="16"/>
      <c r="D933" s="17"/>
      <c r="E933" s="18"/>
      <c r="F933" s="18"/>
    </row>
    <row r="934" spans="3:6" ht="12.75">
      <c r="C934" s="16"/>
      <c r="D934" s="17"/>
      <c r="E934" s="18"/>
      <c r="F934" s="18"/>
    </row>
    <row r="935" spans="3:6" ht="12.75">
      <c r="C935" s="16"/>
      <c r="D935" s="17"/>
      <c r="E935" s="18"/>
      <c r="F935" s="18"/>
    </row>
    <row r="936" spans="3:6" ht="12.75">
      <c r="C936" s="16"/>
      <c r="D936" s="17"/>
      <c r="E936" s="18"/>
      <c r="F936" s="18"/>
    </row>
    <row r="937" spans="3:6" ht="12.75">
      <c r="C937" s="16"/>
      <c r="D937" s="17"/>
      <c r="E937" s="18"/>
      <c r="F937" s="18"/>
    </row>
    <row r="938" spans="3:6" ht="12.75">
      <c r="C938" s="16"/>
      <c r="D938" s="17"/>
      <c r="E938" s="18"/>
      <c r="F938" s="18"/>
    </row>
    <row r="939" spans="3:6" ht="12.75">
      <c r="C939" s="16"/>
      <c r="D939" s="17"/>
      <c r="E939" s="18"/>
      <c r="F939" s="18"/>
    </row>
    <row r="940" spans="3:6" ht="12.75">
      <c r="C940" s="16"/>
      <c r="D940" s="17"/>
      <c r="E940" s="18"/>
      <c r="F940" s="18"/>
    </row>
    <row r="941" spans="3:6" ht="12.75">
      <c r="C941" s="16"/>
      <c r="D941" s="17"/>
      <c r="E941" s="18"/>
      <c r="F941" s="18"/>
    </row>
    <row r="942" spans="3:6" ht="12.75">
      <c r="C942" s="16"/>
      <c r="D942" s="17"/>
      <c r="E942" s="18"/>
      <c r="F942" s="18"/>
    </row>
    <row r="943" spans="3:6" ht="12.75">
      <c r="C943" s="16"/>
      <c r="D943" s="17"/>
      <c r="E943" s="18"/>
      <c r="F943" s="18"/>
    </row>
    <row r="944" spans="3:6" ht="12.75">
      <c r="C944" s="16"/>
      <c r="D944" s="17"/>
      <c r="E944" s="18"/>
      <c r="F944" s="18"/>
    </row>
    <row r="945" spans="3:6" ht="12.75">
      <c r="C945" s="16"/>
      <c r="D945" s="17"/>
      <c r="E945" s="18"/>
      <c r="F945" s="18"/>
    </row>
    <row r="946" spans="3:6" ht="12.75">
      <c r="C946" s="16"/>
      <c r="D946" s="17"/>
      <c r="E946" s="18"/>
      <c r="F946" s="18"/>
    </row>
    <row r="947" spans="3:6" ht="12.75">
      <c r="C947" s="16"/>
      <c r="D947" s="17"/>
      <c r="E947" s="18"/>
      <c r="F947" s="18"/>
    </row>
    <row r="948" spans="3:6" ht="12.75">
      <c r="C948" s="16"/>
      <c r="D948" s="17"/>
      <c r="E948" s="18"/>
      <c r="F948" s="18"/>
    </row>
    <row r="949" spans="3:6" ht="12.75">
      <c r="C949" s="16"/>
      <c r="D949" s="17"/>
      <c r="E949" s="18"/>
      <c r="F949" s="18"/>
    </row>
    <row r="950" spans="3:6" ht="12.75">
      <c r="C950" s="16"/>
      <c r="D950" s="17"/>
      <c r="E950" s="18"/>
      <c r="F950" s="18"/>
    </row>
    <row r="951" spans="3:6" ht="12.75">
      <c r="C951" s="16"/>
      <c r="D951" s="17"/>
      <c r="E951" s="18"/>
      <c r="F951" s="18"/>
    </row>
    <row r="952" spans="3:6" ht="12.75">
      <c r="C952" s="16"/>
      <c r="D952" s="17"/>
      <c r="E952" s="18"/>
      <c r="F952" s="18"/>
    </row>
    <row r="953" spans="3:6" ht="12.75">
      <c r="C953" s="16"/>
      <c r="D953" s="17"/>
      <c r="E953" s="18"/>
      <c r="F953" s="18"/>
    </row>
    <row r="954" spans="3:6" ht="12.75">
      <c r="C954" s="16"/>
      <c r="D954" s="17"/>
      <c r="E954" s="18"/>
      <c r="F954" s="18"/>
    </row>
    <row r="955" spans="3:6" ht="12.75">
      <c r="C955" s="16"/>
      <c r="D955" s="17"/>
      <c r="E955" s="18"/>
      <c r="F955" s="18"/>
    </row>
    <row r="956" spans="3:6" ht="12.75">
      <c r="C956" s="16"/>
      <c r="D956" s="17"/>
      <c r="E956" s="18"/>
      <c r="F956" s="18"/>
    </row>
    <row r="957" spans="3:6" ht="12.75">
      <c r="C957" s="16"/>
      <c r="D957" s="17"/>
      <c r="E957" s="18"/>
      <c r="F957" s="18"/>
    </row>
    <row r="958" spans="3:6" ht="12.75">
      <c r="C958" s="16"/>
      <c r="D958" s="17"/>
      <c r="E958" s="18"/>
      <c r="F958" s="18"/>
    </row>
    <row r="959" spans="3:6" ht="12.75">
      <c r="C959" s="16"/>
      <c r="D959" s="17"/>
      <c r="E959" s="18"/>
      <c r="F959" s="18"/>
    </row>
    <row r="960" spans="3:6" ht="12.75">
      <c r="C960" s="16"/>
      <c r="D960" s="17"/>
      <c r="E960" s="18"/>
      <c r="F960" s="18"/>
    </row>
    <row r="961" spans="3:6" ht="12.75">
      <c r="C961" s="16"/>
      <c r="D961" s="17"/>
      <c r="E961" s="18"/>
      <c r="F961" s="18"/>
    </row>
    <row r="962" spans="3:6" ht="12.75">
      <c r="C962" s="16"/>
      <c r="D962" s="17"/>
      <c r="E962" s="18"/>
      <c r="F962" s="18"/>
    </row>
    <row r="963" spans="3:6" ht="12.75">
      <c r="C963" s="16"/>
      <c r="D963" s="17"/>
      <c r="E963" s="18"/>
      <c r="F963" s="18"/>
    </row>
    <row r="964" spans="3:6" ht="12.75">
      <c r="C964" s="16"/>
      <c r="D964" s="17"/>
      <c r="E964" s="18"/>
      <c r="F964" s="18"/>
    </row>
    <row r="965" spans="3:6" ht="12.75">
      <c r="C965" s="16"/>
      <c r="D965" s="17"/>
      <c r="E965" s="18"/>
      <c r="F965" s="18"/>
    </row>
    <row r="966" spans="3:6" ht="12.75">
      <c r="C966" s="16"/>
      <c r="D966" s="17"/>
      <c r="E966" s="18"/>
      <c r="F966" s="18"/>
    </row>
    <row r="967" spans="3:6" ht="12.75">
      <c r="C967" s="16"/>
      <c r="D967" s="17"/>
      <c r="E967" s="18"/>
      <c r="F967" s="18"/>
    </row>
    <row r="968" spans="3:6" ht="12.75">
      <c r="C968" s="16"/>
      <c r="D968" s="17"/>
      <c r="E968" s="18"/>
      <c r="F968" s="18"/>
    </row>
    <row r="969" spans="3:6" ht="12.75">
      <c r="C969" s="16"/>
      <c r="D969" s="17"/>
      <c r="E969" s="18"/>
      <c r="F969" s="18"/>
    </row>
    <row r="970" spans="3:6" ht="12.75">
      <c r="C970" s="16"/>
      <c r="D970" s="17"/>
      <c r="E970" s="18"/>
      <c r="F970" s="18"/>
    </row>
    <row r="971" spans="3:6" ht="12.75">
      <c r="C971" s="16"/>
      <c r="D971" s="17"/>
      <c r="E971" s="18"/>
      <c r="F971" s="18"/>
    </row>
    <row r="972" spans="3:6" ht="12.75">
      <c r="C972" s="16"/>
      <c r="D972" s="17"/>
      <c r="E972" s="18"/>
      <c r="F972" s="18"/>
    </row>
    <row r="973" spans="3:6" ht="12.75">
      <c r="C973" s="16"/>
      <c r="D973" s="17"/>
      <c r="E973" s="18"/>
      <c r="F973" s="18"/>
    </row>
    <row r="974" spans="3:6" ht="12.75">
      <c r="C974" s="16"/>
      <c r="D974" s="17"/>
      <c r="E974" s="18"/>
      <c r="F974" s="18"/>
    </row>
    <row r="975" spans="3:6" ht="12.75">
      <c r="C975" s="16"/>
      <c r="D975" s="17"/>
      <c r="E975" s="18"/>
      <c r="F975" s="18"/>
    </row>
    <row r="976" spans="3:6" ht="12.75">
      <c r="C976" s="16"/>
      <c r="D976" s="17"/>
      <c r="E976" s="18"/>
      <c r="F976" s="18"/>
    </row>
    <row r="977" spans="3:6" ht="12.75">
      <c r="C977" s="16"/>
      <c r="D977" s="17"/>
      <c r="E977" s="18"/>
      <c r="F977" s="18"/>
    </row>
    <row r="978" spans="3:6" ht="12.75">
      <c r="C978" s="16"/>
      <c r="D978" s="17"/>
      <c r="E978" s="18"/>
      <c r="F978" s="18"/>
    </row>
    <row r="979" spans="3:6" ht="12.75">
      <c r="C979" s="16"/>
      <c r="D979" s="17"/>
      <c r="E979" s="18"/>
      <c r="F979" s="18"/>
    </row>
    <row r="980" spans="3:6" ht="12.75">
      <c r="C980" s="16"/>
      <c r="D980" s="17"/>
      <c r="E980" s="18"/>
      <c r="F980" s="18"/>
    </row>
    <row r="981" spans="3:6" ht="12.75">
      <c r="C981" s="16"/>
      <c r="D981" s="17"/>
      <c r="E981" s="18"/>
      <c r="F981" s="18"/>
    </row>
    <row r="982" spans="3:6" ht="12.75">
      <c r="C982" s="16"/>
      <c r="D982" s="17"/>
      <c r="E982" s="18"/>
      <c r="F982" s="18"/>
    </row>
    <row r="983" ht="12.75">
      <c r="F983" s="18"/>
    </row>
  </sheetData>
  <mergeCells count="5">
    <mergeCell ref="B17:E35"/>
    <mergeCell ref="A2:E2"/>
    <mergeCell ref="A1:E1"/>
    <mergeCell ref="B3:D3"/>
    <mergeCell ref="A3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BM311"/>
  <sheetViews>
    <sheetView showGridLines="0" workbookViewId="0" topLeftCell="A1">
      <selection activeCell="W2" sqref="W2"/>
    </sheetView>
  </sheetViews>
  <sheetFormatPr defaultColWidth="9.140625" defaultRowHeight="15"/>
  <cols>
    <col min="1" max="1" width="7.140625" style="161" customWidth="1"/>
    <col min="2" max="2" width="0.9921875" style="161" customWidth="1"/>
    <col min="3" max="3" width="3.57421875" style="161" customWidth="1"/>
    <col min="4" max="4" width="3.7109375" style="161" customWidth="1"/>
    <col min="5" max="5" width="14.7109375" style="161" customWidth="1"/>
    <col min="6" max="6" width="43.57421875" style="161" customWidth="1"/>
    <col min="7" max="7" width="6.421875" style="161" customWidth="1"/>
    <col min="8" max="8" width="12.00390625" style="161" customWidth="1"/>
    <col min="9" max="9" width="13.57421875" style="161" customWidth="1"/>
    <col min="10" max="10" width="19.140625" style="161" customWidth="1"/>
    <col min="11" max="11" width="19.140625" style="161" hidden="1" customWidth="1"/>
    <col min="12" max="12" width="8.00390625" style="161" customWidth="1"/>
    <col min="13" max="13" width="9.28125" style="161" hidden="1" customWidth="1"/>
    <col min="14" max="14" width="9.140625" style="161" customWidth="1"/>
    <col min="15" max="20" width="12.140625" style="161" hidden="1" customWidth="1"/>
    <col min="21" max="21" width="14.00390625" style="161" hidden="1" customWidth="1"/>
    <col min="22" max="22" width="10.57421875" style="161" customWidth="1"/>
    <col min="23" max="23" width="14.00390625" style="161" customWidth="1"/>
    <col min="24" max="24" width="10.57421875" style="161" customWidth="1"/>
    <col min="25" max="25" width="12.8515625" style="161" customWidth="1"/>
    <col min="26" max="26" width="9.421875" style="161" customWidth="1"/>
    <col min="27" max="27" width="12.8515625" style="161" customWidth="1"/>
    <col min="28" max="28" width="14.00390625" style="161" customWidth="1"/>
    <col min="29" max="29" width="9.421875" style="161" customWidth="1"/>
    <col min="30" max="30" width="12.8515625" style="161" customWidth="1"/>
    <col min="31" max="31" width="14.00390625" style="161" customWidth="1"/>
    <col min="32" max="16384" width="9.140625" style="161" customWidth="1"/>
  </cols>
  <sheetData>
    <row r="1" ht="12">
      <c r="A1" s="168"/>
    </row>
    <row r="2" spans="12:46" ht="36.95" customHeight="1">
      <c r="L2" s="532" t="s">
        <v>305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AT2" s="169" t="s">
        <v>306</v>
      </c>
    </row>
    <row r="3" spans="2:46" ht="6.95" customHeight="1"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AT3" s="169" t="s">
        <v>50</v>
      </c>
    </row>
    <row r="4" spans="2:46" ht="24.95" customHeight="1">
      <c r="B4" s="76"/>
      <c r="D4" s="77" t="s">
        <v>51</v>
      </c>
      <c r="L4" s="76"/>
      <c r="M4" s="78" t="s">
        <v>52</v>
      </c>
      <c r="AT4" s="169" t="s">
        <v>53</v>
      </c>
    </row>
    <row r="5" spans="2:12" ht="6.95" customHeight="1">
      <c r="B5" s="76"/>
      <c r="L5" s="76"/>
    </row>
    <row r="6" spans="1:31" s="160" customFormat="1" ht="12" customHeight="1">
      <c r="A6" s="170"/>
      <c r="B6" s="171"/>
      <c r="C6" s="170"/>
      <c r="D6" s="164" t="s">
        <v>54</v>
      </c>
      <c r="E6" s="170"/>
      <c r="F6" s="170"/>
      <c r="G6" s="170"/>
      <c r="H6" s="170"/>
      <c r="I6" s="170"/>
      <c r="J6" s="170"/>
      <c r="K6" s="170"/>
      <c r="L6" s="79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s="160" customFormat="1" ht="16.5" customHeight="1">
      <c r="A7" s="170"/>
      <c r="B7" s="171"/>
      <c r="C7" s="170"/>
      <c r="D7" s="170"/>
      <c r="E7" s="530" t="s">
        <v>307</v>
      </c>
      <c r="F7" s="531"/>
      <c r="G7" s="531"/>
      <c r="H7" s="531"/>
      <c r="I7" s="170"/>
      <c r="J7" s="170"/>
      <c r="K7" s="170"/>
      <c r="L7" s="79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1" s="160" customFormat="1" ht="15">
      <c r="A8" s="170"/>
      <c r="B8" s="171"/>
      <c r="C8" s="170"/>
      <c r="D8" s="170"/>
      <c r="E8" s="170"/>
      <c r="F8" s="170"/>
      <c r="G8" s="170"/>
      <c r="H8" s="170"/>
      <c r="I8" s="170"/>
      <c r="J8" s="170"/>
      <c r="K8" s="170"/>
      <c r="L8" s="79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</row>
    <row r="9" spans="1:31" s="160" customFormat="1" ht="12" customHeight="1">
      <c r="A9" s="170"/>
      <c r="B9" s="171"/>
      <c r="C9" s="170"/>
      <c r="D9" s="164" t="s">
        <v>55</v>
      </c>
      <c r="E9" s="170"/>
      <c r="F9" s="162" t="s">
        <v>56</v>
      </c>
      <c r="G9" s="170"/>
      <c r="H9" s="170"/>
      <c r="I9" s="164" t="s">
        <v>57</v>
      </c>
      <c r="J9" s="162" t="s">
        <v>56</v>
      </c>
      <c r="K9" s="170"/>
      <c r="L9" s="79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1:31" s="160" customFormat="1" ht="12" customHeight="1">
      <c r="A10" s="170"/>
      <c r="B10" s="171"/>
      <c r="C10" s="170"/>
      <c r="D10" s="164" t="s">
        <v>58</v>
      </c>
      <c r="E10" s="170"/>
      <c r="F10" s="162" t="s">
        <v>211</v>
      </c>
      <c r="G10" s="170"/>
      <c r="H10" s="170"/>
      <c r="I10" s="164" t="s">
        <v>59</v>
      </c>
      <c r="J10" s="80" t="str">
        <f>'[8]Rekapitulace stavby'!AN8</f>
        <v>22. 2. 2021</v>
      </c>
      <c r="K10" s="170"/>
      <c r="L10" s="79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</row>
    <row r="11" spans="1:31" s="160" customFormat="1" ht="10.9" customHeight="1">
      <c r="A11" s="170"/>
      <c r="B11" s="171"/>
      <c r="C11" s="170"/>
      <c r="D11" s="170"/>
      <c r="E11" s="170"/>
      <c r="F11" s="170"/>
      <c r="G11" s="170"/>
      <c r="H11" s="170"/>
      <c r="I11" s="170"/>
      <c r="J11" s="170"/>
      <c r="K11" s="170"/>
      <c r="L11" s="7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1:31" s="160" customFormat="1" ht="12" customHeight="1">
      <c r="A12" s="170"/>
      <c r="B12" s="171"/>
      <c r="C12" s="170"/>
      <c r="D12" s="164" t="s">
        <v>60</v>
      </c>
      <c r="E12" s="170"/>
      <c r="F12" s="170"/>
      <c r="G12" s="170"/>
      <c r="H12" s="170"/>
      <c r="I12" s="164" t="s">
        <v>61</v>
      </c>
      <c r="J12" s="162" t="str">
        <f>IF('[8]Rekapitulace stavby'!AN10="","",'[8]Rekapitulace stavby'!AN10)</f>
        <v/>
      </c>
      <c r="K12" s="170"/>
      <c r="L12" s="79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</row>
    <row r="13" spans="1:31" s="160" customFormat="1" ht="18" customHeight="1">
      <c r="A13" s="170"/>
      <c r="B13" s="171"/>
      <c r="C13" s="170"/>
      <c r="D13" s="170"/>
      <c r="E13" s="162" t="str">
        <f>IF('[8]Rekapitulace stavby'!E11="","",'[8]Rekapitulace stavby'!E11)</f>
        <v xml:space="preserve"> </v>
      </c>
      <c r="F13" s="170"/>
      <c r="G13" s="170"/>
      <c r="H13" s="170"/>
      <c r="I13" s="164" t="s">
        <v>62</v>
      </c>
      <c r="J13" s="162" t="str">
        <f>IF('[8]Rekapitulace stavby'!AN11="","",'[8]Rekapitulace stavby'!AN11)</f>
        <v/>
      </c>
      <c r="K13" s="170"/>
      <c r="L13" s="79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1:31" s="160" customFormat="1" ht="6.95" customHeight="1">
      <c r="A14" s="170"/>
      <c r="B14" s="171"/>
      <c r="C14" s="170"/>
      <c r="D14" s="170"/>
      <c r="E14" s="170"/>
      <c r="F14" s="170"/>
      <c r="G14" s="170"/>
      <c r="H14" s="170"/>
      <c r="I14" s="170"/>
      <c r="J14" s="170"/>
      <c r="K14" s="170"/>
      <c r="L14" s="7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</row>
    <row r="15" spans="1:31" s="160" customFormat="1" ht="12" customHeight="1">
      <c r="A15" s="170"/>
      <c r="B15" s="171"/>
      <c r="C15" s="170"/>
      <c r="D15" s="164" t="s">
        <v>63</v>
      </c>
      <c r="E15" s="170"/>
      <c r="F15" s="170"/>
      <c r="G15" s="170"/>
      <c r="H15" s="170"/>
      <c r="I15" s="164" t="s">
        <v>61</v>
      </c>
      <c r="J15" s="162" t="str">
        <f>'[8]Rekapitulace stavby'!AN13</f>
        <v/>
      </c>
      <c r="K15" s="170"/>
      <c r="L15" s="7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1:31" s="160" customFormat="1" ht="18" customHeight="1">
      <c r="A16" s="170"/>
      <c r="B16" s="171"/>
      <c r="C16" s="170"/>
      <c r="D16" s="170"/>
      <c r="E16" s="534" t="str">
        <f>'[8]Rekapitulace stavby'!E14</f>
        <v xml:space="preserve"> </v>
      </c>
      <c r="F16" s="534"/>
      <c r="G16" s="534"/>
      <c r="H16" s="534"/>
      <c r="I16" s="164" t="s">
        <v>62</v>
      </c>
      <c r="J16" s="162" t="str">
        <f>'[8]Rekapitulace stavby'!AN14</f>
        <v/>
      </c>
      <c r="K16" s="170"/>
      <c r="L16" s="7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1:31" s="160" customFormat="1" ht="6.95" customHeight="1">
      <c r="A17" s="170"/>
      <c r="B17" s="171"/>
      <c r="C17" s="170"/>
      <c r="D17" s="170"/>
      <c r="E17" s="170"/>
      <c r="F17" s="170"/>
      <c r="G17" s="170"/>
      <c r="H17" s="170"/>
      <c r="I17" s="170"/>
      <c r="J17" s="170"/>
      <c r="K17" s="170"/>
      <c r="L17" s="7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1:31" s="160" customFormat="1" ht="12" customHeight="1">
      <c r="A18" s="170"/>
      <c r="B18" s="171"/>
      <c r="C18" s="170"/>
      <c r="D18" s="164" t="s">
        <v>64</v>
      </c>
      <c r="E18" s="170"/>
      <c r="F18" s="170"/>
      <c r="G18" s="170"/>
      <c r="H18" s="170"/>
      <c r="I18" s="164" t="s">
        <v>61</v>
      </c>
      <c r="J18" s="162" t="str">
        <f>IF('[8]Rekapitulace stavby'!AN16="","",'[8]Rekapitulace stavby'!AN16)</f>
        <v/>
      </c>
      <c r="K18" s="170"/>
      <c r="L18" s="7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</row>
    <row r="19" spans="1:31" s="160" customFormat="1" ht="18" customHeight="1">
      <c r="A19" s="170"/>
      <c r="B19" s="171"/>
      <c r="C19" s="170"/>
      <c r="D19" s="170"/>
      <c r="E19" s="162" t="str">
        <f>IF('[8]Rekapitulace stavby'!E17="","",'[8]Rekapitulace stavby'!E17)</f>
        <v xml:space="preserve"> </v>
      </c>
      <c r="F19" s="170"/>
      <c r="G19" s="170"/>
      <c r="H19" s="170"/>
      <c r="I19" s="164" t="s">
        <v>62</v>
      </c>
      <c r="J19" s="162" t="str">
        <f>IF('[8]Rekapitulace stavby'!AN17="","",'[8]Rekapitulace stavby'!AN17)</f>
        <v/>
      </c>
      <c r="K19" s="170"/>
      <c r="L19" s="7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1:31" s="160" customFormat="1" ht="6.95" customHeight="1">
      <c r="A20" s="170"/>
      <c r="B20" s="171"/>
      <c r="C20" s="170"/>
      <c r="D20" s="170"/>
      <c r="E20" s="170"/>
      <c r="F20" s="170"/>
      <c r="G20" s="170"/>
      <c r="H20" s="170"/>
      <c r="I20" s="170"/>
      <c r="J20" s="170"/>
      <c r="K20" s="170"/>
      <c r="L20" s="7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</row>
    <row r="21" spans="1:31" s="160" customFormat="1" ht="12" customHeight="1">
      <c r="A21" s="170"/>
      <c r="B21" s="171"/>
      <c r="C21" s="170"/>
      <c r="D21" s="164" t="s">
        <v>65</v>
      </c>
      <c r="E21" s="170"/>
      <c r="F21" s="170"/>
      <c r="G21" s="170"/>
      <c r="H21" s="170"/>
      <c r="I21" s="164" t="s">
        <v>61</v>
      </c>
      <c r="J21" s="162" t="str">
        <f>IF('[8]Rekapitulace stavby'!AN19="","",'[8]Rekapitulace stavby'!AN19)</f>
        <v/>
      </c>
      <c r="K21" s="170"/>
      <c r="L21" s="7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</row>
    <row r="22" spans="1:31" s="160" customFormat="1" ht="18" customHeight="1">
      <c r="A22" s="170"/>
      <c r="B22" s="171"/>
      <c r="C22" s="170"/>
      <c r="D22" s="170"/>
      <c r="E22" s="162" t="str">
        <f>IF('[8]Rekapitulace stavby'!E20="","",'[8]Rekapitulace stavby'!E20)</f>
        <v xml:space="preserve"> </v>
      </c>
      <c r="F22" s="170"/>
      <c r="G22" s="170"/>
      <c r="H22" s="170"/>
      <c r="I22" s="164" t="s">
        <v>62</v>
      </c>
      <c r="J22" s="162" t="str">
        <f>IF('[8]Rekapitulace stavby'!AN20="","",'[8]Rekapitulace stavby'!AN20)</f>
        <v/>
      </c>
      <c r="K22" s="170"/>
      <c r="L22" s="7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</row>
    <row r="23" spans="1:31" s="160" customFormat="1" ht="6.95" customHeight="1">
      <c r="A23" s="170"/>
      <c r="B23" s="171"/>
      <c r="C23" s="170"/>
      <c r="D23" s="170"/>
      <c r="E23" s="170"/>
      <c r="F23" s="170"/>
      <c r="G23" s="170"/>
      <c r="H23" s="170"/>
      <c r="I23" s="170"/>
      <c r="J23" s="170"/>
      <c r="K23" s="170"/>
      <c r="L23" s="7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1:31" s="160" customFormat="1" ht="12" customHeight="1">
      <c r="A24" s="170"/>
      <c r="B24" s="171"/>
      <c r="C24" s="170"/>
      <c r="D24" s="164" t="s">
        <v>10</v>
      </c>
      <c r="E24" s="170"/>
      <c r="F24" s="170"/>
      <c r="G24" s="170"/>
      <c r="H24" s="170"/>
      <c r="I24" s="170"/>
      <c r="J24" s="170"/>
      <c r="K24" s="170"/>
      <c r="L24" s="7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</row>
    <row r="25" spans="1:31" s="82" customFormat="1" ht="16.5" customHeight="1">
      <c r="A25" s="173"/>
      <c r="B25" s="174"/>
      <c r="C25" s="173"/>
      <c r="D25" s="173"/>
      <c r="E25" s="535" t="s">
        <v>56</v>
      </c>
      <c r="F25" s="535"/>
      <c r="G25" s="535"/>
      <c r="H25" s="535"/>
      <c r="I25" s="173"/>
      <c r="J25" s="173"/>
      <c r="K25" s="173"/>
      <c r="L25" s="81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s="160" customFormat="1" ht="6.95" customHeight="1">
      <c r="A26" s="170"/>
      <c r="B26" s="171"/>
      <c r="C26" s="170"/>
      <c r="D26" s="170"/>
      <c r="E26" s="170"/>
      <c r="F26" s="170"/>
      <c r="G26" s="170"/>
      <c r="H26" s="170"/>
      <c r="I26" s="170"/>
      <c r="J26" s="170"/>
      <c r="K26" s="170"/>
      <c r="L26" s="79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1:31" s="160" customFormat="1" ht="6.95" customHeight="1">
      <c r="A27" s="170"/>
      <c r="B27" s="171"/>
      <c r="C27" s="170"/>
      <c r="D27" s="175"/>
      <c r="E27" s="175"/>
      <c r="F27" s="175"/>
      <c r="G27" s="175"/>
      <c r="H27" s="175"/>
      <c r="I27" s="175"/>
      <c r="J27" s="175"/>
      <c r="K27" s="175"/>
      <c r="L27" s="79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160" customFormat="1" ht="25.35" customHeight="1">
      <c r="A28" s="170"/>
      <c r="B28" s="171"/>
      <c r="C28" s="170"/>
      <c r="D28" s="83" t="s">
        <v>66</v>
      </c>
      <c r="E28" s="170"/>
      <c r="F28" s="170"/>
      <c r="G28" s="170"/>
      <c r="H28" s="170"/>
      <c r="I28" s="170"/>
      <c r="J28" s="84">
        <f>ROUND(J129,2)</f>
        <v>0</v>
      </c>
      <c r="K28" s="170"/>
      <c r="L28" s="7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</row>
    <row r="29" spans="1:31" s="160" customFormat="1" ht="6.95" customHeight="1">
      <c r="A29" s="170"/>
      <c r="B29" s="171"/>
      <c r="C29" s="170"/>
      <c r="D29" s="175"/>
      <c r="E29" s="175"/>
      <c r="F29" s="175"/>
      <c r="G29" s="175"/>
      <c r="H29" s="175"/>
      <c r="I29" s="175"/>
      <c r="J29" s="175"/>
      <c r="K29" s="175"/>
      <c r="L29" s="79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160" customFormat="1" ht="14.45" customHeight="1">
      <c r="A30" s="170"/>
      <c r="B30" s="171"/>
      <c r="C30" s="170"/>
      <c r="D30" s="170"/>
      <c r="E30" s="170"/>
      <c r="F30" s="85" t="s">
        <v>67</v>
      </c>
      <c r="G30" s="170"/>
      <c r="H30" s="170"/>
      <c r="I30" s="85" t="s">
        <v>68</v>
      </c>
      <c r="J30" s="85" t="s">
        <v>69</v>
      </c>
      <c r="K30" s="170"/>
      <c r="L30" s="79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</row>
    <row r="31" spans="1:31" s="160" customFormat="1" ht="14.45" customHeight="1">
      <c r="A31" s="170"/>
      <c r="B31" s="171"/>
      <c r="C31" s="170"/>
      <c r="D31" s="86" t="s">
        <v>70</v>
      </c>
      <c r="E31" s="164" t="s">
        <v>71</v>
      </c>
      <c r="F31" s="87">
        <f>ROUND((SUM(BE129:BE310)),2)</f>
        <v>0</v>
      </c>
      <c r="G31" s="170"/>
      <c r="H31" s="170"/>
      <c r="I31" s="88">
        <v>0.21</v>
      </c>
      <c r="J31" s="87">
        <f>ROUND(((SUM(BE129:BE310))*I31),2)</f>
        <v>0</v>
      </c>
      <c r="K31" s="170"/>
      <c r="L31" s="7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31" s="160" customFormat="1" ht="14.45" customHeight="1">
      <c r="A32" s="170"/>
      <c r="B32" s="171"/>
      <c r="C32" s="170"/>
      <c r="D32" s="170"/>
      <c r="E32" s="164" t="s">
        <v>72</v>
      </c>
      <c r="F32" s="87">
        <f>ROUND((SUM(BF129:BF310)),2)</f>
        <v>0</v>
      </c>
      <c r="G32" s="170"/>
      <c r="H32" s="170"/>
      <c r="I32" s="88">
        <v>0.15</v>
      </c>
      <c r="J32" s="87">
        <f>ROUND(((SUM(BF129:BF310))*I32),2)</f>
        <v>0</v>
      </c>
      <c r="K32" s="170"/>
      <c r="L32" s="79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</row>
    <row r="33" spans="1:31" s="160" customFormat="1" ht="14.45" customHeight="1" hidden="1">
      <c r="A33" s="170"/>
      <c r="B33" s="171"/>
      <c r="C33" s="170"/>
      <c r="D33" s="170"/>
      <c r="E33" s="164" t="s">
        <v>73</v>
      </c>
      <c r="F33" s="87">
        <f>ROUND((SUM(BG129:BG310)),2)</f>
        <v>0</v>
      </c>
      <c r="G33" s="170"/>
      <c r="H33" s="170"/>
      <c r="I33" s="88">
        <v>0.21</v>
      </c>
      <c r="J33" s="87">
        <f>0</f>
        <v>0</v>
      </c>
      <c r="K33" s="170"/>
      <c r="L33" s="7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</row>
    <row r="34" spans="1:31" s="160" customFormat="1" ht="14.45" customHeight="1" hidden="1">
      <c r="A34" s="170"/>
      <c r="B34" s="171"/>
      <c r="C34" s="170"/>
      <c r="D34" s="170"/>
      <c r="E34" s="164" t="s">
        <v>74</v>
      </c>
      <c r="F34" s="87">
        <f>ROUND((SUM(BH129:BH310)),2)</f>
        <v>0</v>
      </c>
      <c r="G34" s="170"/>
      <c r="H34" s="170"/>
      <c r="I34" s="88">
        <v>0.15</v>
      </c>
      <c r="J34" s="87">
        <f>0</f>
        <v>0</v>
      </c>
      <c r="K34" s="170"/>
      <c r="L34" s="7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</row>
    <row r="35" spans="1:31" s="160" customFormat="1" ht="14.45" customHeight="1" hidden="1">
      <c r="A35" s="170"/>
      <c r="B35" s="171"/>
      <c r="C35" s="170"/>
      <c r="D35" s="170"/>
      <c r="E35" s="164" t="s">
        <v>75</v>
      </c>
      <c r="F35" s="87">
        <f>ROUND((SUM(BI129:BI310)),2)</f>
        <v>0</v>
      </c>
      <c r="G35" s="170"/>
      <c r="H35" s="170"/>
      <c r="I35" s="88">
        <v>0</v>
      </c>
      <c r="J35" s="87">
        <f>0</f>
        <v>0</v>
      </c>
      <c r="K35" s="170"/>
      <c r="L35" s="7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</row>
    <row r="36" spans="1:31" s="160" customFormat="1" ht="6.95" customHeight="1">
      <c r="A36" s="170"/>
      <c r="B36" s="171"/>
      <c r="C36" s="170"/>
      <c r="D36" s="170"/>
      <c r="E36" s="170"/>
      <c r="F36" s="170"/>
      <c r="G36" s="170"/>
      <c r="H36" s="170"/>
      <c r="I36" s="170"/>
      <c r="J36" s="170"/>
      <c r="K36" s="170"/>
      <c r="L36" s="79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</row>
    <row r="37" spans="1:31" s="160" customFormat="1" ht="25.35" customHeight="1">
      <c r="A37" s="170"/>
      <c r="B37" s="171"/>
      <c r="C37" s="176"/>
      <c r="D37" s="89" t="s">
        <v>76</v>
      </c>
      <c r="E37" s="177"/>
      <c r="F37" s="177"/>
      <c r="G37" s="90" t="s">
        <v>77</v>
      </c>
      <c r="H37" s="91" t="s">
        <v>78</v>
      </c>
      <c r="I37" s="177"/>
      <c r="J37" s="92">
        <f>SUM(J28:J35)</f>
        <v>0</v>
      </c>
      <c r="K37" s="178"/>
      <c r="L37" s="79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</row>
    <row r="38" spans="1:31" s="160" customFormat="1" ht="14.45" customHeight="1">
      <c r="A38" s="170"/>
      <c r="B38" s="171"/>
      <c r="C38" s="170"/>
      <c r="D38" s="170"/>
      <c r="E38" s="170"/>
      <c r="F38" s="170"/>
      <c r="G38" s="170"/>
      <c r="H38" s="170"/>
      <c r="I38" s="170"/>
      <c r="J38" s="170"/>
      <c r="K38" s="170"/>
      <c r="L38" s="79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</row>
    <row r="39" spans="2:12" ht="14.45" customHeight="1">
      <c r="B39" s="76"/>
      <c r="L39" s="76"/>
    </row>
    <row r="40" spans="2:12" ht="14.45" customHeight="1">
      <c r="B40" s="76"/>
      <c r="L40" s="76"/>
    </row>
    <row r="41" spans="2:12" ht="14.45" customHeight="1">
      <c r="B41" s="76"/>
      <c r="L41" s="76"/>
    </row>
    <row r="42" spans="2:12" ht="14.45" customHeight="1">
      <c r="B42" s="76"/>
      <c r="L42" s="76"/>
    </row>
    <row r="43" spans="2:12" ht="14.45" customHeight="1">
      <c r="B43" s="76"/>
      <c r="L43" s="76"/>
    </row>
    <row r="44" spans="2:12" ht="14.45" customHeight="1">
      <c r="B44" s="76"/>
      <c r="L44" s="76"/>
    </row>
    <row r="45" spans="2:12" ht="14.45" customHeight="1">
      <c r="B45" s="76"/>
      <c r="L45" s="76"/>
    </row>
    <row r="46" spans="2:12" ht="14.45" customHeight="1">
      <c r="B46" s="76"/>
      <c r="L46" s="76"/>
    </row>
    <row r="47" spans="2:12" ht="14.45" customHeight="1">
      <c r="B47" s="76"/>
      <c r="L47" s="76"/>
    </row>
    <row r="48" spans="2:12" ht="14.45" customHeight="1">
      <c r="B48" s="76"/>
      <c r="L48" s="76"/>
    </row>
    <row r="49" spans="2:12" ht="14.45" customHeight="1">
      <c r="B49" s="76"/>
      <c r="L49" s="76"/>
    </row>
    <row r="50" spans="2:12" s="160" customFormat="1" ht="14.45" customHeight="1">
      <c r="B50" s="79"/>
      <c r="D50" s="93" t="s">
        <v>79</v>
      </c>
      <c r="E50" s="94"/>
      <c r="F50" s="94"/>
      <c r="G50" s="93" t="s">
        <v>80</v>
      </c>
      <c r="H50" s="94"/>
      <c r="I50" s="94"/>
      <c r="J50" s="94"/>
      <c r="K50" s="94"/>
      <c r="L50" s="79"/>
    </row>
    <row r="51" spans="2:12" ht="15">
      <c r="B51" s="76"/>
      <c r="L51" s="76"/>
    </row>
    <row r="52" spans="2:12" ht="15">
      <c r="B52" s="76"/>
      <c r="L52" s="76"/>
    </row>
    <row r="53" spans="2:12" ht="15">
      <c r="B53" s="76"/>
      <c r="L53" s="76"/>
    </row>
    <row r="54" spans="2:12" ht="15">
      <c r="B54" s="76"/>
      <c r="L54" s="76"/>
    </row>
    <row r="55" spans="2:12" ht="15">
      <c r="B55" s="76"/>
      <c r="L55" s="76"/>
    </row>
    <row r="56" spans="2:12" ht="15">
      <c r="B56" s="76"/>
      <c r="L56" s="76"/>
    </row>
    <row r="57" spans="2:12" ht="15">
      <c r="B57" s="76"/>
      <c r="L57" s="76"/>
    </row>
    <row r="58" spans="2:12" ht="15">
      <c r="B58" s="76"/>
      <c r="L58" s="76"/>
    </row>
    <row r="59" spans="2:12" ht="15">
      <c r="B59" s="76"/>
      <c r="L59" s="76"/>
    </row>
    <row r="60" spans="2:12" ht="15">
      <c r="B60" s="76"/>
      <c r="L60" s="76"/>
    </row>
    <row r="61" spans="1:31" s="160" customFormat="1" ht="12.75">
      <c r="A61" s="170"/>
      <c r="B61" s="171"/>
      <c r="C61" s="170"/>
      <c r="D61" s="95" t="s">
        <v>81</v>
      </c>
      <c r="E61" s="179"/>
      <c r="F61" s="96" t="s">
        <v>82</v>
      </c>
      <c r="G61" s="95" t="s">
        <v>81</v>
      </c>
      <c r="H61" s="179"/>
      <c r="I61" s="179"/>
      <c r="J61" s="97" t="s">
        <v>82</v>
      </c>
      <c r="K61" s="179"/>
      <c r="L61" s="79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</row>
    <row r="62" spans="2:12" ht="15">
      <c r="B62" s="76"/>
      <c r="L62" s="76"/>
    </row>
    <row r="63" spans="2:12" ht="15">
      <c r="B63" s="76"/>
      <c r="L63" s="76"/>
    </row>
    <row r="64" spans="2:12" ht="15">
      <c r="B64" s="76"/>
      <c r="L64" s="76"/>
    </row>
    <row r="65" spans="1:31" s="160" customFormat="1" ht="12.75">
      <c r="A65" s="170"/>
      <c r="B65" s="171"/>
      <c r="C65" s="170"/>
      <c r="D65" s="93" t="s">
        <v>83</v>
      </c>
      <c r="E65" s="180"/>
      <c r="F65" s="180"/>
      <c r="G65" s="93" t="s">
        <v>84</v>
      </c>
      <c r="H65" s="180"/>
      <c r="I65" s="180"/>
      <c r="J65" s="180"/>
      <c r="K65" s="180"/>
      <c r="L65" s="79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</row>
    <row r="66" spans="2:12" ht="15">
      <c r="B66" s="76"/>
      <c r="L66" s="76"/>
    </row>
    <row r="67" spans="2:12" ht="15">
      <c r="B67" s="76"/>
      <c r="L67" s="76"/>
    </row>
    <row r="68" spans="2:12" ht="15">
      <c r="B68" s="76"/>
      <c r="L68" s="76"/>
    </row>
    <row r="69" spans="2:12" ht="15">
      <c r="B69" s="76"/>
      <c r="L69" s="76"/>
    </row>
    <row r="70" spans="2:12" ht="15">
      <c r="B70" s="76"/>
      <c r="L70" s="76"/>
    </row>
    <row r="71" spans="2:12" ht="15">
      <c r="B71" s="76"/>
      <c r="L71" s="76"/>
    </row>
    <row r="72" spans="2:12" ht="15">
      <c r="B72" s="76"/>
      <c r="L72" s="76"/>
    </row>
    <row r="73" spans="2:12" ht="15">
      <c r="B73" s="76"/>
      <c r="L73" s="76"/>
    </row>
    <row r="74" spans="2:12" ht="15">
      <c r="B74" s="76"/>
      <c r="L74" s="76"/>
    </row>
    <row r="75" spans="2:12" ht="15">
      <c r="B75" s="76"/>
      <c r="L75" s="76"/>
    </row>
    <row r="76" spans="1:31" s="160" customFormat="1" ht="12.75">
      <c r="A76" s="170"/>
      <c r="B76" s="171"/>
      <c r="C76" s="170"/>
      <c r="D76" s="95" t="s">
        <v>81</v>
      </c>
      <c r="E76" s="179"/>
      <c r="F76" s="96" t="s">
        <v>82</v>
      </c>
      <c r="G76" s="95" t="s">
        <v>81</v>
      </c>
      <c r="H76" s="179"/>
      <c r="I76" s="179"/>
      <c r="J76" s="97" t="s">
        <v>82</v>
      </c>
      <c r="K76" s="179"/>
      <c r="L76" s="79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</row>
    <row r="77" spans="1:31" s="160" customFormat="1" ht="14.45" customHeight="1">
      <c r="A77" s="170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9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</row>
    <row r="81" spans="1:31" s="160" customFormat="1" ht="6.95" customHeight="1">
      <c r="A81" s="170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9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pans="1:31" s="160" customFormat="1" ht="24.95" customHeight="1">
      <c r="A82" s="170"/>
      <c r="B82" s="171"/>
      <c r="C82" s="77" t="s">
        <v>85</v>
      </c>
      <c r="D82" s="170"/>
      <c r="E82" s="170"/>
      <c r="F82" s="170"/>
      <c r="G82" s="170"/>
      <c r="H82" s="170"/>
      <c r="I82" s="170"/>
      <c r="J82" s="170"/>
      <c r="K82" s="170"/>
      <c r="L82" s="79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</row>
    <row r="83" spans="1:31" s="160" customFormat="1" ht="6.95" customHeight="1">
      <c r="A83" s="170"/>
      <c r="B83" s="171"/>
      <c r="C83" s="170"/>
      <c r="D83" s="170"/>
      <c r="E83" s="170"/>
      <c r="F83" s="170"/>
      <c r="G83" s="170"/>
      <c r="H83" s="170"/>
      <c r="I83" s="170"/>
      <c r="J83" s="170"/>
      <c r="K83" s="170"/>
      <c r="L83" s="79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</row>
    <row r="84" spans="1:31" s="160" customFormat="1" ht="12" customHeight="1">
      <c r="A84" s="170"/>
      <c r="B84" s="171"/>
      <c r="C84" s="164" t="s">
        <v>54</v>
      </c>
      <c r="D84" s="170"/>
      <c r="E84" s="170"/>
      <c r="F84" s="170"/>
      <c r="G84" s="170"/>
      <c r="H84" s="170"/>
      <c r="I84" s="170"/>
      <c r="J84" s="170"/>
      <c r="K84" s="170"/>
      <c r="L84" s="79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31" s="160" customFormat="1" ht="16.5" customHeight="1">
      <c r="A85" s="170"/>
      <c r="B85" s="171"/>
      <c r="C85" s="170"/>
      <c r="D85" s="170"/>
      <c r="E85" s="530" t="str">
        <f>E7</f>
        <v>Prostranství DPS I,II, Třeboň</v>
      </c>
      <c r="F85" s="531"/>
      <c r="G85" s="531"/>
      <c r="H85" s="531"/>
      <c r="I85" s="170"/>
      <c r="J85" s="170"/>
      <c r="K85" s="170"/>
      <c r="L85" s="79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31" s="160" customFormat="1" ht="6.95" customHeight="1">
      <c r="A86" s="170"/>
      <c r="B86" s="171"/>
      <c r="C86" s="170"/>
      <c r="D86" s="170"/>
      <c r="E86" s="170"/>
      <c r="F86" s="170"/>
      <c r="G86" s="170"/>
      <c r="H86" s="170"/>
      <c r="I86" s="170"/>
      <c r="J86" s="170"/>
      <c r="K86" s="170"/>
      <c r="L86" s="79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31" s="160" customFormat="1" ht="12" customHeight="1">
      <c r="A87" s="170"/>
      <c r="B87" s="171"/>
      <c r="C87" s="164" t="s">
        <v>58</v>
      </c>
      <c r="D87" s="170"/>
      <c r="E87" s="170"/>
      <c r="F87" s="162" t="str">
        <f>F10</f>
        <v xml:space="preserve"> </v>
      </c>
      <c r="G87" s="170"/>
      <c r="H87" s="170"/>
      <c r="I87" s="164" t="s">
        <v>59</v>
      </c>
      <c r="J87" s="80" t="str">
        <f>IF(J10="","",J10)</f>
        <v>22. 2. 2021</v>
      </c>
      <c r="K87" s="170"/>
      <c r="L87" s="79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31" s="160" customFormat="1" ht="6.95" customHeight="1">
      <c r="A88" s="170"/>
      <c r="B88" s="171"/>
      <c r="C88" s="170"/>
      <c r="D88" s="170"/>
      <c r="E88" s="170"/>
      <c r="F88" s="170"/>
      <c r="G88" s="170"/>
      <c r="H88" s="170"/>
      <c r="I88" s="170"/>
      <c r="J88" s="170"/>
      <c r="K88" s="170"/>
      <c r="L88" s="79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</row>
    <row r="89" spans="1:31" s="160" customFormat="1" ht="15.2" customHeight="1">
      <c r="A89" s="170"/>
      <c r="B89" s="171"/>
      <c r="C89" s="164" t="s">
        <v>60</v>
      </c>
      <c r="D89" s="170"/>
      <c r="E89" s="170"/>
      <c r="F89" s="162" t="str">
        <f>E13</f>
        <v xml:space="preserve"> </v>
      </c>
      <c r="G89" s="170"/>
      <c r="H89" s="170"/>
      <c r="I89" s="164" t="s">
        <v>64</v>
      </c>
      <c r="J89" s="163" t="str">
        <f>E19</f>
        <v xml:space="preserve"> </v>
      </c>
      <c r="K89" s="170"/>
      <c r="L89" s="79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</row>
    <row r="90" spans="1:31" s="160" customFormat="1" ht="15.2" customHeight="1">
      <c r="A90" s="170"/>
      <c r="B90" s="171"/>
      <c r="C90" s="164" t="s">
        <v>63</v>
      </c>
      <c r="D90" s="170"/>
      <c r="E90" s="170"/>
      <c r="F90" s="162" t="str">
        <f>IF(E16="","",E16)</f>
        <v xml:space="preserve"> </v>
      </c>
      <c r="G90" s="170"/>
      <c r="H90" s="170"/>
      <c r="I90" s="164" t="s">
        <v>65</v>
      </c>
      <c r="J90" s="163" t="str">
        <f>E22</f>
        <v xml:space="preserve"> </v>
      </c>
      <c r="K90" s="170"/>
      <c r="L90" s="79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pans="1:31" s="160" customFormat="1" ht="10.35" customHeight="1">
      <c r="A91" s="170"/>
      <c r="B91" s="171"/>
      <c r="C91" s="170"/>
      <c r="D91" s="170"/>
      <c r="E91" s="170"/>
      <c r="F91" s="170"/>
      <c r="G91" s="170"/>
      <c r="H91" s="170"/>
      <c r="I91" s="170"/>
      <c r="J91" s="170"/>
      <c r="K91" s="170"/>
      <c r="L91" s="79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</row>
    <row r="92" spans="1:31" s="160" customFormat="1" ht="29.25" customHeight="1">
      <c r="A92" s="170"/>
      <c r="B92" s="171"/>
      <c r="C92" s="144" t="s">
        <v>86</v>
      </c>
      <c r="D92" s="176"/>
      <c r="E92" s="176"/>
      <c r="F92" s="176"/>
      <c r="G92" s="176"/>
      <c r="H92" s="176"/>
      <c r="I92" s="176"/>
      <c r="J92" s="143" t="s">
        <v>87</v>
      </c>
      <c r="K92" s="176"/>
      <c r="L92" s="79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</row>
    <row r="93" spans="1:31" s="160" customFormat="1" ht="10.35" customHeight="1">
      <c r="A93" s="170"/>
      <c r="B93" s="171"/>
      <c r="C93" s="170"/>
      <c r="D93" s="170"/>
      <c r="E93" s="170"/>
      <c r="F93" s="170"/>
      <c r="G93" s="170"/>
      <c r="H93" s="170"/>
      <c r="I93" s="170"/>
      <c r="J93" s="170"/>
      <c r="K93" s="170"/>
      <c r="L93" s="79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</row>
    <row r="94" spans="1:47" s="160" customFormat="1" ht="22.9" customHeight="1">
      <c r="A94" s="170"/>
      <c r="B94" s="171"/>
      <c r="C94" s="142" t="s">
        <v>88</v>
      </c>
      <c r="D94" s="170"/>
      <c r="E94" s="170"/>
      <c r="F94" s="170"/>
      <c r="G94" s="170"/>
      <c r="H94" s="170"/>
      <c r="I94" s="170"/>
      <c r="J94" s="84">
        <f>J129</f>
        <v>0</v>
      </c>
      <c r="K94" s="170"/>
      <c r="L94" s="79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U94" s="169" t="s">
        <v>89</v>
      </c>
    </row>
    <row r="95" spans="2:12" s="98" customFormat="1" ht="24.95" customHeight="1">
      <c r="B95" s="99"/>
      <c r="D95" s="138" t="s">
        <v>90</v>
      </c>
      <c r="E95" s="137"/>
      <c r="F95" s="137"/>
      <c r="G95" s="137"/>
      <c r="H95" s="137"/>
      <c r="I95" s="137"/>
      <c r="J95" s="136">
        <f>J130</f>
        <v>0</v>
      </c>
      <c r="L95" s="99"/>
    </row>
    <row r="96" spans="2:12" s="100" customFormat="1" ht="19.9" customHeight="1">
      <c r="B96" s="101"/>
      <c r="D96" s="141" t="s">
        <v>91</v>
      </c>
      <c r="E96" s="140"/>
      <c r="F96" s="140"/>
      <c r="G96" s="140"/>
      <c r="H96" s="140"/>
      <c r="I96" s="140"/>
      <c r="J96" s="139">
        <f>J131</f>
        <v>0</v>
      </c>
      <c r="L96" s="101"/>
    </row>
    <row r="97" spans="2:12" s="100" customFormat="1" ht="19.9" customHeight="1">
      <c r="B97" s="101"/>
      <c r="D97" s="141" t="s">
        <v>212</v>
      </c>
      <c r="E97" s="140"/>
      <c r="F97" s="140"/>
      <c r="G97" s="140"/>
      <c r="H97" s="140"/>
      <c r="I97" s="140"/>
      <c r="J97" s="139">
        <f>J155</f>
        <v>0</v>
      </c>
      <c r="L97" s="101"/>
    </row>
    <row r="98" spans="2:12" s="100" customFormat="1" ht="19.9" customHeight="1">
      <c r="B98" s="101"/>
      <c r="D98" s="141" t="s">
        <v>232</v>
      </c>
      <c r="E98" s="140"/>
      <c r="F98" s="140"/>
      <c r="G98" s="140"/>
      <c r="H98" s="140"/>
      <c r="I98" s="140"/>
      <c r="J98" s="139">
        <f>J167</f>
        <v>0</v>
      </c>
      <c r="L98" s="101"/>
    </row>
    <row r="99" spans="2:12" s="100" customFormat="1" ht="19.9" customHeight="1">
      <c r="B99" s="101"/>
      <c r="D99" s="141" t="s">
        <v>92</v>
      </c>
      <c r="E99" s="140"/>
      <c r="F99" s="140"/>
      <c r="G99" s="140"/>
      <c r="H99" s="140"/>
      <c r="I99" s="140"/>
      <c r="J99" s="139">
        <f>J226</f>
        <v>0</v>
      </c>
      <c r="L99" s="101"/>
    </row>
    <row r="100" spans="2:12" s="100" customFormat="1" ht="19.9" customHeight="1">
      <c r="B100" s="101"/>
      <c r="D100" s="141" t="s">
        <v>233</v>
      </c>
      <c r="E100" s="140"/>
      <c r="F100" s="140"/>
      <c r="G100" s="140"/>
      <c r="H100" s="140"/>
      <c r="I100" s="140"/>
      <c r="J100" s="139">
        <f>J230</f>
        <v>0</v>
      </c>
      <c r="L100" s="101"/>
    </row>
    <row r="101" spans="2:12" s="100" customFormat="1" ht="19.9" customHeight="1">
      <c r="B101" s="101"/>
      <c r="D101" s="141" t="s">
        <v>213</v>
      </c>
      <c r="E101" s="140"/>
      <c r="F101" s="140"/>
      <c r="G101" s="140"/>
      <c r="H101" s="140"/>
      <c r="I101" s="140"/>
      <c r="J101" s="139">
        <f>J241</f>
        <v>0</v>
      </c>
      <c r="L101" s="101"/>
    </row>
    <row r="102" spans="2:12" s="100" customFormat="1" ht="19.9" customHeight="1">
      <c r="B102" s="101"/>
      <c r="D102" s="141" t="s">
        <v>93</v>
      </c>
      <c r="E102" s="140"/>
      <c r="F102" s="140"/>
      <c r="G102" s="140"/>
      <c r="H102" s="140"/>
      <c r="I102" s="140"/>
      <c r="J102" s="139">
        <f>J270</f>
        <v>0</v>
      </c>
      <c r="L102" s="101"/>
    </row>
    <row r="103" spans="2:12" s="98" customFormat="1" ht="24.95" customHeight="1">
      <c r="B103" s="99"/>
      <c r="D103" s="138" t="s">
        <v>94</v>
      </c>
      <c r="E103" s="137"/>
      <c r="F103" s="137"/>
      <c r="G103" s="137"/>
      <c r="H103" s="137"/>
      <c r="I103" s="137"/>
      <c r="J103" s="136">
        <f>J272</f>
        <v>0</v>
      </c>
      <c r="L103" s="99"/>
    </row>
    <row r="104" spans="2:12" s="100" customFormat="1" ht="19.9" customHeight="1">
      <c r="B104" s="101"/>
      <c r="D104" s="141" t="s">
        <v>261</v>
      </c>
      <c r="E104" s="140"/>
      <c r="F104" s="140"/>
      <c r="G104" s="140"/>
      <c r="H104" s="140"/>
      <c r="I104" s="140"/>
      <c r="J104" s="139">
        <f>J273</f>
        <v>0</v>
      </c>
      <c r="L104" s="101"/>
    </row>
    <row r="105" spans="2:12" s="100" customFormat="1" ht="19.9" customHeight="1">
      <c r="B105" s="101"/>
      <c r="D105" s="141" t="s">
        <v>262</v>
      </c>
      <c r="E105" s="140"/>
      <c r="F105" s="140"/>
      <c r="G105" s="140"/>
      <c r="H105" s="140"/>
      <c r="I105" s="140"/>
      <c r="J105" s="139">
        <f>J284</f>
        <v>0</v>
      </c>
      <c r="L105" s="101"/>
    </row>
    <row r="106" spans="2:12" s="98" customFormat="1" ht="24.95" customHeight="1">
      <c r="B106" s="99"/>
      <c r="D106" s="138" t="s">
        <v>263</v>
      </c>
      <c r="E106" s="137"/>
      <c r="F106" s="137"/>
      <c r="G106" s="137"/>
      <c r="H106" s="137"/>
      <c r="I106" s="137"/>
      <c r="J106" s="136">
        <f>J295</f>
        <v>0</v>
      </c>
      <c r="L106" s="99"/>
    </row>
    <row r="107" spans="2:12" s="100" customFormat="1" ht="19.9" customHeight="1">
      <c r="B107" s="101"/>
      <c r="D107" s="141" t="s">
        <v>264</v>
      </c>
      <c r="E107" s="140"/>
      <c r="F107" s="140"/>
      <c r="G107" s="140"/>
      <c r="H107" s="140"/>
      <c r="I107" s="140"/>
      <c r="J107" s="139">
        <f>J296</f>
        <v>0</v>
      </c>
      <c r="L107" s="101"/>
    </row>
    <row r="108" spans="2:12" s="100" customFormat="1" ht="19.9" customHeight="1">
      <c r="B108" s="101"/>
      <c r="D108" s="141" t="s">
        <v>265</v>
      </c>
      <c r="E108" s="140"/>
      <c r="F108" s="140"/>
      <c r="G108" s="140"/>
      <c r="H108" s="140"/>
      <c r="I108" s="140"/>
      <c r="J108" s="139">
        <f>J299</f>
        <v>0</v>
      </c>
      <c r="L108" s="101"/>
    </row>
    <row r="109" spans="2:12" s="100" customFormat="1" ht="19.9" customHeight="1">
      <c r="B109" s="101"/>
      <c r="D109" s="141" t="s">
        <v>266</v>
      </c>
      <c r="E109" s="140"/>
      <c r="F109" s="140"/>
      <c r="G109" s="140"/>
      <c r="H109" s="140"/>
      <c r="I109" s="140"/>
      <c r="J109" s="139">
        <f>J302</f>
        <v>0</v>
      </c>
      <c r="L109" s="101"/>
    </row>
    <row r="110" spans="2:12" s="100" customFormat="1" ht="19.9" customHeight="1">
      <c r="B110" s="101"/>
      <c r="D110" s="141" t="s">
        <v>267</v>
      </c>
      <c r="E110" s="140"/>
      <c r="F110" s="140"/>
      <c r="G110" s="140"/>
      <c r="H110" s="140"/>
      <c r="I110" s="140"/>
      <c r="J110" s="139">
        <f>J304</f>
        <v>0</v>
      </c>
      <c r="L110" s="101"/>
    </row>
    <row r="111" spans="2:12" s="100" customFormat="1" ht="19.9" customHeight="1">
      <c r="B111" s="101"/>
      <c r="D111" s="141" t="s">
        <v>268</v>
      </c>
      <c r="E111" s="140"/>
      <c r="F111" s="140"/>
      <c r="G111" s="140"/>
      <c r="H111" s="140"/>
      <c r="I111" s="140"/>
      <c r="J111" s="139">
        <f>J308</f>
        <v>0</v>
      </c>
      <c r="L111" s="101"/>
    </row>
    <row r="112" spans="1:31" s="160" customFormat="1" ht="21.75" customHeight="1">
      <c r="A112" s="170"/>
      <c r="B112" s="171"/>
      <c r="C112" s="170"/>
      <c r="D112" s="170"/>
      <c r="E112" s="170"/>
      <c r="F112" s="170"/>
      <c r="G112" s="170"/>
      <c r="H112" s="170"/>
      <c r="I112" s="170"/>
      <c r="J112" s="170"/>
      <c r="K112" s="170"/>
      <c r="L112" s="79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</row>
    <row r="113" spans="1:31" s="160" customFormat="1" ht="6.95" customHeight="1">
      <c r="A113" s="170"/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79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</row>
    <row r="117" spans="1:31" s="160" customFormat="1" ht="6.95" customHeight="1">
      <c r="A117" s="170"/>
      <c r="B117" s="183"/>
      <c r="C117" s="184"/>
      <c r="D117" s="184"/>
      <c r="E117" s="184"/>
      <c r="F117" s="184"/>
      <c r="G117" s="184"/>
      <c r="H117" s="184"/>
      <c r="I117" s="184"/>
      <c r="J117" s="184"/>
      <c r="K117" s="184"/>
      <c r="L117" s="79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</row>
    <row r="118" spans="1:31" s="160" customFormat="1" ht="24.95" customHeight="1">
      <c r="A118" s="170"/>
      <c r="B118" s="171"/>
      <c r="C118" s="77" t="s">
        <v>95</v>
      </c>
      <c r="D118" s="170"/>
      <c r="E118" s="170"/>
      <c r="F118" s="170"/>
      <c r="G118" s="170"/>
      <c r="H118" s="170"/>
      <c r="I118" s="170"/>
      <c r="J118" s="170"/>
      <c r="K118" s="170"/>
      <c r="L118" s="79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</row>
    <row r="119" spans="1:31" s="160" customFormat="1" ht="6.95" customHeight="1">
      <c r="A119" s="170"/>
      <c r="B119" s="171"/>
      <c r="C119" s="170"/>
      <c r="D119" s="170"/>
      <c r="E119" s="170"/>
      <c r="F119" s="170"/>
      <c r="G119" s="170"/>
      <c r="H119" s="170"/>
      <c r="I119" s="170"/>
      <c r="J119" s="170"/>
      <c r="K119" s="170"/>
      <c r="L119" s="79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</row>
    <row r="120" spans="1:31" s="160" customFormat="1" ht="12" customHeight="1">
      <c r="A120" s="170"/>
      <c r="B120" s="171"/>
      <c r="C120" s="164" t="s">
        <v>54</v>
      </c>
      <c r="D120" s="170"/>
      <c r="E120" s="170"/>
      <c r="F120" s="170"/>
      <c r="G120" s="170"/>
      <c r="H120" s="170"/>
      <c r="I120" s="170"/>
      <c r="J120" s="170"/>
      <c r="K120" s="170"/>
      <c r="L120" s="79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</row>
    <row r="121" spans="1:31" s="160" customFormat="1" ht="16.5" customHeight="1">
      <c r="A121" s="170"/>
      <c r="B121" s="171"/>
      <c r="C121" s="170"/>
      <c r="D121" s="170"/>
      <c r="E121" s="530" t="str">
        <f>E7</f>
        <v>Prostranství DPS I,II, Třeboň</v>
      </c>
      <c r="F121" s="531"/>
      <c r="G121" s="531"/>
      <c r="H121" s="531"/>
      <c r="I121" s="170"/>
      <c r="J121" s="170"/>
      <c r="K121" s="170"/>
      <c r="L121" s="79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31" s="160" customFormat="1" ht="6.95" customHeight="1">
      <c r="A122" s="170"/>
      <c r="B122" s="171"/>
      <c r="C122" s="170"/>
      <c r="D122" s="170"/>
      <c r="E122" s="170"/>
      <c r="F122" s="170"/>
      <c r="G122" s="170"/>
      <c r="H122" s="170"/>
      <c r="I122" s="170"/>
      <c r="J122" s="170"/>
      <c r="K122" s="170"/>
      <c r="L122" s="79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</row>
    <row r="123" spans="1:31" s="160" customFormat="1" ht="12" customHeight="1">
      <c r="A123" s="170"/>
      <c r="B123" s="171"/>
      <c r="C123" s="164" t="s">
        <v>58</v>
      </c>
      <c r="D123" s="170"/>
      <c r="E123" s="170"/>
      <c r="F123" s="162" t="str">
        <f>F10</f>
        <v xml:space="preserve"> </v>
      </c>
      <c r="G123" s="170"/>
      <c r="H123" s="170"/>
      <c r="I123" s="164" t="s">
        <v>59</v>
      </c>
      <c r="J123" s="80" t="str">
        <f>IF(J10="","",J10)</f>
        <v>22. 2. 2021</v>
      </c>
      <c r="K123" s="170"/>
      <c r="L123" s="79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</row>
    <row r="124" spans="1:31" s="160" customFormat="1" ht="6.95" customHeight="1">
      <c r="A124" s="170"/>
      <c r="B124" s="171"/>
      <c r="C124" s="170"/>
      <c r="D124" s="170"/>
      <c r="E124" s="170"/>
      <c r="F124" s="170"/>
      <c r="G124" s="170"/>
      <c r="H124" s="170"/>
      <c r="I124" s="170"/>
      <c r="J124" s="170"/>
      <c r="K124" s="170"/>
      <c r="L124" s="79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31" s="160" customFormat="1" ht="15.2" customHeight="1">
      <c r="A125" s="170"/>
      <c r="B125" s="171"/>
      <c r="C125" s="164" t="s">
        <v>60</v>
      </c>
      <c r="D125" s="170"/>
      <c r="E125" s="170"/>
      <c r="F125" s="162" t="str">
        <f>E13</f>
        <v xml:space="preserve"> </v>
      </c>
      <c r="G125" s="170"/>
      <c r="H125" s="170"/>
      <c r="I125" s="164" t="s">
        <v>64</v>
      </c>
      <c r="J125" s="163" t="str">
        <f>E19</f>
        <v xml:space="preserve"> </v>
      </c>
      <c r="K125" s="170"/>
      <c r="L125" s="79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</row>
    <row r="126" spans="1:31" s="160" customFormat="1" ht="15.2" customHeight="1">
      <c r="A126" s="170"/>
      <c r="B126" s="171"/>
      <c r="C126" s="164" t="s">
        <v>63</v>
      </c>
      <c r="D126" s="170"/>
      <c r="E126" s="170"/>
      <c r="F126" s="162" t="str">
        <f>IF(E16="","",E16)</f>
        <v xml:space="preserve"> </v>
      </c>
      <c r="G126" s="170"/>
      <c r="H126" s="170"/>
      <c r="I126" s="164" t="s">
        <v>65</v>
      </c>
      <c r="J126" s="163" t="str">
        <f>E22</f>
        <v xml:space="preserve"> </v>
      </c>
      <c r="K126" s="170"/>
      <c r="L126" s="79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31" s="160" customFormat="1" ht="10.35" customHeight="1">
      <c r="A127" s="170"/>
      <c r="B127" s="171"/>
      <c r="C127" s="170"/>
      <c r="D127" s="170"/>
      <c r="E127" s="170"/>
      <c r="F127" s="170"/>
      <c r="G127" s="170"/>
      <c r="H127" s="170"/>
      <c r="I127" s="170"/>
      <c r="J127" s="170"/>
      <c r="K127" s="170"/>
      <c r="L127" s="79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31" s="103" customFormat="1" ht="29.25" customHeight="1">
      <c r="A128" s="185"/>
      <c r="B128" s="186"/>
      <c r="C128" s="135" t="s">
        <v>96</v>
      </c>
      <c r="D128" s="134" t="s">
        <v>97</v>
      </c>
      <c r="E128" s="134" t="s">
        <v>98</v>
      </c>
      <c r="F128" s="134" t="s">
        <v>99</v>
      </c>
      <c r="G128" s="134" t="s">
        <v>100</v>
      </c>
      <c r="H128" s="134" t="s">
        <v>101</v>
      </c>
      <c r="I128" s="134" t="s">
        <v>102</v>
      </c>
      <c r="J128" s="133" t="s">
        <v>87</v>
      </c>
      <c r="K128" s="132" t="s">
        <v>103</v>
      </c>
      <c r="L128" s="102"/>
      <c r="M128" s="131" t="s">
        <v>56</v>
      </c>
      <c r="N128" s="130" t="s">
        <v>70</v>
      </c>
      <c r="O128" s="130" t="s">
        <v>104</v>
      </c>
      <c r="P128" s="130" t="s">
        <v>105</v>
      </c>
      <c r="Q128" s="130" t="s">
        <v>106</v>
      </c>
      <c r="R128" s="130" t="s">
        <v>107</v>
      </c>
      <c r="S128" s="130" t="s">
        <v>108</v>
      </c>
      <c r="T128" s="129" t="s">
        <v>109</v>
      </c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</row>
    <row r="129" spans="1:63" s="160" customFormat="1" ht="22.9" customHeight="1">
      <c r="A129" s="170"/>
      <c r="B129" s="171"/>
      <c r="C129" s="128" t="s">
        <v>110</v>
      </c>
      <c r="D129" s="170"/>
      <c r="E129" s="170"/>
      <c r="F129" s="170"/>
      <c r="G129" s="170"/>
      <c r="H129" s="170"/>
      <c r="I129" s="170"/>
      <c r="J129" s="187">
        <f>BK129</f>
        <v>0</v>
      </c>
      <c r="K129" s="170"/>
      <c r="L129" s="171"/>
      <c r="M129" s="188"/>
      <c r="N129" s="127"/>
      <c r="O129" s="175"/>
      <c r="P129" s="189">
        <f>P130+P272+P295</f>
        <v>1752.550171</v>
      </c>
      <c r="Q129" s="175"/>
      <c r="R129" s="189">
        <f>R130+R272+R295</f>
        <v>889.8313270000001</v>
      </c>
      <c r="S129" s="175"/>
      <c r="T129" s="190">
        <f>T130+T272+T295</f>
        <v>625.728</v>
      </c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T129" s="169" t="s">
        <v>111</v>
      </c>
      <c r="AU129" s="169" t="s">
        <v>89</v>
      </c>
      <c r="BK129" s="104">
        <f>BK130+BK272+BK295</f>
        <v>0</v>
      </c>
    </row>
    <row r="130" spans="2:63" s="191" customFormat="1" ht="25.9" customHeight="1">
      <c r="B130" s="192"/>
      <c r="D130" s="105" t="s">
        <v>111</v>
      </c>
      <c r="E130" s="119" t="s">
        <v>112</v>
      </c>
      <c r="F130" s="119" t="s">
        <v>113</v>
      </c>
      <c r="J130" s="193">
        <f>BK130</f>
        <v>0</v>
      </c>
      <c r="L130" s="192"/>
      <c r="M130" s="194"/>
      <c r="N130" s="195"/>
      <c r="O130" s="195"/>
      <c r="P130" s="196">
        <f>P131+P155+P167+P226+P230+P241+P270</f>
        <v>1738.124865</v>
      </c>
      <c r="Q130" s="195"/>
      <c r="R130" s="196">
        <f>R131+R155+R167+R226+R230+R241+R270</f>
        <v>889.7629450000001</v>
      </c>
      <c r="S130" s="195"/>
      <c r="T130" s="197">
        <f>T131+T155+T167+T226+T230+T241+T270</f>
        <v>625.728</v>
      </c>
      <c r="AR130" s="105" t="s">
        <v>114</v>
      </c>
      <c r="AT130" s="106" t="s">
        <v>111</v>
      </c>
      <c r="AU130" s="106" t="s">
        <v>115</v>
      </c>
      <c r="AY130" s="105" t="s">
        <v>116</v>
      </c>
      <c r="BK130" s="107">
        <f>BK131+BK155+BK167+BK226+BK230+BK241+BK270</f>
        <v>0</v>
      </c>
    </row>
    <row r="131" spans="2:63" s="191" customFormat="1" ht="22.9" customHeight="1">
      <c r="B131" s="192"/>
      <c r="D131" s="105" t="s">
        <v>111</v>
      </c>
      <c r="E131" s="120" t="s">
        <v>114</v>
      </c>
      <c r="F131" s="120" t="s">
        <v>117</v>
      </c>
      <c r="J131" s="198">
        <f>BK131</f>
        <v>0</v>
      </c>
      <c r="L131" s="192"/>
      <c r="M131" s="194"/>
      <c r="N131" s="195"/>
      <c r="O131" s="195"/>
      <c r="P131" s="196">
        <f>SUM(P132:P154)</f>
        <v>150.839317</v>
      </c>
      <c r="Q131" s="195"/>
      <c r="R131" s="196">
        <f>SUM(R132:R154)</f>
        <v>0</v>
      </c>
      <c r="S131" s="195"/>
      <c r="T131" s="197">
        <f>SUM(T132:T154)</f>
        <v>0</v>
      </c>
      <c r="AR131" s="105" t="s">
        <v>114</v>
      </c>
      <c r="AT131" s="106" t="s">
        <v>111</v>
      </c>
      <c r="AU131" s="106" t="s">
        <v>114</v>
      </c>
      <c r="AY131" s="105" t="s">
        <v>116</v>
      </c>
      <c r="BK131" s="107">
        <f>SUM(BK132:BK154)</f>
        <v>0</v>
      </c>
    </row>
    <row r="132" spans="1:65" s="160" customFormat="1" ht="21.75" customHeight="1">
      <c r="A132" s="170"/>
      <c r="B132" s="199"/>
      <c r="C132" s="200" t="s">
        <v>169</v>
      </c>
      <c r="D132" s="200" t="s">
        <v>118</v>
      </c>
      <c r="E132" s="201" t="s">
        <v>308</v>
      </c>
      <c r="F132" s="202" t="s">
        <v>309</v>
      </c>
      <c r="G132" s="203" t="s">
        <v>119</v>
      </c>
      <c r="H132" s="204">
        <v>5.02</v>
      </c>
      <c r="I132" s="501"/>
      <c r="J132" s="205">
        <f>ROUND(I132*H132,2)</f>
        <v>0</v>
      </c>
      <c r="K132" s="206"/>
      <c r="L132" s="171"/>
      <c r="M132" s="118" t="s">
        <v>56</v>
      </c>
      <c r="N132" s="207" t="s">
        <v>71</v>
      </c>
      <c r="O132" s="208">
        <v>2.222</v>
      </c>
      <c r="P132" s="208">
        <f>O132*H132</f>
        <v>11.15444</v>
      </c>
      <c r="Q132" s="208">
        <v>0</v>
      </c>
      <c r="R132" s="208">
        <f>Q132*H132</f>
        <v>0</v>
      </c>
      <c r="S132" s="208">
        <v>0</v>
      </c>
      <c r="T132" s="117">
        <f>S132*H132</f>
        <v>0</v>
      </c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R132" s="108" t="s">
        <v>120</v>
      </c>
      <c r="AT132" s="108" t="s">
        <v>118</v>
      </c>
      <c r="AU132" s="108" t="s">
        <v>50</v>
      </c>
      <c r="AY132" s="169" t="s">
        <v>116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69" t="s">
        <v>114</v>
      </c>
      <c r="BK132" s="209">
        <f>ROUND(I132*H132,2)</f>
        <v>0</v>
      </c>
      <c r="BL132" s="169" t="s">
        <v>120</v>
      </c>
      <c r="BM132" s="108" t="s">
        <v>310</v>
      </c>
    </row>
    <row r="133" spans="2:51" s="110" customFormat="1" ht="15">
      <c r="B133" s="111"/>
      <c r="D133" s="126" t="s">
        <v>141</v>
      </c>
      <c r="E133" s="112" t="s">
        <v>56</v>
      </c>
      <c r="F133" s="125" t="s">
        <v>311</v>
      </c>
      <c r="H133" s="124">
        <v>5.02</v>
      </c>
      <c r="L133" s="111"/>
      <c r="M133" s="123"/>
      <c r="N133" s="210"/>
      <c r="O133" s="210"/>
      <c r="P133" s="210"/>
      <c r="Q133" s="210"/>
      <c r="R133" s="210"/>
      <c r="S133" s="210"/>
      <c r="T133" s="122"/>
      <c r="AT133" s="112" t="s">
        <v>141</v>
      </c>
      <c r="AU133" s="112" t="s">
        <v>50</v>
      </c>
      <c r="AV133" s="110" t="s">
        <v>50</v>
      </c>
      <c r="AW133" s="110" t="s">
        <v>214</v>
      </c>
      <c r="AX133" s="110" t="s">
        <v>115</v>
      </c>
      <c r="AY133" s="112" t="s">
        <v>116</v>
      </c>
    </row>
    <row r="134" spans="2:51" s="145" customFormat="1" ht="15">
      <c r="B134" s="146"/>
      <c r="D134" s="126" t="s">
        <v>141</v>
      </c>
      <c r="E134" s="147" t="s">
        <v>56</v>
      </c>
      <c r="F134" s="148" t="s">
        <v>215</v>
      </c>
      <c r="H134" s="149">
        <v>5.02</v>
      </c>
      <c r="L134" s="146"/>
      <c r="M134" s="150"/>
      <c r="N134" s="211"/>
      <c r="O134" s="211"/>
      <c r="P134" s="211"/>
      <c r="Q134" s="211"/>
      <c r="R134" s="211"/>
      <c r="S134" s="211"/>
      <c r="T134" s="151"/>
      <c r="AT134" s="147" t="s">
        <v>141</v>
      </c>
      <c r="AU134" s="147" t="s">
        <v>50</v>
      </c>
      <c r="AV134" s="145" t="s">
        <v>120</v>
      </c>
      <c r="AW134" s="145" t="s">
        <v>214</v>
      </c>
      <c r="AX134" s="145" t="s">
        <v>114</v>
      </c>
      <c r="AY134" s="147" t="s">
        <v>116</v>
      </c>
    </row>
    <row r="135" spans="1:65" s="160" customFormat="1" ht="33" customHeight="1">
      <c r="A135" s="170"/>
      <c r="B135" s="199"/>
      <c r="C135" s="200" t="s">
        <v>189</v>
      </c>
      <c r="D135" s="200" t="s">
        <v>118</v>
      </c>
      <c r="E135" s="201" t="s">
        <v>312</v>
      </c>
      <c r="F135" s="202" t="s">
        <v>313</v>
      </c>
      <c r="G135" s="203" t="s">
        <v>119</v>
      </c>
      <c r="H135" s="204">
        <v>151.7</v>
      </c>
      <c r="I135" s="501"/>
      <c r="J135" s="205">
        <f>ROUND(I135*H135,2)</f>
        <v>0</v>
      </c>
      <c r="K135" s="206"/>
      <c r="L135" s="171"/>
      <c r="M135" s="118" t="s">
        <v>56</v>
      </c>
      <c r="N135" s="207" t="s">
        <v>71</v>
      </c>
      <c r="O135" s="208">
        <v>0.23</v>
      </c>
      <c r="P135" s="208">
        <f>O135*H135</f>
        <v>34.891</v>
      </c>
      <c r="Q135" s="208">
        <v>0</v>
      </c>
      <c r="R135" s="208">
        <f>Q135*H135</f>
        <v>0</v>
      </c>
      <c r="S135" s="208">
        <v>0</v>
      </c>
      <c r="T135" s="117">
        <f>S135*H135</f>
        <v>0</v>
      </c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R135" s="108" t="s">
        <v>120</v>
      </c>
      <c r="AT135" s="108" t="s">
        <v>118</v>
      </c>
      <c r="AU135" s="108" t="s">
        <v>50</v>
      </c>
      <c r="AY135" s="169" t="s">
        <v>116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69" t="s">
        <v>114</v>
      </c>
      <c r="BK135" s="209">
        <f>ROUND(I135*H135,2)</f>
        <v>0</v>
      </c>
      <c r="BL135" s="169" t="s">
        <v>120</v>
      </c>
      <c r="BM135" s="108" t="s">
        <v>314</v>
      </c>
    </row>
    <row r="136" spans="2:51" s="110" customFormat="1" ht="15">
      <c r="B136" s="111"/>
      <c r="D136" s="126" t="s">
        <v>141</v>
      </c>
      <c r="E136" s="112" t="s">
        <v>56</v>
      </c>
      <c r="F136" s="125" t="s">
        <v>315</v>
      </c>
      <c r="H136" s="124">
        <v>151.7</v>
      </c>
      <c r="L136" s="111"/>
      <c r="M136" s="123"/>
      <c r="N136" s="210"/>
      <c r="O136" s="210"/>
      <c r="P136" s="210"/>
      <c r="Q136" s="210"/>
      <c r="R136" s="210"/>
      <c r="S136" s="210"/>
      <c r="T136" s="122"/>
      <c r="AT136" s="112" t="s">
        <v>141</v>
      </c>
      <c r="AU136" s="112" t="s">
        <v>50</v>
      </c>
      <c r="AV136" s="110" t="s">
        <v>50</v>
      </c>
      <c r="AW136" s="110" t="s">
        <v>214</v>
      </c>
      <c r="AX136" s="110" t="s">
        <v>115</v>
      </c>
      <c r="AY136" s="112" t="s">
        <v>116</v>
      </c>
    </row>
    <row r="137" spans="2:51" s="145" customFormat="1" ht="15">
      <c r="B137" s="146"/>
      <c r="D137" s="126" t="s">
        <v>141</v>
      </c>
      <c r="E137" s="147" t="s">
        <v>56</v>
      </c>
      <c r="F137" s="148" t="s">
        <v>215</v>
      </c>
      <c r="H137" s="149">
        <v>151.7</v>
      </c>
      <c r="L137" s="146"/>
      <c r="M137" s="150"/>
      <c r="N137" s="211"/>
      <c r="O137" s="211"/>
      <c r="P137" s="211"/>
      <c r="Q137" s="211"/>
      <c r="R137" s="211"/>
      <c r="S137" s="211"/>
      <c r="T137" s="151"/>
      <c r="AT137" s="147" t="s">
        <v>141</v>
      </c>
      <c r="AU137" s="147" t="s">
        <v>50</v>
      </c>
      <c r="AV137" s="145" t="s">
        <v>120</v>
      </c>
      <c r="AW137" s="145" t="s">
        <v>214</v>
      </c>
      <c r="AX137" s="145" t="s">
        <v>114</v>
      </c>
      <c r="AY137" s="147" t="s">
        <v>116</v>
      </c>
    </row>
    <row r="138" spans="1:65" s="160" customFormat="1" ht="21.75" customHeight="1">
      <c r="A138" s="170"/>
      <c r="B138" s="199"/>
      <c r="C138" s="200" t="s">
        <v>143</v>
      </c>
      <c r="D138" s="200" t="s">
        <v>118</v>
      </c>
      <c r="E138" s="201" t="s">
        <v>316</v>
      </c>
      <c r="F138" s="202" t="s">
        <v>317</v>
      </c>
      <c r="G138" s="203" t="s">
        <v>119</v>
      </c>
      <c r="H138" s="204">
        <v>4.8</v>
      </c>
      <c r="I138" s="501"/>
      <c r="J138" s="205">
        <f>ROUND(I138*H138,2)</f>
        <v>0</v>
      </c>
      <c r="K138" s="206"/>
      <c r="L138" s="171"/>
      <c r="M138" s="118" t="s">
        <v>56</v>
      </c>
      <c r="N138" s="207" t="s">
        <v>71</v>
      </c>
      <c r="O138" s="208">
        <v>3.613</v>
      </c>
      <c r="P138" s="208">
        <f>O138*H138</f>
        <v>17.342399999999998</v>
      </c>
      <c r="Q138" s="208">
        <v>0</v>
      </c>
      <c r="R138" s="208">
        <f>Q138*H138</f>
        <v>0</v>
      </c>
      <c r="S138" s="208">
        <v>0</v>
      </c>
      <c r="T138" s="117">
        <f>S138*H138</f>
        <v>0</v>
      </c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R138" s="108" t="s">
        <v>120</v>
      </c>
      <c r="AT138" s="108" t="s">
        <v>118</v>
      </c>
      <c r="AU138" s="108" t="s">
        <v>50</v>
      </c>
      <c r="AY138" s="169" t="s">
        <v>116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69" t="s">
        <v>114</v>
      </c>
      <c r="BK138" s="209">
        <f>ROUND(I138*H138,2)</f>
        <v>0</v>
      </c>
      <c r="BL138" s="169" t="s">
        <v>120</v>
      </c>
      <c r="BM138" s="108" t="s">
        <v>318</v>
      </c>
    </row>
    <row r="139" spans="2:51" s="152" customFormat="1" ht="15">
      <c r="B139" s="153"/>
      <c r="D139" s="126" t="s">
        <v>141</v>
      </c>
      <c r="E139" s="154" t="s">
        <v>56</v>
      </c>
      <c r="F139" s="155" t="s">
        <v>241</v>
      </c>
      <c r="H139" s="154" t="s">
        <v>56</v>
      </c>
      <c r="L139" s="153"/>
      <c r="M139" s="156"/>
      <c r="N139" s="212"/>
      <c r="O139" s="212"/>
      <c r="P139" s="212"/>
      <c r="Q139" s="212"/>
      <c r="R139" s="212"/>
      <c r="S139" s="212"/>
      <c r="T139" s="157"/>
      <c r="AT139" s="154" t="s">
        <v>141</v>
      </c>
      <c r="AU139" s="154" t="s">
        <v>50</v>
      </c>
      <c r="AV139" s="152" t="s">
        <v>114</v>
      </c>
      <c r="AW139" s="152" t="s">
        <v>214</v>
      </c>
      <c r="AX139" s="152" t="s">
        <v>115</v>
      </c>
      <c r="AY139" s="154" t="s">
        <v>116</v>
      </c>
    </row>
    <row r="140" spans="2:51" s="110" customFormat="1" ht="15">
      <c r="B140" s="111"/>
      <c r="D140" s="126" t="s">
        <v>141</v>
      </c>
      <c r="E140" s="112" t="s">
        <v>56</v>
      </c>
      <c r="F140" s="125" t="s">
        <v>319</v>
      </c>
      <c r="H140" s="124">
        <v>4.8</v>
      </c>
      <c r="L140" s="111"/>
      <c r="M140" s="123"/>
      <c r="N140" s="210"/>
      <c r="O140" s="210"/>
      <c r="P140" s="210"/>
      <c r="Q140" s="210"/>
      <c r="R140" s="210"/>
      <c r="S140" s="210"/>
      <c r="T140" s="122"/>
      <c r="AT140" s="112" t="s">
        <v>141</v>
      </c>
      <c r="AU140" s="112" t="s">
        <v>50</v>
      </c>
      <c r="AV140" s="110" t="s">
        <v>50</v>
      </c>
      <c r="AW140" s="110" t="s">
        <v>214</v>
      </c>
      <c r="AX140" s="110" t="s">
        <v>115</v>
      </c>
      <c r="AY140" s="112" t="s">
        <v>116</v>
      </c>
    </row>
    <row r="141" spans="2:51" s="145" customFormat="1" ht="15">
      <c r="B141" s="146"/>
      <c r="D141" s="126" t="s">
        <v>141</v>
      </c>
      <c r="E141" s="147" t="s">
        <v>56</v>
      </c>
      <c r="F141" s="148" t="s">
        <v>215</v>
      </c>
      <c r="H141" s="149">
        <v>4.8</v>
      </c>
      <c r="L141" s="146"/>
      <c r="M141" s="150"/>
      <c r="N141" s="211"/>
      <c r="O141" s="211"/>
      <c r="P141" s="211"/>
      <c r="Q141" s="211"/>
      <c r="R141" s="211"/>
      <c r="S141" s="211"/>
      <c r="T141" s="151"/>
      <c r="AT141" s="147" t="s">
        <v>141</v>
      </c>
      <c r="AU141" s="147" t="s">
        <v>50</v>
      </c>
      <c r="AV141" s="145" t="s">
        <v>120</v>
      </c>
      <c r="AW141" s="145" t="s">
        <v>214</v>
      </c>
      <c r="AX141" s="145" t="s">
        <v>114</v>
      </c>
      <c r="AY141" s="147" t="s">
        <v>116</v>
      </c>
    </row>
    <row r="142" spans="1:65" s="160" customFormat="1" ht="21.75" customHeight="1">
      <c r="A142" s="170"/>
      <c r="B142" s="199"/>
      <c r="C142" s="200" t="s">
        <v>168</v>
      </c>
      <c r="D142" s="200" t="s">
        <v>118</v>
      </c>
      <c r="E142" s="201" t="s">
        <v>320</v>
      </c>
      <c r="F142" s="202" t="s">
        <v>321</v>
      </c>
      <c r="G142" s="203" t="s">
        <v>119</v>
      </c>
      <c r="H142" s="204">
        <v>30</v>
      </c>
      <c r="I142" s="501"/>
      <c r="J142" s="205">
        <f>ROUND(I142*H142,2)</f>
        <v>0</v>
      </c>
      <c r="K142" s="206"/>
      <c r="L142" s="171"/>
      <c r="M142" s="118" t="s">
        <v>56</v>
      </c>
      <c r="N142" s="207" t="s">
        <v>71</v>
      </c>
      <c r="O142" s="208">
        <v>1.548</v>
      </c>
      <c r="P142" s="208">
        <f>O142*H142</f>
        <v>46.44</v>
      </c>
      <c r="Q142" s="208">
        <v>0</v>
      </c>
      <c r="R142" s="208">
        <f>Q142*H142</f>
        <v>0</v>
      </c>
      <c r="S142" s="208">
        <v>0</v>
      </c>
      <c r="T142" s="117">
        <f>S142*H142</f>
        <v>0</v>
      </c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R142" s="108" t="s">
        <v>120</v>
      </c>
      <c r="AT142" s="108" t="s">
        <v>118</v>
      </c>
      <c r="AU142" s="108" t="s">
        <v>50</v>
      </c>
      <c r="AY142" s="169" t="s">
        <v>116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69" t="s">
        <v>114</v>
      </c>
      <c r="BK142" s="209">
        <f>ROUND(I142*H142,2)</f>
        <v>0</v>
      </c>
      <c r="BL142" s="169" t="s">
        <v>120</v>
      </c>
      <c r="BM142" s="108" t="s">
        <v>322</v>
      </c>
    </row>
    <row r="143" spans="1:65" s="160" customFormat="1" ht="33" customHeight="1">
      <c r="A143" s="170"/>
      <c r="B143" s="199"/>
      <c r="C143" s="200" t="s">
        <v>159</v>
      </c>
      <c r="D143" s="200" t="s">
        <v>118</v>
      </c>
      <c r="E143" s="201" t="s">
        <v>234</v>
      </c>
      <c r="F143" s="202" t="s">
        <v>235</v>
      </c>
      <c r="G143" s="203" t="s">
        <v>119</v>
      </c>
      <c r="H143" s="204">
        <v>161.771</v>
      </c>
      <c r="I143" s="501"/>
      <c r="J143" s="205">
        <f>ROUND(I143*H143,2)</f>
        <v>0</v>
      </c>
      <c r="K143" s="206"/>
      <c r="L143" s="171"/>
      <c r="M143" s="118" t="s">
        <v>56</v>
      </c>
      <c r="N143" s="207" t="s">
        <v>71</v>
      </c>
      <c r="O143" s="208">
        <v>0.087</v>
      </c>
      <c r="P143" s="208">
        <f>O143*H143</f>
        <v>14.074076999999997</v>
      </c>
      <c r="Q143" s="208">
        <v>0</v>
      </c>
      <c r="R143" s="208">
        <f>Q143*H143</f>
        <v>0</v>
      </c>
      <c r="S143" s="208">
        <v>0</v>
      </c>
      <c r="T143" s="117">
        <f>S143*H143</f>
        <v>0</v>
      </c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R143" s="108" t="s">
        <v>120</v>
      </c>
      <c r="AT143" s="108" t="s">
        <v>118</v>
      </c>
      <c r="AU143" s="108" t="s">
        <v>50</v>
      </c>
      <c r="AY143" s="169" t="s">
        <v>116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69" t="s">
        <v>114</v>
      </c>
      <c r="BK143" s="209">
        <f>ROUND(I143*H143,2)</f>
        <v>0</v>
      </c>
      <c r="BL143" s="169" t="s">
        <v>120</v>
      </c>
      <c r="BM143" s="108" t="s">
        <v>323</v>
      </c>
    </row>
    <row r="144" spans="2:51" s="110" customFormat="1" ht="15">
      <c r="B144" s="111"/>
      <c r="D144" s="126" t="s">
        <v>141</v>
      </c>
      <c r="E144" s="112" t="s">
        <v>56</v>
      </c>
      <c r="F144" s="125" t="s">
        <v>324</v>
      </c>
      <c r="H144" s="124">
        <v>161.771</v>
      </c>
      <c r="L144" s="111"/>
      <c r="M144" s="123"/>
      <c r="N144" s="210"/>
      <c r="O144" s="210"/>
      <c r="P144" s="210"/>
      <c r="Q144" s="210"/>
      <c r="R144" s="210"/>
      <c r="S144" s="210"/>
      <c r="T144" s="122"/>
      <c r="AT144" s="112" t="s">
        <v>141</v>
      </c>
      <c r="AU144" s="112" t="s">
        <v>50</v>
      </c>
      <c r="AV144" s="110" t="s">
        <v>50</v>
      </c>
      <c r="AW144" s="110" t="s">
        <v>214</v>
      </c>
      <c r="AX144" s="110" t="s">
        <v>115</v>
      </c>
      <c r="AY144" s="112" t="s">
        <v>116</v>
      </c>
    </row>
    <row r="145" spans="2:51" s="145" customFormat="1" ht="15">
      <c r="B145" s="146"/>
      <c r="D145" s="126" t="s">
        <v>141</v>
      </c>
      <c r="E145" s="147" t="s">
        <v>56</v>
      </c>
      <c r="F145" s="148" t="s">
        <v>215</v>
      </c>
      <c r="H145" s="149">
        <v>161.771</v>
      </c>
      <c r="L145" s="146"/>
      <c r="M145" s="150"/>
      <c r="N145" s="211"/>
      <c r="O145" s="211"/>
      <c r="P145" s="211"/>
      <c r="Q145" s="211"/>
      <c r="R145" s="211"/>
      <c r="S145" s="211"/>
      <c r="T145" s="151"/>
      <c r="AT145" s="147" t="s">
        <v>141</v>
      </c>
      <c r="AU145" s="147" t="s">
        <v>50</v>
      </c>
      <c r="AV145" s="145" t="s">
        <v>120</v>
      </c>
      <c r="AW145" s="145" t="s">
        <v>214</v>
      </c>
      <c r="AX145" s="145" t="s">
        <v>114</v>
      </c>
      <c r="AY145" s="147" t="s">
        <v>116</v>
      </c>
    </row>
    <row r="146" spans="1:65" s="160" customFormat="1" ht="21.75" customHeight="1">
      <c r="A146" s="170"/>
      <c r="B146" s="199"/>
      <c r="C146" s="200" t="s">
        <v>160</v>
      </c>
      <c r="D146" s="200" t="s">
        <v>118</v>
      </c>
      <c r="E146" s="201" t="s">
        <v>270</v>
      </c>
      <c r="F146" s="202" t="s">
        <v>271</v>
      </c>
      <c r="G146" s="203" t="s">
        <v>127</v>
      </c>
      <c r="H146" s="204">
        <v>291.188</v>
      </c>
      <c r="I146" s="501"/>
      <c r="J146" s="205">
        <f>ROUND(I146*H146,2)</f>
        <v>0</v>
      </c>
      <c r="K146" s="206"/>
      <c r="L146" s="171"/>
      <c r="M146" s="118" t="s">
        <v>56</v>
      </c>
      <c r="N146" s="207" t="s">
        <v>71</v>
      </c>
      <c r="O146" s="208">
        <v>0</v>
      </c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117">
        <f>S146*H146</f>
        <v>0</v>
      </c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R146" s="108" t="s">
        <v>120</v>
      </c>
      <c r="AT146" s="108" t="s">
        <v>118</v>
      </c>
      <c r="AU146" s="108" t="s">
        <v>50</v>
      </c>
      <c r="AY146" s="169" t="s">
        <v>116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69" t="s">
        <v>114</v>
      </c>
      <c r="BK146" s="209">
        <f>ROUND(I146*H146,2)</f>
        <v>0</v>
      </c>
      <c r="BL146" s="169" t="s">
        <v>120</v>
      </c>
      <c r="BM146" s="108" t="s">
        <v>325</v>
      </c>
    </row>
    <row r="147" spans="2:51" s="110" customFormat="1" ht="15">
      <c r="B147" s="111"/>
      <c r="D147" s="126" t="s">
        <v>141</v>
      </c>
      <c r="E147" s="112" t="s">
        <v>56</v>
      </c>
      <c r="F147" s="125" t="s">
        <v>326</v>
      </c>
      <c r="H147" s="124">
        <v>291.188</v>
      </c>
      <c r="L147" s="111"/>
      <c r="M147" s="123"/>
      <c r="N147" s="210"/>
      <c r="O147" s="210"/>
      <c r="P147" s="210"/>
      <c r="Q147" s="210"/>
      <c r="R147" s="210"/>
      <c r="S147" s="210"/>
      <c r="T147" s="122"/>
      <c r="AT147" s="112" t="s">
        <v>141</v>
      </c>
      <c r="AU147" s="112" t="s">
        <v>50</v>
      </c>
      <c r="AV147" s="110" t="s">
        <v>50</v>
      </c>
      <c r="AW147" s="110" t="s">
        <v>214</v>
      </c>
      <c r="AX147" s="110" t="s">
        <v>115</v>
      </c>
      <c r="AY147" s="112" t="s">
        <v>116</v>
      </c>
    </row>
    <row r="148" spans="2:51" s="145" customFormat="1" ht="15">
      <c r="B148" s="146"/>
      <c r="D148" s="126" t="s">
        <v>141</v>
      </c>
      <c r="E148" s="147" t="s">
        <v>56</v>
      </c>
      <c r="F148" s="148" t="s">
        <v>215</v>
      </c>
      <c r="H148" s="149">
        <v>291.188</v>
      </c>
      <c r="L148" s="146"/>
      <c r="M148" s="150"/>
      <c r="N148" s="211"/>
      <c r="O148" s="211"/>
      <c r="P148" s="211"/>
      <c r="Q148" s="211"/>
      <c r="R148" s="211"/>
      <c r="S148" s="211"/>
      <c r="T148" s="151"/>
      <c r="AT148" s="147" t="s">
        <v>141</v>
      </c>
      <c r="AU148" s="147" t="s">
        <v>50</v>
      </c>
      <c r="AV148" s="145" t="s">
        <v>120</v>
      </c>
      <c r="AW148" s="145" t="s">
        <v>214</v>
      </c>
      <c r="AX148" s="145" t="s">
        <v>114</v>
      </c>
      <c r="AY148" s="147" t="s">
        <v>116</v>
      </c>
    </row>
    <row r="149" spans="1:65" s="160" customFormat="1" ht="21.75" customHeight="1">
      <c r="A149" s="170"/>
      <c r="B149" s="199"/>
      <c r="C149" s="200" t="s">
        <v>144</v>
      </c>
      <c r="D149" s="200" t="s">
        <v>118</v>
      </c>
      <c r="E149" s="201" t="s">
        <v>327</v>
      </c>
      <c r="F149" s="202" t="s">
        <v>328</v>
      </c>
      <c r="G149" s="203" t="s">
        <v>119</v>
      </c>
      <c r="H149" s="204">
        <v>1.5</v>
      </c>
      <c r="I149" s="501"/>
      <c r="J149" s="205">
        <f>ROUND(I149*H149,2)</f>
        <v>0</v>
      </c>
      <c r="K149" s="206"/>
      <c r="L149" s="171"/>
      <c r="M149" s="118" t="s">
        <v>56</v>
      </c>
      <c r="N149" s="207" t="s">
        <v>71</v>
      </c>
      <c r="O149" s="208">
        <v>0.632</v>
      </c>
      <c r="P149" s="208">
        <f>O149*H149</f>
        <v>0.948</v>
      </c>
      <c r="Q149" s="208">
        <v>0</v>
      </c>
      <c r="R149" s="208">
        <f>Q149*H149</f>
        <v>0</v>
      </c>
      <c r="S149" s="208">
        <v>0</v>
      </c>
      <c r="T149" s="117">
        <f>S149*H149</f>
        <v>0</v>
      </c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R149" s="108" t="s">
        <v>120</v>
      </c>
      <c r="AT149" s="108" t="s">
        <v>118</v>
      </c>
      <c r="AU149" s="108" t="s">
        <v>50</v>
      </c>
      <c r="AY149" s="169" t="s">
        <v>116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69" t="s">
        <v>114</v>
      </c>
      <c r="BK149" s="209">
        <f>ROUND(I149*H149,2)</f>
        <v>0</v>
      </c>
      <c r="BL149" s="169" t="s">
        <v>120</v>
      </c>
      <c r="BM149" s="108" t="s">
        <v>329</v>
      </c>
    </row>
    <row r="150" spans="2:51" s="110" customFormat="1" ht="15">
      <c r="B150" s="111"/>
      <c r="D150" s="126" t="s">
        <v>141</v>
      </c>
      <c r="E150" s="112" t="s">
        <v>56</v>
      </c>
      <c r="F150" s="125" t="s">
        <v>330</v>
      </c>
      <c r="H150" s="124">
        <v>1.5</v>
      </c>
      <c r="L150" s="111"/>
      <c r="M150" s="123"/>
      <c r="N150" s="210"/>
      <c r="O150" s="210"/>
      <c r="P150" s="210"/>
      <c r="Q150" s="210"/>
      <c r="R150" s="210"/>
      <c r="S150" s="210"/>
      <c r="T150" s="122"/>
      <c r="AT150" s="112" t="s">
        <v>141</v>
      </c>
      <c r="AU150" s="112" t="s">
        <v>50</v>
      </c>
      <c r="AV150" s="110" t="s">
        <v>50</v>
      </c>
      <c r="AW150" s="110" t="s">
        <v>214</v>
      </c>
      <c r="AX150" s="110" t="s">
        <v>115</v>
      </c>
      <c r="AY150" s="112" t="s">
        <v>116</v>
      </c>
    </row>
    <row r="151" spans="2:51" s="145" customFormat="1" ht="15">
      <c r="B151" s="146"/>
      <c r="D151" s="126" t="s">
        <v>141</v>
      </c>
      <c r="E151" s="147" t="s">
        <v>56</v>
      </c>
      <c r="F151" s="148" t="s">
        <v>215</v>
      </c>
      <c r="H151" s="149">
        <v>1.5</v>
      </c>
      <c r="L151" s="146"/>
      <c r="M151" s="150"/>
      <c r="N151" s="211"/>
      <c r="O151" s="211"/>
      <c r="P151" s="211"/>
      <c r="Q151" s="211"/>
      <c r="R151" s="211"/>
      <c r="S151" s="211"/>
      <c r="T151" s="151"/>
      <c r="AT151" s="147" t="s">
        <v>141</v>
      </c>
      <c r="AU151" s="147" t="s">
        <v>50</v>
      </c>
      <c r="AV151" s="145" t="s">
        <v>120</v>
      </c>
      <c r="AW151" s="145" t="s">
        <v>214</v>
      </c>
      <c r="AX151" s="145" t="s">
        <v>114</v>
      </c>
      <c r="AY151" s="147" t="s">
        <v>116</v>
      </c>
    </row>
    <row r="152" spans="1:65" s="160" customFormat="1" ht="21.75" customHeight="1">
      <c r="A152" s="170"/>
      <c r="B152" s="199"/>
      <c r="C152" s="200" t="s">
        <v>142</v>
      </c>
      <c r="D152" s="200" t="s">
        <v>118</v>
      </c>
      <c r="E152" s="201" t="s">
        <v>331</v>
      </c>
      <c r="F152" s="202" t="s">
        <v>332</v>
      </c>
      <c r="G152" s="203" t="s">
        <v>122</v>
      </c>
      <c r="H152" s="204">
        <v>332.6</v>
      </c>
      <c r="I152" s="501"/>
      <c r="J152" s="205">
        <f>ROUND(I152*H152,2)</f>
        <v>0</v>
      </c>
      <c r="K152" s="206"/>
      <c r="L152" s="171"/>
      <c r="M152" s="118" t="s">
        <v>56</v>
      </c>
      <c r="N152" s="207" t="s">
        <v>71</v>
      </c>
      <c r="O152" s="208">
        <v>0.019</v>
      </c>
      <c r="P152" s="208">
        <f>O152*H152</f>
        <v>6.3194</v>
      </c>
      <c r="Q152" s="208">
        <v>0</v>
      </c>
      <c r="R152" s="208">
        <f>Q152*H152</f>
        <v>0</v>
      </c>
      <c r="S152" s="208">
        <v>0</v>
      </c>
      <c r="T152" s="117">
        <f>S152*H152</f>
        <v>0</v>
      </c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R152" s="108" t="s">
        <v>120</v>
      </c>
      <c r="AT152" s="108" t="s">
        <v>118</v>
      </c>
      <c r="AU152" s="108" t="s">
        <v>50</v>
      </c>
      <c r="AY152" s="169" t="s">
        <v>116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69" t="s">
        <v>114</v>
      </c>
      <c r="BK152" s="209">
        <f>ROUND(I152*H152,2)</f>
        <v>0</v>
      </c>
      <c r="BL152" s="169" t="s">
        <v>120</v>
      </c>
      <c r="BM152" s="108" t="s">
        <v>333</v>
      </c>
    </row>
    <row r="153" spans="1:65" s="160" customFormat="1" ht="21.75" customHeight="1">
      <c r="A153" s="170"/>
      <c r="B153" s="199"/>
      <c r="C153" s="200" t="s">
        <v>188</v>
      </c>
      <c r="D153" s="200" t="s">
        <v>118</v>
      </c>
      <c r="E153" s="201" t="s">
        <v>334</v>
      </c>
      <c r="F153" s="202" t="s">
        <v>335</v>
      </c>
      <c r="G153" s="203" t="s">
        <v>122</v>
      </c>
      <c r="H153" s="204">
        <v>786.8</v>
      </c>
      <c r="I153" s="501"/>
      <c r="J153" s="205">
        <f>ROUND(I153*H153,2)</f>
        <v>0</v>
      </c>
      <c r="K153" s="206"/>
      <c r="L153" s="171"/>
      <c r="M153" s="118" t="s">
        <v>56</v>
      </c>
      <c r="N153" s="207" t="s">
        <v>71</v>
      </c>
      <c r="O153" s="208">
        <v>0.025</v>
      </c>
      <c r="P153" s="208">
        <f>O153*H153</f>
        <v>19.67</v>
      </c>
      <c r="Q153" s="208">
        <v>0</v>
      </c>
      <c r="R153" s="208">
        <f>Q153*H153</f>
        <v>0</v>
      </c>
      <c r="S153" s="208">
        <v>0</v>
      </c>
      <c r="T153" s="117">
        <f>S153*H153</f>
        <v>0</v>
      </c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R153" s="108" t="s">
        <v>120</v>
      </c>
      <c r="AT153" s="108" t="s">
        <v>118</v>
      </c>
      <c r="AU153" s="108" t="s">
        <v>50</v>
      </c>
      <c r="AY153" s="169" t="s">
        <v>116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69" t="s">
        <v>114</v>
      </c>
      <c r="BK153" s="209">
        <f>ROUND(I153*H153,2)</f>
        <v>0</v>
      </c>
      <c r="BL153" s="169" t="s">
        <v>120</v>
      </c>
      <c r="BM153" s="108" t="s">
        <v>336</v>
      </c>
    </row>
    <row r="154" spans="1:65" s="160" customFormat="1" ht="16.5" customHeight="1">
      <c r="A154" s="170"/>
      <c r="B154" s="199"/>
      <c r="C154" s="200" t="s">
        <v>158</v>
      </c>
      <c r="D154" s="200" t="s">
        <v>118</v>
      </c>
      <c r="E154" s="201" t="s">
        <v>337</v>
      </c>
      <c r="F154" s="202" t="s">
        <v>338</v>
      </c>
      <c r="G154" s="203" t="s">
        <v>135</v>
      </c>
      <c r="H154" s="204">
        <v>1</v>
      </c>
      <c r="I154" s="501"/>
      <c r="J154" s="205">
        <f>ROUND(I154*H154,2)</f>
        <v>0</v>
      </c>
      <c r="K154" s="206"/>
      <c r="L154" s="171"/>
      <c r="M154" s="118" t="s">
        <v>56</v>
      </c>
      <c r="N154" s="207" t="s">
        <v>71</v>
      </c>
      <c r="O154" s="208">
        <v>0</v>
      </c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117">
        <f>S154*H154</f>
        <v>0</v>
      </c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R154" s="108" t="s">
        <v>120</v>
      </c>
      <c r="AT154" s="108" t="s">
        <v>118</v>
      </c>
      <c r="AU154" s="108" t="s">
        <v>50</v>
      </c>
      <c r="AY154" s="169" t="s">
        <v>116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69" t="s">
        <v>114</v>
      </c>
      <c r="BK154" s="209">
        <f>ROUND(I154*H154,2)</f>
        <v>0</v>
      </c>
      <c r="BL154" s="169" t="s">
        <v>120</v>
      </c>
      <c r="BM154" s="108" t="s">
        <v>339</v>
      </c>
    </row>
    <row r="155" spans="2:63" s="191" customFormat="1" ht="22.9" customHeight="1">
      <c r="B155" s="192"/>
      <c r="D155" s="105" t="s">
        <v>111</v>
      </c>
      <c r="E155" s="120" t="s">
        <v>50</v>
      </c>
      <c r="F155" s="120" t="s">
        <v>216</v>
      </c>
      <c r="J155" s="198">
        <f>BK155</f>
        <v>0</v>
      </c>
      <c r="L155" s="192"/>
      <c r="M155" s="194"/>
      <c r="N155" s="195"/>
      <c r="O155" s="195"/>
      <c r="P155" s="196">
        <f>SUM(P156:P166)</f>
        <v>6.390699999999999</v>
      </c>
      <c r="Q155" s="195"/>
      <c r="R155" s="196">
        <f>SUM(R156:R166)</f>
        <v>18.390432</v>
      </c>
      <c r="S155" s="195"/>
      <c r="T155" s="197">
        <f>SUM(T156:T166)</f>
        <v>0</v>
      </c>
      <c r="AR155" s="105" t="s">
        <v>114</v>
      </c>
      <c r="AT155" s="106" t="s">
        <v>111</v>
      </c>
      <c r="AU155" s="106" t="s">
        <v>114</v>
      </c>
      <c r="AY155" s="105" t="s">
        <v>116</v>
      </c>
      <c r="BK155" s="107">
        <f>SUM(BK156:BK166)</f>
        <v>0</v>
      </c>
    </row>
    <row r="156" spans="1:65" s="160" customFormat="1" ht="21.75" customHeight="1">
      <c r="A156" s="170"/>
      <c r="B156" s="199"/>
      <c r="C156" s="200" t="s">
        <v>223</v>
      </c>
      <c r="D156" s="200" t="s">
        <v>118</v>
      </c>
      <c r="E156" s="201" t="s">
        <v>218</v>
      </c>
      <c r="F156" s="202" t="s">
        <v>219</v>
      </c>
      <c r="G156" s="203" t="s">
        <v>119</v>
      </c>
      <c r="H156" s="204">
        <v>3.5</v>
      </c>
      <c r="I156" s="501"/>
      <c r="J156" s="205">
        <f>ROUND(I156*H156,2)</f>
        <v>0</v>
      </c>
      <c r="K156" s="206"/>
      <c r="L156" s="171"/>
      <c r="M156" s="118" t="s">
        <v>56</v>
      </c>
      <c r="N156" s="207" t="s">
        <v>71</v>
      </c>
      <c r="O156" s="208">
        <v>1.025</v>
      </c>
      <c r="P156" s="208">
        <f>O156*H156</f>
        <v>3.5874999999999995</v>
      </c>
      <c r="Q156" s="208">
        <v>2.16</v>
      </c>
      <c r="R156" s="208">
        <f>Q156*H156</f>
        <v>7.5600000000000005</v>
      </c>
      <c r="S156" s="208">
        <v>0</v>
      </c>
      <c r="T156" s="117">
        <f>S156*H156</f>
        <v>0</v>
      </c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R156" s="108" t="s">
        <v>120</v>
      </c>
      <c r="AT156" s="108" t="s">
        <v>118</v>
      </c>
      <c r="AU156" s="108" t="s">
        <v>50</v>
      </c>
      <c r="AY156" s="169" t="s">
        <v>116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69" t="s">
        <v>114</v>
      </c>
      <c r="BK156" s="209">
        <f>ROUND(I156*H156,2)</f>
        <v>0</v>
      </c>
      <c r="BL156" s="169" t="s">
        <v>120</v>
      </c>
      <c r="BM156" s="108" t="s">
        <v>340</v>
      </c>
    </row>
    <row r="157" spans="2:51" s="110" customFormat="1" ht="15">
      <c r="B157" s="111"/>
      <c r="D157" s="126" t="s">
        <v>141</v>
      </c>
      <c r="E157" s="112" t="s">
        <v>56</v>
      </c>
      <c r="F157" s="125" t="s">
        <v>341</v>
      </c>
      <c r="H157" s="124">
        <v>3.5</v>
      </c>
      <c r="L157" s="111"/>
      <c r="M157" s="123"/>
      <c r="N157" s="210"/>
      <c r="O157" s="210"/>
      <c r="P157" s="210"/>
      <c r="Q157" s="210"/>
      <c r="R157" s="210"/>
      <c r="S157" s="210"/>
      <c r="T157" s="122"/>
      <c r="AT157" s="112" t="s">
        <v>141</v>
      </c>
      <c r="AU157" s="112" t="s">
        <v>50</v>
      </c>
      <c r="AV157" s="110" t="s">
        <v>50</v>
      </c>
      <c r="AW157" s="110" t="s">
        <v>214</v>
      </c>
      <c r="AX157" s="110" t="s">
        <v>115</v>
      </c>
      <c r="AY157" s="112" t="s">
        <v>116</v>
      </c>
    </row>
    <row r="158" spans="2:51" s="145" customFormat="1" ht="15">
      <c r="B158" s="146"/>
      <c r="D158" s="126" t="s">
        <v>141</v>
      </c>
      <c r="E158" s="147" t="s">
        <v>56</v>
      </c>
      <c r="F158" s="148" t="s">
        <v>215</v>
      </c>
      <c r="H158" s="149">
        <v>3.5</v>
      </c>
      <c r="L158" s="146"/>
      <c r="M158" s="150"/>
      <c r="N158" s="211"/>
      <c r="O158" s="211"/>
      <c r="P158" s="211"/>
      <c r="Q158" s="211"/>
      <c r="R158" s="211"/>
      <c r="S158" s="211"/>
      <c r="T158" s="151"/>
      <c r="AT158" s="147" t="s">
        <v>141</v>
      </c>
      <c r="AU158" s="147" t="s">
        <v>50</v>
      </c>
      <c r="AV158" s="145" t="s">
        <v>120</v>
      </c>
      <c r="AW158" s="145" t="s">
        <v>214</v>
      </c>
      <c r="AX158" s="145" t="s">
        <v>114</v>
      </c>
      <c r="AY158" s="147" t="s">
        <v>116</v>
      </c>
    </row>
    <row r="159" spans="1:65" s="160" customFormat="1" ht="16.5" customHeight="1">
      <c r="A159" s="170"/>
      <c r="B159" s="199"/>
      <c r="C159" s="200" t="s">
        <v>225</v>
      </c>
      <c r="D159" s="200" t="s">
        <v>118</v>
      </c>
      <c r="E159" s="201" t="s">
        <v>342</v>
      </c>
      <c r="F159" s="202" t="s">
        <v>343</v>
      </c>
      <c r="G159" s="203" t="s">
        <v>119</v>
      </c>
      <c r="H159" s="204">
        <v>3</v>
      </c>
      <c r="I159" s="501"/>
      <c r="J159" s="205">
        <f>ROUND(I159*H159,2)</f>
        <v>0</v>
      </c>
      <c r="K159" s="206"/>
      <c r="L159" s="171"/>
      <c r="M159" s="118" t="s">
        <v>56</v>
      </c>
      <c r="N159" s="207" t="s">
        <v>71</v>
      </c>
      <c r="O159" s="208">
        <v>0.584</v>
      </c>
      <c r="P159" s="208">
        <f>O159*H159</f>
        <v>1.7519999999999998</v>
      </c>
      <c r="Q159" s="208">
        <v>2.25634</v>
      </c>
      <c r="R159" s="208">
        <f>Q159*H159</f>
        <v>6.769019999999999</v>
      </c>
      <c r="S159" s="208">
        <v>0</v>
      </c>
      <c r="T159" s="117">
        <f>S159*H159</f>
        <v>0</v>
      </c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R159" s="108" t="s">
        <v>120</v>
      </c>
      <c r="AT159" s="108" t="s">
        <v>118</v>
      </c>
      <c r="AU159" s="108" t="s">
        <v>50</v>
      </c>
      <c r="AY159" s="169" t="s">
        <v>116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9" t="s">
        <v>114</v>
      </c>
      <c r="BK159" s="209">
        <f>ROUND(I159*H159,2)</f>
        <v>0</v>
      </c>
      <c r="BL159" s="169" t="s">
        <v>120</v>
      </c>
      <c r="BM159" s="108" t="s">
        <v>344</v>
      </c>
    </row>
    <row r="160" spans="2:51" s="152" customFormat="1" ht="15">
      <c r="B160" s="153"/>
      <c r="D160" s="126" t="s">
        <v>141</v>
      </c>
      <c r="E160" s="154" t="s">
        <v>56</v>
      </c>
      <c r="F160" s="155" t="s">
        <v>241</v>
      </c>
      <c r="H160" s="154" t="s">
        <v>56</v>
      </c>
      <c r="L160" s="153"/>
      <c r="M160" s="156"/>
      <c r="N160" s="212"/>
      <c r="O160" s="212"/>
      <c r="P160" s="212"/>
      <c r="Q160" s="212"/>
      <c r="R160" s="212"/>
      <c r="S160" s="212"/>
      <c r="T160" s="157"/>
      <c r="AT160" s="154" t="s">
        <v>141</v>
      </c>
      <c r="AU160" s="154" t="s">
        <v>50</v>
      </c>
      <c r="AV160" s="152" t="s">
        <v>114</v>
      </c>
      <c r="AW160" s="152" t="s">
        <v>214</v>
      </c>
      <c r="AX160" s="152" t="s">
        <v>115</v>
      </c>
      <c r="AY160" s="154" t="s">
        <v>116</v>
      </c>
    </row>
    <row r="161" spans="2:51" s="110" customFormat="1" ht="15">
      <c r="B161" s="111"/>
      <c r="D161" s="126" t="s">
        <v>141</v>
      </c>
      <c r="E161" s="112" t="s">
        <v>56</v>
      </c>
      <c r="F161" s="125" t="s">
        <v>276</v>
      </c>
      <c r="H161" s="124">
        <v>3</v>
      </c>
      <c r="L161" s="111"/>
      <c r="M161" s="123"/>
      <c r="N161" s="210"/>
      <c r="O161" s="210"/>
      <c r="P161" s="210"/>
      <c r="Q161" s="210"/>
      <c r="R161" s="210"/>
      <c r="S161" s="210"/>
      <c r="T161" s="122"/>
      <c r="AT161" s="112" t="s">
        <v>141</v>
      </c>
      <c r="AU161" s="112" t="s">
        <v>50</v>
      </c>
      <c r="AV161" s="110" t="s">
        <v>50</v>
      </c>
      <c r="AW161" s="110" t="s">
        <v>214</v>
      </c>
      <c r="AX161" s="110" t="s">
        <v>115</v>
      </c>
      <c r="AY161" s="112" t="s">
        <v>116</v>
      </c>
    </row>
    <row r="162" spans="2:51" s="145" customFormat="1" ht="15">
      <c r="B162" s="146"/>
      <c r="D162" s="126" t="s">
        <v>141</v>
      </c>
      <c r="E162" s="147" t="s">
        <v>56</v>
      </c>
      <c r="F162" s="148" t="s">
        <v>215</v>
      </c>
      <c r="H162" s="149">
        <v>3</v>
      </c>
      <c r="L162" s="146"/>
      <c r="M162" s="150"/>
      <c r="N162" s="211"/>
      <c r="O162" s="211"/>
      <c r="P162" s="211"/>
      <c r="Q162" s="211"/>
      <c r="R162" s="211"/>
      <c r="S162" s="211"/>
      <c r="T162" s="151"/>
      <c r="AT162" s="147" t="s">
        <v>141</v>
      </c>
      <c r="AU162" s="147" t="s">
        <v>50</v>
      </c>
      <c r="AV162" s="145" t="s">
        <v>120</v>
      </c>
      <c r="AW162" s="145" t="s">
        <v>214</v>
      </c>
      <c r="AX162" s="145" t="s">
        <v>114</v>
      </c>
      <c r="AY162" s="147" t="s">
        <v>116</v>
      </c>
    </row>
    <row r="163" spans="1:65" s="160" customFormat="1" ht="16.5" customHeight="1">
      <c r="A163" s="170"/>
      <c r="B163" s="199"/>
      <c r="C163" s="200" t="s">
        <v>226</v>
      </c>
      <c r="D163" s="200" t="s">
        <v>118</v>
      </c>
      <c r="E163" s="201" t="s">
        <v>272</v>
      </c>
      <c r="F163" s="202" t="s">
        <v>345</v>
      </c>
      <c r="G163" s="203" t="s">
        <v>119</v>
      </c>
      <c r="H163" s="204">
        <v>1.8</v>
      </c>
      <c r="I163" s="501"/>
      <c r="J163" s="205">
        <f>ROUND(I163*H163,2)</f>
        <v>0</v>
      </c>
      <c r="K163" s="206"/>
      <c r="L163" s="171"/>
      <c r="M163" s="118" t="s">
        <v>56</v>
      </c>
      <c r="N163" s="207" t="s">
        <v>71</v>
      </c>
      <c r="O163" s="208">
        <v>0.584</v>
      </c>
      <c r="P163" s="208">
        <f>O163*H163</f>
        <v>1.0512</v>
      </c>
      <c r="Q163" s="208">
        <v>2.25634</v>
      </c>
      <c r="R163" s="208">
        <f>Q163*H163</f>
        <v>4.061412</v>
      </c>
      <c r="S163" s="208">
        <v>0</v>
      </c>
      <c r="T163" s="117">
        <f>S163*H163</f>
        <v>0</v>
      </c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R163" s="108" t="s">
        <v>120</v>
      </c>
      <c r="AT163" s="108" t="s">
        <v>118</v>
      </c>
      <c r="AU163" s="108" t="s">
        <v>50</v>
      </c>
      <c r="AY163" s="169" t="s">
        <v>116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9" t="s">
        <v>114</v>
      </c>
      <c r="BK163" s="209">
        <f>ROUND(I163*H163,2)</f>
        <v>0</v>
      </c>
      <c r="BL163" s="169" t="s">
        <v>120</v>
      </c>
      <c r="BM163" s="108" t="s">
        <v>346</v>
      </c>
    </row>
    <row r="164" spans="2:51" s="152" customFormat="1" ht="15">
      <c r="B164" s="153"/>
      <c r="D164" s="126" t="s">
        <v>141</v>
      </c>
      <c r="E164" s="154" t="s">
        <v>56</v>
      </c>
      <c r="F164" s="155" t="s">
        <v>347</v>
      </c>
      <c r="H164" s="154" t="s">
        <v>56</v>
      </c>
      <c r="L164" s="153"/>
      <c r="M164" s="156"/>
      <c r="N164" s="212"/>
      <c r="O164" s="212"/>
      <c r="P164" s="212"/>
      <c r="Q164" s="212"/>
      <c r="R164" s="212"/>
      <c r="S164" s="212"/>
      <c r="T164" s="157"/>
      <c r="AT164" s="154" t="s">
        <v>141</v>
      </c>
      <c r="AU164" s="154" t="s">
        <v>50</v>
      </c>
      <c r="AV164" s="152" t="s">
        <v>114</v>
      </c>
      <c r="AW164" s="152" t="s">
        <v>214</v>
      </c>
      <c r="AX164" s="152" t="s">
        <v>115</v>
      </c>
      <c r="AY164" s="154" t="s">
        <v>116</v>
      </c>
    </row>
    <row r="165" spans="2:51" s="110" customFormat="1" ht="15">
      <c r="B165" s="111"/>
      <c r="D165" s="126" t="s">
        <v>141</v>
      </c>
      <c r="E165" s="112" t="s">
        <v>56</v>
      </c>
      <c r="F165" s="125" t="s">
        <v>348</v>
      </c>
      <c r="H165" s="124">
        <v>1.8</v>
      </c>
      <c r="L165" s="111"/>
      <c r="M165" s="123"/>
      <c r="N165" s="210"/>
      <c r="O165" s="210"/>
      <c r="P165" s="210"/>
      <c r="Q165" s="210"/>
      <c r="R165" s="210"/>
      <c r="S165" s="210"/>
      <c r="T165" s="122"/>
      <c r="AT165" s="112" t="s">
        <v>141</v>
      </c>
      <c r="AU165" s="112" t="s">
        <v>50</v>
      </c>
      <c r="AV165" s="110" t="s">
        <v>50</v>
      </c>
      <c r="AW165" s="110" t="s">
        <v>214</v>
      </c>
      <c r="AX165" s="110" t="s">
        <v>115</v>
      </c>
      <c r="AY165" s="112" t="s">
        <v>116</v>
      </c>
    </row>
    <row r="166" spans="2:51" s="145" customFormat="1" ht="15">
      <c r="B166" s="146"/>
      <c r="D166" s="126" t="s">
        <v>141</v>
      </c>
      <c r="E166" s="147" t="s">
        <v>56</v>
      </c>
      <c r="F166" s="148" t="s">
        <v>215</v>
      </c>
      <c r="H166" s="149">
        <v>1.8</v>
      </c>
      <c r="L166" s="146"/>
      <c r="M166" s="150"/>
      <c r="N166" s="211"/>
      <c r="O166" s="211"/>
      <c r="P166" s="211"/>
      <c r="Q166" s="211"/>
      <c r="R166" s="211"/>
      <c r="S166" s="211"/>
      <c r="T166" s="151"/>
      <c r="AT166" s="147" t="s">
        <v>141</v>
      </c>
      <c r="AU166" s="147" t="s">
        <v>50</v>
      </c>
      <c r="AV166" s="145" t="s">
        <v>120</v>
      </c>
      <c r="AW166" s="145" t="s">
        <v>214</v>
      </c>
      <c r="AX166" s="145" t="s">
        <v>114</v>
      </c>
      <c r="AY166" s="147" t="s">
        <v>116</v>
      </c>
    </row>
    <row r="167" spans="2:63" s="191" customFormat="1" ht="22.9" customHeight="1">
      <c r="B167" s="192"/>
      <c r="D167" s="105" t="s">
        <v>111</v>
      </c>
      <c r="E167" s="120" t="s">
        <v>124</v>
      </c>
      <c r="F167" s="120" t="s">
        <v>236</v>
      </c>
      <c r="J167" s="198">
        <f>BK167</f>
        <v>0</v>
      </c>
      <c r="L167" s="192"/>
      <c r="M167" s="194"/>
      <c r="N167" s="195"/>
      <c r="O167" s="195"/>
      <c r="P167" s="196">
        <f>SUM(P168:P225)</f>
        <v>664.6814999999999</v>
      </c>
      <c r="Q167" s="195"/>
      <c r="R167" s="196">
        <f>SUM(R168:R225)</f>
        <v>862.38129</v>
      </c>
      <c r="S167" s="195"/>
      <c r="T167" s="197">
        <f>SUM(T168:T225)</f>
        <v>0</v>
      </c>
      <c r="AR167" s="105" t="s">
        <v>114</v>
      </c>
      <c r="AT167" s="106" t="s">
        <v>111</v>
      </c>
      <c r="AU167" s="106" t="s">
        <v>114</v>
      </c>
      <c r="AY167" s="105" t="s">
        <v>116</v>
      </c>
      <c r="BK167" s="107">
        <f>SUM(BK168:BK225)</f>
        <v>0</v>
      </c>
    </row>
    <row r="168" spans="1:65" s="160" customFormat="1" ht="21.75" customHeight="1">
      <c r="A168" s="170"/>
      <c r="B168" s="199"/>
      <c r="C168" s="200" t="s">
        <v>242</v>
      </c>
      <c r="D168" s="200" t="s">
        <v>118</v>
      </c>
      <c r="E168" s="201" t="s">
        <v>349</v>
      </c>
      <c r="F168" s="202" t="s">
        <v>350</v>
      </c>
      <c r="G168" s="203" t="s">
        <v>122</v>
      </c>
      <c r="H168" s="204">
        <v>98</v>
      </c>
      <c r="I168" s="501"/>
      <c r="J168" s="205">
        <f>ROUND(I168*H168,2)</f>
        <v>0</v>
      </c>
      <c r="K168" s="206"/>
      <c r="L168" s="171"/>
      <c r="M168" s="118" t="s">
        <v>56</v>
      </c>
      <c r="N168" s="207" t="s">
        <v>71</v>
      </c>
      <c r="O168" s="208">
        <v>1.714</v>
      </c>
      <c r="P168" s="208">
        <f>O168*H168</f>
        <v>167.972</v>
      </c>
      <c r="Q168" s="208">
        <v>0.16703</v>
      </c>
      <c r="R168" s="208">
        <f>Q168*H168</f>
        <v>16.368940000000002</v>
      </c>
      <c r="S168" s="208">
        <v>0</v>
      </c>
      <c r="T168" s="117">
        <f>S168*H168</f>
        <v>0</v>
      </c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R168" s="108" t="s">
        <v>120</v>
      </c>
      <c r="AT168" s="108" t="s">
        <v>118</v>
      </c>
      <c r="AU168" s="108" t="s">
        <v>50</v>
      </c>
      <c r="AY168" s="169" t="s">
        <v>116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69" t="s">
        <v>114</v>
      </c>
      <c r="BK168" s="209">
        <f>ROUND(I168*H168,2)</f>
        <v>0</v>
      </c>
      <c r="BL168" s="169" t="s">
        <v>120</v>
      </c>
      <c r="BM168" s="108" t="s">
        <v>351</v>
      </c>
    </row>
    <row r="169" spans="2:51" s="110" customFormat="1" ht="15">
      <c r="B169" s="111"/>
      <c r="D169" s="126" t="s">
        <v>141</v>
      </c>
      <c r="E169" s="112" t="s">
        <v>56</v>
      </c>
      <c r="F169" s="125" t="s">
        <v>352</v>
      </c>
      <c r="H169" s="124">
        <v>98</v>
      </c>
      <c r="L169" s="111"/>
      <c r="M169" s="123"/>
      <c r="N169" s="210"/>
      <c r="O169" s="210"/>
      <c r="P169" s="210"/>
      <c r="Q169" s="210"/>
      <c r="R169" s="210"/>
      <c r="S169" s="210"/>
      <c r="T169" s="122"/>
      <c r="AT169" s="112" t="s">
        <v>141</v>
      </c>
      <c r="AU169" s="112" t="s">
        <v>50</v>
      </c>
      <c r="AV169" s="110" t="s">
        <v>50</v>
      </c>
      <c r="AW169" s="110" t="s">
        <v>214</v>
      </c>
      <c r="AX169" s="110" t="s">
        <v>115</v>
      </c>
      <c r="AY169" s="112" t="s">
        <v>116</v>
      </c>
    </row>
    <row r="170" spans="2:51" s="145" customFormat="1" ht="15">
      <c r="B170" s="146"/>
      <c r="D170" s="126" t="s">
        <v>141</v>
      </c>
      <c r="E170" s="147" t="s">
        <v>56</v>
      </c>
      <c r="F170" s="148" t="s">
        <v>215</v>
      </c>
      <c r="H170" s="149">
        <v>98</v>
      </c>
      <c r="L170" s="146"/>
      <c r="M170" s="150"/>
      <c r="N170" s="211"/>
      <c r="O170" s="211"/>
      <c r="P170" s="211"/>
      <c r="Q170" s="211"/>
      <c r="R170" s="211"/>
      <c r="S170" s="211"/>
      <c r="T170" s="151"/>
      <c r="AT170" s="147" t="s">
        <v>141</v>
      </c>
      <c r="AU170" s="147" t="s">
        <v>50</v>
      </c>
      <c r="AV170" s="145" t="s">
        <v>120</v>
      </c>
      <c r="AW170" s="145" t="s">
        <v>214</v>
      </c>
      <c r="AX170" s="145" t="s">
        <v>114</v>
      </c>
      <c r="AY170" s="147" t="s">
        <v>116</v>
      </c>
    </row>
    <row r="171" spans="1:65" s="160" customFormat="1" ht="16.5" customHeight="1">
      <c r="A171" s="170"/>
      <c r="B171" s="199"/>
      <c r="C171" s="213" t="s">
        <v>220</v>
      </c>
      <c r="D171" s="213" t="s">
        <v>131</v>
      </c>
      <c r="E171" s="214" t="s">
        <v>353</v>
      </c>
      <c r="F171" s="215" t="s">
        <v>354</v>
      </c>
      <c r="G171" s="216" t="s">
        <v>127</v>
      </c>
      <c r="H171" s="217">
        <v>24.5</v>
      </c>
      <c r="I171" s="502"/>
      <c r="J171" s="218">
        <f>ROUND(I171*H171,2)</f>
        <v>0</v>
      </c>
      <c r="K171" s="219"/>
      <c r="L171" s="109"/>
      <c r="M171" s="121" t="s">
        <v>56</v>
      </c>
      <c r="N171" s="220" t="s">
        <v>71</v>
      </c>
      <c r="O171" s="208">
        <v>0</v>
      </c>
      <c r="P171" s="208">
        <f>O171*H171</f>
        <v>0</v>
      </c>
      <c r="Q171" s="208">
        <v>1</v>
      </c>
      <c r="R171" s="208">
        <f>Q171*H171</f>
        <v>24.5</v>
      </c>
      <c r="S171" s="208">
        <v>0</v>
      </c>
      <c r="T171" s="117">
        <f>S171*H171</f>
        <v>0</v>
      </c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R171" s="108" t="s">
        <v>128</v>
      </c>
      <c r="AT171" s="108" t="s">
        <v>131</v>
      </c>
      <c r="AU171" s="108" t="s">
        <v>50</v>
      </c>
      <c r="AY171" s="169" t="s">
        <v>116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69" t="s">
        <v>114</v>
      </c>
      <c r="BK171" s="209">
        <f>ROUND(I171*H171,2)</f>
        <v>0</v>
      </c>
      <c r="BL171" s="169" t="s">
        <v>120</v>
      </c>
      <c r="BM171" s="108" t="s">
        <v>355</v>
      </c>
    </row>
    <row r="172" spans="2:51" s="152" customFormat="1" ht="15">
      <c r="B172" s="153"/>
      <c r="D172" s="126" t="s">
        <v>141</v>
      </c>
      <c r="E172" s="154" t="s">
        <v>56</v>
      </c>
      <c r="F172" s="155" t="s">
        <v>356</v>
      </c>
      <c r="H172" s="154" t="s">
        <v>56</v>
      </c>
      <c r="L172" s="153"/>
      <c r="M172" s="156"/>
      <c r="N172" s="212"/>
      <c r="O172" s="212"/>
      <c r="P172" s="212"/>
      <c r="Q172" s="212"/>
      <c r="R172" s="212"/>
      <c r="S172" s="212"/>
      <c r="T172" s="157"/>
      <c r="AT172" s="154" t="s">
        <v>141</v>
      </c>
      <c r="AU172" s="154" t="s">
        <v>50</v>
      </c>
      <c r="AV172" s="152" t="s">
        <v>114</v>
      </c>
      <c r="AW172" s="152" t="s">
        <v>214</v>
      </c>
      <c r="AX172" s="152" t="s">
        <v>115</v>
      </c>
      <c r="AY172" s="154" t="s">
        <v>116</v>
      </c>
    </row>
    <row r="173" spans="2:51" s="110" customFormat="1" ht="15">
      <c r="B173" s="111"/>
      <c r="D173" s="126" t="s">
        <v>141</v>
      </c>
      <c r="E173" s="112" t="s">
        <v>56</v>
      </c>
      <c r="F173" s="125" t="s">
        <v>357</v>
      </c>
      <c r="H173" s="124">
        <v>24.5</v>
      </c>
      <c r="L173" s="111"/>
      <c r="M173" s="123"/>
      <c r="N173" s="210"/>
      <c r="O173" s="210"/>
      <c r="P173" s="210"/>
      <c r="Q173" s="210"/>
      <c r="R173" s="210"/>
      <c r="S173" s="210"/>
      <c r="T173" s="122"/>
      <c r="AT173" s="112" t="s">
        <v>141</v>
      </c>
      <c r="AU173" s="112" t="s">
        <v>50</v>
      </c>
      <c r="AV173" s="110" t="s">
        <v>50</v>
      </c>
      <c r="AW173" s="110" t="s">
        <v>214</v>
      </c>
      <c r="AX173" s="110" t="s">
        <v>115</v>
      </c>
      <c r="AY173" s="112" t="s">
        <v>116</v>
      </c>
    </row>
    <row r="174" spans="2:51" s="145" customFormat="1" ht="15">
      <c r="B174" s="146"/>
      <c r="D174" s="126" t="s">
        <v>141</v>
      </c>
      <c r="E174" s="147" t="s">
        <v>56</v>
      </c>
      <c r="F174" s="148" t="s">
        <v>215</v>
      </c>
      <c r="H174" s="149">
        <v>24.5</v>
      </c>
      <c r="L174" s="146"/>
      <c r="M174" s="150"/>
      <c r="N174" s="211"/>
      <c r="O174" s="211"/>
      <c r="P174" s="211"/>
      <c r="Q174" s="211"/>
      <c r="R174" s="211"/>
      <c r="S174" s="211"/>
      <c r="T174" s="151"/>
      <c r="AT174" s="147" t="s">
        <v>141</v>
      </c>
      <c r="AU174" s="147" t="s">
        <v>50</v>
      </c>
      <c r="AV174" s="145" t="s">
        <v>120</v>
      </c>
      <c r="AW174" s="145" t="s">
        <v>214</v>
      </c>
      <c r="AX174" s="145" t="s">
        <v>114</v>
      </c>
      <c r="AY174" s="147" t="s">
        <v>116</v>
      </c>
    </row>
    <row r="175" spans="1:65" s="160" customFormat="1" ht="21.75" customHeight="1">
      <c r="A175" s="170"/>
      <c r="B175" s="199"/>
      <c r="C175" s="200" t="s">
        <v>178</v>
      </c>
      <c r="D175" s="200" t="s">
        <v>118</v>
      </c>
      <c r="E175" s="201" t="s">
        <v>358</v>
      </c>
      <c r="F175" s="202" t="s">
        <v>359</v>
      </c>
      <c r="G175" s="203" t="s">
        <v>122</v>
      </c>
      <c r="H175" s="204">
        <v>98</v>
      </c>
      <c r="I175" s="501"/>
      <c r="J175" s="205">
        <f>ROUND(I175*H175,2)</f>
        <v>0</v>
      </c>
      <c r="K175" s="206"/>
      <c r="L175" s="171"/>
      <c r="M175" s="118" t="s">
        <v>56</v>
      </c>
      <c r="N175" s="207" t="s">
        <v>71</v>
      </c>
      <c r="O175" s="208">
        <v>0.124</v>
      </c>
      <c r="P175" s="208">
        <f>O175*H175</f>
        <v>12.152</v>
      </c>
      <c r="Q175" s="208">
        <v>0.10354</v>
      </c>
      <c r="R175" s="208">
        <f>Q175*H175</f>
        <v>10.14692</v>
      </c>
      <c r="S175" s="208">
        <v>0</v>
      </c>
      <c r="T175" s="117">
        <f>S175*H175</f>
        <v>0</v>
      </c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R175" s="108" t="s">
        <v>120</v>
      </c>
      <c r="AT175" s="108" t="s">
        <v>118</v>
      </c>
      <c r="AU175" s="108" t="s">
        <v>50</v>
      </c>
      <c r="AY175" s="169" t="s">
        <v>116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69" t="s">
        <v>114</v>
      </c>
      <c r="BK175" s="209">
        <f>ROUND(I175*H175,2)</f>
        <v>0</v>
      </c>
      <c r="BL175" s="169" t="s">
        <v>120</v>
      </c>
      <c r="BM175" s="108" t="s">
        <v>360</v>
      </c>
    </row>
    <row r="176" spans="1:65" s="160" customFormat="1" ht="21.75" customHeight="1">
      <c r="A176" s="170"/>
      <c r="B176" s="199"/>
      <c r="C176" s="200" t="s">
        <v>217</v>
      </c>
      <c r="D176" s="200" t="s">
        <v>118</v>
      </c>
      <c r="E176" s="201" t="s">
        <v>361</v>
      </c>
      <c r="F176" s="202" t="s">
        <v>362</v>
      </c>
      <c r="G176" s="203" t="s">
        <v>122</v>
      </c>
      <c r="H176" s="204">
        <v>98</v>
      </c>
      <c r="I176" s="501"/>
      <c r="J176" s="205">
        <f>ROUND(I176*H176,2)</f>
        <v>0</v>
      </c>
      <c r="K176" s="206"/>
      <c r="L176" s="171"/>
      <c r="M176" s="118" t="s">
        <v>56</v>
      </c>
      <c r="N176" s="207" t="s">
        <v>71</v>
      </c>
      <c r="O176" s="208">
        <v>0.015</v>
      </c>
      <c r="P176" s="208">
        <f>O176*H176</f>
        <v>1.47</v>
      </c>
      <c r="Q176" s="208">
        <v>0.276</v>
      </c>
      <c r="R176" s="208">
        <f>Q176*H176</f>
        <v>27.048000000000002</v>
      </c>
      <c r="S176" s="208">
        <v>0</v>
      </c>
      <c r="T176" s="117">
        <f>S176*H176</f>
        <v>0</v>
      </c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R176" s="108" t="s">
        <v>120</v>
      </c>
      <c r="AT176" s="108" t="s">
        <v>118</v>
      </c>
      <c r="AU176" s="108" t="s">
        <v>50</v>
      </c>
      <c r="AY176" s="169" t="s">
        <v>116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9" t="s">
        <v>114</v>
      </c>
      <c r="BK176" s="209">
        <f>ROUND(I176*H176,2)</f>
        <v>0</v>
      </c>
      <c r="BL176" s="169" t="s">
        <v>120</v>
      </c>
      <c r="BM176" s="108" t="s">
        <v>363</v>
      </c>
    </row>
    <row r="177" spans="1:65" s="160" customFormat="1" ht="16.5" customHeight="1">
      <c r="A177" s="170"/>
      <c r="B177" s="199"/>
      <c r="C177" s="200" t="s">
        <v>120</v>
      </c>
      <c r="D177" s="200" t="s">
        <v>118</v>
      </c>
      <c r="E177" s="201" t="s">
        <v>237</v>
      </c>
      <c r="F177" s="202" t="s">
        <v>364</v>
      </c>
      <c r="G177" s="203" t="s">
        <v>122</v>
      </c>
      <c r="H177" s="204">
        <v>425</v>
      </c>
      <c r="I177" s="501"/>
      <c r="J177" s="205">
        <f>ROUND(I177*H177,2)</f>
        <v>0</v>
      </c>
      <c r="K177" s="206"/>
      <c r="L177" s="171"/>
      <c r="M177" s="118" t="s">
        <v>56</v>
      </c>
      <c r="N177" s="207" t="s">
        <v>71</v>
      </c>
      <c r="O177" s="208">
        <v>0.026</v>
      </c>
      <c r="P177" s="208">
        <f>O177*H177</f>
        <v>11.049999999999999</v>
      </c>
      <c r="Q177" s="208">
        <v>0.345</v>
      </c>
      <c r="R177" s="208">
        <f>Q177*H177</f>
        <v>146.625</v>
      </c>
      <c r="S177" s="208">
        <v>0</v>
      </c>
      <c r="T177" s="117">
        <f>S177*H177</f>
        <v>0</v>
      </c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R177" s="108" t="s">
        <v>120</v>
      </c>
      <c r="AT177" s="108" t="s">
        <v>118</v>
      </c>
      <c r="AU177" s="108" t="s">
        <v>50</v>
      </c>
      <c r="AY177" s="169" t="s">
        <v>116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69" t="s">
        <v>114</v>
      </c>
      <c r="BK177" s="209">
        <f>ROUND(I177*H177,2)</f>
        <v>0</v>
      </c>
      <c r="BL177" s="169" t="s">
        <v>120</v>
      </c>
      <c r="BM177" s="108" t="s">
        <v>365</v>
      </c>
    </row>
    <row r="178" spans="2:51" s="110" customFormat="1" ht="15">
      <c r="B178" s="111"/>
      <c r="D178" s="126" t="s">
        <v>141</v>
      </c>
      <c r="E178" s="112" t="s">
        <v>56</v>
      </c>
      <c r="F178" s="125" t="s">
        <v>352</v>
      </c>
      <c r="H178" s="124">
        <v>98</v>
      </c>
      <c r="L178" s="111"/>
      <c r="M178" s="123"/>
      <c r="N178" s="210"/>
      <c r="O178" s="210"/>
      <c r="P178" s="210"/>
      <c r="Q178" s="210"/>
      <c r="R178" s="210"/>
      <c r="S178" s="210"/>
      <c r="T178" s="122"/>
      <c r="AT178" s="112" t="s">
        <v>141</v>
      </c>
      <c r="AU178" s="112" t="s">
        <v>50</v>
      </c>
      <c r="AV178" s="110" t="s">
        <v>50</v>
      </c>
      <c r="AW178" s="110" t="s">
        <v>214</v>
      </c>
      <c r="AX178" s="110" t="s">
        <v>115</v>
      </c>
      <c r="AY178" s="112" t="s">
        <v>116</v>
      </c>
    </row>
    <row r="179" spans="2:51" s="110" customFormat="1" ht="15">
      <c r="B179" s="111"/>
      <c r="D179" s="126" t="s">
        <v>141</v>
      </c>
      <c r="E179" s="112" t="s">
        <v>56</v>
      </c>
      <c r="F179" s="125" t="s">
        <v>366</v>
      </c>
      <c r="H179" s="124">
        <v>327</v>
      </c>
      <c r="L179" s="111"/>
      <c r="M179" s="123"/>
      <c r="N179" s="210"/>
      <c r="O179" s="210"/>
      <c r="P179" s="210"/>
      <c r="Q179" s="210"/>
      <c r="R179" s="210"/>
      <c r="S179" s="210"/>
      <c r="T179" s="122"/>
      <c r="AT179" s="112" t="s">
        <v>141</v>
      </c>
      <c r="AU179" s="112" t="s">
        <v>50</v>
      </c>
      <c r="AV179" s="110" t="s">
        <v>50</v>
      </c>
      <c r="AW179" s="110" t="s">
        <v>214</v>
      </c>
      <c r="AX179" s="110" t="s">
        <v>115</v>
      </c>
      <c r="AY179" s="112" t="s">
        <v>116</v>
      </c>
    </row>
    <row r="180" spans="2:51" s="145" customFormat="1" ht="15">
      <c r="B180" s="146"/>
      <c r="D180" s="126" t="s">
        <v>141</v>
      </c>
      <c r="E180" s="147" t="s">
        <v>56</v>
      </c>
      <c r="F180" s="148" t="s">
        <v>215</v>
      </c>
      <c r="H180" s="149">
        <v>425</v>
      </c>
      <c r="L180" s="146"/>
      <c r="M180" s="150"/>
      <c r="N180" s="211"/>
      <c r="O180" s="211"/>
      <c r="P180" s="211"/>
      <c r="Q180" s="211"/>
      <c r="R180" s="211"/>
      <c r="S180" s="211"/>
      <c r="T180" s="151"/>
      <c r="AT180" s="147" t="s">
        <v>141</v>
      </c>
      <c r="AU180" s="147" t="s">
        <v>50</v>
      </c>
      <c r="AV180" s="145" t="s">
        <v>120</v>
      </c>
      <c r="AW180" s="145" t="s">
        <v>214</v>
      </c>
      <c r="AX180" s="145" t="s">
        <v>114</v>
      </c>
      <c r="AY180" s="147" t="s">
        <v>116</v>
      </c>
    </row>
    <row r="181" spans="1:65" s="160" customFormat="1" ht="16.5" customHeight="1">
      <c r="A181" s="170"/>
      <c r="B181" s="199"/>
      <c r="C181" s="200" t="s">
        <v>125</v>
      </c>
      <c r="D181" s="200" t="s">
        <v>118</v>
      </c>
      <c r="E181" s="201" t="s">
        <v>238</v>
      </c>
      <c r="F181" s="202" t="s">
        <v>239</v>
      </c>
      <c r="G181" s="203" t="s">
        <v>122</v>
      </c>
      <c r="H181" s="204">
        <v>425</v>
      </c>
      <c r="I181" s="501"/>
      <c r="J181" s="205">
        <f>ROUND(I181*H181,2)</f>
        <v>0</v>
      </c>
      <c r="K181" s="206"/>
      <c r="L181" s="171"/>
      <c r="M181" s="118" t="s">
        <v>56</v>
      </c>
      <c r="N181" s="207" t="s">
        <v>71</v>
      </c>
      <c r="O181" s="208">
        <v>0.099</v>
      </c>
      <c r="P181" s="208">
        <f>O181*H181</f>
        <v>42.075</v>
      </c>
      <c r="Q181" s="208">
        <v>0.22977</v>
      </c>
      <c r="R181" s="208">
        <f>Q181*H181</f>
        <v>97.65225</v>
      </c>
      <c r="S181" s="208">
        <v>0</v>
      </c>
      <c r="T181" s="117">
        <f>S181*H181</f>
        <v>0</v>
      </c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R181" s="108" t="s">
        <v>120</v>
      </c>
      <c r="AT181" s="108" t="s">
        <v>118</v>
      </c>
      <c r="AU181" s="108" t="s">
        <v>50</v>
      </c>
      <c r="AY181" s="169" t="s">
        <v>116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69" t="s">
        <v>114</v>
      </c>
      <c r="BK181" s="209">
        <f>ROUND(I181*H181,2)</f>
        <v>0</v>
      </c>
      <c r="BL181" s="169" t="s">
        <v>120</v>
      </c>
      <c r="BM181" s="108" t="s">
        <v>367</v>
      </c>
    </row>
    <row r="182" spans="2:51" s="110" customFormat="1" ht="15">
      <c r="B182" s="111"/>
      <c r="D182" s="126" t="s">
        <v>141</v>
      </c>
      <c r="E182" s="112" t="s">
        <v>56</v>
      </c>
      <c r="F182" s="125" t="s">
        <v>352</v>
      </c>
      <c r="H182" s="124">
        <v>98</v>
      </c>
      <c r="L182" s="111"/>
      <c r="M182" s="123"/>
      <c r="N182" s="210"/>
      <c r="O182" s="210"/>
      <c r="P182" s="210"/>
      <c r="Q182" s="210"/>
      <c r="R182" s="210"/>
      <c r="S182" s="210"/>
      <c r="T182" s="122"/>
      <c r="AT182" s="112" t="s">
        <v>141</v>
      </c>
      <c r="AU182" s="112" t="s">
        <v>50</v>
      </c>
      <c r="AV182" s="110" t="s">
        <v>50</v>
      </c>
      <c r="AW182" s="110" t="s">
        <v>214</v>
      </c>
      <c r="AX182" s="110" t="s">
        <v>115</v>
      </c>
      <c r="AY182" s="112" t="s">
        <v>116</v>
      </c>
    </row>
    <row r="183" spans="2:51" s="110" customFormat="1" ht="15">
      <c r="B183" s="111"/>
      <c r="D183" s="126" t="s">
        <v>141</v>
      </c>
      <c r="E183" s="112" t="s">
        <v>56</v>
      </c>
      <c r="F183" s="125" t="s">
        <v>366</v>
      </c>
      <c r="H183" s="124">
        <v>327</v>
      </c>
      <c r="L183" s="111"/>
      <c r="M183" s="123"/>
      <c r="N183" s="210"/>
      <c r="O183" s="210"/>
      <c r="P183" s="210"/>
      <c r="Q183" s="210"/>
      <c r="R183" s="210"/>
      <c r="S183" s="210"/>
      <c r="T183" s="122"/>
      <c r="AT183" s="112" t="s">
        <v>141</v>
      </c>
      <c r="AU183" s="112" t="s">
        <v>50</v>
      </c>
      <c r="AV183" s="110" t="s">
        <v>50</v>
      </c>
      <c r="AW183" s="110" t="s">
        <v>214</v>
      </c>
      <c r="AX183" s="110" t="s">
        <v>115</v>
      </c>
      <c r="AY183" s="112" t="s">
        <v>116</v>
      </c>
    </row>
    <row r="184" spans="2:51" s="145" customFormat="1" ht="15">
      <c r="B184" s="146"/>
      <c r="D184" s="126" t="s">
        <v>141</v>
      </c>
      <c r="E184" s="147" t="s">
        <v>56</v>
      </c>
      <c r="F184" s="148" t="s">
        <v>215</v>
      </c>
      <c r="H184" s="149">
        <v>425</v>
      </c>
      <c r="L184" s="146"/>
      <c r="M184" s="150"/>
      <c r="N184" s="211"/>
      <c r="O184" s="211"/>
      <c r="P184" s="211"/>
      <c r="Q184" s="211"/>
      <c r="R184" s="211"/>
      <c r="S184" s="211"/>
      <c r="T184" s="151"/>
      <c r="AT184" s="147" t="s">
        <v>141</v>
      </c>
      <c r="AU184" s="147" t="s">
        <v>50</v>
      </c>
      <c r="AV184" s="145" t="s">
        <v>120</v>
      </c>
      <c r="AW184" s="145" t="s">
        <v>214</v>
      </c>
      <c r="AX184" s="145" t="s">
        <v>114</v>
      </c>
      <c r="AY184" s="147" t="s">
        <v>116</v>
      </c>
    </row>
    <row r="185" spans="1:65" s="160" customFormat="1" ht="33" customHeight="1">
      <c r="A185" s="170"/>
      <c r="B185" s="199"/>
      <c r="C185" s="200" t="s">
        <v>156</v>
      </c>
      <c r="D185" s="200" t="s">
        <v>118</v>
      </c>
      <c r="E185" s="201" t="s">
        <v>368</v>
      </c>
      <c r="F185" s="202" t="s">
        <v>369</v>
      </c>
      <c r="G185" s="203" t="s">
        <v>122</v>
      </c>
      <c r="H185" s="204">
        <v>254</v>
      </c>
      <c r="I185" s="501"/>
      <c r="J185" s="205">
        <f>ROUND(I185*H185,2)</f>
        <v>0</v>
      </c>
      <c r="K185" s="206"/>
      <c r="L185" s="171"/>
      <c r="M185" s="118" t="s">
        <v>56</v>
      </c>
      <c r="N185" s="207" t="s">
        <v>71</v>
      </c>
      <c r="O185" s="208">
        <v>0.008</v>
      </c>
      <c r="P185" s="208">
        <f>O185*H185</f>
        <v>2.032</v>
      </c>
      <c r="Q185" s="208">
        <v>0.0317</v>
      </c>
      <c r="R185" s="208">
        <f>Q185*H185</f>
        <v>8.0518</v>
      </c>
      <c r="S185" s="208">
        <v>0</v>
      </c>
      <c r="T185" s="117">
        <f>S185*H185</f>
        <v>0</v>
      </c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R185" s="108" t="s">
        <v>120</v>
      </c>
      <c r="AT185" s="108" t="s">
        <v>118</v>
      </c>
      <c r="AU185" s="108" t="s">
        <v>50</v>
      </c>
      <c r="AY185" s="169" t="s">
        <v>116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69" t="s">
        <v>114</v>
      </c>
      <c r="BK185" s="209">
        <f>ROUND(I185*H185,2)</f>
        <v>0</v>
      </c>
      <c r="BL185" s="169" t="s">
        <v>120</v>
      </c>
      <c r="BM185" s="108" t="s">
        <v>370</v>
      </c>
    </row>
    <row r="186" spans="1:65" s="160" customFormat="1" ht="21.75" customHeight="1">
      <c r="A186" s="170"/>
      <c r="B186" s="199"/>
      <c r="C186" s="200" t="s">
        <v>148</v>
      </c>
      <c r="D186" s="200" t="s">
        <v>118</v>
      </c>
      <c r="E186" s="201" t="s">
        <v>371</v>
      </c>
      <c r="F186" s="202" t="s">
        <v>372</v>
      </c>
      <c r="G186" s="203" t="s">
        <v>122</v>
      </c>
      <c r="H186" s="204">
        <v>254</v>
      </c>
      <c r="I186" s="501"/>
      <c r="J186" s="205">
        <f>ROUND(I186*H186,2)</f>
        <v>0</v>
      </c>
      <c r="K186" s="206"/>
      <c r="L186" s="171"/>
      <c r="M186" s="118" t="s">
        <v>56</v>
      </c>
      <c r="N186" s="207" t="s">
        <v>71</v>
      </c>
      <c r="O186" s="208">
        <v>0.032</v>
      </c>
      <c r="P186" s="208">
        <f>O186*H186</f>
        <v>8.128</v>
      </c>
      <c r="Q186" s="208">
        <v>0.44628</v>
      </c>
      <c r="R186" s="208">
        <f>Q186*H186</f>
        <v>113.35512</v>
      </c>
      <c r="S186" s="208">
        <v>0</v>
      </c>
      <c r="T186" s="117">
        <f>S186*H186</f>
        <v>0</v>
      </c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R186" s="108" t="s">
        <v>120</v>
      </c>
      <c r="AT186" s="108" t="s">
        <v>118</v>
      </c>
      <c r="AU186" s="108" t="s">
        <v>50</v>
      </c>
      <c r="AY186" s="169" t="s">
        <v>116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69" t="s">
        <v>114</v>
      </c>
      <c r="BK186" s="209">
        <f>ROUND(I186*H186,2)</f>
        <v>0</v>
      </c>
      <c r="BL186" s="169" t="s">
        <v>120</v>
      </c>
      <c r="BM186" s="108" t="s">
        <v>373</v>
      </c>
    </row>
    <row r="187" spans="1:65" s="160" customFormat="1" ht="16.5" customHeight="1">
      <c r="A187" s="170"/>
      <c r="B187" s="199"/>
      <c r="C187" s="200" t="s">
        <v>149</v>
      </c>
      <c r="D187" s="200" t="s">
        <v>118</v>
      </c>
      <c r="E187" s="201" t="s">
        <v>374</v>
      </c>
      <c r="F187" s="202" t="s">
        <v>375</v>
      </c>
      <c r="G187" s="203" t="s">
        <v>122</v>
      </c>
      <c r="H187" s="204">
        <v>254</v>
      </c>
      <c r="I187" s="501"/>
      <c r="J187" s="205">
        <f>ROUND(I187*H187,2)</f>
        <v>0</v>
      </c>
      <c r="K187" s="206"/>
      <c r="L187" s="171"/>
      <c r="M187" s="118" t="s">
        <v>56</v>
      </c>
      <c r="N187" s="207" t="s">
        <v>71</v>
      </c>
      <c r="O187" s="208">
        <v>0.031</v>
      </c>
      <c r="P187" s="208">
        <f>O187*H187</f>
        <v>7.874</v>
      </c>
      <c r="Q187" s="208">
        <v>0.575</v>
      </c>
      <c r="R187" s="208">
        <f>Q187*H187</f>
        <v>146.04999999999998</v>
      </c>
      <c r="S187" s="208">
        <v>0</v>
      </c>
      <c r="T187" s="117">
        <f>S187*H187</f>
        <v>0</v>
      </c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R187" s="108" t="s">
        <v>120</v>
      </c>
      <c r="AT187" s="108" t="s">
        <v>118</v>
      </c>
      <c r="AU187" s="108" t="s">
        <v>50</v>
      </c>
      <c r="AY187" s="169" t="s">
        <v>116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69" t="s">
        <v>114</v>
      </c>
      <c r="BK187" s="209">
        <f>ROUND(I187*H187,2)</f>
        <v>0</v>
      </c>
      <c r="BL187" s="169" t="s">
        <v>120</v>
      </c>
      <c r="BM187" s="108" t="s">
        <v>376</v>
      </c>
    </row>
    <row r="188" spans="1:65" s="160" customFormat="1" ht="33" customHeight="1">
      <c r="A188" s="170"/>
      <c r="B188" s="199"/>
      <c r="C188" s="200" t="s">
        <v>126</v>
      </c>
      <c r="D188" s="200" t="s">
        <v>118</v>
      </c>
      <c r="E188" s="201" t="s">
        <v>377</v>
      </c>
      <c r="F188" s="202" t="s">
        <v>378</v>
      </c>
      <c r="G188" s="203" t="s">
        <v>122</v>
      </c>
      <c r="H188" s="204">
        <v>327</v>
      </c>
      <c r="I188" s="501"/>
      <c r="J188" s="205">
        <f>ROUND(I188*H188,2)</f>
        <v>0</v>
      </c>
      <c r="K188" s="206"/>
      <c r="L188" s="171"/>
      <c r="M188" s="118" t="s">
        <v>56</v>
      </c>
      <c r="N188" s="207" t="s">
        <v>71</v>
      </c>
      <c r="O188" s="208">
        <v>0.535</v>
      </c>
      <c r="P188" s="208">
        <f>O188*H188</f>
        <v>174.94500000000002</v>
      </c>
      <c r="Q188" s="208">
        <v>0.101</v>
      </c>
      <c r="R188" s="208">
        <f>Q188*H188</f>
        <v>33.027</v>
      </c>
      <c r="S188" s="208">
        <v>0</v>
      </c>
      <c r="T188" s="117">
        <f>S188*H188</f>
        <v>0</v>
      </c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R188" s="108" t="s">
        <v>120</v>
      </c>
      <c r="AT188" s="108" t="s">
        <v>118</v>
      </c>
      <c r="AU188" s="108" t="s">
        <v>50</v>
      </c>
      <c r="AY188" s="169" t="s">
        <v>116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69" t="s">
        <v>114</v>
      </c>
      <c r="BK188" s="209">
        <f>ROUND(I188*H188,2)</f>
        <v>0</v>
      </c>
      <c r="BL188" s="169" t="s">
        <v>120</v>
      </c>
      <c r="BM188" s="108" t="s">
        <v>379</v>
      </c>
    </row>
    <row r="189" spans="2:51" s="110" customFormat="1" ht="15">
      <c r="B189" s="111"/>
      <c r="D189" s="126" t="s">
        <v>141</v>
      </c>
      <c r="E189" s="112" t="s">
        <v>56</v>
      </c>
      <c r="F189" s="125" t="s">
        <v>366</v>
      </c>
      <c r="H189" s="124">
        <v>327</v>
      </c>
      <c r="L189" s="111"/>
      <c r="M189" s="123"/>
      <c r="N189" s="210"/>
      <c r="O189" s="210"/>
      <c r="P189" s="210"/>
      <c r="Q189" s="210"/>
      <c r="R189" s="210"/>
      <c r="S189" s="210"/>
      <c r="T189" s="122"/>
      <c r="AT189" s="112" t="s">
        <v>141</v>
      </c>
      <c r="AU189" s="112" t="s">
        <v>50</v>
      </c>
      <c r="AV189" s="110" t="s">
        <v>50</v>
      </c>
      <c r="AW189" s="110" t="s">
        <v>214</v>
      </c>
      <c r="AX189" s="110" t="s">
        <v>115</v>
      </c>
      <c r="AY189" s="112" t="s">
        <v>116</v>
      </c>
    </row>
    <row r="190" spans="2:51" s="145" customFormat="1" ht="15">
      <c r="B190" s="146"/>
      <c r="D190" s="126" t="s">
        <v>141</v>
      </c>
      <c r="E190" s="147" t="s">
        <v>56</v>
      </c>
      <c r="F190" s="148" t="s">
        <v>215</v>
      </c>
      <c r="H190" s="149">
        <v>327</v>
      </c>
      <c r="L190" s="146"/>
      <c r="M190" s="150"/>
      <c r="N190" s="211"/>
      <c r="O190" s="211"/>
      <c r="P190" s="211"/>
      <c r="Q190" s="211"/>
      <c r="R190" s="211"/>
      <c r="S190" s="211"/>
      <c r="T190" s="151"/>
      <c r="AT190" s="147" t="s">
        <v>141</v>
      </c>
      <c r="AU190" s="147" t="s">
        <v>50</v>
      </c>
      <c r="AV190" s="145" t="s">
        <v>120</v>
      </c>
      <c r="AW190" s="145" t="s">
        <v>214</v>
      </c>
      <c r="AX190" s="145" t="s">
        <v>114</v>
      </c>
      <c r="AY190" s="147" t="s">
        <v>116</v>
      </c>
    </row>
    <row r="191" spans="1:65" s="160" customFormat="1" ht="44.25" customHeight="1">
      <c r="A191" s="170"/>
      <c r="B191" s="199"/>
      <c r="C191" s="213" t="s">
        <v>128</v>
      </c>
      <c r="D191" s="213" t="s">
        <v>131</v>
      </c>
      <c r="E191" s="214" t="s">
        <v>380</v>
      </c>
      <c r="F191" s="215" t="s">
        <v>381</v>
      </c>
      <c r="G191" s="216" t="s">
        <v>122</v>
      </c>
      <c r="H191" s="217">
        <v>336.81</v>
      </c>
      <c r="I191" s="502"/>
      <c r="J191" s="218">
        <f>ROUND(I191*H191,2)</f>
        <v>0</v>
      </c>
      <c r="K191" s="219"/>
      <c r="L191" s="109"/>
      <c r="M191" s="121" t="s">
        <v>56</v>
      </c>
      <c r="N191" s="220" t="s">
        <v>71</v>
      </c>
      <c r="O191" s="208">
        <v>0</v>
      </c>
      <c r="P191" s="208">
        <f>O191*H191</f>
        <v>0</v>
      </c>
      <c r="Q191" s="208">
        <v>0.21</v>
      </c>
      <c r="R191" s="208">
        <f>Q191*H191</f>
        <v>70.7301</v>
      </c>
      <c r="S191" s="208">
        <v>0</v>
      </c>
      <c r="T191" s="117">
        <f>S191*H191</f>
        <v>0</v>
      </c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R191" s="108" t="s">
        <v>128</v>
      </c>
      <c r="AT191" s="108" t="s">
        <v>131</v>
      </c>
      <c r="AU191" s="108" t="s">
        <v>50</v>
      </c>
      <c r="AY191" s="169" t="s">
        <v>116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69" t="s">
        <v>114</v>
      </c>
      <c r="BK191" s="209">
        <f>ROUND(I191*H191,2)</f>
        <v>0</v>
      </c>
      <c r="BL191" s="169" t="s">
        <v>120</v>
      </c>
      <c r="BM191" s="108" t="s">
        <v>382</v>
      </c>
    </row>
    <row r="192" spans="2:51" s="110" customFormat="1" ht="15">
      <c r="B192" s="111"/>
      <c r="D192" s="126" t="s">
        <v>141</v>
      </c>
      <c r="F192" s="125" t="s">
        <v>383</v>
      </c>
      <c r="H192" s="124">
        <v>336.81</v>
      </c>
      <c r="L192" s="111"/>
      <c r="M192" s="123"/>
      <c r="N192" s="210"/>
      <c r="O192" s="210"/>
      <c r="P192" s="210"/>
      <c r="Q192" s="210"/>
      <c r="R192" s="210"/>
      <c r="S192" s="210"/>
      <c r="T192" s="122"/>
      <c r="AT192" s="112" t="s">
        <v>141</v>
      </c>
      <c r="AU192" s="112" t="s">
        <v>50</v>
      </c>
      <c r="AV192" s="110" t="s">
        <v>50</v>
      </c>
      <c r="AW192" s="110" t="s">
        <v>53</v>
      </c>
      <c r="AX192" s="110" t="s">
        <v>114</v>
      </c>
      <c r="AY192" s="112" t="s">
        <v>116</v>
      </c>
    </row>
    <row r="193" spans="1:65" s="160" customFormat="1" ht="21.75" customHeight="1">
      <c r="A193" s="170"/>
      <c r="B193" s="199"/>
      <c r="C193" s="200" t="s">
        <v>155</v>
      </c>
      <c r="D193" s="200" t="s">
        <v>118</v>
      </c>
      <c r="E193" s="201" t="s">
        <v>384</v>
      </c>
      <c r="F193" s="202" t="s">
        <v>385</v>
      </c>
      <c r="G193" s="203" t="s">
        <v>122</v>
      </c>
      <c r="H193" s="204">
        <v>654</v>
      </c>
      <c r="I193" s="501"/>
      <c r="J193" s="205">
        <f>ROUND(I193*H193,2)</f>
        <v>0</v>
      </c>
      <c r="K193" s="206"/>
      <c r="L193" s="171"/>
      <c r="M193" s="118" t="s">
        <v>56</v>
      </c>
      <c r="N193" s="207" t="s">
        <v>71</v>
      </c>
      <c r="O193" s="208">
        <v>0.006</v>
      </c>
      <c r="P193" s="208">
        <f>O193*H193</f>
        <v>3.924</v>
      </c>
      <c r="Q193" s="208">
        <v>0</v>
      </c>
      <c r="R193" s="208">
        <f>Q193*H193</f>
        <v>0</v>
      </c>
      <c r="S193" s="208">
        <v>0</v>
      </c>
      <c r="T193" s="117">
        <f>S193*H193</f>
        <v>0</v>
      </c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R193" s="108" t="s">
        <v>120</v>
      </c>
      <c r="AT193" s="108" t="s">
        <v>118</v>
      </c>
      <c r="AU193" s="108" t="s">
        <v>50</v>
      </c>
      <c r="AY193" s="169" t="s">
        <v>116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69" t="s">
        <v>114</v>
      </c>
      <c r="BK193" s="209">
        <f>ROUND(I193*H193,2)</f>
        <v>0</v>
      </c>
      <c r="BL193" s="169" t="s">
        <v>120</v>
      </c>
      <c r="BM193" s="108" t="s">
        <v>386</v>
      </c>
    </row>
    <row r="194" spans="2:51" s="110" customFormat="1" ht="15">
      <c r="B194" s="111"/>
      <c r="D194" s="126" t="s">
        <v>141</v>
      </c>
      <c r="E194" s="112" t="s">
        <v>56</v>
      </c>
      <c r="F194" s="125" t="s">
        <v>387</v>
      </c>
      <c r="H194" s="124">
        <v>654</v>
      </c>
      <c r="L194" s="111"/>
      <c r="M194" s="123"/>
      <c r="N194" s="210"/>
      <c r="O194" s="210"/>
      <c r="P194" s="210"/>
      <c r="Q194" s="210"/>
      <c r="R194" s="210"/>
      <c r="S194" s="210"/>
      <c r="T194" s="122"/>
      <c r="AT194" s="112" t="s">
        <v>141</v>
      </c>
      <c r="AU194" s="112" t="s">
        <v>50</v>
      </c>
      <c r="AV194" s="110" t="s">
        <v>50</v>
      </c>
      <c r="AW194" s="110" t="s">
        <v>214</v>
      </c>
      <c r="AX194" s="110" t="s">
        <v>115</v>
      </c>
      <c r="AY194" s="112" t="s">
        <v>116</v>
      </c>
    </row>
    <row r="195" spans="2:51" s="145" customFormat="1" ht="15">
      <c r="B195" s="146"/>
      <c r="D195" s="126" t="s">
        <v>141</v>
      </c>
      <c r="E195" s="147" t="s">
        <v>56</v>
      </c>
      <c r="F195" s="148" t="s">
        <v>215</v>
      </c>
      <c r="H195" s="149">
        <v>654</v>
      </c>
      <c r="L195" s="146"/>
      <c r="M195" s="150"/>
      <c r="N195" s="211"/>
      <c r="O195" s="211"/>
      <c r="P195" s="211"/>
      <c r="Q195" s="211"/>
      <c r="R195" s="211"/>
      <c r="S195" s="211"/>
      <c r="T195" s="151"/>
      <c r="AT195" s="147" t="s">
        <v>141</v>
      </c>
      <c r="AU195" s="147" t="s">
        <v>50</v>
      </c>
      <c r="AV195" s="145" t="s">
        <v>120</v>
      </c>
      <c r="AW195" s="145" t="s">
        <v>214</v>
      </c>
      <c r="AX195" s="145" t="s">
        <v>114</v>
      </c>
      <c r="AY195" s="147" t="s">
        <v>116</v>
      </c>
    </row>
    <row r="196" spans="1:65" s="160" customFormat="1" ht="21.75" customHeight="1">
      <c r="A196" s="170"/>
      <c r="B196" s="199"/>
      <c r="C196" s="200" t="s">
        <v>129</v>
      </c>
      <c r="D196" s="200" t="s">
        <v>118</v>
      </c>
      <c r="E196" s="201" t="s">
        <v>388</v>
      </c>
      <c r="F196" s="202" t="s">
        <v>389</v>
      </c>
      <c r="G196" s="203" t="s">
        <v>138</v>
      </c>
      <c r="H196" s="204">
        <v>390</v>
      </c>
      <c r="I196" s="501"/>
      <c r="J196" s="205">
        <f>ROUND(I196*H196,2)</f>
        <v>0</v>
      </c>
      <c r="K196" s="206"/>
      <c r="L196" s="171"/>
      <c r="M196" s="118" t="s">
        <v>56</v>
      </c>
      <c r="N196" s="207" t="s">
        <v>71</v>
      </c>
      <c r="O196" s="208">
        <v>0.146</v>
      </c>
      <c r="P196" s="208">
        <f>O196*H196</f>
        <v>56.94</v>
      </c>
      <c r="Q196" s="208">
        <v>0.10988</v>
      </c>
      <c r="R196" s="208">
        <f>Q196*H196</f>
        <v>42.8532</v>
      </c>
      <c r="S196" s="208">
        <v>0</v>
      </c>
      <c r="T196" s="117">
        <f>S196*H196</f>
        <v>0</v>
      </c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R196" s="108" t="s">
        <v>120</v>
      </c>
      <c r="AT196" s="108" t="s">
        <v>118</v>
      </c>
      <c r="AU196" s="108" t="s">
        <v>50</v>
      </c>
      <c r="AY196" s="169" t="s">
        <v>116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69" t="s">
        <v>114</v>
      </c>
      <c r="BK196" s="209">
        <f>ROUND(I196*H196,2)</f>
        <v>0</v>
      </c>
      <c r="BL196" s="169" t="s">
        <v>120</v>
      </c>
      <c r="BM196" s="108" t="s">
        <v>390</v>
      </c>
    </row>
    <row r="197" spans="2:51" s="110" customFormat="1" ht="15">
      <c r="B197" s="111"/>
      <c r="D197" s="126" t="s">
        <v>141</v>
      </c>
      <c r="E197" s="112" t="s">
        <v>56</v>
      </c>
      <c r="F197" s="125" t="s">
        <v>269</v>
      </c>
      <c r="H197" s="124">
        <v>390</v>
      </c>
      <c r="L197" s="111"/>
      <c r="M197" s="123"/>
      <c r="N197" s="210"/>
      <c r="O197" s="210"/>
      <c r="P197" s="210"/>
      <c r="Q197" s="210"/>
      <c r="R197" s="210"/>
      <c r="S197" s="210"/>
      <c r="T197" s="122"/>
      <c r="AT197" s="112" t="s">
        <v>141</v>
      </c>
      <c r="AU197" s="112" t="s">
        <v>50</v>
      </c>
      <c r="AV197" s="110" t="s">
        <v>50</v>
      </c>
      <c r="AW197" s="110" t="s">
        <v>214</v>
      </c>
      <c r="AX197" s="110" t="s">
        <v>115</v>
      </c>
      <c r="AY197" s="112" t="s">
        <v>116</v>
      </c>
    </row>
    <row r="198" spans="2:51" s="145" customFormat="1" ht="15">
      <c r="B198" s="146"/>
      <c r="D198" s="126" t="s">
        <v>141</v>
      </c>
      <c r="E198" s="147" t="s">
        <v>56</v>
      </c>
      <c r="F198" s="148" t="s">
        <v>215</v>
      </c>
      <c r="H198" s="149">
        <v>390</v>
      </c>
      <c r="L198" s="146"/>
      <c r="M198" s="150"/>
      <c r="N198" s="211"/>
      <c r="O198" s="211"/>
      <c r="P198" s="211"/>
      <c r="Q198" s="211"/>
      <c r="R198" s="211"/>
      <c r="S198" s="211"/>
      <c r="T198" s="151"/>
      <c r="AT198" s="147" t="s">
        <v>141</v>
      </c>
      <c r="AU198" s="147" t="s">
        <v>50</v>
      </c>
      <c r="AV198" s="145" t="s">
        <v>120</v>
      </c>
      <c r="AW198" s="145" t="s">
        <v>214</v>
      </c>
      <c r="AX198" s="145" t="s">
        <v>114</v>
      </c>
      <c r="AY198" s="147" t="s">
        <v>116</v>
      </c>
    </row>
    <row r="199" spans="1:65" s="160" customFormat="1" ht="16.5" customHeight="1">
      <c r="A199" s="170"/>
      <c r="B199" s="199"/>
      <c r="C199" s="213" t="s">
        <v>130</v>
      </c>
      <c r="D199" s="213" t="s">
        <v>131</v>
      </c>
      <c r="E199" s="214" t="s">
        <v>391</v>
      </c>
      <c r="F199" s="215" t="s">
        <v>392</v>
      </c>
      <c r="G199" s="216" t="s">
        <v>122</v>
      </c>
      <c r="H199" s="217">
        <v>58.5</v>
      </c>
      <c r="I199" s="502"/>
      <c r="J199" s="218">
        <f>ROUND(I199*H199,2)</f>
        <v>0</v>
      </c>
      <c r="K199" s="219"/>
      <c r="L199" s="109"/>
      <c r="M199" s="121" t="s">
        <v>56</v>
      </c>
      <c r="N199" s="220" t="s">
        <v>71</v>
      </c>
      <c r="O199" s="208">
        <v>0</v>
      </c>
      <c r="P199" s="208">
        <f>O199*H199</f>
        <v>0</v>
      </c>
      <c r="Q199" s="208">
        <v>0.417</v>
      </c>
      <c r="R199" s="208">
        <f>Q199*H199</f>
        <v>24.394499999999997</v>
      </c>
      <c r="S199" s="208">
        <v>0</v>
      </c>
      <c r="T199" s="117">
        <f>S199*H199</f>
        <v>0</v>
      </c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R199" s="108" t="s">
        <v>128</v>
      </c>
      <c r="AT199" s="108" t="s">
        <v>131</v>
      </c>
      <c r="AU199" s="108" t="s">
        <v>50</v>
      </c>
      <c r="AY199" s="169" t="s">
        <v>116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69" t="s">
        <v>114</v>
      </c>
      <c r="BK199" s="209">
        <f>ROUND(I199*H199,2)</f>
        <v>0</v>
      </c>
      <c r="BL199" s="169" t="s">
        <v>120</v>
      </c>
      <c r="BM199" s="108" t="s">
        <v>393</v>
      </c>
    </row>
    <row r="200" spans="2:51" s="110" customFormat="1" ht="15">
      <c r="B200" s="111"/>
      <c r="D200" s="126" t="s">
        <v>141</v>
      </c>
      <c r="E200" s="112" t="s">
        <v>56</v>
      </c>
      <c r="F200" s="125" t="s">
        <v>394</v>
      </c>
      <c r="H200" s="124">
        <v>58.5</v>
      </c>
      <c r="L200" s="111"/>
      <c r="M200" s="123"/>
      <c r="N200" s="210"/>
      <c r="O200" s="210"/>
      <c r="P200" s="210"/>
      <c r="Q200" s="210"/>
      <c r="R200" s="210"/>
      <c r="S200" s="210"/>
      <c r="T200" s="122"/>
      <c r="AT200" s="112" t="s">
        <v>141</v>
      </c>
      <c r="AU200" s="112" t="s">
        <v>50</v>
      </c>
      <c r="AV200" s="110" t="s">
        <v>50</v>
      </c>
      <c r="AW200" s="110" t="s">
        <v>214</v>
      </c>
      <c r="AX200" s="110" t="s">
        <v>115</v>
      </c>
      <c r="AY200" s="112" t="s">
        <v>116</v>
      </c>
    </row>
    <row r="201" spans="2:51" s="145" customFormat="1" ht="15">
      <c r="B201" s="146"/>
      <c r="D201" s="126" t="s">
        <v>141</v>
      </c>
      <c r="E201" s="147" t="s">
        <v>56</v>
      </c>
      <c r="F201" s="148" t="s">
        <v>215</v>
      </c>
      <c r="H201" s="149">
        <v>58.5</v>
      </c>
      <c r="L201" s="146"/>
      <c r="M201" s="150"/>
      <c r="N201" s="211"/>
      <c r="O201" s="211"/>
      <c r="P201" s="211"/>
      <c r="Q201" s="211"/>
      <c r="R201" s="211"/>
      <c r="S201" s="211"/>
      <c r="T201" s="151"/>
      <c r="AT201" s="147" t="s">
        <v>141</v>
      </c>
      <c r="AU201" s="147" t="s">
        <v>50</v>
      </c>
      <c r="AV201" s="145" t="s">
        <v>120</v>
      </c>
      <c r="AW201" s="145" t="s">
        <v>214</v>
      </c>
      <c r="AX201" s="145" t="s">
        <v>114</v>
      </c>
      <c r="AY201" s="147" t="s">
        <v>116</v>
      </c>
    </row>
    <row r="202" spans="2:51" s="110" customFormat="1" ht="15">
      <c r="B202" s="111"/>
      <c r="D202" s="126"/>
      <c r="F202" s="125"/>
      <c r="H202" s="124"/>
      <c r="L202" s="111"/>
      <c r="M202" s="123"/>
      <c r="N202" s="210"/>
      <c r="O202" s="210"/>
      <c r="P202" s="210"/>
      <c r="Q202" s="210"/>
      <c r="R202" s="210"/>
      <c r="S202" s="210"/>
      <c r="T202" s="122"/>
      <c r="AT202" s="112" t="s">
        <v>141</v>
      </c>
      <c r="AU202" s="112" t="s">
        <v>50</v>
      </c>
      <c r="AV202" s="110" t="s">
        <v>50</v>
      </c>
      <c r="AW202" s="110" t="s">
        <v>53</v>
      </c>
      <c r="AX202" s="110" t="s">
        <v>114</v>
      </c>
      <c r="AY202" s="112" t="s">
        <v>116</v>
      </c>
    </row>
    <row r="203" spans="1:65" s="160" customFormat="1" ht="21.75" customHeight="1">
      <c r="A203" s="170"/>
      <c r="B203" s="199"/>
      <c r="C203" s="200" t="s">
        <v>222</v>
      </c>
      <c r="D203" s="200" t="s">
        <v>118</v>
      </c>
      <c r="E203" s="201" t="s">
        <v>395</v>
      </c>
      <c r="F203" s="202" t="s">
        <v>396</v>
      </c>
      <c r="G203" s="203" t="s">
        <v>119</v>
      </c>
      <c r="H203" s="204">
        <v>1.3</v>
      </c>
      <c r="I203" s="501"/>
      <c r="J203" s="205">
        <f>ROUND(I203*H203,2)</f>
        <v>0</v>
      </c>
      <c r="K203" s="206"/>
      <c r="L203" s="171"/>
      <c r="M203" s="118" t="s">
        <v>56</v>
      </c>
      <c r="N203" s="207" t="s">
        <v>71</v>
      </c>
      <c r="O203" s="208">
        <v>0.044</v>
      </c>
      <c r="P203" s="208">
        <f>O203*H203</f>
        <v>0.0572</v>
      </c>
      <c r="Q203" s="208">
        <v>2</v>
      </c>
      <c r="R203" s="208">
        <f>Q203*H203</f>
        <v>2.6</v>
      </c>
      <c r="S203" s="208">
        <v>0</v>
      </c>
      <c r="T203" s="117">
        <f>S203*H203</f>
        <v>0</v>
      </c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R203" s="108" t="s">
        <v>120</v>
      </c>
      <c r="AT203" s="108" t="s">
        <v>118</v>
      </c>
      <c r="AU203" s="108" t="s">
        <v>50</v>
      </c>
      <c r="AY203" s="169" t="s">
        <v>116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69" t="s">
        <v>114</v>
      </c>
      <c r="BK203" s="209">
        <f>ROUND(I203*H203,2)</f>
        <v>0</v>
      </c>
      <c r="BL203" s="169" t="s">
        <v>120</v>
      </c>
      <c r="BM203" s="108" t="s">
        <v>397</v>
      </c>
    </row>
    <row r="204" spans="1:65" s="160" customFormat="1" ht="21.75" customHeight="1">
      <c r="A204" s="170"/>
      <c r="B204" s="199"/>
      <c r="C204" s="200" t="s">
        <v>224</v>
      </c>
      <c r="D204" s="200" t="s">
        <v>118</v>
      </c>
      <c r="E204" s="201" t="s">
        <v>398</v>
      </c>
      <c r="F204" s="202" t="s">
        <v>399</v>
      </c>
      <c r="G204" s="203" t="s">
        <v>138</v>
      </c>
      <c r="H204" s="204">
        <v>100.4</v>
      </c>
      <c r="I204" s="501"/>
      <c r="J204" s="205">
        <f>ROUND(I204*H204,2)</f>
        <v>0</v>
      </c>
      <c r="K204" s="206"/>
      <c r="L204" s="171"/>
      <c r="M204" s="118" t="s">
        <v>56</v>
      </c>
      <c r="N204" s="207" t="s">
        <v>71</v>
      </c>
      <c r="O204" s="208">
        <v>0.272</v>
      </c>
      <c r="P204" s="208">
        <f>O204*H204</f>
        <v>27.308800000000005</v>
      </c>
      <c r="Q204" s="208">
        <v>0.13945</v>
      </c>
      <c r="R204" s="208">
        <f>Q204*H204</f>
        <v>14.00078</v>
      </c>
      <c r="S204" s="208">
        <v>0</v>
      </c>
      <c r="T204" s="117">
        <f>S204*H204</f>
        <v>0</v>
      </c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R204" s="108" t="s">
        <v>120</v>
      </c>
      <c r="AT204" s="108" t="s">
        <v>118</v>
      </c>
      <c r="AU204" s="108" t="s">
        <v>50</v>
      </c>
      <c r="AY204" s="169" t="s">
        <v>116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69" t="s">
        <v>114</v>
      </c>
      <c r="BK204" s="209">
        <f>ROUND(I204*H204,2)</f>
        <v>0</v>
      </c>
      <c r="BL204" s="169" t="s">
        <v>120</v>
      </c>
      <c r="BM204" s="108" t="s">
        <v>400</v>
      </c>
    </row>
    <row r="205" spans="2:51" s="110" customFormat="1" ht="15">
      <c r="B205" s="111"/>
      <c r="D205" s="126" t="s">
        <v>141</v>
      </c>
      <c r="E205" s="112" t="s">
        <v>56</v>
      </c>
      <c r="F205" s="125" t="s">
        <v>401</v>
      </c>
      <c r="H205" s="124">
        <v>100.4</v>
      </c>
      <c r="L205" s="111"/>
      <c r="M205" s="123"/>
      <c r="N205" s="210"/>
      <c r="O205" s="210"/>
      <c r="P205" s="210"/>
      <c r="Q205" s="210"/>
      <c r="R205" s="210"/>
      <c r="S205" s="210"/>
      <c r="T205" s="122"/>
      <c r="AT205" s="112" t="s">
        <v>141</v>
      </c>
      <c r="AU205" s="112" t="s">
        <v>50</v>
      </c>
      <c r="AV205" s="110" t="s">
        <v>50</v>
      </c>
      <c r="AW205" s="110" t="s">
        <v>214</v>
      </c>
      <c r="AX205" s="110" t="s">
        <v>115</v>
      </c>
      <c r="AY205" s="112" t="s">
        <v>116</v>
      </c>
    </row>
    <row r="206" spans="2:51" s="145" customFormat="1" ht="15">
      <c r="B206" s="146"/>
      <c r="D206" s="126" t="s">
        <v>141</v>
      </c>
      <c r="E206" s="147" t="s">
        <v>56</v>
      </c>
      <c r="F206" s="148" t="s">
        <v>215</v>
      </c>
      <c r="H206" s="149">
        <v>100.4</v>
      </c>
      <c r="L206" s="146"/>
      <c r="M206" s="150"/>
      <c r="N206" s="211"/>
      <c r="O206" s="211"/>
      <c r="P206" s="211"/>
      <c r="Q206" s="211"/>
      <c r="R206" s="211"/>
      <c r="S206" s="211"/>
      <c r="T206" s="151"/>
      <c r="AT206" s="147" t="s">
        <v>141</v>
      </c>
      <c r="AU206" s="147" t="s">
        <v>50</v>
      </c>
      <c r="AV206" s="145" t="s">
        <v>120</v>
      </c>
      <c r="AW206" s="145" t="s">
        <v>214</v>
      </c>
      <c r="AX206" s="145" t="s">
        <v>114</v>
      </c>
      <c r="AY206" s="147" t="s">
        <v>116</v>
      </c>
    </row>
    <row r="207" spans="1:65" s="160" customFormat="1" ht="21.75" customHeight="1">
      <c r="A207" s="170"/>
      <c r="B207" s="199"/>
      <c r="C207" s="213" t="s">
        <v>171</v>
      </c>
      <c r="D207" s="213" t="s">
        <v>131</v>
      </c>
      <c r="E207" s="214" t="s">
        <v>243</v>
      </c>
      <c r="F207" s="215" t="s">
        <v>402</v>
      </c>
      <c r="G207" s="216" t="s">
        <v>135</v>
      </c>
      <c r="H207" s="217">
        <v>170</v>
      </c>
      <c r="I207" s="502"/>
      <c r="J207" s="218">
        <f>ROUND(I207*H207,2)</f>
        <v>0</v>
      </c>
      <c r="K207" s="219"/>
      <c r="L207" s="109"/>
      <c r="M207" s="121" t="s">
        <v>56</v>
      </c>
      <c r="N207" s="220" t="s">
        <v>71</v>
      </c>
      <c r="O207" s="208">
        <v>0</v>
      </c>
      <c r="P207" s="208">
        <f>O207*H207</f>
        <v>0</v>
      </c>
      <c r="Q207" s="208">
        <v>0.054</v>
      </c>
      <c r="R207" s="208">
        <f>Q207*H207</f>
        <v>9.18</v>
      </c>
      <c r="S207" s="208">
        <v>0</v>
      </c>
      <c r="T207" s="117">
        <f>S207*H207</f>
        <v>0</v>
      </c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R207" s="108" t="s">
        <v>128</v>
      </c>
      <c r="AT207" s="108" t="s">
        <v>131</v>
      </c>
      <c r="AU207" s="108" t="s">
        <v>50</v>
      </c>
      <c r="AY207" s="169" t="s">
        <v>116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69" t="s">
        <v>114</v>
      </c>
      <c r="BK207" s="209">
        <f>ROUND(I207*H207,2)</f>
        <v>0</v>
      </c>
      <c r="BL207" s="169" t="s">
        <v>120</v>
      </c>
      <c r="BM207" s="108" t="s">
        <v>403</v>
      </c>
    </row>
    <row r="208" spans="2:51" s="110" customFormat="1" ht="15">
      <c r="B208" s="111"/>
      <c r="D208" s="126" t="s">
        <v>141</v>
      </c>
      <c r="E208" s="112" t="s">
        <v>56</v>
      </c>
      <c r="F208" s="125" t="s">
        <v>404</v>
      </c>
      <c r="H208" s="124">
        <v>166.667</v>
      </c>
      <c r="L208" s="111"/>
      <c r="M208" s="123"/>
      <c r="N208" s="210"/>
      <c r="O208" s="210"/>
      <c r="P208" s="210"/>
      <c r="Q208" s="210"/>
      <c r="R208" s="210"/>
      <c r="S208" s="210"/>
      <c r="T208" s="122"/>
      <c r="AT208" s="112" t="s">
        <v>141</v>
      </c>
      <c r="AU208" s="112" t="s">
        <v>50</v>
      </c>
      <c r="AV208" s="110" t="s">
        <v>50</v>
      </c>
      <c r="AW208" s="110" t="s">
        <v>214</v>
      </c>
      <c r="AX208" s="110" t="s">
        <v>114</v>
      </c>
      <c r="AY208" s="112" t="s">
        <v>116</v>
      </c>
    </row>
    <row r="209" spans="2:51" s="110" customFormat="1" ht="15">
      <c r="B209" s="111"/>
      <c r="D209" s="126" t="s">
        <v>141</v>
      </c>
      <c r="F209" s="125" t="s">
        <v>405</v>
      </c>
      <c r="H209" s="124">
        <v>170</v>
      </c>
      <c r="L209" s="111"/>
      <c r="M209" s="123"/>
      <c r="N209" s="210"/>
      <c r="O209" s="210"/>
      <c r="P209" s="210"/>
      <c r="Q209" s="210"/>
      <c r="R209" s="210"/>
      <c r="S209" s="210"/>
      <c r="T209" s="122"/>
      <c r="AT209" s="112" t="s">
        <v>141</v>
      </c>
      <c r="AU209" s="112" t="s">
        <v>50</v>
      </c>
      <c r="AV209" s="110" t="s">
        <v>50</v>
      </c>
      <c r="AW209" s="110" t="s">
        <v>53</v>
      </c>
      <c r="AX209" s="110" t="s">
        <v>114</v>
      </c>
      <c r="AY209" s="112" t="s">
        <v>116</v>
      </c>
    </row>
    <row r="210" spans="1:65" s="160" customFormat="1" ht="21.75" customHeight="1">
      <c r="A210" s="170"/>
      <c r="B210" s="199"/>
      <c r="C210" s="200" t="s">
        <v>123</v>
      </c>
      <c r="D210" s="200" t="s">
        <v>118</v>
      </c>
      <c r="E210" s="201" t="s">
        <v>406</v>
      </c>
      <c r="F210" s="202" t="s">
        <v>407</v>
      </c>
      <c r="G210" s="203" t="s">
        <v>122</v>
      </c>
      <c r="H210" s="204">
        <v>28.3</v>
      </c>
      <c r="I210" s="501"/>
      <c r="J210" s="205">
        <f>ROUND(I210*H210,2)</f>
        <v>0</v>
      </c>
      <c r="K210" s="206"/>
      <c r="L210" s="171"/>
      <c r="M210" s="118" t="s">
        <v>56</v>
      </c>
      <c r="N210" s="207" t="s">
        <v>71</v>
      </c>
      <c r="O210" s="208">
        <v>0.245</v>
      </c>
      <c r="P210" s="208">
        <f>O210*H210</f>
        <v>6.9335</v>
      </c>
      <c r="Q210" s="208">
        <v>0.2756</v>
      </c>
      <c r="R210" s="208">
        <f>Q210*H210</f>
        <v>7.799480000000001</v>
      </c>
      <c r="S210" s="208">
        <v>0</v>
      </c>
      <c r="T210" s="117">
        <f>S210*H210</f>
        <v>0</v>
      </c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R210" s="108" t="s">
        <v>120</v>
      </c>
      <c r="AT210" s="108" t="s">
        <v>118</v>
      </c>
      <c r="AU210" s="108" t="s">
        <v>50</v>
      </c>
      <c r="AY210" s="169" t="s">
        <v>116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69" t="s">
        <v>114</v>
      </c>
      <c r="BK210" s="209">
        <f>ROUND(I210*H210,2)</f>
        <v>0</v>
      </c>
      <c r="BL210" s="169" t="s">
        <v>120</v>
      </c>
      <c r="BM210" s="108" t="s">
        <v>408</v>
      </c>
    </row>
    <row r="211" spans="2:51" s="110" customFormat="1" ht="15">
      <c r="B211" s="111"/>
      <c r="D211" s="126" t="s">
        <v>141</v>
      </c>
      <c r="E211" s="112" t="s">
        <v>56</v>
      </c>
      <c r="F211" s="125" t="s">
        <v>409</v>
      </c>
      <c r="H211" s="124">
        <v>28.3</v>
      </c>
      <c r="L211" s="111"/>
      <c r="M211" s="123"/>
      <c r="N211" s="210"/>
      <c r="O211" s="210"/>
      <c r="P211" s="210"/>
      <c r="Q211" s="210"/>
      <c r="R211" s="210"/>
      <c r="S211" s="210"/>
      <c r="T211" s="122"/>
      <c r="AT211" s="112" t="s">
        <v>141</v>
      </c>
      <c r="AU211" s="112" t="s">
        <v>50</v>
      </c>
      <c r="AV211" s="110" t="s">
        <v>50</v>
      </c>
      <c r="AW211" s="110" t="s">
        <v>214</v>
      </c>
      <c r="AX211" s="110" t="s">
        <v>115</v>
      </c>
      <c r="AY211" s="112" t="s">
        <v>116</v>
      </c>
    </row>
    <row r="212" spans="2:51" s="145" customFormat="1" ht="15">
      <c r="B212" s="146"/>
      <c r="D212" s="126" t="s">
        <v>141</v>
      </c>
      <c r="E212" s="147" t="s">
        <v>56</v>
      </c>
      <c r="F212" s="148" t="s">
        <v>215</v>
      </c>
      <c r="H212" s="149">
        <v>28.3</v>
      </c>
      <c r="L212" s="146"/>
      <c r="M212" s="150"/>
      <c r="N212" s="211"/>
      <c r="O212" s="211"/>
      <c r="P212" s="211"/>
      <c r="Q212" s="211"/>
      <c r="R212" s="211"/>
      <c r="S212" s="211"/>
      <c r="T212" s="151"/>
      <c r="AT212" s="147" t="s">
        <v>141</v>
      </c>
      <c r="AU212" s="147" t="s">
        <v>50</v>
      </c>
      <c r="AV212" s="145" t="s">
        <v>120</v>
      </c>
      <c r="AW212" s="145" t="s">
        <v>214</v>
      </c>
      <c r="AX212" s="145" t="s">
        <v>114</v>
      </c>
      <c r="AY212" s="147" t="s">
        <v>116</v>
      </c>
    </row>
    <row r="213" spans="1:65" s="160" customFormat="1" ht="21.75" customHeight="1">
      <c r="A213" s="170"/>
      <c r="B213" s="199"/>
      <c r="C213" s="200" t="s">
        <v>140</v>
      </c>
      <c r="D213" s="200" t="s">
        <v>118</v>
      </c>
      <c r="E213" s="201" t="s">
        <v>244</v>
      </c>
      <c r="F213" s="202" t="s">
        <v>195</v>
      </c>
      <c r="G213" s="203" t="s">
        <v>119</v>
      </c>
      <c r="H213" s="204">
        <v>30</v>
      </c>
      <c r="I213" s="501"/>
      <c r="J213" s="205">
        <f>ROUND(I213*H213,2)</f>
        <v>0</v>
      </c>
      <c r="K213" s="206"/>
      <c r="L213" s="171"/>
      <c r="M213" s="118" t="s">
        <v>56</v>
      </c>
      <c r="N213" s="207" t="s">
        <v>71</v>
      </c>
      <c r="O213" s="208">
        <v>1.442</v>
      </c>
      <c r="P213" s="208">
        <f>O213*H213</f>
        <v>43.26</v>
      </c>
      <c r="Q213" s="208">
        <v>2.25634</v>
      </c>
      <c r="R213" s="208">
        <f>Q213*H213</f>
        <v>67.69019999999999</v>
      </c>
      <c r="S213" s="208">
        <v>0</v>
      </c>
      <c r="T213" s="117">
        <f>S213*H213</f>
        <v>0</v>
      </c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R213" s="108" t="s">
        <v>120</v>
      </c>
      <c r="AT213" s="108" t="s">
        <v>118</v>
      </c>
      <c r="AU213" s="108" t="s">
        <v>50</v>
      </c>
      <c r="AY213" s="169" t="s">
        <v>116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69" t="s">
        <v>114</v>
      </c>
      <c r="BK213" s="209">
        <f>ROUND(I213*H213,2)</f>
        <v>0</v>
      </c>
      <c r="BL213" s="169" t="s">
        <v>120</v>
      </c>
      <c r="BM213" s="108" t="s">
        <v>410</v>
      </c>
    </row>
    <row r="214" spans="2:51" s="152" customFormat="1" ht="15">
      <c r="B214" s="153"/>
      <c r="D214" s="126" t="s">
        <v>141</v>
      </c>
      <c r="E214" s="154" t="s">
        <v>56</v>
      </c>
      <c r="F214" s="155" t="s">
        <v>411</v>
      </c>
      <c r="H214" s="154" t="s">
        <v>56</v>
      </c>
      <c r="L214" s="153"/>
      <c r="M214" s="156"/>
      <c r="N214" s="212"/>
      <c r="O214" s="212"/>
      <c r="P214" s="212"/>
      <c r="Q214" s="212"/>
      <c r="R214" s="212"/>
      <c r="S214" s="212"/>
      <c r="T214" s="157"/>
      <c r="AT214" s="154" t="s">
        <v>141</v>
      </c>
      <c r="AU214" s="154" t="s">
        <v>50</v>
      </c>
      <c r="AV214" s="152" t="s">
        <v>114</v>
      </c>
      <c r="AW214" s="152" t="s">
        <v>214</v>
      </c>
      <c r="AX214" s="152" t="s">
        <v>115</v>
      </c>
      <c r="AY214" s="154" t="s">
        <v>116</v>
      </c>
    </row>
    <row r="215" spans="2:51" s="110" customFormat="1" ht="15">
      <c r="B215" s="111"/>
      <c r="D215" s="126" t="s">
        <v>141</v>
      </c>
      <c r="E215" s="112" t="s">
        <v>56</v>
      </c>
      <c r="F215" s="125" t="s">
        <v>224</v>
      </c>
      <c r="H215" s="124">
        <v>30</v>
      </c>
      <c r="L215" s="111"/>
      <c r="M215" s="123"/>
      <c r="N215" s="210"/>
      <c r="O215" s="210"/>
      <c r="P215" s="210"/>
      <c r="Q215" s="210"/>
      <c r="R215" s="210"/>
      <c r="S215" s="210"/>
      <c r="T215" s="122"/>
      <c r="AT215" s="112" t="s">
        <v>141</v>
      </c>
      <c r="AU215" s="112" t="s">
        <v>50</v>
      </c>
      <c r="AV215" s="110" t="s">
        <v>50</v>
      </c>
      <c r="AW215" s="110" t="s">
        <v>214</v>
      </c>
      <c r="AX215" s="110" t="s">
        <v>115</v>
      </c>
      <c r="AY215" s="112" t="s">
        <v>116</v>
      </c>
    </row>
    <row r="216" spans="2:51" s="145" customFormat="1" ht="15">
      <c r="B216" s="146"/>
      <c r="D216" s="126" t="s">
        <v>141</v>
      </c>
      <c r="E216" s="147" t="s">
        <v>56</v>
      </c>
      <c r="F216" s="148" t="s">
        <v>215</v>
      </c>
      <c r="H216" s="149">
        <v>30</v>
      </c>
      <c r="L216" s="146"/>
      <c r="M216" s="150"/>
      <c r="N216" s="211"/>
      <c r="O216" s="211"/>
      <c r="P216" s="211"/>
      <c r="Q216" s="211"/>
      <c r="R216" s="211"/>
      <c r="S216" s="211"/>
      <c r="T216" s="151"/>
      <c r="AT216" s="147" t="s">
        <v>141</v>
      </c>
      <c r="AU216" s="147" t="s">
        <v>50</v>
      </c>
      <c r="AV216" s="145" t="s">
        <v>120</v>
      </c>
      <c r="AW216" s="145" t="s">
        <v>214</v>
      </c>
      <c r="AX216" s="145" t="s">
        <v>114</v>
      </c>
      <c r="AY216" s="147" t="s">
        <v>116</v>
      </c>
    </row>
    <row r="217" spans="1:65" s="160" customFormat="1" ht="21.75" customHeight="1">
      <c r="A217" s="170"/>
      <c r="B217" s="199"/>
      <c r="C217" s="200" t="s">
        <v>161</v>
      </c>
      <c r="D217" s="200" t="s">
        <v>118</v>
      </c>
      <c r="E217" s="201" t="s">
        <v>245</v>
      </c>
      <c r="F217" s="202" t="s">
        <v>246</v>
      </c>
      <c r="G217" s="203" t="s">
        <v>122</v>
      </c>
      <c r="H217" s="204">
        <v>1232</v>
      </c>
      <c r="I217" s="501"/>
      <c r="J217" s="205">
        <f>ROUND(I217*H217,2)</f>
        <v>0</v>
      </c>
      <c r="K217" s="206"/>
      <c r="L217" s="171"/>
      <c r="M217" s="118" t="s">
        <v>56</v>
      </c>
      <c r="N217" s="207" t="s">
        <v>71</v>
      </c>
      <c r="O217" s="208">
        <v>0.08</v>
      </c>
      <c r="P217" s="208">
        <f>O217*H217</f>
        <v>98.56</v>
      </c>
      <c r="Q217" s="208">
        <v>0.00025</v>
      </c>
      <c r="R217" s="208">
        <f>Q217*H217</f>
        <v>0.308</v>
      </c>
      <c r="S217" s="208">
        <v>0</v>
      </c>
      <c r="T217" s="117">
        <f>S217*H217</f>
        <v>0</v>
      </c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R217" s="108" t="s">
        <v>120</v>
      </c>
      <c r="AT217" s="108" t="s">
        <v>118</v>
      </c>
      <c r="AU217" s="108" t="s">
        <v>50</v>
      </c>
      <c r="AY217" s="169" t="s">
        <v>116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69" t="s">
        <v>114</v>
      </c>
      <c r="BK217" s="209">
        <f>ROUND(I217*H217,2)</f>
        <v>0</v>
      </c>
      <c r="BL217" s="169" t="s">
        <v>120</v>
      </c>
      <c r="BM217" s="108" t="s">
        <v>412</v>
      </c>
    </row>
    <row r="218" spans="2:51" s="110" customFormat="1" ht="15">
      <c r="B218" s="111"/>
      <c r="D218" s="126" t="s">
        <v>141</v>
      </c>
      <c r="E218" s="112" t="s">
        <v>56</v>
      </c>
      <c r="F218" s="125" t="s">
        <v>413</v>
      </c>
      <c r="H218" s="124">
        <v>1232</v>
      </c>
      <c r="L218" s="111"/>
      <c r="M218" s="123"/>
      <c r="N218" s="210"/>
      <c r="O218" s="210"/>
      <c r="P218" s="210"/>
      <c r="Q218" s="210"/>
      <c r="R218" s="210"/>
      <c r="S218" s="210"/>
      <c r="T218" s="122"/>
      <c r="AT218" s="112" t="s">
        <v>141</v>
      </c>
      <c r="AU218" s="112" t="s">
        <v>50</v>
      </c>
      <c r="AV218" s="110" t="s">
        <v>50</v>
      </c>
      <c r="AW218" s="110" t="s">
        <v>214</v>
      </c>
      <c r="AX218" s="110" t="s">
        <v>115</v>
      </c>
      <c r="AY218" s="112" t="s">
        <v>116</v>
      </c>
    </row>
    <row r="219" spans="2:51" s="145" customFormat="1" ht="15">
      <c r="B219" s="146"/>
      <c r="D219" s="126" t="s">
        <v>141</v>
      </c>
      <c r="E219" s="147" t="s">
        <v>56</v>
      </c>
      <c r="F219" s="148" t="s">
        <v>215</v>
      </c>
      <c r="H219" s="149">
        <v>1232</v>
      </c>
      <c r="L219" s="146"/>
      <c r="M219" s="150"/>
      <c r="N219" s="211"/>
      <c r="O219" s="211"/>
      <c r="P219" s="211"/>
      <c r="Q219" s="211"/>
      <c r="R219" s="211"/>
      <c r="S219" s="211"/>
      <c r="T219" s="151"/>
      <c r="AT219" s="147" t="s">
        <v>141</v>
      </c>
      <c r="AU219" s="147" t="s">
        <v>50</v>
      </c>
      <c r="AV219" s="145" t="s">
        <v>120</v>
      </c>
      <c r="AW219" s="145" t="s">
        <v>214</v>
      </c>
      <c r="AX219" s="145" t="s">
        <v>114</v>
      </c>
      <c r="AY219" s="147" t="s">
        <v>116</v>
      </c>
    </row>
    <row r="220" spans="1:65" s="160" customFormat="1" ht="33" customHeight="1">
      <c r="A220" s="170"/>
      <c r="B220" s="199"/>
      <c r="C220" s="200" t="s">
        <v>172</v>
      </c>
      <c r="D220" s="200" t="s">
        <v>118</v>
      </c>
      <c r="E220" s="201" t="s">
        <v>414</v>
      </c>
      <c r="F220" s="202" t="s">
        <v>415</v>
      </c>
      <c r="G220" s="203" t="s">
        <v>135</v>
      </c>
      <c r="H220" s="204">
        <v>1</v>
      </c>
      <c r="I220" s="501"/>
      <c r="J220" s="205">
        <f>ROUND(I220*H220,2)</f>
        <v>0</v>
      </c>
      <c r="K220" s="206"/>
      <c r="L220" s="171"/>
      <c r="M220" s="118" t="s">
        <v>56</v>
      </c>
      <c r="N220" s="207" t="s">
        <v>71</v>
      </c>
      <c r="O220" s="208">
        <v>0</v>
      </c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117">
        <f>S220*H220</f>
        <v>0</v>
      </c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R220" s="108" t="s">
        <v>120</v>
      </c>
      <c r="AT220" s="108" t="s">
        <v>118</v>
      </c>
      <c r="AU220" s="108" t="s">
        <v>50</v>
      </c>
      <c r="AY220" s="169" t="s">
        <v>116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69" t="s">
        <v>114</v>
      </c>
      <c r="BK220" s="209">
        <f>ROUND(I220*H220,2)</f>
        <v>0</v>
      </c>
      <c r="BL220" s="169" t="s">
        <v>120</v>
      </c>
      <c r="BM220" s="108" t="s">
        <v>416</v>
      </c>
    </row>
    <row r="221" spans="2:51" s="110" customFormat="1" ht="15">
      <c r="B221" s="111"/>
      <c r="D221" s="126" t="s">
        <v>141</v>
      </c>
      <c r="E221" s="112" t="s">
        <v>56</v>
      </c>
      <c r="F221" s="125" t="s">
        <v>114</v>
      </c>
      <c r="H221" s="124">
        <v>1</v>
      </c>
      <c r="L221" s="111"/>
      <c r="M221" s="123"/>
      <c r="N221" s="210"/>
      <c r="O221" s="210"/>
      <c r="P221" s="210"/>
      <c r="Q221" s="210"/>
      <c r="R221" s="210"/>
      <c r="S221" s="210"/>
      <c r="T221" s="122"/>
      <c r="AT221" s="112" t="s">
        <v>141</v>
      </c>
      <c r="AU221" s="112" t="s">
        <v>50</v>
      </c>
      <c r="AV221" s="110" t="s">
        <v>50</v>
      </c>
      <c r="AW221" s="110" t="s">
        <v>214</v>
      </c>
      <c r="AX221" s="110" t="s">
        <v>115</v>
      </c>
      <c r="AY221" s="112" t="s">
        <v>116</v>
      </c>
    </row>
    <row r="222" spans="2:51" s="145" customFormat="1" ht="15">
      <c r="B222" s="146"/>
      <c r="D222" s="126" t="s">
        <v>141</v>
      </c>
      <c r="E222" s="147" t="s">
        <v>56</v>
      </c>
      <c r="F222" s="148" t="s">
        <v>215</v>
      </c>
      <c r="H222" s="149">
        <v>1</v>
      </c>
      <c r="L222" s="146"/>
      <c r="M222" s="150"/>
      <c r="N222" s="211"/>
      <c r="O222" s="211"/>
      <c r="P222" s="211"/>
      <c r="Q222" s="211"/>
      <c r="R222" s="211"/>
      <c r="S222" s="211"/>
      <c r="T222" s="151"/>
      <c r="AT222" s="147" t="s">
        <v>141</v>
      </c>
      <c r="AU222" s="147" t="s">
        <v>50</v>
      </c>
      <c r="AV222" s="145" t="s">
        <v>120</v>
      </c>
      <c r="AW222" s="145" t="s">
        <v>214</v>
      </c>
      <c r="AX222" s="145" t="s">
        <v>114</v>
      </c>
      <c r="AY222" s="147" t="s">
        <v>116</v>
      </c>
    </row>
    <row r="223" spans="1:65" s="160" customFormat="1" ht="21.75" customHeight="1">
      <c r="A223" s="170"/>
      <c r="B223" s="199"/>
      <c r="C223" s="200" t="s">
        <v>221</v>
      </c>
      <c r="D223" s="200" t="s">
        <v>118</v>
      </c>
      <c r="E223" s="201" t="s">
        <v>417</v>
      </c>
      <c r="F223" s="202" t="s">
        <v>418</v>
      </c>
      <c r="G223" s="203" t="s">
        <v>135</v>
      </c>
      <c r="H223" s="204">
        <v>1</v>
      </c>
      <c r="I223" s="501"/>
      <c r="J223" s="205">
        <f>ROUND(I223*H223,2)</f>
        <v>0</v>
      </c>
      <c r="K223" s="206"/>
      <c r="L223" s="171"/>
      <c r="M223" s="118" t="s">
        <v>56</v>
      </c>
      <c r="N223" s="207" t="s">
        <v>71</v>
      </c>
      <c r="O223" s="208">
        <v>0</v>
      </c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117">
        <f>S223*H223</f>
        <v>0</v>
      </c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R223" s="108" t="s">
        <v>120</v>
      </c>
      <c r="AT223" s="108" t="s">
        <v>118</v>
      </c>
      <c r="AU223" s="108" t="s">
        <v>50</v>
      </c>
      <c r="AY223" s="169" t="s">
        <v>116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69" t="s">
        <v>114</v>
      </c>
      <c r="BK223" s="209">
        <f>ROUND(I223*H223,2)</f>
        <v>0</v>
      </c>
      <c r="BL223" s="169" t="s">
        <v>120</v>
      </c>
      <c r="BM223" s="108" t="s">
        <v>419</v>
      </c>
    </row>
    <row r="224" spans="2:51" s="110" customFormat="1" ht="15">
      <c r="B224" s="111"/>
      <c r="D224" s="126" t="s">
        <v>141</v>
      </c>
      <c r="E224" s="112" t="s">
        <v>56</v>
      </c>
      <c r="F224" s="125" t="s">
        <v>114</v>
      </c>
      <c r="H224" s="124">
        <v>1</v>
      </c>
      <c r="L224" s="111"/>
      <c r="M224" s="123"/>
      <c r="N224" s="210"/>
      <c r="O224" s="210"/>
      <c r="P224" s="210"/>
      <c r="Q224" s="210"/>
      <c r="R224" s="210"/>
      <c r="S224" s="210"/>
      <c r="T224" s="122"/>
      <c r="AT224" s="112" t="s">
        <v>141</v>
      </c>
      <c r="AU224" s="112" t="s">
        <v>50</v>
      </c>
      <c r="AV224" s="110" t="s">
        <v>50</v>
      </c>
      <c r="AW224" s="110" t="s">
        <v>214</v>
      </c>
      <c r="AX224" s="110" t="s">
        <v>115</v>
      </c>
      <c r="AY224" s="112" t="s">
        <v>116</v>
      </c>
    </row>
    <row r="225" spans="2:51" s="145" customFormat="1" ht="15">
      <c r="B225" s="146"/>
      <c r="D225" s="126" t="s">
        <v>141</v>
      </c>
      <c r="E225" s="147" t="s">
        <v>56</v>
      </c>
      <c r="F225" s="148" t="s">
        <v>215</v>
      </c>
      <c r="H225" s="149">
        <v>1</v>
      </c>
      <c r="L225" s="146"/>
      <c r="M225" s="150"/>
      <c r="N225" s="211"/>
      <c r="O225" s="211"/>
      <c r="P225" s="211"/>
      <c r="Q225" s="211"/>
      <c r="R225" s="211"/>
      <c r="S225" s="211"/>
      <c r="T225" s="151"/>
      <c r="AT225" s="147" t="s">
        <v>141</v>
      </c>
      <c r="AU225" s="147" t="s">
        <v>50</v>
      </c>
      <c r="AV225" s="145" t="s">
        <v>120</v>
      </c>
      <c r="AW225" s="145" t="s">
        <v>214</v>
      </c>
      <c r="AX225" s="145" t="s">
        <v>114</v>
      </c>
      <c r="AY225" s="147" t="s">
        <v>116</v>
      </c>
    </row>
    <row r="226" spans="2:63" s="191" customFormat="1" ht="22.9" customHeight="1">
      <c r="B226" s="192"/>
      <c r="D226" s="105" t="s">
        <v>111</v>
      </c>
      <c r="E226" s="120" t="s">
        <v>128</v>
      </c>
      <c r="F226" s="120" t="s">
        <v>136</v>
      </c>
      <c r="J226" s="198">
        <f>BK226</f>
        <v>0</v>
      </c>
      <c r="L226" s="192"/>
      <c r="M226" s="194"/>
      <c r="N226" s="195"/>
      <c r="O226" s="195"/>
      <c r="P226" s="196">
        <f>SUM(P227:P229)</f>
        <v>78.75229999999999</v>
      </c>
      <c r="Q226" s="195"/>
      <c r="R226" s="196">
        <f>SUM(R227:R229)</f>
        <v>8.991223</v>
      </c>
      <c r="S226" s="195"/>
      <c r="T226" s="197">
        <f>SUM(T227:T229)</f>
        <v>0</v>
      </c>
      <c r="AR226" s="105" t="s">
        <v>114</v>
      </c>
      <c r="AT226" s="106" t="s">
        <v>111</v>
      </c>
      <c r="AU226" s="106" t="s">
        <v>114</v>
      </c>
      <c r="AY226" s="105" t="s">
        <v>116</v>
      </c>
      <c r="BK226" s="107">
        <f>SUM(BK227:BK229)</f>
        <v>0</v>
      </c>
    </row>
    <row r="227" spans="1:65" s="160" customFormat="1" ht="21.75" customHeight="1">
      <c r="A227" s="170"/>
      <c r="B227" s="199"/>
      <c r="C227" s="200" t="s">
        <v>139</v>
      </c>
      <c r="D227" s="200" t="s">
        <v>118</v>
      </c>
      <c r="E227" s="201" t="s">
        <v>420</v>
      </c>
      <c r="F227" s="202" t="s">
        <v>421</v>
      </c>
      <c r="G227" s="203" t="s">
        <v>119</v>
      </c>
      <c r="H227" s="204">
        <v>0.7</v>
      </c>
      <c r="I227" s="501"/>
      <c r="J227" s="205">
        <f>ROUND(I227*H227,2)</f>
        <v>0</v>
      </c>
      <c r="K227" s="206"/>
      <c r="L227" s="171"/>
      <c r="M227" s="118" t="s">
        <v>56</v>
      </c>
      <c r="N227" s="207" t="s">
        <v>71</v>
      </c>
      <c r="O227" s="208">
        <v>8.899</v>
      </c>
      <c r="P227" s="208">
        <f>O227*H227</f>
        <v>6.229299999999999</v>
      </c>
      <c r="Q227" s="208">
        <v>1.42289</v>
      </c>
      <c r="R227" s="208">
        <f>Q227*H227</f>
        <v>0.9960229999999999</v>
      </c>
      <c r="S227" s="208">
        <v>0</v>
      </c>
      <c r="T227" s="117">
        <f>S227*H227</f>
        <v>0</v>
      </c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R227" s="108" t="s">
        <v>120</v>
      </c>
      <c r="AT227" s="108" t="s">
        <v>118</v>
      </c>
      <c r="AU227" s="108" t="s">
        <v>50</v>
      </c>
      <c r="AY227" s="169" t="s">
        <v>116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69" t="s">
        <v>114</v>
      </c>
      <c r="BK227" s="209">
        <f>ROUND(I227*H227,2)</f>
        <v>0</v>
      </c>
      <c r="BL227" s="169" t="s">
        <v>120</v>
      </c>
      <c r="BM227" s="108" t="s">
        <v>422</v>
      </c>
    </row>
    <row r="228" spans="1:65" s="160" customFormat="1" ht="55.5" customHeight="1">
      <c r="A228" s="170"/>
      <c r="B228" s="199"/>
      <c r="C228" s="200" t="s">
        <v>229</v>
      </c>
      <c r="D228" s="200" t="s">
        <v>118</v>
      </c>
      <c r="E228" s="201" t="s">
        <v>423</v>
      </c>
      <c r="F228" s="202" t="s">
        <v>424</v>
      </c>
      <c r="G228" s="203" t="s">
        <v>133</v>
      </c>
      <c r="H228" s="204">
        <v>19</v>
      </c>
      <c r="I228" s="501"/>
      <c r="J228" s="205">
        <f>ROUND(I228*H228,2)</f>
        <v>0</v>
      </c>
      <c r="K228" s="206"/>
      <c r="L228" s="171"/>
      <c r="M228" s="118" t="s">
        <v>56</v>
      </c>
      <c r="N228" s="207" t="s">
        <v>71</v>
      </c>
      <c r="O228" s="208">
        <v>3.817</v>
      </c>
      <c r="P228" s="208">
        <f>O228*H228</f>
        <v>72.523</v>
      </c>
      <c r="Q228" s="208">
        <v>0.4208</v>
      </c>
      <c r="R228" s="208">
        <f>Q228*H228</f>
        <v>7.9952000000000005</v>
      </c>
      <c r="S228" s="208">
        <v>0</v>
      </c>
      <c r="T228" s="117">
        <f>S228*H228</f>
        <v>0</v>
      </c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R228" s="108" t="s">
        <v>120</v>
      </c>
      <c r="AT228" s="108" t="s">
        <v>118</v>
      </c>
      <c r="AU228" s="108" t="s">
        <v>50</v>
      </c>
      <c r="AY228" s="169" t="s">
        <v>116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69" t="s">
        <v>114</v>
      </c>
      <c r="BK228" s="209">
        <f>ROUND(I228*H228,2)</f>
        <v>0</v>
      </c>
      <c r="BL228" s="169" t="s">
        <v>120</v>
      </c>
      <c r="BM228" s="108" t="s">
        <v>425</v>
      </c>
    </row>
    <row r="229" spans="2:51" s="110" customFormat="1" ht="15">
      <c r="B229" s="111"/>
      <c r="D229" s="126" t="s">
        <v>141</v>
      </c>
      <c r="E229" s="112" t="s">
        <v>56</v>
      </c>
      <c r="F229" s="125" t="s">
        <v>228</v>
      </c>
      <c r="H229" s="124">
        <v>19</v>
      </c>
      <c r="L229" s="111"/>
      <c r="M229" s="123"/>
      <c r="N229" s="210"/>
      <c r="O229" s="210"/>
      <c r="P229" s="210"/>
      <c r="Q229" s="210"/>
      <c r="R229" s="210"/>
      <c r="S229" s="210"/>
      <c r="T229" s="122"/>
      <c r="AT229" s="112" t="s">
        <v>141</v>
      </c>
      <c r="AU229" s="112" t="s">
        <v>50</v>
      </c>
      <c r="AV229" s="110" t="s">
        <v>50</v>
      </c>
      <c r="AW229" s="110" t="s">
        <v>214</v>
      </c>
      <c r="AX229" s="110" t="s">
        <v>114</v>
      </c>
      <c r="AY229" s="112" t="s">
        <v>116</v>
      </c>
    </row>
    <row r="230" spans="2:63" s="191" customFormat="1" ht="22.9" customHeight="1">
      <c r="B230" s="192"/>
      <c r="D230" s="105" t="s">
        <v>111</v>
      </c>
      <c r="E230" s="120" t="s">
        <v>184</v>
      </c>
      <c r="F230" s="120" t="s">
        <v>247</v>
      </c>
      <c r="J230" s="198">
        <f>BK230</f>
        <v>0</v>
      </c>
      <c r="L230" s="192"/>
      <c r="M230" s="194"/>
      <c r="N230" s="195"/>
      <c r="O230" s="195"/>
      <c r="P230" s="196">
        <f>SUM(P231:P240)</f>
        <v>307.52200000000005</v>
      </c>
      <c r="Q230" s="195"/>
      <c r="R230" s="196">
        <f>SUM(R231:R240)</f>
        <v>0</v>
      </c>
      <c r="S230" s="195"/>
      <c r="T230" s="197">
        <f>SUM(T231:T240)</f>
        <v>625.728</v>
      </c>
      <c r="AR230" s="105" t="s">
        <v>114</v>
      </c>
      <c r="AT230" s="106" t="s">
        <v>111</v>
      </c>
      <c r="AU230" s="106" t="s">
        <v>114</v>
      </c>
      <c r="AY230" s="105" t="s">
        <v>116</v>
      </c>
      <c r="BK230" s="107">
        <f>SUM(BK231:BK240)</f>
        <v>0</v>
      </c>
    </row>
    <row r="231" spans="1:65" s="160" customFormat="1" ht="16.5" customHeight="1">
      <c r="A231" s="170"/>
      <c r="B231" s="199"/>
      <c r="C231" s="200" t="s">
        <v>162</v>
      </c>
      <c r="D231" s="200" t="s">
        <v>118</v>
      </c>
      <c r="E231" s="201" t="s">
        <v>426</v>
      </c>
      <c r="F231" s="202" t="s">
        <v>427</v>
      </c>
      <c r="G231" s="203" t="s">
        <v>138</v>
      </c>
      <c r="H231" s="204">
        <v>213.2</v>
      </c>
      <c r="I231" s="501"/>
      <c r="J231" s="205">
        <f>ROUND(I231*H231,2)</f>
        <v>0</v>
      </c>
      <c r="K231" s="206"/>
      <c r="L231" s="171"/>
      <c r="M231" s="118" t="s">
        <v>56</v>
      </c>
      <c r="N231" s="207" t="s">
        <v>71</v>
      </c>
      <c r="O231" s="208">
        <v>0.227</v>
      </c>
      <c r="P231" s="208">
        <f>O231*H231</f>
        <v>48.3964</v>
      </c>
      <c r="Q231" s="208">
        <v>0</v>
      </c>
      <c r="R231" s="208">
        <f>Q231*H231</f>
        <v>0</v>
      </c>
      <c r="S231" s="208">
        <v>0.23</v>
      </c>
      <c r="T231" s="117">
        <f>S231*H231</f>
        <v>49.036</v>
      </c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R231" s="108" t="s">
        <v>120</v>
      </c>
      <c r="AT231" s="108" t="s">
        <v>118</v>
      </c>
      <c r="AU231" s="108" t="s">
        <v>50</v>
      </c>
      <c r="AY231" s="169" t="s">
        <v>116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69" t="s">
        <v>114</v>
      </c>
      <c r="BK231" s="209">
        <f>ROUND(I231*H231,2)</f>
        <v>0</v>
      </c>
      <c r="BL231" s="169" t="s">
        <v>120</v>
      </c>
      <c r="BM231" s="108" t="s">
        <v>428</v>
      </c>
    </row>
    <row r="232" spans="2:51" s="110" customFormat="1" ht="15">
      <c r="B232" s="111"/>
      <c r="D232" s="126" t="s">
        <v>141</v>
      </c>
      <c r="E232" s="112" t="s">
        <v>56</v>
      </c>
      <c r="F232" s="125" t="s">
        <v>429</v>
      </c>
      <c r="H232" s="124">
        <v>213.2</v>
      </c>
      <c r="L232" s="111"/>
      <c r="M232" s="123"/>
      <c r="N232" s="210"/>
      <c r="O232" s="210"/>
      <c r="P232" s="210"/>
      <c r="Q232" s="210"/>
      <c r="R232" s="210"/>
      <c r="S232" s="210"/>
      <c r="T232" s="122"/>
      <c r="AT232" s="112" t="s">
        <v>141</v>
      </c>
      <c r="AU232" s="112" t="s">
        <v>50</v>
      </c>
      <c r="AV232" s="110" t="s">
        <v>50</v>
      </c>
      <c r="AW232" s="110" t="s">
        <v>214</v>
      </c>
      <c r="AX232" s="110" t="s">
        <v>115</v>
      </c>
      <c r="AY232" s="112" t="s">
        <v>116</v>
      </c>
    </row>
    <row r="233" spans="2:51" s="145" customFormat="1" ht="15">
      <c r="B233" s="146"/>
      <c r="D233" s="126" t="s">
        <v>141</v>
      </c>
      <c r="E233" s="147" t="s">
        <v>56</v>
      </c>
      <c r="F233" s="148" t="s">
        <v>215</v>
      </c>
      <c r="H233" s="149">
        <v>213.2</v>
      </c>
      <c r="L233" s="146"/>
      <c r="M233" s="150"/>
      <c r="N233" s="211"/>
      <c r="O233" s="211"/>
      <c r="P233" s="211"/>
      <c r="Q233" s="211"/>
      <c r="R233" s="211"/>
      <c r="S233" s="211"/>
      <c r="T233" s="151"/>
      <c r="AT233" s="147" t="s">
        <v>141</v>
      </c>
      <c r="AU233" s="147" t="s">
        <v>50</v>
      </c>
      <c r="AV233" s="145" t="s">
        <v>120</v>
      </c>
      <c r="AW233" s="145" t="s">
        <v>214</v>
      </c>
      <c r="AX233" s="145" t="s">
        <v>114</v>
      </c>
      <c r="AY233" s="147" t="s">
        <v>116</v>
      </c>
    </row>
    <row r="234" spans="1:65" s="160" customFormat="1" ht="21.75" customHeight="1">
      <c r="A234" s="170"/>
      <c r="B234" s="199"/>
      <c r="C234" s="200" t="s">
        <v>240</v>
      </c>
      <c r="D234" s="200" t="s">
        <v>118</v>
      </c>
      <c r="E234" s="201" t="s">
        <v>430</v>
      </c>
      <c r="F234" s="202" t="s">
        <v>431</v>
      </c>
      <c r="G234" s="203" t="s">
        <v>122</v>
      </c>
      <c r="H234" s="204">
        <v>676</v>
      </c>
      <c r="I234" s="501"/>
      <c r="J234" s="205">
        <f>ROUND(I234*H234,2)</f>
        <v>0</v>
      </c>
      <c r="K234" s="206"/>
      <c r="L234" s="171"/>
      <c r="M234" s="118" t="s">
        <v>56</v>
      </c>
      <c r="N234" s="207" t="s">
        <v>71</v>
      </c>
      <c r="O234" s="208">
        <v>0.039</v>
      </c>
      <c r="P234" s="208">
        <f>O234*H234</f>
        <v>26.364</v>
      </c>
      <c r="Q234" s="208">
        <v>0</v>
      </c>
      <c r="R234" s="208">
        <f>Q234*H234</f>
        <v>0</v>
      </c>
      <c r="S234" s="208">
        <v>0.295</v>
      </c>
      <c r="T234" s="117">
        <f>S234*H234</f>
        <v>199.42</v>
      </c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R234" s="108" t="s">
        <v>120</v>
      </c>
      <c r="AT234" s="108" t="s">
        <v>118</v>
      </c>
      <c r="AU234" s="108" t="s">
        <v>50</v>
      </c>
      <c r="AY234" s="169" t="s">
        <v>116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69" t="s">
        <v>114</v>
      </c>
      <c r="BK234" s="209">
        <f>ROUND(I234*H234,2)</f>
        <v>0</v>
      </c>
      <c r="BL234" s="169" t="s">
        <v>120</v>
      </c>
      <c r="BM234" s="108" t="s">
        <v>432</v>
      </c>
    </row>
    <row r="235" spans="1:65" s="160" customFormat="1" ht="33" customHeight="1">
      <c r="A235" s="170"/>
      <c r="B235" s="199"/>
      <c r="C235" s="200" t="s">
        <v>170</v>
      </c>
      <c r="D235" s="200" t="s">
        <v>118</v>
      </c>
      <c r="E235" s="201" t="s">
        <v>433</v>
      </c>
      <c r="F235" s="202" t="s">
        <v>434</v>
      </c>
      <c r="G235" s="203" t="s">
        <v>122</v>
      </c>
      <c r="H235" s="204">
        <v>740.8</v>
      </c>
      <c r="I235" s="501"/>
      <c r="J235" s="205">
        <f>ROUND(I235*H235,2)</f>
        <v>0</v>
      </c>
      <c r="K235" s="206"/>
      <c r="L235" s="171"/>
      <c r="M235" s="118" t="s">
        <v>56</v>
      </c>
      <c r="N235" s="207" t="s">
        <v>71</v>
      </c>
      <c r="O235" s="208">
        <v>0.102</v>
      </c>
      <c r="P235" s="208">
        <f>O235*H235</f>
        <v>75.56159999999998</v>
      </c>
      <c r="Q235" s="208">
        <v>0</v>
      </c>
      <c r="R235" s="208">
        <f>Q235*H235</f>
        <v>0</v>
      </c>
      <c r="S235" s="208">
        <v>0.29</v>
      </c>
      <c r="T235" s="117">
        <f>S235*H235</f>
        <v>214.83199999999997</v>
      </c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R235" s="108" t="s">
        <v>120</v>
      </c>
      <c r="AT235" s="108" t="s">
        <v>118</v>
      </c>
      <c r="AU235" s="108" t="s">
        <v>50</v>
      </c>
      <c r="AY235" s="169" t="s">
        <v>116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69" t="s">
        <v>114</v>
      </c>
      <c r="BK235" s="209">
        <f>ROUND(I235*H235,2)</f>
        <v>0</v>
      </c>
      <c r="BL235" s="169" t="s">
        <v>120</v>
      </c>
      <c r="BM235" s="108" t="s">
        <v>435</v>
      </c>
    </row>
    <row r="236" spans="2:51" s="110" customFormat="1" ht="15">
      <c r="B236" s="111"/>
      <c r="D236" s="126" t="s">
        <v>141</v>
      </c>
      <c r="E236" s="112" t="s">
        <v>56</v>
      </c>
      <c r="F236" s="125" t="s">
        <v>436</v>
      </c>
      <c r="H236" s="124">
        <v>676</v>
      </c>
      <c r="L236" s="111"/>
      <c r="M236" s="123"/>
      <c r="N236" s="210"/>
      <c r="O236" s="210"/>
      <c r="P236" s="210"/>
      <c r="Q236" s="210"/>
      <c r="R236" s="210"/>
      <c r="S236" s="210"/>
      <c r="T236" s="122"/>
      <c r="AT236" s="112" t="s">
        <v>141</v>
      </c>
      <c r="AU236" s="112" t="s">
        <v>50</v>
      </c>
      <c r="AV236" s="110" t="s">
        <v>50</v>
      </c>
      <c r="AW236" s="110" t="s">
        <v>214</v>
      </c>
      <c r="AX236" s="110" t="s">
        <v>115</v>
      </c>
      <c r="AY236" s="112" t="s">
        <v>116</v>
      </c>
    </row>
    <row r="237" spans="2:51" s="110" customFormat="1" ht="15">
      <c r="B237" s="111"/>
      <c r="D237" s="126" t="s">
        <v>141</v>
      </c>
      <c r="E237" s="112" t="s">
        <v>56</v>
      </c>
      <c r="F237" s="125" t="s">
        <v>437</v>
      </c>
      <c r="H237" s="124">
        <v>64.8</v>
      </c>
      <c r="L237" s="111"/>
      <c r="M237" s="123"/>
      <c r="N237" s="210"/>
      <c r="O237" s="210"/>
      <c r="P237" s="210"/>
      <c r="Q237" s="210"/>
      <c r="R237" s="210"/>
      <c r="S237" s="210"/>
      <c r="T237" s="122"/>
      <c r="AT237" s="112" t="s">
        <v>141</v>
      </c>
      <c r="AU237" s="112" t="s">
        <v>50</v>
      </c>
      <c r="AV237" s="110" t="s">
        <v>50</v>
      </c>
      <c r="AW237" s="110" t="s">
        <v>214</v>
      </c>
      <c r="AX237" s="110" t="s">
        <v>115</v>
      </c>
      <c r="AY237" s="112" t="s">
        <v>116</v>
      </c>
    </row>
    <row r="238" spans="2:51" s="145" customFormat="1" ht="15">
      <c r="B238" s="146"/>
      <c r="D238" s="126" t="s">
        <v>141</v>
      </c>
      <c r="E238" s="147" t="s">
        <v>56</v>
      </c>
      <c r="F238" s="148" t="s">
        <v>215</v>
      </c>
      <c r="H238" s="149">
        <v>740.8</v>
      </c>
      <c r="L238" s="146"/>
      <c r="M238" s="150"/>
      <c r="N238" s="211"/>
      <c r="O238" s="211"/>
      <c r="P238" s="211"/>
      <c r="Q238" s="211"/>
      <c r="R238" s="211"/>
      <c r="S238" s="211"/>
      <c r="T238" s="151"/>
      <c r="AT238" s="147" t="s">
        <v>141</v>
      </c>
      <c r="AU238" s="147" t="s">
        <v>50</v>
      </c>
      <c r="AV238" s="145" t="s">
        <v>120</v>
      </c>
      <c r="AW238" s="145" t="s">
        <v>214</v>
      </c>
      <c r="AX238" s="145" t="s">
        <v>114</v>
      </c>
      <c r="AY238" s="147" t="s">
        <v>116</v>
      </c>
    </row>
    <row r="239" spans="1:65" s="160" customFormat="1" ht="33" customHeight="1">
      <c r="A239" s="170"/>
      <c r="B239" s="199"/>
      <c r="C239" s="200" t="s">
        <v>163</v>
      </c>
      <c r="D239" s="200" t="s">
        <v>118</v>
      </c>
      <c r="E239" s="201" t="s">
        <v>438</v>
      </c>
      <c r="F239" s="202" t="s">
        <v>439</v>
      </c>
      <c r="G239" s="203" t="s">
        <v>122</v>
      </c>
      <c r="H239" s="204">
        <v>676</v>
      </c>
      <c r="I239" s="501"/>
      <c r="J239" s="205">
        <f>ROUND(I239*H239,2)</f>
        <v>0</v>
      </c>
      <c r="K239" s="206"/>
      <c r="L239" s="171"/>
      <c r="M239" s="118" t="s">
        <v>56</v>
      </c>
      <c r="N239" s="207" t="s">
        <v>71</v>
      </c>
      <c r="O239" s="208">
        <v>0.2</v>
      </c>
      <c r="P239" s="208">
        <f>O239*H239</f>
        <v>135.20000000000002</v>
      </c>
      <c r="Q239" s="208">
        <v>0</v>
      </c>
      <c r="R239" s="208">
        <f>Q239*H239</f>
        <v>0</v>
      </c>
      <c r="S239" s="208">
        <v>0.24</v>
      </c>
      <c r="T239" s="117">
        <f>S239*H239</f>
        <v>162.23999999999998</v>
      </c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R239" s="108" t="s">
        <v>120</v>
      </c>
      <c r="AT239" s="108" t="s">
        <v>118</v>
      </c>
      <c r="AU239" s="108" t="s">
        <v>50</v>
      </c>
      <c r="AY239" s="169" t="s">
        <v>116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69" t="s">
        <v>114</v>
      </c>
      <c r="BK239" s="209">
        <f>ROUND(I239*H239,2)</f>
        <v>0</v>
      </c>
      <c r="BL239" s="169" t="s">
        <v>120</v>
      </c>
      <c r="BM239" s="108" t="s">
        <v>440</v>
      </c>
    </row>
    <row r="240" spans="1:65" s="160" customFormat="1" ht="21.75" customHeight="1">
      <c r="A240" s="170"/>
      <c r="B240" s="199"/>
      <c r="C240" s="200" t="s">
        <v>137</v>
      </c>
      <c r="D240" s="200" t="s">
        <v>118</v>
      </c>
      <c r="E240" s="201" t="s">
        <v>441</v>
      </c>
      <c r="F240" s="202" t="s">
        <v>442</v>
      </c>
      <c r="G240" s="203" t="s">
        <v>197</v>
      </c>
      <c r="H240" s="204">
        <v>200</v>
      </c>
      <c r="I240" s="501"/>
      <c r="J240" s="205">
        <f>ROUND(I240*H240,2)</f>
        <v>0</v>
      </c>
      <c r="K240" s="206"/>
      <c r="L240" s="171"/>
      <c r="M240" s="118" t="s">
        <v>56</v>
      </c>
      <c r="N240" s="207" t="s">
        <v>71</v>
      </c>
      <c r="O240" s="208">
        <v>0.11</v>
      </c>
      <c r="P240" s="208">
        <f>O240*H240</f>
        <v>22</v>
      </c>
      <c r="Q240" s="208">
        <v>0</v>
      </c>
      <c r="R240" s="208">
        <f>Q240*H240</f>
        <v>0</v>
      </c>
      <c r="S240" s="208">
        <v>0.001</v>
      </c>
      <c r="T240" s="117">
        <f>S240*H240</f>
        <v>0.2</v>
      </c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R240" s="108" t="s">
        <v>120</v>
      </c>
      <c r="AT240" s="108" t="s">
        <v>118</v>
      </c>
      <c r="AU240" s="108" t="s">
        <v>50</v>
      </c>
      <c r="AY240" s="169" t="s">
        <v>116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69" t="s">
        <v>114</v>
      </c>
      <c r="BK240" s="209">
        <f>ROUND(I240*H240,2)</f>
        <v>0</v>
      </c>
      <c r="BL240" s="169" t="s">
        <v>120</v>
      </c>
      <c r="BM240" s="108" t="s">
        <v>443</v>
      </c>
    </row>
    <row r="241" spans="2:63" s="191" customFormat="1" ht="22.9" customHeight="1">
      <c r="B241" s="192"/>
      <c r="D241" s="105" t="s">
        <v>111</v>
      </c>
      <c r="E241" s="120" t="s">
        <v>230</v>
      </c>
      <c r="F241" s="120" t="s">
        <v>231</v>
      </c>
      <c r="J241" s="198">
        <f>BK241</f>
        <v>0</v>
      </c>
      <c r="L241" s="192"/>
      <c r="M241" s="194"/>
      <c r="N241" s="195"/>
      <c r="O241" s="195"/>
      <c r="P241" s="196">
        <f>SUM(P242:P269)</f>
        <v>184.74119599999997</v>
      </c>
      <c r="Q241" s="195"/>
      <c r="R241" s="196">
        <f>SUM(R242:R269)</f>
        <v>0</v>
      </c>
      <c r="S241" s="195"/>
      <c r="T241" s="197">
        <f>SUM(T242:T269)</f>
        <v>0</v>
      </c>
      <c r="AR241" s="105" t="s">
        <v>114</v>
      </c>
      <c r="AT241" s="106" t="s">
        <v>111</v>
      </c>
      <c r="AU241" s="106" t="s">
        <v>114</v>
      </c>
      <c r="AY241" s="105" t="s">
        <v>116</v>
      </c>
      <c r="BK241" s="107">
        <f>SUM(BK242:BK269)</f>
        <v>0</v>
      </c>
    </row>
    <row r="242" spans="1:65" s="160" customFormat="1" ht="21.75" customHeight="1">
      <c r="A242" s="170"/>
      <c r="B242" s="199"/>
      <c r="C242" s="200" t="s">
        <v>177</v>
      </c>
      <c r="D242" s="200" t="s">
        <v>118</v>
      </c>
      <c r="E242" s="201" t="s">
        <v>249</v>
      </c>
      <c r="F242" s="202" t="s">
        <v>250</v>
      </c>
      <c r="G242" s="203" t="s">
        <v>127</v>
      </c>
      <c r="H242" s="204">
        <v>214.832</v>
      </c>
      <c r="I242" s="501"/>
      <c r="J242" s="205">
        <f>ROUND(I242*H242,2)</f>
        <v>0</v>
      </c>
      <c r="K242" s="206"/>
      <c r="L242" s="171"/>
      <c r="M242" s="118" t="s">
        <v>56</v>
      </c>
      <c r="N242" s="207" t="s">
        <v>71</v>
      </c>
      <c r="O242" s="208">
        <v>0.03</v>
      </c>
      <c r="P242" s="208">
        <f>O242*H242</f>
        <v>6.444959999999999</v>
      </c>
      <c r="Q242" s="208">
        <v>0</v>
      </c>
      <c r="R242" s="208">
        <f>Q242*H242</f>
        <v>0</v>
      </c>
      <c r="S242" s="208">
        <v>0</v>
      </c>
      <c r="T242" s="117">
        <f>S242*H242</f>
        <v>0</v>
      </c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R242" s="108" t="s">
        <v>120</v>
      </c>
      <c r="AT242" s="108" t="s">
        <v>118</v>
      </c>
      <c r="AU242" s="108" t="s">
        <v>50</v>
      </c>
      <c r="AY242" s="169" t="s">
        <v>116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69" t="s">
        <v>114</v>
      </c>
      <c r="BK242" s="209">
        <f>ROUND(I242*H242,2)</f>
        <v>0</v>
      </c>
      <c r="BL242" s="169" t="s">
        <v>120</v>
      </c>
      <c r="BM242" s="108" t="s">
        <v>444</v>
      </c>
    </row>
    <row r="243" spans="2:51" s="110" customFormat="1" ht="15">
      <c r="B243" s="111"/>
      <c r="D243" s="126" t="s">
        <v>141</v>
      </c>
      <c r="E243" s="112" t="s">
        <v>56</v>
      </c>
      <c r="F243" s="125" t="s">
        <v>445</v>
      </c>
      <c r="H243" s="124">
        <v>214.832</v>
      </c>
      <c r="L243" s="111"/>
      <c r="M243" s="123"/>
      <c r="N243" s="210"/>
      <c r="O243" s="210"/>
      <c r="P243" s="210"/>
      <c r="Q243" s="210"/>
      <c r="R243" s="210"/>
      <c r="S243" s="210"/>
      <c r="T243" s="122"/>
      <c r="AT243" s="112" t="s">
        <v>141</v>
      </c>
      <c r="AU243" s="112" t="s">
        <v>50</v>
      </c>
      <c r="AV243" s="110" t="s">
        <v>50</v>
      </c>
      <c r="AW243" s="110" t="s">
        <v>214</v>
      </c>
      <c r="AX243" s="110" t="s">
        <v>115</v>
      </c>
      <c r="AY243" s="112" t="s">
        <v>116</v>
      </c>
    </row>
    <row r="244" spans="2:51" s="145" customFormat="1" ht="15">
      <c r="B244" s="146"/>
      <c r="D244" s="126" t="s">
        <v>141</v>
      </c>
      <c r="E244" s="147" t="s">
        <v>56</v>
      </c>
      <c r="F244" s="148" t="s">
        <v>215</v>
      </c>
      <c r="H244" s="149">
        <v>214.832</v>
      </c>
      <c r="L244" s="146"/>
      <c r="M244" s="150"/>
      <c r="N244" s="211"/>
      <c r="O244" s="211"/>
      <c r="P244" s="211"/>
      <c r="Q244" s="211"/>
      <c r="R244" s="211"/>
      <c r="S244" s="211"/>
      <c r="T244" s="151"/>
      <c r="AT244" s="147" t="s">
        <v>141</v>
      </c>
      <c r="AU244" s="147" t="s">
        <v>50</v>
      </c>
      <c r="AV244" s="145" t="s">
        <v>120</v>
      </c>
      <c r="AW244" s="145" t="s">
        <v>214</v>
      </c>
      <c r="AX244" s="145" t="s">
        <v>114</v>
      </c>
      <c r="AY244" s="147" t="s">
        <v>116</v>
      </c>
    </row>
    <row r="245" spans="1:65" s="160" customFormat="1" ht="21.75" customHeight="1">
      <c r="A245" s="170"/>
      <c r="B245" s="199"/>
      <c r="C245" s="200" t="s">
        <v>179</v>
      </c>
      <c r="D245" s="200" t="s">
        <v>118</v>
      </c>
      <c r="E245" s="201" t="s">
        <v>251</v>
      </c>
      <c r="F245" s="202" t="s">
        <v>252</v>
      </c>
      <c r="G245" s="203" t="s">
        <v>127</v>
      </c>
      <c r="H245" s="204">
        <v>1933.488</v>
      </c>
      <c r="I245" s="501"/>
      <c r="J245" s="205">
        <f>ROUND(I245*H245,2)</f>
        <v>0</v>
      </c>
      <c r="K245" s="206"/>
      <c r="L245" s="171"/>
      <c r="M245" s="118" t="s">
        <v>56</v>
      </c>
      <c r="N245" s="207" t="s">
        <v>71</v>
      </c>
      <c r="O245" s="208">
        <v>0.002</v>
      </c>
      <c r="P245" s="208">
        <f>O245*H245</f>
        <v>3.866976</v>
      </c>
      <c r="Q245" s="208">
        <v>0</v>
      </c>
      <c r="R245" s="208">
        <f>Q245*H245</f>
        <v>0</v>
      </c>
      <c r="S245" s="208">
        <v>0</v>
      </c>
      <c r="T245" s="117">
        <f>S245*H245</f>
        <v>0</v>
      </c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R245" s="108" t="s">
        <v>120</v>
      </c>
      <c r="AT245" s="108" t="s">
        <v>118</v>
      </c>
      <c r="AU245" s="108" t="s">
        <v>50</v>
      </c>
      <c r="AY245" s="169" t="s">
        <v>116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69" t="s">
        <v>114</v>
      </c>
      <c r="BK245" s="209">
        <f>ROUND(I245*H245,2)</f>
        <v>0</v>
      </c>
      <c r="BL245" s="169" t="s">
        <v>120</v>
      </c>
      <c r="BM245" s="108" t="s">
        <v>446</v>
      </c>
    </row>
    <row r="246" spans="2:51" s="152" customFormat="1" ht="15">
      <c r="B246" s="153"/>
      <c r="D246" s="126" t="s">
        <v>141</v>
      </c>
      <c r="E246" s="154" t="s">
        <v>56</v>
      </c>
      <c r="F246" s="155" t="s">
        <v>447</v>
      </c>
      <c r="H246" s="154" t="s">
        <v>56</v>
      </c>
      <c r="L246" s="153"/>
      <c r="M246" s="156"/>
      <c r="N246" s="212"/>
      <c r="O246" s="212"/>
      <c r="P246" s="212"/>
      <c r="Q246" s="212"/>
      <c r="R246" s="212"/>
      <c r="S246" s="212"/>
      <c r="T246" s="157"/>
      <c r="AT246" s="154" t="s">
        <v>141</v>
      </c>
      <c r="AU246" s="154" t="s">
        <v>50</v>
      </c>
      <c r="AV246" s="152" t="s">
        <v>114</v>
      </c>
      <c r="AW246" s="152" t="s">
        <v>214</v>
      </c>
      <c r="AX246" s="152" t="s">
        <v>115</v>
      </c>
      <c r="AY246" s="154" t="s">
        <v>116</v>
      </c>
    </row>
    <row r="247" spans="2:51" s="110" customFormat="1" ht="15">
      <c r="B247" s="111"/>
      <c r="D247" s="126" t="s">
        <v>141</v>
      </c>
      <c r="E247" s="112" t="s">
        <v>56</v>
      </c>
      <c r="F247" s="125" t="s">
        <v>448</v>
      </c>
      <c r="H247" s="124">
        <v>1933.488</v>
      </c>
      <c r="L247" s="111"/>
      <c r="M247" s="123"/>
      <c r="N247" s="210"/>
      <c r="O247" s="210"/>
      <c r="P247" s="210"/>
      <c r="Q247" s="210"/>
      <c r="R247" s="210"/>
      <c r="S247" s="210"/>
      <c r="T247" s="122"/>
      <c r="AT247" s="112" t="s">
        <v>141</v>
      </c>
      <c r="AU247" s="112" t="s">
        <v>50</v>
      </c>
      <c r="AV247" s="110" t="s">
        <v>50</v>
      </c>
      <c r="AW247" s="110" t="s">
        <v>214</v>
      </c>
      <c r="AX247" s="110" t="s">
        <v>115</v>
      </c>
      <c r="AY247" s="112" t="s">
        <v>116</v>
      </c>
    </row>
    <row r="248" spans="2:51" s="145" customFormat="1" ht="15">
      <c r="B248" s="146"/>
      <c r="D248" s="126" t="s">
        <v>141</v>
      </c>
      <c r="E248" s="147" t="s">
        <v>56</v>
      </c>
      <c r="F248" s="148" t="s">
        <v>215</v>
      </c>
      <c r="H248" s="149">
        <v>1933.488</v>
      </c>
      <c r="L248" s="146"/>
      <c r="M248" s="150"/>
      <c r="N248" s="211"/>
      <c r="O248" s="211"/>
      <c r="P248" s="211"/>
      <c r="Q248" s="211"/>
      <c r="R248" s="211"/>
      <c r="S248" s="211"/>
      <c r="T248" s="151"/>
      <c r="AT248" s="147" t="s">
        <v>141</v>
      </c>
      <c r="AU248" s="147" t="s">
        <v>50</v>
      </c>
      <c r="AV248" s="145" t="s">
        <v>120</v>
      </c>
      <c r="AW248" s="145" t="s">
        <v>214</v>
      </c>
      <c r="AX248" s="145" t="s">
        <v>114</v>
      </c>
      <c r="AY248" s="147" t="s">
        <v>116</v>
      </c>
    </row>
    <row r="249" spans="1:65" s="160" customFormat="1" ht="21.75" customHeight="1">
      <c r="A249" s="170"/>
      <c r="B249" s="199"/>
      <c r="C249" s="200" t="s">
        <v>181</v>
      </c>
      <c r="D249" s="200" t="s">
        <v>118</v>
      </c>
      <c r="E249" s="201" t="s">
        <v>253</v>
      </c>
      <c r="F249" s="202" t="s">
        <v>254</v>
      </c>
      <c r="G249" s="203" t="s">
        <v>127</v>
      </c>
      <c r="H249" s="204">
        <v>361.66</v>
      </c>
      <c r="I249" s="501"/>
      <c r="J249" s="205">
        <f>ROUND(I249*H249,2)</f>
        <v>0</v>
      </c>
      <c r="K249" s="206"/>
      <c r="L249" s="171"/>
      <c r="M249" s="118" t="s">
        <v>56</v>
      </c>
      <c r="N249" s="207" t="s">
        <v>71</v>
      </c>
      <c r="O249" s="208">
        <v>0.032</v>
      </c>
      <c r="P249" s="208">
        <f>O249*H249</f>
        <v>11.573120000000001</v>
      </c>
      <c r="Q249" s="208">
        <v>0</v>
      </c>
      <c r="R249" s="208">
        <f>Q249*H249</f>
        <v>0</v>
      </c>
      <c r="S249" s="208">
        <v>0</v>
      </c>
      <c r="T249" s="117">
        <f>S249*H249</f>
        <v>0</v>
      </c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R249" s="108" t="s">
        <v>120</v>
      </c>
      <c r="AT249" s="108" t="s">
        <v>118</v>
      </c>
      <c r="AU249" s="108" t="s">
        <v>50</v>
      </c>
      <c r="AY249" s="169" t="s">
        <v>116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69" t="s">
        <v>114</v>
      </c>
      <c r="BK249" s="209">
        <f>ROUND(I249*H249,2)</f>
        <v>0</v>
      </c>
      <c r="BL249" s="169" t="s">
        <v>120</v>
      </c>
      <c r="BM249" s="108" t="s">
        <v>449</v>
      </c>
    </row>
    <row r="250" spans="2:51" s="110" customFormat="1" ht="15">
      <c r="B250" s="111"/>
      <c r="D250" s="126" t="s">
        <v>141</v>
      </c>
      <c r="E250" s="112" t="s">
        <v>56</v>
      </c>
      <c r="F250" s="125" t="s">
        <v>450</v>
      </c>
      <c r="H250" s="124">
        <v>199.42</v>
      </c>
      <c r="L250" s="111"/>
      <c r="M250" s="123"/>
      <c r="N250" s="210"/>
      <c r="O250" s="210"/>
      <c r="P250" s="210"/>
      <c r="Q250" s="210"/>
      <c r="R250" s="210"/>
      <c r="S250" s="210"/>
      <c r="T250" s="122"/>
      <c r="AT250" s="112" t="s">
        <v>141</v>
      </c>
      <c r="AU250" s="112" t="s">
        <v>50</v>
      </c>
      <c r="AV250" s="110" t="s">
        <v>50</v>
      </c>
      <c r="AW250" s="110" t="s">
        <v>214</v>
      </c>
      <c r="AX250" s="110" t="s">
        <v>115</v>
      </c>
      <c r="AY250" s="112" t="s">
        <v>116</v>
      </c>
    </row>
    <row r="251" spans="2:51" s="110" customFormat="1" ht="15">
      <c r="B251" s="111"/>
      <c r="D251" s="126" t="s">
        <v>141</v>
      </c>
      <c r="E251" s="112" t="s">
        <v>56</v>
      </c>
      <c r="F251" s="125" t="s">
        <v>451</v>
      </c>
      <c r="H251" s="124">
        <v>162.24</v>
      </c>
      <c r="L251" s="111"/>
      <c r="M251" s="123"/>
      <c r="N251" s="210"/>
      <c r="O251" s="210"/>
      <c r="P251" s="210"/>
      <c r="Q251" s="210"/>
      <c r="R251" s="210"/>
      <c r="S251" s="210"/>
      <c r="T251" s="122"/>
      <c r="AT251" s="112" t="s">
        <v>141</v>
      </c>
      <c r="AU251" s="112" t="s">
        <v>50</v>
      </c>
      <c r="AV251" s="110" t="s">
        <v>50</v>
      </c>
      <c r="AW251" s="110" t="s">
        <v>214</v>
      </c>
      <c r="AX251" s="110" t="s">
        <v>115</v>
      </c>
      <c r="AY251" s="112" t="s">
        <v>116</v>
      </c>
    </row>
    <row r="252" spans="2:51" s="145" customFormat="1" ht="15">
      <c r="B252" s="146"/>
      <c r="D252" s="126" t="s">
        <v>141</v>
      </c>
      <c r="E252" s="147" t="s">
        <v>56</v>
      </c>
      <c r="F252" s="148" t="s">
        <v>215</v>
      </c>
      <c r="H252" s="149">
        <v>361.65999999999997</v>
      </c>
      <c r="L252" s="146"/>
      <c r="M252" s="150"/>
      <c r="N252" s="211"/>
      <c r="O252" s="211"/>
      <c r="P252" s="211"/>
      <c r="Q252" s="211"/>
      <c r="R252" s="211"/>
      <c r="S252" s="211"/>
      <c r="T252" s="151"/>
      <c r="AT252" s="147" t="s">
        <v>141</v>
      </c>
      <c r="AU252" s="147" t="s">
        <v>50</v>
      </c>
      <c r="AV252" s="145" t="s">
        <v>120</v>
      </c>
      <c r="AW252" s="145" t="s">
        <v>214</v>
      </c>
      <c r="AX252" s="145" t="s">
        <v>114</v>
      </c>
      <c r="AY252" s="147" t="s">
        <v>116</v>
      </c>
    </row>
    <row r="253" spans="1:65" s="160" customFormat="1" ht="21.75" customHeight="1">
      <c r="A253" s="170"/>
      <c r="B253" s="199"/>
      <c r="C253" s="200" t="s">
        <v>182</v>
      </c>
      <c r="D253" s="200" t="s">
        <v>118</v>
      </c>
      <c r="E253" s="201" t="s">
        <v>255</v>
      </c>
      <c r="F253" s="202" t="s">
        <v>256</v>
      </c>
      <c r="G253" s="203" t="s">
        <v>127</v>
      </c>
      <c r="H253" s="204">
        <v>3254.94</v>
      </c>
      <c r="I253" s="501"/>
      <c r="J253" s="205">
        <f>ROUND(I253*H253,2)</f>
        <v>0</v>
      </c>
      <c r="K253" s="206"/>
      <c r="L253" s="171"/>
      <c r="M253" s="118" t="s">
        <v>56</v>
      </c>
      <c r="N253" s="207" t="s">
        <v>71</v>
      </c>
      <c r="O253" s="208">
        <v>0.003</v>
      </c>
      <c r="P253" s="208">
        <f>O253*H253</f>
        <v>9.76482</v>
      </c>
      <c r="Q253" s="208">
        <v>0</v>
      </c>
      <c r="R253" s="208">
        <f>Q253*H253</f>
        <v>0</v>
      </c>
      <c r="S253" s="208">
        <v>0</v>
      </c>
      <c r="T253" s="117">
        <f>S253*H253</f>
        <v>0</v>
      </c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R253" s="108" t="s">
        <v>120</v>
      </c>
      <c r="AT253" s="108" t="s">
        <v>118</v>
      </c>
      <c r="AU253" s="108" t="s">
        <v>50</v>
      </c>
      <c r="AY253" s="169" t="s">
        <v>116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69" t="s">
        <v>114</v>
      </c>
      <c r="BK253" s="209">
        <f>ROUND(I253*H253,2)</f>
        <v>0</v>
      </c>
      <c r="BL253" s="169" t="s">
        <v>120</v>
      </c>
      <c r="BM253" s="108" t="s">
        <v>452</v>
      </c>
    </row>
    <row r="254" spans="2:51" s="152" customFormat="1" ht="15">
      <c r="B254" s="153"/>
      <c r="D254" s="126" t="s">
        <v>141</v>
      </c>
      <c r="E254" s="154" t="s">
        <v>56</v>
      </c>
      <c r="F254" s="155" t="s">
        <v>447</v>
      </c>
      <c r="H254" s="154" t="s">
        <v>56</v>
      </c>
      <c r="L254" s="153"/>
      <c r="M254" s="156"/>
      <c r="N254" s="212"/>
      <c r="O254" s="212"/>
      <c r="P254" s="212"/>
      <c r="Q254" s="212"/>
      <c r="R254" s="212"/>
      <c r="S254" s="212"/>
      <c r="T254" s="157"/>
      <c r="AT254" s="154" t="s">
        <v>141</v>
      </c>
      <c r="AU254" s="154" t="s">
        <v>50</v>
      </c>
      <c r="AV254" s="152" t="s">
        <v>114</v>
      </c>
      <c r="AW254" s="152" t="s">
        <v>214</v>
      </c>
      <c r="AX254" s="152" t="s">
        <v>115</v>
      </c>
      <c r="AY254" s="154" t="s">
        <v>116</v>
      </c>
    </row>
    <row r="255" spans="2:51" s="110" customFormat="1" ht="15">
      <c r="B255" s="111"/>
      <c r="D255" s="126" t="s">
        <v>141</v>
      </c>
      <c r="E255" s="112" t="s">
        <v>56</v>
      </c>
      <c r="F255" s="125" t="s">
        <v>453</v>
      </c>
      <c r="H255" s="124">
        <v>3254.94</v>
      </c>
      <c r="L255" s="111"/>
      <c r="M255" s="123"/>
      <c r="N255" s="210"/>
      <c r="O255" s="210"/>
      <c r="P255" s="210"/>
      <c r="Q255" s="210"/>
      <c r="R255" s="210"/>
      <c r="S255" s="210"/>
      <c r="T255" s="122"/>
      <c r="AT255" s="112" t="s">
        <v>141</v>
      </c>
      <c r="AU255" s="112" t="s">
        <v>50</v>
      </c>
      <c r="AV255" s="110" t="s">
        <v>50</v>
      </c>
      <c r="AW255" s="110" t="s">
        <v>214</v>
      </c>
      <c r="AX255" s="110" t="s">
        <v>115</v>
      </c>
      <c r="AY255" s="112" t="s">
        <v>116</v>
      </c>
    </row>
    <row r="256" spans="2:51" s="145" customFormat="1" ht="15">
      <c r="B256" s="146"/>
      <c r="D256" s="126" t="s">
        <v>141</v>
      </c>
      <c r="E256" s="147" t="s">
        <v>56</v>
      </c>
      <c r="F256" s="148" t="s">
        <v>215</v>
      </c>
      <c r="H256" s="149">
        <v>3254.94</v>
      </c>
      <c r="L256" s="146"/>
      <c r="M256" s="150"/>
      <c r="N256" s="211"/>
      <c r="O256" s="211"/>
      <c r="P256" s="211"/>
      <c r="Q256" s="211"/>
      <c r="R256" s="211"/>
      <c r="S256" s="211"/>
      <c r="T256" s="151"/>
      <c r="AT256" s="147" t="s">
        <v>141</v>
      </c>
      <c r="AU256" s="147" t="s">
        <v>50</v>
      </c>
      <c r="AV256" s="145" t="s">
        <v>120</v>
      </c>
      <c r="AW256" s="145" t="s">
        <v>214</v>
      </c>
      <c r="AX256" s="145" t="s">
        <v>114</v>
      </c>
      <c r="AY256" s="147" t="s">
        <v>116</v>
      </c>
    </row>
    <row r="257" spans="1:65" s="160" customFormat="1" ht="16.5" customHeight="1">
      <c r="A257" s="170"/>
      <c r="B257" s="199"/>
      <c r="C257" s="200" t="s">
        <v>180</v>
      </c>
      <c r="D257" s="200" t="s">
        <v>118</v>
      </c>
      <c r="E257" s="201" t="s">
        <v>454</v>
      </c>
      <c r="F257" s="202" t="s">
        <v>455</v>
      </c>
      <c r="G257" s="203" t="s">
        <v>127</v>
      </c>
      <c r="H257" s="204">
        <v>49.236</v>
      </c>
      <c r="I257" s="501"/>
      <c r="J257" s="205">
        <f>ROUND(I257*H257,2)</f>
        <v>0</v>
      </c>
      <c r="K257" s="206"/>
      <c r="L257" s="171"/>
      <c r="M257" s="118" t="s">
        <v>56</v>
      </c>
      <c r="N257" s="207" t="s">
        <v>71</v>
      </c>
      <c r="O257" s="208">
        <v>0.835</v>
      </c>
      <c r="P257" s="208">
        <f>O257*H257</f>
        <v>41.11205999999999</v>
      </c>
      <c r="Q257" s="208">
        <v>0</v>
      </c>
      <c r="R257" s="208">
        <f>Q257*H257</f>
        <v>0</v>
      </c>
      <c r="S257" s="208">
        <v>0</v>
      </c>
      <c r="T257" s="117">
        <f>S257*H257</f>
        <v>0</v>
      </c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R257" s="108" t="s">
        <v>120</v>
      </c>
      <c r="AT257" s="108" t="s">
        <v>118</v>
      </c>
      <c r="AU257" s="108" t="s">
        <v>50</v>
      </c>
      <c r="AY257" s="169" t="s">
        <v>116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69" t="s">
        <v>114</v>
      </c>
      <c r="BK257" s="209">
        <f>ROUND(I257*H257,2)</f>
        <v>0</v>
      </c>
      <c r="BL257" s="169" t="s">
        <v>120</v>
      </c>
      <c r="BM257" s="108" t="s">
        <v>456</v>
      </c>
    </row>
    <row r="258" spans="2:51" s="110" customFormat="1" ht="15">
      <c r="B258" s="111"/>
      <c r="D258" s="126" t="s">
        <v>141</v>
      </c>
      <c r="E258" s="112" t="s">
        <v>56</v>
      </c>
      <c r="F258" s="125" t="s">
        <v>457</v>
      </c>
      <c r="H258" s="124">
        <v>49.036</v>
      </c>
      <c r="L258" s="111"/>
      <c r="M258" s="123"/>
      <c r="N258" s="210"/>
      <c r="O258" s="210"/>
      <c r="P258" s="210"/>
      <c r="Q258" s="210"/>
      <c r="R258" s="210"/>
      <c r="S258" s="210"/>
      <c r="T258" s="122"/>
      <c r="AT258" s="112" t="s">
        <v>141</v>
      </c>
      <c r="AU258" s="112" t="s">
        <v>50</v>
      </c>
      <c r="AV258" s="110" t="s">
        <v>50</v>
      </c>
      <c r="AW258" s="110" t="s">
        <v>214</v>
      </c>
      <c r="AX258" s="110" t="s">
        <v>115</v>
      </c>
      <c r="AY258" s="112" t="s">
        <v>116</v>
      </c>
    </row>
    <row r="259" spans="2:51" s="110" customFormat="1" ht="15">
      <c r="B259" s="111"/>
      <c r="D259" s="126" t="s">
        <v>141</v>
      </c>
      <c r="E259" s="112" t="s">
        <v>56</v>
      </c>
      <c r="F259" s="125" t="s">
        <v>458</v>
      </c>
      <c r="H259" s="124">
        <v>0.2</v>
      </c>
      <c r="L259" s="111"/>
      <c r="M259" s="123"/>
      <c r="N259" s="210"/>
      <c r="O259" s="210"/>
      <c r="P259" s="210"/>
      <c r="Q259" s="210"/>
      <c r="R259" s="210"/>
      <c r="S259" s="210"/>
      <c r="T259" s="122"/>
      <c r="AT259" s="112" t="s">
        <v>141</v>
      </c>
      <c r="AU259" s="112" t="s">
        <v>50</v>
      </c>
      <c r="AV259" s="110" t="s">
        <v>50</v>
      </c>
      <c r="AW259" s="110" t="s">
        <v>214</v>
      </c>
      <c r="AX259" s="110" t="s">
        <v>115</v>
      </c>
      <c r="AY259" s="112" t="s">
        <v>116</v>
      </c>
    </row>
    <row r="260" spans="2:51" s="145" customFormat="1" ht="15">
      <c r="B260" s="146"/>
      <c r="D260" s="126" t="s">
        <v>141</v>
      </c>
      <c r="E260" s="147" t="s">
        <v>56</v>
      </c>
      <c r="F260" s="148" t="s">
        <v>215</v>
      </c>
      <c r="H260" s="149">
        <v>49.236000000000004</v>
      </c>
      <c r="L260" s="146"/>
      <c r="M260" s="150"/>
      <c r="N260" s="211"/>
      <c r="O260" s="211"/>
      <c r="P260" s="211"/>
      <c r="Q260" s="211"/>
      <c r="R260" s="211"/>
      <c r="S260" s="211"/>
      <c r="T260" s="151"/>
      <c r="AT260" s="147" t="s">
        <v>141</v>
      </c>
      <c r="AU260" s="147" t="s">
        <v>50</v>
      </c>
      <c r="AV260" s="145" t="s">
        <v>120</v>
      </c>
      <c r="AW260" s="145" t="s">
        <v>214</v>
      </c>
      <c r="AX260" s="145" t="s">
        <v>114</v>
      </c>
      <c r="AY260" s="147" t="s">
        <v>116</v>
      </c>
    </row>
    <row r="261" spans="1:65" s="160" customFormat="1" ht="21.75" customHeight="1">
      <c r="A261" s="170"/>
      <c r="B261" s="199"/>
      <c r="C261" s="200" t="s">
        <v>185</v>
      </c>
      <c r="D261" s="200" t="s">
        <v>118</v>
      </c>
      <c r="E261" s="201" t="s">
        <v>459</v>
      </c>
      <c r="F261" s="202" t="s">
        <v>460</v>
      </c>
      <c r="G261" s="203" t="s">
        <v>127</v>
      </c>
      <c r="H261" s="204">
        <v>443.124</v>
      </c>
      <c r="I261" s="501"/>
      <c r="J261" s="205">
        <f>ROUND(I261*H261,2)</f>
        <v>0</v>
      </c>
      <c r="K261" s="206"/>
      <c r="L261" s="171"/>
      <c r="M261" s="118" t="s">
        <v>56</v>
      </c>
      <c r="N261" s="207" t="s">
        <v>71</v>
      </c>
      <c r="O261" s="208">
        <v>0.004</v>
      </c>
      <c r="P261" s="208">
        <f>O261*H261</f>
        <v>1.772496</v>
      </c>
      <c r="Q261" s="208">
        <v>0</v>
      </c>
      <c r="R261" s="208">
        <f>Q261*H261</f>
        <v>0</v>
      </c>
      <c r="S261" s="208">
        <v>0</v>
      </c>
      <c r="T261" s="117">
        <f>S261*H261</f>
        <v>0</v>
      </c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R261" s="108" t="s">
        <v>120</v>
      </c>
      <c r="AT261" s="108" t="s">
        <v>118</v>
      </c>
      <c r="AU261" s="108" t="s">
        <v>50</v>
      </c>
      <c r="AY261" s="169" t="s">
        <v>116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69" t="s">
        <v>114</v>
      </c>
      <c r="BK261" s="209">
        <f>ROUND(I261*H261,2)</f>
        <v>0</v>
      </c>
      <c r="BL261" s="169" t="s">
        <v>120</v>
      </c>
      <c r="BM261" s="108" t="s">
        <v>461</v>
      </c>
    </row>
    <row r="262" spans="2:51" s="152" customFormat="1" ht="15">
      <c r="B262" s="153"/>
      <c r="D262" s="126" t="s">
        <v>141</v>
      </c>
      <c r="E262" s="154" t="s">
        <v>56</v>
      </c>
      <c r="F262" s="155" t="s">
        <v>447</v>
      </c>
      <c r="H262" s="154" t="s">
        <v>56</v>
      </c>
      <c r="L262" s="153"/>
      <c r="M262" s="156"/>
      <c r="N262" s="212"/>
      <c r="O262" s="212"/>
      <c r="P262" s="212"/>
      <c r="Q262" s="212"/>
      <c r="R262" s="212"/>
      <c r="S262" s="212"/>
      <c r="T262" s="157"/>
      <c r="AT262" s="154" t="s">
        <v>141</v>
      </c>
      <c r="AU262" s="154" t="s">
        <v>50</v>
      </c>
      <c r="AV262" s="152" t="s">
        <v>114</v>
      </c>
      <c r="AW262" s="152" t="s">
        <v>214</v>
      </c>
      <c r="AX262" s="152" t="s">
        <v>115</v>
      </c>
      <c r="AY262" s="154" t="s">
        <v>116</v>
      </c>
    </row>
    <row r="263" spans="2:51" s="110" customFormat="1" ht="15">
      <c r="B263" s="111"/>
      <c r="D263" s="126" t="s">
        <v>141</v>
      </c>
      <c r="E263" s="112" t="s">
        <v>56</v>
      </c>
      <c r="F263" s="125" t="s">
        <v>462</v>
      </c>
      <c r="H263" s="124">
        <v>443.124</v>
      </c>
      <c r="L263" s="111"/>
      <c r="M263" s="123"/>
      <c r="N263" s="210"/>
      <c r="O263" s="210"/>
      <c r="P263" s="210"/>
      <c r="Q263" s="210"/>
      <c r="R263" s="210"/>
      <c r="S263" s="210"/>
      <c r="T263" s="122"/>
      <c r="AT263" s="112" t="s">
        <v>141</v>
      </c>
      <c r="AU263" s="112" t="s">
        <v>50</v>
      </c>
      <c r="AV263" s="110" t="s">
        <v>50</v>
      </c>
      <c r="AW263" s="110" t="s">
        <v>214</v>
      </c>
      <c r="AX263" s="110" t="s">
        <v>115</v>
      </c>
      <c r="AY263" s="112" t="s">
        <v>116</v>
      </c>
    </row>
    <row r="264" spans="2:51" s="145" customFormat="1" ht="15">
      <c r="B264" s="146"/>
      <c r="D264" s="126" t="s">
        <v>141</v>
      </c>
      <c r="E264" s="147" t="s">
        <v>56</v>
      </c>
      <c r="F264" s="148" t="s">
        <v>215</v>
      </c>
      <c r="H264" s="149">
        <v>443.124</v>
      </c>
      <c r="L264" s="146"/>
      <c r="M264" s="150"/>
      <c r="N264" s="211"/>
      <c r="O264" s="211"/>
      <c r="P264" s="211"/>
      <c r="Q264" s="211"/>
      <c r="R264" s="211"/>
      <c r="S264" s="211"/>
      <c r="T264" s="151"/>
      <c r="AT264" s="147" t="s">
        <v>141</v>
      </c>
      <c r="AU264" s="147" t="s">
        <v>50</v>
      </c>
      <c r="AV264" s="145" t="s">
        <v>120</v>
      </c>
      <c r="AW264" s="145" t="s">
        <v>214</v>
      </c>
      <c r="AX264" s="145" t="s">
        <v>114</v>
      </c>
      <c r="AY264" s="147" t="s">
        <v>116</v>
      </c>
    </row>
    <row r="265" spans="1:65" s="160" customFormat="1" ht="21.75" customHeight="1">
      <c r="A265" s="170"/>
      <c r="B265" s="199"/>
      <c r="C265" s="200" t="s">
        <v>183</v>
      </c>
      <c r="D265" s="200" t="s">
        <v>118</v>
      </c>
      <c r="E265" s="201" t="s">
        <v>463</v>
      </c>
      <c r="F265" s="202" t="s">
        <v>464</v>
      </c>
      <c r="G265" s="203" t="s">
        <v>127</v>
      </c>
      <c r="H265" s="204">
        <v>576.692</v>
      </c>
      <c r="I265" s="501"/>
      <c r="J265" s="205">
        <f>ROUND(I265*H265,2)</f>
        <v>0</v>
      </c>
      <c r="K265" s="206"/>
      <c r="L265" s="171"/>
      <c r="M265" s="118" t="s">
        <v>56</v>
      </c>
      <c r="N265" s="207" t="s">
        <v>71</v>
      </c>
      <c r="O265" s="208">
        <v>0.159</v>
      </c>
      <c r="P265" s="208">
        <f>O265*H265</f>
        <v>91.694028</v>
      </c>
      <c r="Q265" s="208">
        <v>0</v>
      </c>
      <c r="R265" s="208">
        <f>Q265*H265</f>
        <v>0</v>
      </c>
      <c r="S265" s="208">
        <v>0</v>
      </c>
      <c r="T265" s="117">
        <f>S265*H265</f>
        <v>0</v>
      </c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R265" s="108" t="s">
        <v>120</v>
      </c>
      <c r="AT265" s="108" t="s">
        <v>118</v>
      </c>
      <c r="AU265" s="108" t="s">
        <v>50</v>
      </c>
      <c r="AY265" s="169" t="s">
        <v>116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69" t="s">
        <v>114</v>
      </c>
      <c r="BK265" s="209">
        <f>ROUND(I265*H265,2)</f>
        <v>0</v>
      </c>
      <c r="BL265" s="169" t="s">
        <v>120</v>
      </c>
      <c r="BM265" s="108" t="s">
        <v>465</v>
      </c>
    </row>
    <row r="266" spans="2:51" s="110" customFormat="1" ht="15">
      <c r="B266" s="111"/>
      <c r="D266" s="126" t="s">
        <v>141</v>
      </c>
      <c r="E266" s="112" t="s">
        <v>56</v>
      </c>
      <c r="F266" s="125" t="s">
        <v>466</v>
      </c>
      <c r="H266" s="124">
        <v>576.692</v>
      </c>
      <c r="L266" s="111"/>
      <c r="M266" s="123"/>
      <c r="N266" s="210"/>
      <c r="O266" s="210"/>
      <c r="P266" s="210"/>
      <c r="Q266" s="210"/>
      <c r="R266" s="210"/>
      <c r="S266" s="210"/>
      <c r="T266" s="122"/>
      <c r="AT266" s="112" t="s">
        <v>141</v>
      </c>
      <c r="AU266" s="112" t="s">
        <v>50</v>
      </c>
      <c r="AV266" s="110" t="s">
        <v>50</v>
      </c>
      <c r="AW266" s="110" t="s">
        <v>214</v>
      </c>
      <c r="AX266" s="110" t="s">
        <v>115</v>
      </c>
      <c r="AY266" s="112" t="s">
        <v>116</v>
      </c>
    </row>
    <row r="267" spans="2:51" s="145" customFormat="1" ht="15">
      <c r="B267" s="146"/>
      <c r="D267" s="126" t="s">
        <v>141</v>
      </c>
      <c r="E267" s="147" t="s">
        <v>56</v>
      </c>
      <c r="F267" s="148" t="s">
        <v>215</v>
      </c>
      <c r="H267" s="149">
        <v>576.692</v>
      </c>
      <c r="L267" s="146"/>
      <c r="M267" s="150"/>
      <c r="N267" s="211"/>
      <c r="O267" s="211"/>
      <c r="P267" s="211"/>
      <c r="Q267" s="211"/>
      <c r="R267" s="211"/>
      <c r="S267" s="211"/>
      <c r="T267" s="151"/>
      <c r="AT267" s="147" t="s">
        <v>141</v>
      </c>
      <c r="AU267" s="147" t="s">
        <v>50</v>
      </c>
      <c r="AV267" s="145" t="s">
        <v>120</v>
      </c>
      <c r="AW267" s="145" t="s">
        <v>214</v>
      </c>
      <c r="AX267" s="145" t="s">
        <v>114</v>
      </c>
      <c r="AY267" s="147" t="s">
        <v>116</v>
      </c>
    </row>
    <row r="268" spans="1:65" s="160" customFormat="1" ht="21.75" customHeight="1">
      <c r="A268" s="170"/>
      <c r="B268" s="199"/>
      <c r="C268" s="200" t="s">
        <v>187</v>
      </c>
      <c r="D268" s="200" t="s">
        <v>118</v>
      </c>
      <c r="E268" s="201" t="s">
        <v>467</v>
      </c>
      <c r="F268" s="202" t="s">
        <v>468</v>
      </c>
      <c r="G268" s="203" t="s">
        <v>127</v>
      </c>
      <c r="H268" s="204">
        <v>49.236</v>
      </c>
      <c r="I268" s="501"/>
      <c r="J268" s="205">
        <f>ROUND(I268*H268,2)</f>
        <v>0</v>
      </c>
      <c r="K268" s="206"/>
      <c r="L268" s="171"/>
      <c r="M268" s="118" t="s">
        <v>56</v>
      </c>
      <c r="N268" s="207" t="s">
        <v>71</v>
      </c>
      <c r="O268" s="208">
        <v>0.376</v>
      </c>
      <c r="P268" s="208">
        <f>O268*H268</f>
        <v>18.512736</v>
      </c>
      <c r="Q268" s="208">
        <v>0</v>
      </c>
      <c r="R268" s="208">
        <f>Q268*H268</f>
        <v>0</v>
      </c>
      <c r="S268" s="208">
        <v>0</v>
      </c>
      <c r="T268" s="117">
        <f>S268*H268</f>
        <v>0</v>
      </c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R268" s="108" t="s">
        <v>120</v>
      </c>
      <c r="AT268" s="108" t="s">
        <v>118</v>
      </c>
      <c r="AU268" s="108" t="s">
        <v>50</v>
      </c>
      <c r="AY268" s="169" t="s">
        <v>116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69" t="s">
        <v>114</v>
      </c>
      <c r="BK268" s="209">
        <f>ROUND(I268*H268,2)</f>
        <v>0</v>
      </c>
      <c r="BL268" s="169" t="s">
        <v>120</v>
      </c>
      <c r="BM268" s="108" t="s">
        <v>469</v>
      </c>
    </row>
    <row r="269" spans="1:65" s="160" customFormat="1" ht="33" customHeight="1">
      <c r="A269" s="170"/>
      <c r="B269" s="199"/>
      <c r="C269" s="200" t="s">
        <v>186</v>
      </c>
      <c r="D269" s="200" t="s">
        <v>118</v>
      </c>
      <c r="E269" s="201" t="s">
        <v>257</v>
      </c>
      <c r="F269" s="202" t="s">
        <v>258</v>
      </c>
      <c r="G269" s="203" t="s">
        <v>127</v>
      </c>
      <c r="H269" s="204">
        <v>625.728</v>
      </c>
      <c r="I269" s="501"/>
      <c r="J269" s="205">
        <f>ROUND(I269*H269,2)</f>
        <v>0</v>
      </c>
      <c r="K269" s="206"/>
      <c r="L269" s="171"/>
      <c r="M269" s="118" t="s">
        <v>56</v>
      </c>
      <c r="N269" s="207" t="s">
        <v>71</v>
      </c>
      <c r="O269" s="208">
        <v>0</v>
      </c>
      <c r="P269" s="208">
        <f>O269*H269</f>
        <v>0</v>
      </c>
      <c r="Q269" s="208">
        <v>0</v>
      </c>
      <c r="R269" s="208">
        <f>Q269*H269</f>
        <v>0</v>
      </c>
      <c r="S269" s="208">
        <v>0</v>
      </c>
      <c r="T269" s="117">
        <f>S269*H269</f>
        <v>0</v>
      </c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R269" s="108" t="s">
        <v>120</v>
      </c>
      <c r="AT269" s="108" t="s">
        <v>118</v>
      </c>
      <c r="AU269" s="108" t="s">
        <v>50</v>
      </c>
      <c r="AY269" s="169" t="s">
        <v>116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69" t="s">
        <v>114</v>
      </c>
      <c r="BK269" s="209">
        <f>ROUND(I269*H269,2)</f>
        <v>0</v>
      </c>
      <c r="BL269" s="169" t="s">
        <v>120</v>
      </c>
      <c r="BM269" s="108" t="s">
        <v>470</v>
      </c>
    </row>
    <row r="270" spans="2:63" s="191" customFormat="1" ht="22.9" customHeight="1">
      <c r="B270" s="192"/>
      <c r="D270" s="105" t="s">
        <v>111</v>
      </c>
      <c r="E270" s="120" t="s">
        <v>173</v>
      </c>
      <c r="F270" s="120" t="s">
        <v>174</v>
      </c>
      <c r="J270" s="198">
        <f>BK270</f>
        <v>0</v>
      </c>
      <c r="L270" s="192"/>
      <c r="M270" s="194"/>
      <c r="N270" s="195"/>
      <c r="O270" s="195"/>
      <c r="P270" s="196">
        <f>P271</f>
        <v>345.197852</v>
      </c>
      <c r="Q270" s="195"/>
      <c r="R270" s="196">
        <f>R271</f>
        <v>0</v>
      </c>
      <c r="S270" s="195"/>
      <c r="T270" s="197">
        <f>T271</f>
        <v>0</v>
      </c>
      <c r="AR270" s="105" t="s">
        <v>114</v>
      </c>
      <c r="AT270" s="106" t="s">
        <v>111</v>
      </c>
      <c r="AU270" s="106" t="s">
        <v>114</v>
      </c>
      <c r="AY270" s="105" t="s">
        <v>116</v>
      </c>
      <c r="BK270" s="107">
        <f>BK271</f>
        <v>0</v>
      </c>
    </row>
    <row r="271" spans="1:65" s="160" customFormat="1" ht="21.75" customHeight="1">
      <c r="A271" s="170"/>
      <c r="B271" s="199"/>
      <c r="C271" s="200" t="s">
        <v>151</v>
      </c>
      <c r="D271" s="200" t="s">
        <v>118</v>
      </c>
      <c r="E271" s="201" t="s">
        <v>471</v>
      </c>
      <c r="F271" s="202" t="s">
        <v>472</v>
      </c>
      <c r="G271" s="203" t="s">
        <v>127</v>
      </c>
      <c r="H271" s="204">
        <v>869.516</v>
      </c>
      <c r="I271" s="501"/>
      <c r="J271" s="205">
        <f>ROUND(I271*H271,2)</f>
        <v>0</v>
      </c>
      <c r="K271" s="206"/>
      <c r="L271" s="171"/>
      <c r="M271" s="118" t="s">
        <v>56</v>
      </c>
      <c r="N271" s="207" t="s">
        <v>71</v>
      </c>
      <c r="O271" s="208">
        <v>0.397</v>
      </c>
      <c r="P271" s="208">
        <f>O271*H271</f>
        <v>345.197852</v>
      </c>
      <c r="Q271" s="208">
        <v>0</v>
      </c>
      <c r="R271" s="208">
        <f>Q271*H271</f>
        <v>0</v>
      </c>
      <c r="S271" s="208">
        <v>0</v>
      </c>
      <c r="T271" s="117">
        <f>S271*H271</f>
        <v>0</v>
      </c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R271" s="108" t="s">
        <v>120</v>
      </c>
      <c r="AT271" s="108" t="s">
        <v>118</v>
      </c>
      <c r="AU271" s="108" t="s">
        <v>50</v>
      </c>
      <c r="AY271" s="169" t="s">
        <v>116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69" t="s">
        <v>114</v>
      </c>
      <c r="BK271" s="209">
        <f>ROUND(I271*H271,2)</f>
        <v>0</v>
      </c>
      <c r="BL271" s="169" t="s">
        <v>120</v>
      </c>
      <c r="BM271" s="108" t="s">
        <v>473</v>
      </c>
    </row>
    <row r="272" spans="2:63" s="191" customFormat="1" ht="25.9" customHeight="1">
      <c r="B272" s="192"/>
      <c r="D272" s="105" t="s">
        <v>111</v>
      </c>
      <c r="E272" s="119" t="s">
        <v>175</v>
      </c>
      <c r="F272" s="119" t="s">
        <v>176</v>
      </c>
      <c r="J272" s="193">
        <f>BK272</f>
        <v>0</v>
      </c>
      <c r="L272" s="192"/>
      <c r="M272" s="194"/>
      <c r="N272" s="195"/>
      <c r="O272" s="195"/>
      <c r="P272" s="196">
        <f>P273+P284</f>
        <v>14.425305999999999</v>
      </c>
      <c r="Q272" s="195"/>
      <c r="R272" s="196">
        <f>R273+R284</f>
        <v>0.068382</v>
      </c>
      <c r="S272" s="195"/>
      <c r="T272" s="197">
        <f>T273+T284</f>
        <v>0</v>
      </c>
      <c r="AR272" s="105" t="s">
        <v>50</v>
      </c>
      <c r="AT272" s="106" t="s">
        <v>111</v>
      </c>
      <c r="AU272" s="106" t="s">
        <v>115</v>
      </c>
      <c r="AY272" s="105" t="s">
        <v>116</v>
      </c>
      <c r="BK272" s="107">
        <f>BK273+BK284</f>
        <v>0</v>
      </c>
    </row>
    <row r="273" spans="2:63" s="191" customFormat="1" ht="22.9" customHeight="1">
      <c r="B273" s="192"/>
      <c r="D273" s="105" t="s">
        <v>111</v>
      </c>
      <c r="E273" s="120" t="s">
        <v>273</v>
      </c>
      <c r="F273" s="120" t="s">
        <v>274</v>
      </c>
      <c r="J273" s="198">
        <f>BK273</f>
        <v>0</v>
      </c>
      <c r="L273" s="192"/>
      <c r="M273" s="194"/>
      <c r="N273" s="195"/>
      <c r="O273" s="195"/>
      <c r="P273" s="196">
        <f>SUM(P274:P283)</f>
        <v>14.425305999999999</v>
      </c>
      <c r="Q273" s="195"/>
      <c r="R273" s="196">
        <f>SUM(R274:R283)</f>
        <v>0.068382</v>
      </c>
      <c r="S273" s="195"/>
      <c r="T273" s="197">
        <f>SUM(T274:T283)</f>
        <v>0</v>
      </c>
      <c r="AR273" s="105" t="s">
        <v>50</v>
      </c>
      <c r="AT273" s="106" t="s">
        <v>111</v>
      </c>
      <c r="AU273" s="106" t="s">
        <v>114</v>
      </c>
      <c r="AY273" s="105" t="s">
        <v>116</v>
      </c>
      <c r="BK273" s="107">
        <f>SUM(BK274:BK283)</f>
        <v>0</v>
      </c>
    </row>
    <row r="274" spans="1:65" s="160" customFormat="1" ht="33" customHeight="1">
      <c r="A274" s="170"/>
      <c r="B274" s="199"/>
      <c r="C274" s="200" t="s">
        <v>121</v>
      </c>
      <c r="D274" s="200" t="s">
        <v>118</v>
      </c>
      <c r="E274" s="201" t="s">
        <v>474</v>
      </c>
      <c r="F274" s="202" t="s">
        <v>475</v>
      </c>
      <c r="G274" s="203" t="s">
        <v>122</v>
      </c>
      <c r="H274" s="204">
        <v>131.25</v>
      </c>
      <c r="I274" s="501"/>
      <c r="J274" s="205">
        <f>ROUND(I274*H274,2)</f>
        <v>0</v>
      </c>
      <c r="K274" s="206"/>
      <c r="L274" s="171"/>
      <c r="M274" s="118" t="s">
        <v>56</v>
      </c>
      <c r="N274" s="207" t="s">
        <v>71</v>
      </c>
      <c r="O274" s="208">
        <v>0.087</v>
      </c>
      <c r="P274" s="208">
        <f>O274*H274</f>
        <v>11.41875</v>
      </c>
      <c r="Q274" s="208">
        <v>0.00035</v>
      </c>
      <c r="R274" s="208">
        <f>Q274*H274</f>
        <v>0.0459375</v>
      </c>
      <c r="S274" s="208">
        <v>0</v>
      </c>
      <c r="T274" s="117">
        <f>S274*H274</f>
        <v>0</v>
      </c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R274" s="108" t="s">
        <v>178</v>
      </c>
      <c r="AT274" s="108" t="s">
        <v>118</v>
      </c>
      <c r="AU274" s="108" t="s">
        <v>50</v>
      </c>
      <c r="AY274" s="169" t="s">
        <v>116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69" t="s">
        <v>114</v>
      </c>
      <c r="BK274" s="209">
        <f>ROUND(I274*H274,2)</f>
        <v>0</v>
      </c>
      <c r="BL274" s="169" t="s">
        <v>178</v>
      </c>
      <c r="BM274" s="108" t="s">
        <v>476</v>
      </c>
    </row>
    <row r="275" spans="2:51" s="152" customFormat="1" ht="15">
      <c r="B275" s="153"/>
      <c r="D275" s="126" t="s">
        <v>141</v>
      </c>
      <c r="E275" s="154" t="s">
        <v>56</v>
      </c>
      <c r="F275" s="155" t="s">
        <v>477</v>
      </c>
      <c r="H275" s="154" t="s">
        <v>56</v>
      </c>
      <c r="L275" s="153"/>
      <c r="M275" s="156"/>
      <c r="N275" s="212"/>
      <c r="O275" s="212"/>
      <c r="P275" s="212"/>
      <c r="Q275" s="212"/>
      <c r="R275" s="212"/>
      <c r="S275" s="212"/>
      <c r="T275" s="157"/>
      <c r="AT275" s="154" t="s">
        <v>141</v>
      </c>
      <c r="AU275" s="154" t="s">
        <v>50</v>
      </c>
      <c r="AV275" s="152" t="s">
        <v>114</v>
      </c>
      <c r="AW275" s="152" t="s">
        <v>214</v>
      </c>
      <c r="AX275" s="152" t="s">
        <v>115</v>
      </c>
      <c r="AY275" s="154" t="s">
        <v>116</v>
      </c>
    </row>
    <row r="276" spans="2:51" s="110" customFormat="1" ht="15">
      <c r="B276" s="111"/>
      <c r="D276" s="126" t="s">
        <v>141</v>
      </c>
      <c r="E276" s="112" t="s">
        <v>56</v>
      </c>
      <c r="F276" s="125" t="s">
        <v>478</v>
      </c>
      <c r="H276" s="124">
        <v>131.25</v>
      </c>
      <c r="L276" s="111"/>
      <c r="M276" s="123"/>
      <c r="N276" s="210"/>
      <c r="O276" s="210"/>
      <c r="P276" s="210"/>
      <c r="Q276" s="210"/>
      <c r="R276" s="210"/>
      <c r="S276" s="210"/>
      <c r="T276" s="122"/>
      <c r="AT276" s="112" t="s">
        <v>141</v>
      </c>
      <c r="AU276" s="112" t="s">
        <v>50</v>
      </c>
      <c r="AV276" s="110" t="s">
        <v>50</v>
      </c>
      <c r="AW276" s="110" t="s">
        <v>214</v>
      </c>
      <c r="AX276" s="110" t="s">
        <v>115</v>
      </c>
      <c r="AY276" s="112" t="s">
        <v>116</v>
      </c>
    </row>
    <row r="277" spans="2:51" s="145" customFormat="1" ht="15">
      <c r="B277" s="146"/>
      <c r="D277" s="126" t="s">
        <v>141</v>
      </c>
      <c r="E277" s="147" t="s">
        <v>56</v>
      </c>
      <c r="F277" s="148" t="s">
        <v>215</v>
      </c>
      <c r="H277" s="149">
        <v>131.25</v>
      </c>
      <c r="L277" s="146"/>
      <c r="M277" s="150"/>
      <c r="N277" s="211"/>
      <c r="O277" s="211"/>
      <c r="P277" s="211"/>
      <c r="Q277" s="211"/>
      <c r="R277" s="211"/>
      <c r="S277" s="211"/>
      <c r="T277" s="151"/>
      <c r="AT277" s="147" t="s">
        <v>141</v>
      </c>
      <c r="AU277" s="147" t="s">
        <v>50</v>
      </c>
      <c r="AV277" s="145" t="s">
        <v>120</v>
      </c>
      <c r="AW277" s="145" t="s">
        <v>214</v>
      </c>
      <c r="AX277" s="145" t="s">
        <v>114</v>
      </c>
      <c r="AY277" s="147" t="s">
        <v>116</v>
      </c>
    </row>
    <row r="278" spans="1:65" s="160" customFormat="1" ht="21.75" customHeight="1">
      <c r="A278" s="170"/>
      <c r="B278" s="199"/>
      <c r="C278" s="200" t="s">
        <v>132</v>
      </c>
      <c r="D278" s="200" t="s">
        <v>118</v>
      </c>
      <c r="E278" s="201" t="s">
        <v>479</v>
      </c>
      <c r="F278" s="202" t="s">
        <v>480</v>
      </c>
      <c r="G278" s="203" t="s">
        <v>122</v>
      </c>
      <c r="H278" s="204">
        <v>10</v>
      </c>
      <c r="I278" s="501"/>
      <c r="J278" s="205">
        <f>ROUND(I278*H278,2)</f>
        <v>0</v>
      </c>
      <c r="K278" s="206"/>
      <c r="L278" s="171"/>
      <c r="M278" s="118" t="s">
        <v>56</v>
      </c>
      <c r="N278" s="207" t="s">
        <v>71</v>
      </c>
      <c r="O278" s="208">
        <v>0.29</v>
      </c>
      <c r="P278" s="208">
        <f>O278*H278</f>
        <v>2.9</v>
      </c>
      <c r="Q278" s="208">
        <v>3E-05</v>
      </c>
      <c r="R278" s="208">
        <f>Q278*H278</f>
        <v>0.00030000000000000003</v>
      </c>
      <c r="S278" s="208">
        <v>0</v>
      </c>
      <c r="T278" s="117">
        <f>S278*H278</f>
        <v>0</v>
      </c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R278" s="108" t="s">
        <v>178</v>
      </c>
      <c r="AT278" s="108" t="s">
        <v>118</v>
      </c>
      <c r="AU278" s="108" t="s">
        <v>50</v>
      </c>
      <c r="AY278" s="169" t="s">
        <v>116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69" t="s">
        <v>114</v>
      </c>
      <c r="BK278" s="209">
        <f>ROUND(I278*H278,2)</f>
        <v>0</v>
      </c>
      <c r="BL278" s="169" t="s">
        <v>178</v>
      </c>
      <c r="BM278" s="108" t="s">
        <v>481</v>
      </c>
    </row>
    <row r="279" spans="2:51" s="110" customFormat="1" ht="15">
      <c r="B279" s="111"/>
      <c r="D279" s="126" t="s">
        <v>141</v>
      </c>
      <c r="E279" s="112" t="s">
        <v>56</v>
      </c>
      <c r="F279" s="125" t="s">
        <v>482</v>
      </c>
      <c r="H279" s="124">
        <v>10</v>
      </c>
      <c r="L279" s="111"/>
      <c r="M279" s="123"/>
      <c r="N279" s="210"/>
      <c r="O279" s="210"/>
      <c r="P279" s="210"/>
      <c r="Q279" s="210"/>
      <c r="R279" s="210"/>
      <c r="S279" s="210"/>
      <c r="T279" s="122"/>
      <c r="AT279" s="112" t="s">
        <v>141</v>
      </c>
      <c r="AU279" s="112" t="s">
        <v>50</v>
      </c>
      <c r="AV279" s="110" t="s">
        <v>50</v>
      </c>
      <c r="AW279" s="110" t="s">
        <v>214</v>
      </c>
      <c r="AX279" s="110" t="s">
        <v>115</v>
      </c>
      <c r="AY279" s="112" t="s">
        <v>116</v>
      </c>
    </row>
    <row r="280" spans="2:51" s="145" customFormat="1" ht="15">
      <c r="B280" s="146"/>
      <c r="D280" s="126" t="s">
        <v>141</v>
      </c>
      <c r="E280" s="147" t="s">
        <v>56</v>
      </c>
      <c r="F280" s="148" t="s">
        <v>215</v>
      </c>
      <c r="H280" s="149">
        <v>10</v>
      </c>
      <c r="L280" s="146"/>
      <c r="M280" s="150"/>
      <c r="N280" s="211"/>
      <c r="O280" s="211"/>
      <c r="P280" s="211"/>
      <c r="Q280" s="211"/>
      <c r="R280" s="211"/>
      <c r="S280" s="211"/>
      <c r="T280" s="151"/>
      <c r="AT280" s="147" t="s">
        <v>141</v>
      </c>
      <c r="AU280" s="147" t="s">
        <v>50</v>
      </c>
      <c r="AV280" s="145" t="s">
        <v>120</v>
      </c>
      <c r="AW280" s="145" t="s">
        <v>214</v>
      </c>
      <c r="AX280" s="145" t="s">
        <v>114</v>
      </c>
      <c r="AY280" s="147" t="s">
        <v>116</v>
      </c>
    </row>
    <row r="281" spans="1:65" s="160" customFormat="1" ht="16.5" customHeight="1">
      <c r="A281" s="170"/>
      <c r="B281" s="199"/>
      <c r="C281" s="213" t="s">
        <v>134</v>
      </c>
      <c r="D281" s="213" t="s">
        <v>131</v>
      </c>
      <c r="E281" s="214" t="s">
        <v>483</v>
      </c>
      <c r="F281" s="215" t="s">
        <v>275</v>
      </c>
      <c r="G281" s="216" t="s">
        <v>122</v>
      </c>
      <c r="H281" s="217">
        <v>11.655</v>
      </c>
      <c r="I281" s="502"/>
      <c r="J281" s="218">
        <f>ROUND(I281*H281,2)</f>
        <v>0</v>
      </c>
      <c r="K281" s="219"/>
      <c r="L281" s="109"/>
      <c r="M281" s="121" t="s">
        <v>56</v>
      </c>
      <c r="N281" s="220" t="s">
        <v>71</v>
      </c>
      <c r="O281" s="208">
        <v>0</v>
      </c>
      <c r="P281" s="208">
        <f>O281*H281</f>
        <v>0</v>
      </c>
      <c r="Q281" s="208">
        <v>0.0019</v>
      </c>
      <c r="R281" s="208">
        <f>Q281*H281</f>
        <v>0.022144499999999998</v>
      </c>
      <c r="S281" s="208">
        <v>0</v>
      </c>
      <c r="T281" s="117">
        <f>S281*H281</f>
        <v>0</v>
      </c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R281" s="108" t="s">
        <v>172</v>
      </c>
      <c r="AT281" s="108" t="s">
        <v>131</v>
      </c>
      <c r="AU281" s="108" t="s">
        <v>50</v>
      </c>
      <c r="AY281" s="169" t="s">
        <v>116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69" t="s">
        <v>114</v>
      </c>
      <c r="BK281" s="209">
        <f>ROUND(I281*H281,2)</f>
        <v>0</v>
      </c>
      <c r="BL281" s="169" t="s">
        <v>178</v>
      </c>
      <c r="BM281" s="108" t="s">
        <v>484</v>
      </c>
    </row>
    <row r="282" spans="2:51" s="110" customFormat="1" ht="15">
      <c r="B282" s="111"/>
      <c r="D282" s="126" t="s">
        <v>141</v>
      </c>
      <c r="F282" s="125" t="s">
        <v>485</v>
      </c>
      <c r="H282" s="124">
        <v>11.655</v>
      </c>
      <c r="L282" s="111"/>
      <c r="M282" s="123"/>
      <c r="N282" s="210"/>
      <c r="O282" s="210"/>
      <c r="P282" s="210"/>
      <c r="Q282" s="210"/>
      <c r="R282" s="210"/>
      <c r="S282" s="210"/>
      <c r="T282" s="122"/>
      <c r="AT282" s="112" t="s">
        <v>141</v>
      </c>
      <c r="AU282" s="112" t="s">
        <v>50</v>
      </c>
      <c r="AV282" s="110" t="s">
        <v>50</v>
      </c>
      <c r="AW282" s="110" t="s">
        <v>53</v>
      </c>
      <c r="AX282" s="110" t="s">
        <v>114</v>
      </c>
      <c r="AY282" s="112" t="s">
        <v>116</v>
      </c>
    </row>
    <row r="283" spans="1:65" s="160" customFormat="1" ht="21.75" customHeight="1">
      <c r="A283" s="170"/>
      <c r="B283" s="199"/>
      <c r="C283" s="200" t="s">
        <v>150</v>
      </c>
      <c r="D283" s="200" t="s">
        <v>118</v>
      </c>
      <c r="E283" s="201" t="s">
        <v>486</v>
      </c>
      <c r="F283" s="202" t="s">
        <v>487</v>
      </c>
      <c r="G283" s="203" t="s">
        <v>127</v>
      </c>
      <c r="H283" s="204">
        <v>0.068</v>
      </c>
      <c r="I283" s="501"/>
      <c r="J283" s="205">
        <f>ROUND(I283*H283,2)</f>
        <v>0</v>
      </c>
      <c r="K283" s="206"/>
      <c r="L283" s="171"/>
      <c r="M283" s="118" t="s">
        <v>56</v>
      </c>
      <c r="N283" s="207" t="s">
        <v>71</v>
      </c>
      <c r="O283" s="208">
        <v>1.567</v>
      </c>
      <c r="P283" s="208">
        <f>O283*H283</f>
        <v>0.106556</v>
      </c>
      <c r="Q283" s="208">
        <v>0</v>
      </c>
      <c r="R283" s="208">
        <f>Q283*H283</f>
        <v>0</v>
      </c>
      <c r="S283" s="208">
        <v>0</v>
      </c>
      <c r="T283" s="117">
        <f>S283*H283</f>
        <v>0</v>
      </c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R283" s="108" t="s">
        <v>178</v>
      </c>
      <c r="AT283" s="108" t="s">
        <v>118</v>
      </c>
      <c r="AU283" s="108" t="s">
        <v>50</v>
      </c>
      <c r="AY283" s="169" t="s">
        <v>116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69" t="s">
        <v>114</v>
      </c>
      <c r="BK283" s="209">
        <f>ROUND(I283*H283,2)</f>
        <v>0</v>
      </c>
      <c r="BL283" s="169" t="s">
        <v>178</v>
      </c>
      <c r="BM283" s="108" t="s">
        <v>488</v>
      </c>
    </row>
    <row r="284" spans="2:63" s="191" customFormat="1" ht="22.9" customHeight="1">
      <c r="B284" s="192"/>
      <c r="D284" s="105" t="s">
        <v>111</v>
      </c>
      <c r="E284" s="120" t="s">
        <v>277</v>
      </c>
      <c r="F284" s="120" t="s">
        <v>278</v>
      </c>
      <c r="J284" s="198">
        <f>BK284</f>
        <v>0</v>
      </c>
      <c r="L284" s="192"/>
      <c r="M284" s="194"/>
      <c r="N284" s="195"/>
      <c r="O284" s="195"/>
      <c r="P284" s="196">
        <f>SUM(P285:P294)</f>
        <v>0</v>
      </c>
      <c r="Q284" s="195"/>
      <c r="R284" s="196">
        <f>SUM(R285:R294)</f>
        <v>0</v>
      </c>
      <c r="S284" s="195"/>
      <c r="T284" s="197">
        <f>SUM(T285:T294)</f>
        <v>0</v>
      </c>
      <c r="AR284" s="105" t="s">
        <v>50</v>
      </c>
      <c r="AT284" s="106" t="s">
        <v>111</v>
      </c>
      <c r="AU284" s="106" t="s">
        <v>114</v>
      </c>
      <c r="AY284" s="105" t="s">
        <v>116</v>
      </c>
      <c r="BK284" s="107">
        <f>SUM(BK285:BK294)</f>
        <v>0</v>
      </c>
    </row>
    <row r="285" spans="1:65" s="160" customFormat="1" ht="55.5" customHeight="1">
      <c r="A285" s="170"/>
      <c r="B285" s="199"/>
      <c r="C285" s="200" t="s">
        <v>157</v>
      </c>
      <c r="D285" s="200" t="s">
        <v>118</v>
      </c>
      <c r="E285" s="201" t="s">
        <v>277</v>
      </c>
      <c r="F285" s="202" t="s">
        <v>489</v>
      </c>
      <c r="G285" s="203" t="s">
        <v>260</v>
      </c>
      <c r="H285" s="204">
        <v>0</v>
      </c>
      <c r="I285" s="501"/>
      <c r="J285" s="205">
        <f>ROUND(I285*H285,2)</f>
        <v>0</v>
      </c>
      <c r="K285" s="206"/>
      <c r="L285" s="171"/>
      <c r="M285" s="118" t="s">
        <v>56</v>
      </c>
      <c r="N285" s="207" t="s">
        <v>71</v>
      </c>
      <c r="O285" s="208">
        <v>0</v>
      </c>
      <c r="P285" s="208">
        <f>O285*H285</f>
        <v>0</v>
      </c>
      <c r="Q285" s="208">
        <v>0.011</v>
      </c>
      <c r="R285" s="208">
        <f>Q285*H285</f>
        <v>0</v>
      </c>
      <c r="S285" s="208">
        <v>0</v>
      </c>
      <c r="T285" s="117">
        <f>S285*H285</f>
        <v>0</v>
      </c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R285" s="108" t="s">
        <v>178</v>
      </c>
      <c r="AT285" s="108" t="s">
        <v>118</v>
      </c>
      <c r="AU285" s="108" t="s">
        <v>50</v>
      </c>
      <c r="AY285" s="169" t="s">
        <v>116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69" t="s">
        <v>114</v>
      </c>
      <c r="BK285" s="209">
        <f>ROUND(I285*H285,2)</f>
        <v>0</v>
      </c>
      <c r="BL285" s="169" t="s">
        <v>178</v>
      </c>
      <c r="BM285" s="108" t="s">
        <v>490</v>
      </c>
    </row>
    <row r="286" spans="1:65" s="160" customFormat="1" ht="33" customHeight="1">
      <c r="A286" s="170"/>
      <c r="B286" s="199"/>
      <c r="C286" s="200" t="s">
        <v>164</v>
      </c>
      <c r="D286" s="200" t="s">
        <v>118</v>
      </c>
      <c r="E286" s="201" t="s">
        <v>279</v>
      </c>
      <c r="F286" s="202" t="s">
        <v>491</v>
      </c>
      <c r="G286" s="203" t="s">
        <v>135</v>
      </c>
      <c r="H286" s="204">
        <v>9</v>
      </c>
      <c r="I286" s="501"/>
      <c r="J286" s="205">
        <f>ROUND(I286*H286,2)</f>
        <v>0</v>
      </c>
      <c r="K286" s="206"/>
      <c r="L286" s="171"/>
      <c r="M286" s="118" t="s">
        <v>56</v>
      </c>
      <c r="N286" s="207" t="s">
        <v>71</v>
      </c>
      <c r="O286" s="208">
        <v>0</v>
      </c>
      <c r="P286" s="208">
        <f>O286*H286</f>
        <v>0</v>
      </c>
      <c r="Q286" s="208">
        <v>0</v>
      </c>
      <c r="R286" s="208">
        <f>Q286*H286</f>
        <v>0</v>
      </c>
      <c r="S286" s="208">
        <v>0</v>
      </c>
      <c r="T286" s="117">
        <f>S286*H286</f>
        <v>0</v>
      </c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R286" s="108" t="s">
        <v>120</v>
      </c>
      <c r="AT286" s="108" t="s">
        <v>118</v>
      </c>
      <c r="AU286" s="108" t="s">
        <v>50</v>
      </c>
      <c r="AY286" s="169" t="s">
        <v>116</v>
      </c>
      <c r="BE286" s="209">
        <f>IF(N286="základní",J286,0)</f>
        <v>0</v>
      </c>
      <c r="BF286" s="209">
        <f>IF(N286="snížená",J286,0)</f>
        <v>0</v>
      </c>
      <c r="BG286" s="209">
        <f>IF(N286="zákl. přenesená",J286,0)</f>
        <v>0</v>
      </c>
      <c r="BH286" s="209">
        <f>IF(N286="sníž. přenesená",J286,0)</f>
        <v>0</v>
      </c>
      <c r="BI286" s="209">
        <f>IF(N286="nulová",J286,0)</f>
        <v>0</v>
      </c>
      <c r="BJ286" s="169" t="s">
        <v>114</v>
      </c>
      <c r="BK286" s="209">
        <f>ROUND(I286*H286,2)</f>
        <v>0</v>
      </c>
      <c r="BL286" s="169" t="s">
        <v>120</v>
      </c>
      <c r="BM286" s="108" t="s">
        <v>492</v>
      </c>
    </row>
    <row r="287" spans="2:51" s="110" customFormat="1" ht="15">
      <c r="B287" s="111"/>
      <c r="D287" s="126" t="s">
        <v>141</v>
      </c>
      <c r="E287" s="112" t="s">
        <v>56</v>
      </c>
      <c r="F287" s="125" t="s">
        <v>129</v>
      </c>
      <c r="H287" s="124">
        <v>9</v>
      </c>
      <c r="L287" s="111"/>
      <c r="M287" s="123"/>
      <c r="N287" s="210"/>
      <c r="O287" s="210"/>
      <c r="P287" s="210"/>
      <c r="Q287" s="210"/>
      <c r="R287" s="210"/>
      <c r="S287" s="210"/>
      <c r="T287" s="122"/>
      <c r="AT287" s="112" t="s">
        <v>141</v>
      </c>
      <c r="AU287" s="112" t="s">
        <v>50</v>
      </c>
      <c r="AV287" s="110" t="s">
        <v>50</v>
      </c>
      <c r="AW287" s="110" t="s">
        <v>214</v>
      </c>
      <c r="AX287" s="110" t="s">
        <v>115</v>
      </c>
      <c r="AY287" s="112" t="s">
        <v>116</v>
      </c>
    </row>
    <row r="288" spans="2:51" s="145" customFormat="1" ht="15">
      <c r="B288" s="146"/>
      <c r="D288" s="126" t="s">
        <v>141</v>
      </c>
      <c r="E288" s="147" t="s">
        <v>56</v>
      </c>
      <c r="F288" s="148" t="s">
        <v>215</v>
      </c>
      <c r="H288" s="149">
        <v>9</v>
      </c>
      <c r="L288" s="146"/>
      <c r="M288" s="150"/>
      <c r="N288" s="211"/>
      <c r="O288" s="211"/>
      <c r="P288" s="211"/>
      <c r="Q288" s="211"/>
      <c r="R288" s="211"/>
      <c r="S288" s="211"/>
      <c r="T288" s="151"/>
      <c r="AT288" s="147" t="s">
        <v>141</v>
      </c>
      <c r="AU288" s="147" t="s">
        <v>50</v>
      </c>
      <c r="AV288" s="145" t="s">
        <v>120</v>
      </c>
      <c r="AW288" s="145" t="s">
        <v>214</v>
      </c>
      <c r="AX288" s="145" t="s">
        <v>114</v>
      </c>
      <c r="AY288" s="147" t="s">
        <v>116</v>
      </c>
    </row>
    <row r="289" spans="1:65" s="160" customFormat="1" ht="21.75" customHeight="1">
      <c r="A289" s="170"/>
      <c r="B289" s="199"/>
      <c r="C289" s="200" t="s">
        <v>248</v>
      </c>
      <c r="D289" s="200" t="s">
        <v>118</v>
      </c>
      <c r="E289" s="201" t="s">
        <v>280</v>
      </c>
      <c r="F289" s="202" t="s">
        <v>493</v>
      </c>
      <c r="G289" s="203" t="s">
        <v>135</v>
      </c>
      <c r="H289" s="204">
        <v>4</v>
      </c>
      <c r="I289" s="501"/>
      <c r="J289" s="205">
        <f>ROUND(I289*H289,2)</f>
        <v>0</v>
      </c>
      <c r="K289" s="206"/>
      <c r="L289" s="171"/>
      <c r="M289" s="118" t="s">
        <v>56</v>
      </c>
      <c r="N289" s="207" t="s">
        <v>71</v>
      </c>
      <c r="O289" s="208">
        <v>0</v>
      </c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117">
        <f>S289*H289</f>
        <v>0</v>
      </c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R289" s="108" t="s">
        <v>120</v>
      </c>
      <c r="AT289" s="108" t="s">
        <v>118</v>
      </c>
      <c r="AU289" s="108" t="s">
        <v>50</v>
      </c>
      <c r="AY289" s="169" t="s">
        <v>116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69" t="s">
        <v>114</v>
      </c>
      <c r="BK289" s="209">
        <f>ROUND(I289*H289,2)</f>
        <v>0</v>
      </c>
      <c r="BL289" s="169" t="s">
        <v>120</v>
      </c>
      <c r="BM289" s="108" t="s">
        <v>494</v>
      </c>
    </row>
    <row r="290" spans="2:51" s="110" customFormat="1" ht="15">
      <c r="B290" s="111"/>
      <c r="D290" s="126" t="s">
        <v>141</v>
      </c>
      <c r="E290" s="112" t="s">
        <v>56</v>
      </c>
      <c r="F290" s="125" t="s">
        <v>120</v>
      </c>
      <c r="H290" s="124">
        <v>4</v>
      </c>
      <c r="L290" s="111"/>
      <c r="M290" s="123"/>
      <c r="N290" s="210"/>
      <c r="O290" s="210"/>
      <c r="P290" s="210"/>
      <c r="Q290" s="210"/>
      <c r="R290" s="210"/>
      <c r="S290" s="210"/>
      <c r="T290" s="122"/>
      <c r="AT290" s="112" t="s">
        <v>141</v>
      </c>
      <c r="AU290" s="112" t="s">
        <v>50</v>
      </c>
      <c r="AV290" s="110" t="s">
        <v>50</v>
      </c>
      <c r="AW290" s="110" t="s">
        <v>214</v>
      </c>
      <c r="AX290" s="110" t="s">
        <v>115</v>
      </c>
      <c r="AY290" s="112" t="s">
        <v>116</v>
      </c>
    </row>
    <row r="291" spans="2:51" s="145" customFormat="1" ht="15">
      <c r="B291" s="146"/>
      <c r="D291" s="126" t="s">
        <v>141</v>
      </c>
      <c r="E291" s="147" t="s">
        <v>56</v>
      </c>
      <c r="F291" s="148" t="s">
        <v>215</v>
      </c>
      <c r="H291" s="149">
        <v>4</v>
      </c>
      <c r="L291" s="146"/>
      <c r="M291" s="150"/>
      <c r="N291" s="211"/>
      <c r="O291" s="211"/>
      <c r="P291" s="211"/>
      <c r="Q291" s="211"/>
      <c r="R291" s="211"/>
      <c r="S291" s="211"/>
      <c r="T291" s="151"/>
      <c r="AT291" s="147" t="s">
        <v>141</v>
      </c>
      <c r="AU291" s="147" t="s">
        <v>50</v>
      </c>
      <c r="AV291" s="145" t="s">
        <v>120</v>
      </c>
      <c r="AW291" s="145" t="s">
        <v>214</v>
      </c>
      <c r="AX291" s="145" t="s">
        <v>114</v>
      </c>
      <c r="AY291" s="147" t="s">
        <v>116</v>
      </c>
    </row>
    <row r="292" spans="1:65" s="160" customFormat="1" ht="16.5" customHeight="1">
      <c r="A292" s="170"/>
      <c r="B292" s="199"/>
      <c r="C292" s="200" t="s">
        <v>227</v>
      </c>
      <c r="D292" s="200" t="s">
        <v>118</v>
      </c>
      <c r="E292" s="201" t="s">
        <v>495</v>
      </c>
      <c r="F292" s="202" t="s">
        <v>496</v>
      </c>
      <c r="G292" s="203" t="s">
        <v>135</v>
      </c>
      <c r="H292" s="204">
        <v>2</v>
      </c>
      <c r="I292" s="501"/>
      <c r="J292" s="205">
        <f>ROUND(I292*H292,2)</f>
        <v>0</v>
      </c>
      <c r="K292" s="206"/>
      <c r="L292" s="171"/>
      <c r="M292" s="118" t="s">
        <v>56</v>
      </c>
      <c r="N292" s="207" t="s">
        <v>71</v>
      </c>
      <c r="O292" s="208">
        <v>0</v>
      </c>
      <c r="P292" s="208">
        <f>O292*H292</f>
        <v>0</v>
      </c>
      <c r="Q292" s="208">
        <v>0</v>
      </c>
      <c r="R292" s="208">
        <f>Q292*H292</f>
        <v>0</v>
      </c>
      <c r="S292" s="208">
        <v>0</v>
      </c>
      <c r="T292" s="117">
        <f>S292*H292</f>
        <v>0</v>
      </c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R292" s="108" t="s">
        <v>120</v>
      </c>
      <c r="AT292" s="108" t="s">
        <v>118</v>
      </c>
      <c r="AU292" s="108" t="s">
        <v>50</v>
      </c>
      <c r="AY292" s="169" t="s">
        <v>116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69" t="s">
        <v>114</v>
      </c>
      <c r="BK292" s="209">
        <f>ROUND(I292*H292,2)</f>
        <v>0</v>
      </c>
      <c r="BL292" s="169" t="s">
        <v>120</v>
      </c>
      <c r="BM292" s="108" t="s">
        <v>497</v>
      </c>
    </row>
    <row r="293" spans="2:51" s="110" customFormat="1" ht="15">
      <c r="B293" s="111"/>
      <c r="D293" s="126" t="s">
        <v>141</v>
      </c>
      <c r="E293" s="112" t="s">
        <v>56</v>
      </c>
      <c r="F293" s="125" t="s">
        <v>50</v>
      </c>
      <c r="H293" s="124">
        <v>2</v>
      </c>
      <c r="L293" s="111"/>
      <c r="M293" s="123"/>
      <c r="N293" s="210"/>
      <c r="O293" s="210"/>
      <c r="P293" s="210"/>
      <c r="Q293" s="210"/>
      <c r="R293" s="210"/>
      <c r="S293" s="210"/>
      <c r="T293" s="122"/>
      <c r="AT293" s="112" t="s">
        <v>141</v>
      </c>
      <c r="AU293" s="112" t="s">
        <v>50</v>
      </c>
      <c r="AV293" s="110" t="s">
        <v>50</v>
      </c>
      <c r="AW293" s="110" t="s">
        <v>214</v>
      </c>
      <c r="AX293" s="110" t="s">
        <v>115</v>
      </c>
      <c r="AY293" s="112" t="s">
        <v>116</v>
      </c>
    </row>
    <row r="294" spans="2:51" s="145" customFormat="1" ht="15">
      <c r="B294" s="146"/>
      <c r="D294" s="126" t="s">
        <v>141</v>
      </c>
      <c r="E294" s="147" t="s">
        <v>56</v>
      </c>
      <c r="F294" s="148" t="s">
        <v>215</v>
      </c>
      <c r="H294" s="149">
        <v>2</v>
      </c>
      <c r="L294" s="146"/>
      <c r="M294" s="150"/>
      <c r="N294" s="211"/>
      <c r="O294" s="211"/>
      <c r="P294" s="211"/>
      <c r="Q294" s="211"/>
      <c r="R294" s="211"/>
      <c r="S294" s="211"/>
      <c r="T294" s="151"/>
      <c r="AT294" s="147" t="s">
        <v>141</v>
      </c>
      <c r="AU294" s="147" t="s">
        <v>50</v>
      </c>
      <c r="AV294" s="145" t="s">
        <v>120</v>
      </c>
      <c r="AW294" s="145" t="s">
        <v>214</v>
      </c>
      <c r="AX294" s="145" t="s">
        <v>114</v>
      </c>
      <c r="AY294" s="147" t="s">
        <v>116</v>
      </c>
    </row>
    <row r="295" spans="2:63" s="191" customFormat="1" ht="25.9" customHeight="1">
      <c r="B295" s="192"/>
      <c r="D295" s="105" t="s">
        <v>111</v>
      </c>
      <c r="E295" s="119" t="s">
        <v>200</v>
      </c>
      <c r="F295" s="119" t="s">
        <v>199</v>
      </c>
      <c r="J295" s="193">
        <f>BK295</f>
        <v>0</v>
      </c>
      <c r="L295" s="192"/>
      <c r="M295" s="194"/>
      <c r="N295" s="195"/>
      <c r="O295" s="195"/>
      <c r="P295" s="196">
        <f>P296+P299+P302+P304+P308</f>
        <v>0</v>
      </c>
      <c r="Q295" s="195"/>
      <c r="R295" s="196">
        <f>R296+R299+R302+R304+R308</f>
        <v>0</v>
      </c>
      <c r="S295" s="195"/>
      <c r="T295" s="197">
        <f>T296+T299+T302+T304+T308</f>
        <v>0</v>
      </c>
      <c r="AR295" s="105" t="s">
        <v>124</v>
      </c>
      <c r="AT295" s="106" t="s">
        <v>111</v>
      </c>
      <c r="AU295" s="106" t="s">
        <v>115</v>
      </c>
      <c r="AY295" s="105" t="s">
        <v>116</v>
      </c>
      <c r="BK295" s="107">
        <f>BK296+BK299+BK302+BK304+BK308</f>
        <v>0</v>
      </c>
    </row>
    <row r="296" spans="2:63" s="191" customFormat="1" ht="22.9" customHeight="1">
      <c r="B296" s="192"/>
      <c r="D296" s="105" t="s">
        <v>111</v>
      </c>
      <c r="E296" s="120" t="s">
        <v>281</v>
      </c>
      <c r="F296" s="120" t="s">
        <v>282</v>
      </c>
      <c r="J296" s="198">
        <f>BK296</f>
        <v>0</v>
      </c>
      <c r="L296" s="192"/>
      <c r="M296" s="194"/>
      <c r="N296" s="195"/>
      <c r="O296" s="195"/>
      <c r="P296" s="196">
        <f>SUM(P297:P298)</f>
        <v>0</v>
      </c>
      <c r="Q296" s="195"/>
      <c r="R296" s="196">
        <f>SUM(R297:R298)</f>
        <v>0</v>
      </c>
      <c r="S296" s="195"/>
      <c r="T296" s="197">
        <f>SUM(T297:T298)</f>
        <v>0</v>
      </c>
      <c r="AR296" s="105" t="s">
        <v>124</v>
      </c>
      <c r="AT296" s="106" t="s">
        <v>111</v>
      </c>
      <c r="AU296" s="106" t="s">
        <v>114</v>
      </c>
      <c r="AY296" s="105" t="s">
        <v>116</v>
      </c>
      <c r="BK296" s="107">
        <f>SUM(BK297:BK298)</f>
        <v>0</v>
      </c>
    </row>
    <row r="297" spans="1:65" s="160" customFormat="1" ht="16.5" customHeight="1">
      <c r="A297" s="170"/>
      <c r="B297" s="199"/>
      <c r="C297" s="200" t="s">
        <v>145</v>
      </c>
      <c r="D297" s="200" t="s">
        <v>118</v>
      </c>
      <c r="E297" s="201" t="s">
        <v>205</v>
      </c>
      <c r="F297" s="202" t="s">
        <v>206</v>
      </c>
      <c r="G297" s="203" t="s">
        <v>135</v>
      </c>
      <c r="H297" s="204">
        <v>1</v>
      </c>
      <c r="I297" s="501"/>
      <c r="J297" s="205">
        <f>ROUND(I297*H297,2)</f>
        <v>0</v>
      </c>
      <c r="K297" s="206"/>
      <c r="L297" s="171"/>
      <c r="M297" s="118" t="s">
        <v>56</v>
      </c>
      <c r="N297" s="207" t="s">
        <v>71</v>
      </c>
      <c r="O297" s="208">
        <v>0</v>
      </c>
      <c r="P297" s="208">
        <f>O297*H297</f>
        <v>0</v>
      </c>
      <c r="Q297" s="208">
        <v>0</v>
      </c>
      <c r="R297" s="208">
        <f>Q297*H297</f>
        <v>0</v>
      </c>
      <c r="S297" s="208">
        <v>0</v>
      </c>
      <c r="T297" s="117">
        <f>S297*H297</f>
        <v>0</v>
      </c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R297" s="108" t="s">
        <v>283</v>
      </c>
      <c r="AT297" s="108" t="s">
        <v>118</v>
      </c>
      <c r="AU297" s="108" t="s">
        <v>50</v>
      </c>
      <c r="AY297" s="169" t="s">
        <v>116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69" t="s">
        <v>114</v>
      </c>
      <c r="BK297" s="209">
        <f>ROUND(I297*H297,2)</f>
        <v>0</v>
      </c>
      <c r="BL297" s="169" t="s">
        <v>283</v>
      </c>
      <c r="BM297" s="108" t="s">
        <v>498</v>
      </c>
    </row>
    <row r="298" spans="1:65" s="160" customFormat="1" ht="33" customHeight="1">
      <c r="A298" s="170"/>
      <c r="B298" s="199"/>
      <c r="C298" s="200" t="s">
        <v>146</v>
      </c>
      <c r="D298" s="200" t="s">
        <v>118</v>
      </c>
      <c r="E298" s="201" t="s">
        <v>284</v>
      </c>
      <c r="F298" s="202" t="s">
        <v>285</v>
      </c>
      <c r="G298" s="203" t="s">
        <v>135</v>
      </c>
      <c r="H298" s="204">
        <v>1</v>
      </c>
      <c r="I298" s="501"/>
      <c r="J298" s="205">
        <f>ROUND(I298*H298,2)</f>
        <v>0</v>
      </c>
      <c r="K298" s="206"/>
      <c r="L298" s="171"/>
      <c r="M298" s="118" t="s">
        <v>56</v>
      </c>
      <c r="N298" s="207" t="s">
        <v>71</v>
      </c>
      <c r="O298" s="208">
        <v>0</v>
      </c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117">
        <f>S298*H298</f>
        <v>0</v>
      </c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R298" s="108" t="s">
        <v>283</v>
      </c>
      <c r="AT298" s="108" t="s">
        <v>118</v>
      </c>
      <c r="AU298" s="108" t="s">
        <v>50</v>
      </c>
      <c r="AY298" s="169" t="s">
        <v>116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69" t="s">
        <v>114</v>
      </c>
      <c r="BK298" s="209">
        <f>ROUND(I298*H298,2)</f>
        <v>0</v>
      </c>
      <c r="BL298" s="169" t="s">
        <v>283</v>
      </c>
      <c r="BM298" s="108" t="s">
        <v>499</v>
      </c>
    </row>
    <row r="299" spans="2:63" s="191" customFormat="1" ht="22.9" customHeight="1">
      <c r="B299" s="192"/>
      <c r="D299" s="105" t="s">
        <v>111</v>
      </c>
      <c r="E299" s="120" t="s">
        <v>286</v>
      </c>
      <c r="F299" s="120" t="s">
        <v>202</v>
      </c>
      <c r="J299" s="198">
        <f>BK299</f>
        <v>0</v>
      </c>
      <c r="L299" s="192"/>
      <c r="M299" s="194"/>
      <c r="N299" s="195"/>
      <c r="O299" s="195"/>
      <c r="P299" s="196">
        <f>SUM(P300:P301)</f>
        <v>0</v>
      </c>
      <c r="Q299" s="195"/>
      <c r="R299" s="196">
        <f>SUM(R300:R301)</f>
        <v>0</v>
      </c>
      <c r="S299" s="195"/>
      <c r="T299" s="197">
        <f>SUM(T300:T301)</f>
        <v>0</v>
      </c>
      <c r="AR299" s="105" t="s">
        <v>124</v>
      </c>
      <c r="AT299" s="106" t="s">
        <v>111</v>
      </c>
      <c r="AU299" s="106" t="s">
        <v>114</v>
      </c>
      <c r="AY299" s="105" t="s">
        <v>116</v>
      </c>
      <c r="BK299" s="107">
        <f>SUM(BK300:BK301)</f>
        <v>0</v>
      </c>
    </row>
    <row r="300" spans="1:65" s="160" customFormat="1" ht="21.75" customHeight="1">
      <c r="A300" s="170"/>
      <c r="B300" s="199"/>
      <c r="C300" s="200" t="s">
        <v>152</v>
      </c>
      <c r="D300" s="200" t="s">
        <v>118</v>
      </c>
      <c r="E300" s="201" t="s">
        <v>287</v>
      </c>
      <c r="F300" s="202" t="s">
        <v>288</v>
      </c>
      <c r="G300" s="203" t="s">
        <v>135</v>
      </c>
      <c r="H300" s="204">
        <v>1</v>
      </c>
      <c r="I300" s="501"/>
      <c r="J300" s="205">
        <f>ROUND(I300*H300,2)</f>
        <v>0</v>
      </c>
      <c r="K300" s="206"/>
      <c r="L300" s="171"/>
      <c r="M300" s="118" t="s">
        <v>56</v>
      </c>
      <c r="N300" s="207" t="s">
        <v>71</v>
      </c>
      <c r="O300" s="208">
        <v>0</v>
      </c>
      <c r="P300" s="208">
        <f>O300*H300</f>
        <v>0</v>
      </c>
      <c r="Q300" s="208">
        <v>0</v>
      </c>
      <c r="R300" s="208">
        <f>Q300*H300</f>
        <v>0</v>
      </c>
      <c r="S300" s="208">
        <v>0</v>
      </c>
      <c r="T300" s="117">
        <f>S300*H300</f>
        <v>0</v>
      </c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R300" s="108" t="s">
        <v>283</v>
      </c>
      <c r="AT300" s="108" t="s">
        <v>118</v>
      </c>
      <c r="AU300" s="108" t="s">
        <v>50</v>
      </c>
      <c r="AY300" s="169" t="s">
        <v>116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69" t="s">
        <v>114</v>
      </c>
      <c r="BK300" s="209">
        <f>ROUND(I300*H300,2)</f>
        <v>0</v>
      </c>
      <c r="BL300" s="169" t="s">
        <v>283</v>
      </c>
      <c r="BM300" s="108" t="s">
        <v>500</v>
      </c>
    </row>
    <row r="301" spans="1:65" s="160" customFormat="1" ht="33" customHeight="1">
      <c r="A301" s="170"/>
      <c r="B301" s="199"/>
      <c r="C301" s="200" t="s">
        <v>147</v>
      </c>
      <c r="D301" s="200" t="s">
        <v>118</v>
      </c>
      <c r="E301" s="201" t="s">
        <v>201</v>
      </c>
      <c r="F301" s="202" t="s">
        <v>501</v>
      </c>
      <c r="G301" s="203" t="s">
        <v>135</v>
      </c>
      <c r="H301" s="204">
        <v>1</v>
      </c>
      <c r="I301" s="501"/>
      <c r="J301" s="205">
        <f>ROUND(I301*H301,2)</f>
        <v>0</v>
      </c>
      <c r="K301" s="206"/>
      <c r="L301" s="171"/>
      <c r="M301" s="118" t="s">
        <v>56</v>
      </c>
      <c r="N301" s="207" t="s">
        <v>71</v>
      </c>
      <c r="O301" s="208">
        <v>0</v>
      </c>
      <c r="P301" s="208">
        <f>O301*H301</f>
        <v>0</v>
      </c>
      <c r="Q301" s="208">
        <v>0</v>
      </c>
      <c r="R301" s="208">
        <f>Q301*H301</f>
        <v>0</v>
      </c>
      <c r="S301" s="208">
        <v>0</v>
      </c>
      <c r="T301" s="117">
        <f>S301*H301</f>
        <v>0</v>
      </c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R301" s="108" t="s">
        <v>283</v>
      </c>
      <c r="AT301" s="108" t="s">
        <v>118</v>
      </c>
      <c r="AU301" s="108" t="s">
        <v>50</v>
      </c>
      <c r="AY301" s="169" t="s">
        <v>116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69" t="s">
        <v>114</v>
      </c>
      <c r="BK301" s="209">
        <f>ROUND(I301*H301,2)</f>
        <v>0</v>
      </c>
      <c r="BL301" s="169" t="s">
        <v>283</v>
      </c>
      <c r="BM301" s="108" t="s">
        <v>502</v>
      </c>
    </row>
    <row r="302" spans="2:63" s="191" customFormat="1" ht="22.9" customHeight="1">
      <c r="B302" s="192"/>
      <c r="D302" s="105" t="s">
        <v>111</v>
      </c>
      <c r="E302" s="120" t="s">
        <v>289</v>
      </c>
      <c r="F302" s="120" t="s">
        <v>290</v>
      </c>
      <c r="J302" s="198">
        <f>BK302</f>
        <v>0</v>
      </c>
      <c r="L302" s="192"/>
      <c r="M302" s="194"/>
      <c r="N302" s="195"/>
      <c r="O302" s="195"/>
      <c r="P302" s="196">
        <f>P303</f>
        <v>0</v>
      </c>
      <c r="Q302" s="195"/>
      <c r="R302" s="196">
        <f>R303</f>
        <v>0</v>
      </c>
      <c r="S302" s="195"/>
      <c r="T302" s="197">
        <f>T303</f>
        <v>0</v>
      </c>
      <c r="AR302" s="105" t="s">
        <v>124</v>
      </c>
      <c r="AT302" s="106" t="s">
        <v>111</v>
      </c>
      <c r="AU302" s="106" t="s">
        <v>114</v>
      </c>
      <c r="AY302" s="105" t="s">
        <v>116</v>
      </c>
      <c r="BK302" s="107">
        <f>BK303</f>
        <v>0</v>
      </c>
    </row>
    <row r="303" spans="1:65" s="160" customFormat="1" ht="16.5" customHeight="1">
      <c r="A303" s="170"/>
      <c r="B303" s="199"/>
      <c r="C303" s="200" t="s">
        <v>153</v>
      </c>
      <c r="D303" s="200" t="s">
        <v>118</v>
      </c>
      <c r="E303" s="201" t="s">
        <v>203</v>
      </c>
      <c r="F303" s="202" t="s">
        <v>204</v>
      </c>
      <c r="G303" s="203" t="s">
        <v>135</v>
      </c>
      <c r="H303" s="204">
        <v>1</v>
      </c>
      <c r="I303" s="501"/>
      <c r="J303" s="205">
        <f>ROUND(I303*H303,2)</f>
        <v>0</v>
      </c>
      <c r="K303" s="206"/>
      <c r="L303" s="171"/>
      <c r="M303" s="118" t="s">
        <v>56</v>
      </c>
      <c r="N303" s="207" t="s">
        <v>71</v>
      </c>
      <c r="O303" s="208">
        <v>0</v>
      </c>
      <c r="P303" s="208">
        <f>O303*H303</f>
        <v>0</v>
      </c>
      <c r="Q303" s="208">
        <v>0</v>
      </c>
      <c r="R303" s="208">
        <f>Q303*H303</f>
        <v>0</v>
      </c>
      <c r="S303" s="208">
        <v>0</v>
      </c>
      <c r="T303" s="117">
        <f>S303*H303</f>
        <v>0</v>
      </c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R303" s="108" t="s">
        <v>283</v>
      </c>
      <c r="AT303" s="108" t="s">
        <v>118</v>
      </c>
      <c r="AU303" s="108" t="s">
        <v>50</v>
      </c>
      <c r="AY303" s="169" t="s">
        <v>116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69" t="s">
        <v>114</v>
      </c>
      <c r="BK303" s="209">
        <f>ROUND(I303*H303,2)</f>
        <v>0</v>
      </c>
      <c r="BL303" s="169" t="s">
        <v>283</v>
      </c>
      <c r="BM303" s="108" t="s">
        <v>503</v>
      </c>
    </row>
    <row r="304" spans="2:63" s="191" customFormat="1" ht="22.9" customHeight="1">
      <c r="B304" s="192"/>
      <c r="D304" s="105" t="s">
        <v>111</v>
      </c>
      <c r="E304" s="120" t="s">
        <v>291</v>
      </c>
      <c r="F304" s="120" t="s">
        <v>292</v>
      </c>
      <c r="J304" s="198">
        <f>BK304</f>
        <v>0</v>
      </c>
      <c r="L304" s="192"/>
      <c r="M304" s="194"/>
      <c r="N304" s="195"/>
      <c r="O304" s="195"/>
      <c r="P304" s="196">
        <f>SUM(P305:P307)</f>
        <v>0</v>
      </c>
      <c r="Q304" s="195"/>
      <c r="R304" s="196">
        <f>SUM(R305:R307)</f>
        <v>0</v>
      </c>
      <c r="S304" s="195"/>
      <c r="T304" s="197">
        <f>SUM(T305:T307)</f>
        <v>0</v>
      </c>
      <c r="AR304" s="105" t="s">
        <v>124</v>
      </c>
      <c r="AT304" s="106" t="s">
        <v>111</v>
      </c>
      <c r="AU304" s="106" t="s">
        <v>114</v>
      </c>
      <c r="AY304" s="105" t="s">
        <v>116</v>
      </c>
      <c r="BK304" s="107">
        <f>SUM(BK305:BK307)</f>
        <v>0</v>
      </c>
    </row>
    <row r="305" spans="1:65" s="160" customFormat="1" ht="21.75" customHeight="1">
      <c r="A305" s="170"/>
      <c r="B305" s="199"/>
      <c r="C305" s="200" t="s">
        <v>154</v>
      </c>
      <c r="D305" s="200" t="s">
        <v>118</v>
      </c>
      <c r="E305" s="201" t="s">
        <v>293</v>
      </c>
      <c r="F305" s="202" t="s">
        <v>294</v>
      </c>
      <c r="G305" s="203" t="s">
        <v>135</v>
      </c>
      <c r="H305" s="204">
        <v>1</v>
      </c>
      <c r="I305" s="501"/>
      <c r="J305" s="205">
        <f>ROUND(I305*H305,2)</f>
        <v>0</v>
      </c>
      <c r="K305" s="206"/>
      <c r="L305" s="171"/>
      <c r="M305" s="118" t="s">
        <v>56</v>
      </c>
      <c r="N305" s="207" t="s">
        <v>71</v>
      </c>
      <c r="O305" s="208">
        <v>0</v>
      </c>
      <c r="P305" s="208">
        <f>O305*H305</f>
        <v>0</v>
      </c>
      <c r="Q305" s="208">
        <v>0</v>
      </c>
      <c r="R305" s="208">
        <f>Q305*H305</f>
        <v>0</v>
      </c>
      <c r="S305" s="208">
        <v>0</v>
      </c>
      <c r="T305" s="117">
        <f>S305*H305</f>
        <v>0</v>
      </c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R305" s="108" t="s">
        <v>283</v>
      </c>
      <c r="AT305" s="108" t="s">
        <v>118</v>
      </c>
      <c r="AU305" s="108" t="s">
        <v>50</v>
      </c>
      <c r="AY305" s="169" t="s">
        <v>116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69" t="s">
        <v>114</v>
      </c>
      <c r="BK305" s="209">
        <f>ROUND(I305*H305,2)</f>
        <v>0</v>
      </c>
      <c r="BL305" s="169" t="s">
        <v>283</v>
      </c>
      <c r="BM305" s="108" t="s">
        <v>504</v>
      </c>
    </row>
    <row r="306" spans="1:65" s="160" customFormat="1" ht="16.5" customHeight="1">
      <c r="A306" s="170"/>
      <c r="B306" s="199"/>
      <c r="C306" s="200" t="s">
        <v>166</v>
      </c>
      <c r="D306" s="200" t="s">
        <v>118</v>
      </c>
      <c r="E306" s="201" t="s">
        <v>295</v>
      </c>
      <c r="F306" s="202" t="s">
        <v>296</v>
      </c>
      <c r="G306" s="203" t="s">
        <v>135</v>
      </c>
      <c r="H306" s="204">
        <v>1</v>
      </c>
      <c r="I306" s="501"/>
      <c r="J306" s="205">
        <f>ROUND(I306*H306,2)</f>
        <v>0</v>
      </c>
      <c r="K306" s="206"/>
      <c r="L306" s="171"/>
      <c r="M306" s="118" t="s">
        <v>56</v>
      </c>
      <c r="N306" s="207" t="s">
        <v>71</v>
      </c>
      <c r="O306" s="208">
        <v>0</v>
      </c>
      <c r="P306" s="208">
        <f>O306*H306</f>
        <v>0</v>
      </c>
      <c r="Q306" s="208">
        <v>0</v>
      </c>
      <c r="R306" s="208">
        <f>Q306*H306</f>
        <v>0</v>
      </c>
      <c r="S306" s="208">
        <v>0</v>
      </c>
      <c r="T306" s="117">
        <f>S306*H306</f>
        <v>0</v>
      </c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R306" s="108" t="s">
        <v>283</v>
      </c>
      <c r="AT306" s="108" t="s">
        <v>118</v>
      </c>
      <c r="AU306" s="108" t="s">
        <v>50</v>
      </c>
      <c r="AY306" s="169" t="s">
        <v>116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69" t="s">
        <v>114</v>
      </c>
      <c r="BK306" s="209">
        <f>ROUND(I306*H306,2)</f>
        <v>0</v>
      </c>
      <c r="BL306" s="169" t="s">
        <v>283</v>
      </c>
      <c r="BM306" s="108" t="s">
        <v>505</v>
      </c>
    </row>
    <row r="307" spans="1:65" s="160" customFormat="1" ht="16.5" customHeight="1">
      <c r="A307" s="170"/>
      <c r="B307" s="199"/>
      <c r="C307" s="200" t="s">
        <v>165</v>
      </c>
      <c r="D307" s="200" t="s">
        <v>118</v>
      </c>
      <c r="E307" s="201" t="s">
        <v>297</v>
      </c>
      <c r="F307" s="202" t="s">
        <v>298</v>
      </c>
      <c r="G307" s="203" t="s">
        <v>135</v>
      </c>
      <c r="H307" s="204">
        <v>1</v>
      </c>
      <c r="I307" s="501"/>
      <c r="J307" s="205">
        <f>ROUND(I307*H307,2)</f>
        <v>0</v>
      </c>
      <c r="K307" s="206"/>
      <c r="L307" s="171"/>
      <c r="M307" s="118" t="s">
        <v>56</v>
      </c>
      <c r="N307" s="207" t="s">
        <v>71</v>
      </c>
      <c r="O307" s="208">
        <v>0</v>
      </c>
      <c r="P307" s="208">
        <f>O307*H307</f>
        <v>0</v>
      </c>
      <c r="Q307" s="208">
        <v>0</v>
      </c>
      <c r="R307" s="208">
        <f>Q307*H307</f>
        <v>0</v>
      </c>
      <c r="S307" s="208">
        <v>0</v>
      </c>
      <c r="T307" s="117">
        <f>S307*H307</f>
        <v>0</v>
      </c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R307" s="108" t="s">
        <v>283</v>
      </c>
      <c r="AT307" s="108" t="s">
        <v>118</v>
      </c>
      <c r="AU307" s="108" t="s">
        <v>50</v>
      </c>
      <c r="AY307" s="169" t="s">
        <v>116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69" t="s">
        <v>114</v>
      </c>
      <c r="BK307" s="209">
        <f>ROUND(I307*H307,2)</f>
        <v>0</v>
      </c>
      <c r="BL307" s="169" t="s">
        <v>283</v>
      </c>
      <c r="BM307" s="108" t="s">
        <v>506</v>
      </c>
    </row>
    <row r="308" spans="2:63" s="191" customFormat="1" ht="22.9" customHeight="1">
      <c r="B308" s="192"/>
      <c r="D308" s="105" t="s">
        <v>111</v>
      </c>
      <c r="E308" s="120" t="s">
        <v>299</v>
      </c>
      <c r="F308" s="120" t="s">
        <v>300</v>
      </c>
      <c r="J308" s="198">
        <f>BK308</f>
        <v>0</v>
      </c>
      <c r="L308" s="192"/>
      <c r="M308" s="194"/>
      <c r="N308" s="195"/>
      <c r="O308" s="195"/>
      <c r="P308" s="196">
        <f>SUM(P309:P310)</f>
        <v>0</v>
      </c>
      <c r="Q308" s="195"/>
      <c r="R308" s="196">
        <f>SUM(R309:R310)</f>
        <v>0</v>
      </c>
      <c r="S308" s="195"/>
      <c r="T308" s="197">
        <f>SUM(T309:T310)</f>
        <v>0</v>
      </c>
      <c r="AR308" s="105" t="s">
        <v>124</v>
      </c>
      <c r="AT308" s="106" t="s">
        <v>111</v>
      </c>
      <c r="AU308" s="106" t="s">
        <v>114</v>
      </c>
      <c r="AY308" s="105" t="s">
        <v>116</v>
      </c>
      <c r="BK308" s="107">
        <f>SUM(BK309:BK310)</f>
        <v>0</v>
      </c>
    </row>
    <row r="309" spans="1:65" s="160" customFormat="1" ht="21.75" customHeight="1">
      <c r="A309" s="170"/>
      <c r="B309" s="199"/>
      <c r="C309" s="200" t="s">
        <v>167</v>
      </c>
      <c r="D309" s="200" t="s">
        <v>118</v>
      </c>
      <c r="E309" s="201" t="s">
        <v>301</v>
      </c>
      <c r="F309" s="202" t="s">
        <v>302</v>
      </c>
      <c r="G309" s="203" t="s">
        <v>135</v>
      </c>
      <c r="H309" s="204">
        <v>1</v>
      </c>
      <c r="I309" s="501"/>
      <c r="J309" s="205">
        <f>ROUND(I309*H309,2)</f>
        <v>0</v>
      </c>
      <c r="K309" s="206"/>
      <c r="L309" s="171"/>
      <c r="M309" s="118" t="s">
        <v>56</v>
      </c>
      <c r="N309" s="207" t="s">
        <v>71</v>
      </c>
      <c r="O309" s="208">
        <v>0</v>
      </c>
      <c r="P309" s="208">
        <f>O309*H309</f>
        <v>0</v>
      </c>
      <c r="Q309" s="208">
        <v>0</v>
      </c>
      <c r="R309" s="208">
        <f>Q309*H309</f>
        <v>0</v>
      </c>
      <c r="S309" s="208">
        <v>0</v>
      </c>
      <c r="T309" s="117">
        <f>S309*H309</f>
        <v>0</v>
      </c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R309" s="108" t="s">
        <v>283</v>
      </c>
      <c r="AT309" s="108" t="s">
        <v>118</v>
      </c>
      <c r="AU309" s="108" t="s">
        <v>50</v>
      </c>
      <c r="AY309" s="169" t="s">
        <v>116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69" t="s">
        <v>114</v>
      </c>
      <c r="BK309" s="209">
        <f>ROUND(I309*H309,2)</f>
        <v>0</v>
      </c>
      <c r="BL309" s="169" t="s">
        <v>283</v>
      </c>
      <c r="BM309" s="108" t="s">
        <v>507</v>
      </c>
    </row>
    <row r="310" spans="1:65" s="160" customFormat="1" ht="21.75" customHeight="1">
      <c r="A310" s="170"/>
      <c r="B310" s="199"/>
      <c r="C310" s="200" t="s">
        <v>259</v>
      </c>
      <c r="D310" s="200" t="s">
        <v>118</v>
      </c>
      <c r="E310" s="201" t="s">
        <v>303</v>
      </c>
      <c r="F310" s="202" t="s">
        <v>304</v>
      </c>
      <c r="G310" s="203" t="s">
        <v>135</v>
      </c>
      <c r="H310" s="204">
        <v>1</v>
      </c>
      <c r="I310" s="501"/>
      <c r="J310" s="205">
        <f>ROUND(I310*H310,2)</f>
        <v>0</v>
      </c>
      <c r="K310" s="206"/>
      <c r="L310" s="171"/>
      <c r="M310" s="116" t="s">
        <v>56</v>
      </c>
      <c r="N310" s="115" t="s">
        <v>71</v>
      </c>
      <c r="O310" s="114">
        <v>0</v>
      </c>
      <c r="P310" s="114">
        <f>O310*H310</f>
        <v>0</v>
      </c>
      <c r="Q310" s="114">
        <v>0</v>
      </c>
      <c r="R310" s="114">
        <f>Q310*H310</f>
        <v>0</v>
      </c>
      <c r="S310" s="114">
        <v>0</v>
      </c>
      <c r="T310" s="113">
        <f>S310*H310</f>
        <v>0</v>
      </c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R310" s="108" t="s">
        <v>283</v>
      </c>
      <c r="AT310" s="108" t="s">
        <v>118</v>
      </c>
      <c r="AU310" s="108" t="s">
        <v>50</v>
      </c>
      <c r="AY310" s="169" t="s">
        <v>116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69" t="s">
        <v>114</v>
      </c>
      <c r="BK310" s="209">
        <f>ROUND(I310*H310,2)</f>
        <v>0</v>
      </c>
      <c r="BL310" s="169" t="s">
        <v>283</v>
      </c>
      <c r="BM310" s="108" t="s">
        <v>508</v>
      </c>
    </row>
    <row r="311" spans="1:31" s="160" customFormat="1" ht="6.95" customHeight="1">
      <c r="A311" s="170"/>
      <c r="B311" s="181"/>
      <c r="C311" s="182"/>
      <c r="D311" s="182"/>
      <c r="E311" s="182"/>
      <c r="F311" s="182"/>
      <c r="G311" s="182"/>
      <c r="H311" s="182"/>
      <c r="I311" s="182"/>
      <c r="J311" s="182"/>
      <c r="K311" s="182"/>
      <c r="L311" s="171"/>
      <c r="M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</row>
  </sheetData>
  <autoFilter ref="C128:K310"/>
  <mergeCells count="6">
    <mergeCell ref="E121:H121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BM181"/>
  <sheetViews>
    <sheetView showGridLines="0" workbookViewId="0" topLeftCell="A1">
      <selection activeCell="W2" sqref="W2"/>
    </sheetView>
  </sheetViews>
  <sheetFormatPr defaultColWidth="9.140625" defaultRowHeight="15"/>
  <cols>
    <col min="1" max="1" width="7.140625" style="165" customWidth="1"/>
    <col min="2" max="2" width="0.9921875" style="165" customWidth="1"/>
    <col min="3" max="3" width="3.57421875" style="165" customWidth="1"/>
    <col min="4" max="4" width="3.7109375" style="165" customWidth="1"/>
    <col min="5" max="5" width="14.7109375" style="165" customWidth="1"/>
    <col min="6" max="6" width="43.57421875" style="165" customWidth="1"/>
    <col min="7" max="7" width="6.421875" style="165" customWidth="1"/>
    <col min="8" max="8" width="12.00390625" style="165" customWidth="1"/>
    <col min="9" max="9" width="13.57421875" style="165" customWidth="1"/>
    <col min="10" max="10" width="19.140625" style="165" customWidth="1"/>
    <col min="11" max="11" width="19.140625" style="165" hidden="1" customWidth="1"/>
    <col min="12" max="12" width="8.00390625" style="165" customWidth="1"/>
    <col min="13" max="13" width="9.28125" style="165" hidden="1" customWidth="1"/>
    <col min="14" max="14" width="9.140625" style="165" customWidth="1"/>
    <col min="15" max="20" width="12.140625" style="165" hidden="1" customWidth="1"/>
    <col min="21" max="21" width="14.00390625" style="165" hidden="1" customWidth="1"/>
    <col min="22" max="22" width="10.57421875" style="165" customWidth="1"/>
    <col min="23" max="23" width="14.00390625" style="165" customWidth="1"/>
    <col min="24" max="24" width="10.57421875" style="165" customWidth="1"/>
    <col min="25" max="25" width="12.8515625" style="165" customWidth="1"/>
    <col min="26" max="26" width="9.421875" style="165" customWidth="1"/>
    <col min="27" max="27" width="12.8515625" style="165" customWidth="1"/>
    <col min="28" max="28" width="14.00390625" style="165" customWidth="1"/>
    <col min="29" max="29" width="9.421875" style="165" customWidth="1"/>
    <col min="30" max="30" width="12.8515625" style="165" customWidth="1"/>
    <col min="31" max="31" width="14.00390625" style="165" customWidth="1"/>
    <col min="32" max="16384" width="9.140625" style="165" customWidth="1"/>
  </cols>
  <sheetData>
    <row r="1" ht="12">
      <c r="A1" s="168"/>
    </row>
    <row r="2" spans="12:46" ht="36.95" customHeight="1">
      <c r="L2" s="532" t="s">
        <v>305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AT2" s="169" t="s">
        <v>581</v>
      </c>
    </row>
    <row r="3" spans="2:46" ht="6.95" customHeight="1" hidden="1"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AT3" s="169" t="s">
        <v>50</v>
      </c>
    </row>
    <row r="4" spans="2:46" ht="24.95" customHeight="1" hidden="1">
      <c r="B4" s="76"/>
      <c r="D4" s="77" t="s">
        <v>51</v>
      </c>
      <c r="L4" s="76"/>
      <c r="M4" s="78" t="s">
        <v>52</v>
      </c>
      <c r="AT4" s="169" t="s">
        <v>53</v>
      </c>
    </row>
    <row r="5" spans="2:12" ht="6.95" customHeight="1" hidden="1">
      <c r="B5" s="76"/>
      <c r="L5" s="76"/>
    </row>
    <row r="6" spans="2:12" ht="12" customHeight="1" hidden="1">
      <c r="B6" s="76"/>
      <c r="D6" s="164" t="s">
        <v>54</v>
      </c>
      <c r="L6" s="76"/>
    </row>
    <row r="7" spans="2:12" ht="16.5" customHeight="1" hidden="1">
      <c r="B7" s="76"/>
      <c r="E7" s="536" t="str">
        <f>'[9]Rekapitulace stavby'!K6</f>
        <v>Revitalizace prostranství mezi DPS I a II, Chelčického ulice-Třeboň</v>
      </c>
      <c r="F7" s="537"/>
      <c r="G7" s="537"/>
      <c r="H7" s="537"/>
      <c r="L7" s="76"/>
    </row>
    <row r="8" spans="1:31" s="160" customFormat="1" ht="12" customHeight="1" hidden="1">
      <c r="A8" s="172"/>
      <c r="B8" s="171"/>
      <c r="C8" s="172"/>
      <c r="D8" s="164" t="s">
        <v>582</v>
      </c>
      <c r="E8" s="172"/>
      <c r="F8" s="172"/>
      <c r="G8" s="172"/>
      <c r="H8" s="172"/>
      <c r="I8" s="172"/>
      <c r="J8" s="172"/>
      <c r="K8" s="172"/>
      <c r="L8" s="79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s="160" customFormat="1" ht="16.5" customHeight="1" hidden="1">
      <c r="A9" s="172"/>
      <c r="B9" s="171"/>
      <c r="C9" s="172"/>
      <c r="D9" s="172"/>
      <c r="E9" s="530" t="s">
        <v>583</v>
      </c>
      <c r="F9" s="531"/>
      <c r="G9" s="531"/>
      <c r="H9" s="531"/>
      <c r="I9" s="172"/>
      <c r="J9" s="172"/>
      <c r="K9" s="172"/>
      <c r="L9" s="79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</row>
    <row r="10" spans="1:31" s="160" customFormat="1" ht="15" hidden="1">
      <c r="A10" s="172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79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s="160" customFormat="1" ht="12" customHeight="1" hidden="1">
      <c r="A11" s="172"/>
      <c r="B11" s="171"/>
      <c r="C11" s="172"/>
      <c r="D11" s="164" t="s">
        <v>55</v>
      </c>
      <c r="E11" s="172"/>
      <c r="F11" s="166" t="s">
        <v>56</v>
      </c>
      <c r="G11" s="172"/>
      <c r="H11" s="172"/>
      <c r="I11" s="164" t="s">
        <v>57</v>
      </c>
      <c r="J11" s="166" t="s">
        <v>56</v>
      </c>
      <c r="K11" s="172"/>
      <c r="L11" s="79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s="160" customFormat="1" ht="12" customHeight="1" hidden="1">
      <c r="A12" s="172"/>
      <c r="B12" s="171"/>
      <c r="C12" s="172"/>
      <c r="D12" s="164" t="s">
        <v>58</v>
      </c>
      <c r="E12" s="172"/>
      <c r="F12" s="166" t="s">
        <v>584</v>
      </c>
      <c r="G12" s="172"/>
      <c r="H12" s="172"/>
      <c r="I12" s="164" t="s">
        <v>59</v>
      </c>
      <c r="J12" s="80" t="str">
        <f>'[9]Rekapitulace stavby'!AN8</f>
        <v>23. 2. 2021</v>
      </c>
      <c r="K12" s="172"/>
      <c r="L12" s="79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s="160" customFormat="1" ht="10.9" customHeight="1" hidden="1">
      <c r="A13" s="172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79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s="160" customFormat="1" ht="12" customHeight="1" hidden="1">
      <c r="A14" s="172"/>
      <c r="B14" s="171"/>
      <c r="C14" s="172"/>
      <c r="D14" s="164" t="s">
        <v>60</v>
      </c>
      <c r="E14" s="172"/>
      <c r="F14" s="172"/>
      <c r="G14" s="172"/>
      <c r="H14" s="172"/>
      <c r="I14" s="164" t="s">
        <v>61</v>
      </c>
      <c r="J14" s="166" t="str">
        <f>IF('[9]Rekapitulace stavby'!AN10="","",'[9]Rekapitulace stavby'!AN10)</f>
        <v/>
      </c>
      <c r="K14" s="172"/>
      <c r="L14" s="79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1" s="160" customFormat="1" ht="18" customHeight="1" hidden="1">
      <c r="A15" s="172"/>
      <c r="B15" s="171"/>
      <c r="C15" s="172"/>
      <c r="D15" s="172"/>
      <c r="E15" s="166" t="str">
        <f>IF('[9]Rekapitulace stavby'!E11="","",'[9]Rekapitulace stavby'!E11)</f>
        <v xml:space="preserve"> </v>
      </c>
      <c r="F15" s="172"/>
      <c r="G15" s="172"/>
      <c r="H15" s="172"/>
      <c r="I15" s="164" t="s">
        <v>62</v>
      </c>
      <c r="J15" s="166" t="str">
        <f>IF('[9]Rekapitulace stavby'!AN11="","",'[9]Rekapitulace stavby'!AN11)</f>
        <v/>
      </c>
      <c r="K15" s="172"/>
      <c r="L15" s="79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1" s="160" customFormat="1" ht="6.95" customHeight="1" hidden="1">
      <c r="A16" s="172"/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79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s="160" customFormat="1" ht="12" customHeight="1" hidden="1">
      <c r="A17" s="172"/>
      <c r="B17" s="171"/>
      <c r="C17" s="172"/>
      <c r="D17" s="164" t="s">
        <v>63</v>
      </c>
      <c r="E17" s="172"/>
      <c r="F17" s="172"/>
      <c r="G17" s="172"/>
      <c r="H17" s="172"/>
      <c r="I17" s="164" t="s">
        <v>61</v>
      </c>
      <c r="J17" s="166" t="str">
        <f>'[9]Rekapitulace stavby'!AN13</f>
        <v/>
      </c>
      <c r="K17" s="172"/>
      <c r="L17" s="79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s="160" customFormat="1" ht="18" customHeight="1" hidden="1">
      <c r="A18" s="172"/>
      <c r="B18" s="171"/>
      <c r="C18" s="172"/>
      <c r="D18" s="172"/>
      <c r="E18" s="534" t="str">
        <f>'[9]Rekapitulace stavby'!E14</f>
        <v xml:space="preserve"> </v>
      </c>
      <c r="F18" s="534"/>
      <c r="G18" s="534"/>
      <c r="H18" s="534"/>
      <c r="I18" s="164" t="s">
        <v>62</v>
      </c>
      <c r="J18" s="166" t="str">
        <f>'[9]Rekapitulace stavby'!AN14</f>
        <v/>
      </c>
      <c r="K18" s="172"/>
      <c r="L18" s="79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s="160" customFormat="1" ht="6.95" customHeight="1" hidden="1">
      <c r="A19" s="172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79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s="160" customFormat="1" ht="12" customHeight="1" hidden="1">
      <c r="A20" s="172"/>
      <c r="B20" s="171"/>
      <c r="C20" s="172"/>
      <c r="D20" s="164" t="s">
        <v>64</v>
      </c>
      <c r="E20" s="172"/>
      <c r="F20" s="172"/>
      <c r="G20" s="172"/>
      <c r="H20" s="172"/>
      <c r="I20" s="164" t="s">
        <v>61</v>
      </c>
      <c r="J20" s="166" t="str">
        <f>IF('[9]Rekapitulace stavby'!AN16="","",'[9]Rekapitulace stavby'!AN16)</f>
        <v/>
      </c>
      <c r="K20" s="172"/>
      <c r="L20" s="79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s="160" customFormat="1" ht="18" customHeight="1" hidden="1">
      <c r="A21" s="172"/>
      <c r="B21" s="171"/>
      <c r="C21" s="172"/>
      <c r="D21" s="172"/>
      <c r="E21" s="166" t="str">
        <f>IF('[9]Rekapitulace stavby'!E17="","",'[9]Rekapitulace stavby'!E17)</f>
        <v xml:space="preserve"> </v>
      </c>
      <c r="F21" s="172"/>
      <c r="G21" s="172"/>
      <c r="H21" s="172"/>
      <c r="I21" s="164" t="s">
        <v>62</v>
      </c>
      <c r="J21" s="166" t="str">
        <f>IF('[9]Rekapitulace stavby'!AN17="","",'[9]Rekapitulace stavby'!AN17)</f>
        <v/>
      </c>
      <c r="K21" s="172"/>
      <c r="L21" s="79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s="160" customFormat="1" ht="6.95" customHeight="1" hidden="1">
      <c r="A22" s="172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79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s="160" customFormat="1" ht="12" customHeight="1" hidden="1">
      <c r="A23" s="172"/>
      <c r="B23" s="171"/>
      <c r="C23" s="172"/>
      <c r="D23" s="164" t="s">
        <v>65</v>
      </c>
      <c r="E23" s="172"/>
      <c r="F23" s="172"/>
      <c r="G23" s="172"/>
      <c r="H23" s="172"/>
      <c r="I23" s="164" t="s">
        <v>61</v>
      </c>
      <c r="J23" s="166" t="str">
        <f>IF('[9]Rekapitulace stavby'!AN19="","",'[9]Rekapitulace stavby'!AN19)</f>
        <v/>
      </c>
      <c r="K23" s="172"/>
      <c r="L23" s="79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s="160" customFormat="1" ht="18" customHeight="1" hidden="1">
      <c r="A24" s="172"/>
      <c r="B24" s="171"/>
      <c r="C24" s="172"/>
      <c r="D24" s="172"/>
      <c r="E24" s="166" t="str">
        <f>IF('[9]Rekapitulace stavby'!E20="","",'[9]Rekapitulace stavby'!E20)</f>
        <v xml:space="preserve"> </v>
      </c>
      <c r="F24" s="172"/>
      <c r="G24" s="172"/>
      <c r="H24" s="172"/>
      <c r="I24" s="164" t="s">
        <v>62</v>
      </c>
      <c r="J24" s="166" t="str">
        <f>IF('[9]Rekapitulace stavby'!AN20="","",'[9]Rekapitulace stavby'!AN20)</f>
        <v/>
      </c>
      <c r="K24" s="172"/>
      <c r="L24" s="79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s="160" customFormat="1" ht="6.95" customHeight="1" hidden="1">
      <c r="A25" s="172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79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s="160" customFormat="1" ht="12" customHeight="1" hidden="1">
      <c r="A26" s="172"/>
      <c r="B26" s="171"/>
      <c r="C26" s="172"/>
      <c r="D26" s="164" t="s">
        <v>10</v>
      </c>
      <c r="E26" s="172"/>
      <c r="F26" s="172"/>
      <c r="G26" s="172"/>
      <c r="H26" s="172"/>
      <c r="I26" s="172"/>
      <c r="J26" s="172"/>
      <c r="K26" s="172"/>
      <c r="L26" s="79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</row>
    <row r="27" spans="1:31" s="82" customFormat="1" ht="16.5" customHeight="1" hidden="1">
      <c r="A27" s="173"/>
      <c r="B27" s="174"/>
      <c r="C27" s="173"/>
      <c r="D27" s="173"/>
      <c r="E27" s="535" t="s">
        <v>56</v>
      </c>
      <c r="F27" s="535"/>
      <c r="G27" s="535"/>
      <c r="H27" s="535"/>
      <c r="I27" s="173"/>
      <c r="J27" s="173"/>
      <c r="K27" s="173"/>
      <c r="L27" s="81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</row>
    <row r="28" spans="1:31" s="160" customFormat="1" ht="6.95" customHeight="1" hidden="1">
      <c r="A28" s="172"/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79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1:31" s="160" customFormat="1" ht="6.95" customHeight="1" hidden="1">
      <c r="A29" s="172"/>
      <c r="B29" s="171"/>
      <c r="C29" s="172"/>
      <c r="D29" s="175"/>
      <c r="E29" s="175"/>
      <c r="F29" s="175"/>
      <c r="G29" s="175"/>
      <c r="H29" s="175"/>
      <c r="I29" s="175"/>
      <c r="J29" s="175"/>
      <c r="K29" s="175"/>
      <c r="L29" s="79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s="160" customFormat="1" ht="25.35" customHeight="1" hidden="1">
      <c r="A30" s="172"/>
      <c r="B30" s="171"/>
      <c r="C30" s="172"/>
      <c r="D30" s="83" t="s">
        <v>66</v>
      </c>
      <c r="E30" s="172"/>
      <c r="F30" s="172"/>
      <c r="G30" s="172"/>
      <c r="H30" s="172"/>
      <c r="I30" s="172"/>
      <c r="J30" s="84">
        <f>ROUND(J124,2)</f>
        <v>0</v>
      </c>
      <c r="K30" s="172"/>
      <c r="L30" s="79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s="160" customFormat="1" ht="6.95" customHeight="1" hidden="1">
      <c r="A31" s="172"/>
      <c r="B31" s="171"/>
      <c r="C31" s="172"/>
      <c r="D31" s="175"/>
      <c r="E31" s="175"/>
      <c r="F31" s="175"/>
      <c r="G31" s="175"/>
      <c r="H31" s="175"/>
      <c r="I31" s="175"/>
      <c r="J31" s="175"/>
      <c r="K31" s="175"/>
      <c r="L31" s="79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s="160" customFormat="1" ht="14.45" customHeight="1" hidden="1">
      <c r="A32" s="172"/>
      <c r="B32" s="171"/>
      <c r="C32" s="172"/>
      <c r="D32" s="172"/>
      <c r="E32" s="172"/>
      <c r="F32" s="85" t="s">
        <v>67</v>
      </c>
      <c r="G32" s="172"/>
      <c r="H32" s="172"/>
      <c r="I32" s="85" t="s">
        <v>68</v>
      </c>
      <c r="J32" s="85" t="s">
        <v>69</v>
      </c>
      <c r="K32" s="172"/>
      <c r="L32" s="79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s="160" customFormat="1" ht="14.45" customHeight="1" hidden="1">
      <c r="A33" s="172"/>
      <c r="B33" s="171"/>
      <c r="C33" s="172"/>
      <c r="D33" s="86" t="s">
        <v>70</v>
      </c>
      <c r="E33" s="164" t="s">
        <v>71</v>
      </c>
      <c r="F33" s="87">
        <f>ROUND((SUM(BE124:BE180)),2)</f>
        <v>0</v>
      </c>
      <c r="G33" s="172"/>
      <c r="H33" s="172"/>
      <c r="I33" s="88">
        <v>0.21</v>
      </c>
      <c r="J33" s="87">
        <f>ROUND(((SUM(BE124:BE180))*I33),2)</f>
        <v>0</v>
      </c>
      <c r="K33" s="172"/>
      <c r="L33" s="79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s="160" customFormat="1" ht="14.45" customHeight="1" hidden="1">
      <c r="A34" s="172"/>
      <c r="B34" s="171"/>
      <c r="C34" s="172"/>
      <c r="D34" s="172"/>
      <c r="E34" s="164" t="s">
        <v>72</v>
      </c>
      <c r="F34" s="87">
        <f>ROUND((SUM(BF124:BF180)),2)</f>
        <v>0</v>
      </c>
      <c r="G34" s="172"/>
      <c r="H34" s="172"/>
      <c r="I34" s="88">
        <v>0.15</v>
      </c>
      <c r="J34" s="87">
        <f>ROUND(((SUM(BF124:BF180))*I34),2)</f>
        <v>0</v>
      </c>
      <c r="K34" s="172"/>
      <c r="L34" s="79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1" s="160" customFormat="1" ht="14.45" customHeight="1" hidden="1">
      <c r="A35" s="172"/>
      <c r="B35" s="171"/>
      <c r="C35" s="172"/>
      <c r="D35" s="172"/>
      <c r="E35" s="164" t="s">
        <v>73</v>
      </c>
      <c r="F35" s="87">
        <f>ROUND((SUM(BG124:BG180)),2)</f>
        <v>0</v>
      </c>
      <c r="G35" s="172"/>
      <c r="H35" s="172"/>
      <c r="I35" s="88">
        <v>0.21</v>
      </c>
      <c r="J35" s="87">
        <f>0</f>
        <v>0</v>
      </c>
      <c r="K35" s="172"/>
      <c r="L35" s="79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s="160" customFormat="1" ht="14.45" customHeight="1" hidden="1">
      <c r="A36" s="172"/>
      <c r="B36" s="171"/>
      <c r="C36" s="172"/>
      <c r="D36" s="172"/>
      <c r="E36" s="164" t="s">
        <v>74</v>
      </c>
      <c r="F36" s="87">
        <f>ROUND((SUM(BH124:BH180)),2)</f>
        <v>0</v>
      </c>
      <c r="G36" s="172"/>
      <c r="H36" s="172"/>
      <c r="I36" s="88">
        <v>0.15</v>
      </c>
      <c r="J36" s="87">
        <f>0</f>
        <v>0</v>
      </c>
      <c r="K36" s="172"/>
      <c r="L36" s="79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s="160" customFormat="1" ht="14.45" customHeight="1" hidden="1">
      <c r="A37" s="172"/>
      <c r="B37" s="171"/>
      <c r="C37" s="172"/>
      <c r="D37" s="172"/>
      <c r="E37" s="164" t="s">
        <v>75</v>
      </c>
      <c r="F37" s="87">
        <f>ROUND((SUM(BI124:BI180)),2)</f>
        <v>0</v>
      </c>
      <c r="G37" s="172"/>
      <c r="H37" s="172"/>
      <c r="I37" s="88">
        <v>0</v>
      </c>
      <c r="J37" s="87">
        <f>0</f>
        <v>0</v>
      </c>
      <c r="K37" s="172"/>
      <c r="L37" s="79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1:31" s="160" customFormat="1" ht="6.95" customHeight="1" hidden="1">
      <c r="A38" s="172"/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79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s="160" customFormat="1" ht="25.35" customHeight="1" hidden="1">
      <c r="A39" s="172"/>
      <c r="B39" s="171"/>
      <c r="C39" s="176"/>
      <c r="D39" s="89" t="s">
        <v>76</v>
      </c>
      <c r="E39" s="177"/>
      <c r="F39" s="177"/>
      <c r="G39" s="90" t="s">
        <v>77</v>
      </c>
      <c r="H39" s="91" t="s">
        <v>78</v>
      </c>
      <c r="I39" s="177"/>
      <c r="J39" s="92">
        <f>SUM(J30:J37)</f>
        <v>0</v>
      </c>
      <c r="K39" s="178"/>
      <c r="L39" s="79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s="160" customFormat="1" ht="14.45" customHeight="1" hidden="1">
      <c r="A40" s="172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79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2:12" ht="14.45" customHeight="1" hidden="1">
      <c r="B41" s="76"/>
      <c r="L41" s="76"/>
    </row>
    <row r="42" spans="2:12" ht="14.45" customHeight="1" hidden="1">
      <c r="B42" s="76"/>
      <c r="L42" s="76"/>
    </row>
    <row r="43" spans="2:12" ht="14.45" customHeight="1" hidden="1">
      <c r="B43" s="76"/>
      <c r="L43" s="76"/>
    </row>
    <row r="44" spans="2:12" ht="14.45" customHeight="1" hidden="1">
      <c r="B44" s="76"/>
      <c r="L44" s="76"/>
    </row>
    <row r="45" spans="2:12" ht="14.45" customHeight="1" hidden="1">
      <c r="B45" s="76"/>
      <c r="L45" s="76"/>
    </row>
    <row r="46" spans="2:12" ht="14.45" customHeight="1" hidden="1">
      <c r="B46" s="76"/>
      <c r="L46" s="76"/>
    </row>
    <row r="47" spans="2:12" ht="14.45" customHeight="1" hidden="1">
      <c r="B47" s="76"/>
      <c r="L47" s="76"/>
    </row>
    <row r="48" spans="2:12" ht="14.45" customHeight="1" hidden="1">
      <c r="B48" s="76"/>
      <c r="L48" s="76"/>
    </row>
    <row r="49" spans="2:12" ht="14.45" customHeight="1" hidden="1">
      <c r="B49" s="76"/>
      <c r="L49" s="76"/>
    </row>
    <row r="50" spans="2:12" s="160" customFormat="1" ht="14.45" customHeight="1" hidden="1">
      <c r="B50" s="79"/>
      <c r="D50" s="93" t="s">
        <v>79</v>
      </c>
      <c r="E50" s="94"/>
      <c r="F50" s="94"/>
      <c r="G50" s="93" t="s">
        <v>80</v>
      </c>
      <c r="H50" s="94"/>
      <c r="I50" s="94"/>
      <c r="J50" s="94"/>
      <c r="K50" s="94"/>
      <c r="L50" s="79"/>
    </row>
    <row r="51" spans="2:12" ht="15" hidden="1">
      <c r="B51" s="76"/>
      <c r="L51" s="76"/>
    </row>
    <row r="52" spans="2:12" ht="15" hidden="1">
      <c r="B52" s="76"/>
      <c r="L52" s="76"/>
    </row>
    <row r="53" spans="2:12" ht="15" hidden="1">
      <c r="B53" s="76"/>
      <c r="L53" s="76"/>
    </row>
    <row r="54" spans="2:12" ht="15" hidden="1">
      <c r="B54" s="76"/>
      <c r="L54" s="76"/>
    </row>
    <row r="55" spans="2:12" ht="15" hidden="1">
      <c r="B55" s="76"/>
      <c r="L55" s="76"/>
    </row>
    <row r="56" spans="2:12" ht="15" hidden="1">
      <c r="B56" s="76"/>
      <c r="L56" s="76"/>
    </row>
    <row r="57" spans="2:12" ht="15" hidden="1">
      <c r="B57" s="76"/>
      <c r="L57" s="76"/>
    </row>
    <row r="58" spans="2:12" ht="15" hidden="1">
      <c r="B58" s="76"/>
      <c r="L58" s="76"/>
    </row>
    <row r="59" spans="2:12" ht="15" hidden="1">
      <c r="B59" s="76"/>
      <c r="L59" s="76"/>
    </row>
    <row r="60" spans="2:12" ht="15" hidden="1">
      <c r="B60" s="76"/>
      <c r="L60" s="76"/>
    </row>
    <row r="61" spans="1:31" s="160" customFormat="1" ht="12.75" hidden="1">
      <c r="A61" s="172"/>
      <c r="B61" s="171"/>
      <c r="C61" s="172"/>
      <c r="D61" s="95" t="s">
        <v>81</v>
      </c>
      <c r="E61" s="179"/>
      <c r="F61" s="96" t="s">
        <v>82</v>
      </c>
      <c r="G61" s="95" t="s">
        <v>81</v>
      </c>
      <c r="H61" s="179"/>
      <c r="I61" s="179"/>
      <c r="J61" s="97" t="s">
        <v>82</v>
      </c>
      <c r="K61" s="179"/>
      <c r="L61" s="79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2:12" ht="15" hidden="1">
      <c r="B62" s="76"/>
      <c r="L62" s="76"/>
    </row>
    <row r="63" spans="2:12" ht="15" hidden="1">
      <c r="B63" s="76"/>
      <c r="L63" s="76"/>
    </row>
    <row r="64" spans="2:12" ht="15" hidden="1">
      <c r="B64" s="76"/>
      <c r="L64" s="76"/>
    </row>
    <row r="65" spans="1:31" s="160" customFormat="1" ht="12.75" hidden="1">
      <c r="A65" s="172"/>
      <c r="B65" s="171"/>
      <c r="C65" s="172"/>
      <c r="D65" s="93" t="s">
        <v>83</v>
      </c>
      <c r="E65" s="180"/>
      <c r="F65" s="180"/>
      <c r="G65" s="93" t="s">
        <v>84</v>
      </c>
      <c r="H65" s="180"/>
      <c r="I65" s="180"/>
      <c r="J65" s="180"/>
      <c r="K65" s="180"/>
      <c r="L65" s="79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2:12" ht="15" hidden="1">
      <c r="B66" s="76"/>
      <c r="L66" s="76"/>
    </row>
    <row r="67" spans="2:12" ht="15" hidden="1">
      <c r="B67" s="76"/>
      <c r="L67" s="76"/>
    </row>
    <row r="68" spans="2:12" ht="15" hidden="1">
      <c r="B68" s="76"/>
      <c r="L68" s="76"/>
    </row>
    <row r="69" spans="2:12" ht="15" hidden="1">
      <c r="B69" s="76"/>
      <c r="L69" s="76"/>
    </row>
    <row r="70" spans="2:12" ht="15" hidden="1">
      <c r="B70" s="76"/>
      <c r="L70" s="76"/>
    </row>
    <row r="71" spans="2:12" ht="15" hidden="1">
      <c r="B71" s="76"/>
      <c r="L71" s="76"/>
    </row>
    <row r="72" spans="2:12" ht="15" hidden="1">
      <c r="B72" s="76"/>
      <c r="L72" s="76"/>
    </row>
    <row r="73" spans="2:12" ht="15" hidden="1">
      <c r="B73" s="76"/>
      <c r="L73" s="76"/>
    </row>
    <row r="74" spans="2:12" ht="15" hidden="1">
      <c r="B74" s="76"/>
      <c r="L74" s="76"/>
    </row>
    <row r="75" spans="2:12" ht="15" hidden="1">
      <c r="B75" s="76"/>
      <c r="L75" s="76"/>
    </row>
    <row r="76" spans="1:31" s="160" customFormat="1" ht="12.75" hidden="1">
      <c r="A76" s="172"/>
      <c r="B76" s="171"/>
      <c r="C76" s="172"/>
      <c r="D76" s="95" t="s">
        <v>81</v>
      </c>
      <c r="E76" s="179"/>
      <c r="F76" s="96" t="s">
        <v>82</v>
      </c>
      <c r="G76" s="95" t="s">
        <v>81</v>
      </c>
      <c r="H76" s="179"/>
      <c r="I76" s="179"/>
      <c r="J76" s="97" t="s">
        <v>82</v>
      </c>
      <c r="K76" s="179"/>
      <c r="L76" s="79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1:31" s="160" customFormat="1" ht="14.45" customHeight="1" hidden="1">
      <c r="A77" s="172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79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ht="15" hidden="1"/>
    <row r="79" ht="15" hidden="1"/>
    <row r="80" ht="15" hidden="1"/>
    <row r="81" spans="1:31" s="160" customFormat="1" ht="6.95" customHeight="1">
      <c r="A81" s="172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79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1:31" s="160" customFormat="1" ht="24.95" customHeight="1">
      <c r="A82" s="172"/>
      <c r="B82" s="171"/>
      <c r="C82" s="77" t="s">
        <v>85</v>
      </c>
      <c r="D82" s="172"/>
      <c r="E82" s="172"/>
      <c r="F82" s="172"/>
      <c r="G82" s="172"/>
      <c r="H82" s="172"/>
      <c r="I82" s="172"/>
      <c r="J82" s="172"/>
      <c r="K82" s="172"/>
      <c r="L82" s="79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31" s="160" customFormat="1" ht="6.95" customHeight="1">
      <c r="A83" s="172"/>
      <c r="B83" s="171"/>
      <c r="C83" s="172"/>
      <c r="D83" s="172"/>
      <c r="E83" s="172"/>
      <c r="F83" s="172"/>
      <c r="G83" s="172"/>
      <c r="H83" s="172"/>
      <c r="I83" s="172"/>
      <c r="J83" s="172"/>
      <c r="K83" s="172"/>
      <c r="L83" s="79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31" s="160" customFormat="1" ht="12" customHeight="1">
      <c r="A84" s="172"/>
      <c r="B84" s="171"/>
      <c r="C84" s="164" t="s">
        <v>54</v>
      </c>
      <c r="D84" s="172"/>
      <c r="E84" s="172"/>
      <c r="F84" s="172"/>
      <c r="G84" s="172"/>
      <c r="H84" s="172"/>
      <c r="I84" s="172"/>
      <c r="J84" s="172"/>
      <c r="K84" s="172"/>
      <c r="L84" s="79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1:31" s="160" customFormat="1" ht="16.5" customHeight="1">
      <c r="A85" s="172"/>
      <c r="B85" s="171"/>
      <c r="C85" s="172"/>
      <c r="D85" s="172"/>
      <c r="E85" s="536" t="str">
        <f>E7</f>
        <v>Revitalizace prostranství mezi DPS I a II, Chelčického ulice-Třeboň</v>
      </c>
      <c r="F85" s="537"/>
      <c r="G85" s="537"/>
      <c r="H85" s="537"/>
      <c r="I85" s="172"/>
      <c r="J85" s="172"/>
      <c r="K85" s="172"/>
      <c r="L85" s="79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31" s="160" customFormat="1" ht="12" customHeight="1">
      <c r="A86" s="172"/>
      <c r="B86" s="171"/>
      <c r="C86" s="164" t="s">
        <v>582</v>
      </c>
      <c r="D86" s="172"/>
      <c r="E86" s="172"/>
      <c r="F86" s="172"/>
      <c r="G86" s="172"/>
      <c r="H86" s="172"/>
      <c r="I86" s="172"/>
      <c r="J86" s="172"/>
      <c r="K86" s="172"/>
      <c r="L86" s="79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1:31" s="160" customFormat="1" ht="16.5" customHeight="1">
      <c r="A87" s="172"/>
      <c r="B87" s="171"/>
      <c r="C87" s="172"/>
      <c r="D87" s="172"/>
      <c r="E87" s="530" t="str">
        <f>E9</f>
        <v>351-1 - Kanalizace a vodovod</v>
      </c>
      <c r="F87" s="531"/>
      <c r="G87" s="531"/>
      <c r="H87" s="531"/>
      <c r="I87" s="172"/>
      <c r="J87" s="172"/>
      <c r="K87" s="172"/>
      <c r="L87" s="79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1:31" s="160" customFormat="1" ht="6.95" customHeight="1">
      <c r="A88" s="172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79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1:31" s="160" customFormat="1" ht="12" customHeight="1">
      <c r="A89" s="172"/>
      <c r="B89" s="171"/>
      <c r="C89" s="164" t="s">
        <v>58</v>
      </c>
      <c r="D89" s="172"/>
      <c r="E89" s="172"/>
      <c r="F89" s="166" t="str">
        <f>F12</f>
        <v>Třeboň</v>
      </c>
      <c r="G89" s="172"/>
      <c r="H89" s="172"/>
      <c r="I89" s="164" t="s">
        <v>59</v>
      </c>
      <c r="J89" s="80" t="str">
        <f>IF(J12="","",J12)</f>
        <v>23. 2. 2021</v>
      </c>
      <c r="K89" s="172"/>
      <c r="L89" s="79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1:31" s="160" customFormat="1" ht="6.95" customHeight="1">
      <c r="A90" s="172"/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79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1:31" s="160" customFormat="1" ht="15.2" customHeight="1">
      <c r="A91" s="172"/>
      <c r="B91" s="171"/>
      <c r="C91" s="164" t="s">
        <v>60</v>
      </c>
      <c r="D91" s="172"/>
      <c r="E91" s="172"/>
      <c r="F91" s="166" t="str">
        <f>E15</f>
        <v xml:space="preserve"> </v>
      </c>
      <c r="G91" s="172"/>
      <c r="H91" s="172"/>
      <c r="I91" s="164" t="s">
        <v>64</v>
      </c>
      <c r="J91" s="167" t="str">
        <f>E21</f>
        <v xml:space="preserve"> </v>
      </c>
      <c r="K91" s="172"/>
      <c r="L91" s="79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1:31" s="160" customFormat="1" ht="15.2" customHeight="1">
      <c r="A92" s="172"/>
      <c r="B92" s="171"/>
      <c r="C92" s="164" t="s">
        <v>63</v>
      </c>
      <c r="D92" s="172"/>
      <c r="E92" s="172"/>
      <c r="F92" s="166" t="str">
        <f>IF(E18="","",E18)</f>
        <v xml:space="preserve"> </v>
      </c>
      <c r="G92" s="172"/>
      <c r="H92" s="172"/>
      <c r="I92" s="164" t="s">
        <v>65</v>
      </c>
      <c r="J92" s="167" t="str">
        <f>E24</f>
        <v xml:space="preserve"> </v>
      </c>
      <c r="K92" s="172"/>
      <c r="L92" s="79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1:31" s="160" customFormat="1" ht="10.35" customHeight="1">
      <c r="A93" s="172"/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79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1:31" s="160" customFormat="1" ht="29.25" customHeight="1">
      <c r="A94" s="172"/>
      <c r="B94" s="171"/>
      <c r="C94" s="144" t="s">
        <v>86</v>
      </c>
      <c r="D94" s="176"/>
      <c r="E94" s="176"/>
      <c r="F94" s="176"/>
      <c r="G94" s="176"/>
      <c r="H94" s="176"/>
      <c r="I94" s="176"/>
      <c r="J94" s="143" t="s">
        <v>87</v>
      </c>
      <c r="K94" s="176"/>
      <c r="L94" s="79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1:31" s="160" customFormat="1" ht="10.35" customHeight="1">
      <c r="A95" s="172"/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79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1:47" s="160" customFormat="1" ht="22.9" customHeight="1">
      <c r="A96" s="172"/>
      <c r="B96" s="171"/>
      <c r="C96" s="142" t="s">
        <v>88</v>
      </c>
      <c r="D96" s="172"/>
      <c r="E96" s="172"/>
      <c r="F96" s="172"/>
      <c r="G96" s="172"/>
      <c r="H96" s="172"/>
      <c r="I96" s="172"/>
      <c r="J96" s="84">
        <f>J124</f>
        <v>0</v>
      </c>
      <c r="K96" s="172"/>
      <c r="L96" s="79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U96" s="169" t="s">
        <v>89</v>
      </c>
    </row>
    <row r="97" spans="2:12" s="98" customFormat="1" ht="24.95" customHeight="1">
      <c r="B97" s="99"/>
      <c r="D97" s="138" t="s">
        <v>90</v>
      </c>
      <c r="E97" s="137"/>
      <c r="F97" s="137"/>
      <c r="G97" s="137"/>
      <c r="H97" s="137"/>
      <c r="I97" s="137"/>
      <c r="J97" s="136">
        <f>J125</f>
        <v>0</v>
      </c>
      <c r="L97" s="99"/>
    </row>
    <row r="98" spans="2:12" s="100" customFormat="1" ht="19.9" customHeight="1">
      <c r="B98" s="101"/>
      <c r="D98" s="141" t="s">
        <v>91</v>
      </c>
      <c r="E98" s="140"/>
      <c r="F98" s="140"/>
      <c r="G98" s="140"/>
      <c r="H98" s="140"/>
      <c r="I98" s="140"/>
      <c r="J98" s="139">
        <f>J126</f>
        <v>0</v>
      </c>
      <c r="L98" s="101"/>
    </row>
    <row r="99" spans="2:12" s="100" customFormat="1" ht="19.9" customHeight="1">
      <c r="B99" s="101"/>
      <c r="D99" s="141" t="s">
        <v>585</v>
      </c>
      <c r="E99" s="140"/>
      <c r="F99" s="140"/>
      <c r="G99" s="140"/>
      <c r="H99" s="140"/>
      <c r="I99" s="140"/>
      <c r="J99" s="139">
        <f>J136</f>
        <v>0</v>
      </c>
      <c r="L99" s="101"/>
    </row>
    <row r="100" spans="2:12" s="100" customFormat="1" ht="19.9" customHeight="1">
      <c r="B100" s="101"/>
      <c r="D100" s="141" t="s">
        <v>92</v>
      </c>
      <c r="E100" s="140"/>
      <c r="F100" s="140"/>
      <c r="G100" s="140"/>
      <c r="H100" s="140"/>
      <c r="I100" s="140"/>
      <c r="J100" s="139">
        <f>J138</f>
        <v>0</v>
      </c>
      <c r="L100" s="101"/>
    </row>
    <row r="101" spans="2:12" s="100" customFormat="1" ht="19.9" customHeight="1">
      <c r="B101" s="101"/>
      <c r="D101" s="141" t="s">
        <v>93</v>
      </c>
      <c r="E101" s="140"/>
      <c r="F101" s="140"/>
      <c r="G101" s="140"/>
      <c r="H101" s="140"/>
      <c r="I101" s="140"/>
      <c r="J101" s="139">
        <f>J162</f>
        <v>0</v>
      </c>
      <c r="L101" s="101"/>
    </row>
    <row r="102" spans="2:12" s="98" customFormat="1" ht="24.95" customHeight="1">
      <c r="B102" s="99"/>
      <c r="D102" s="138" t="s">
        <v>94</v>
      </c>
      <c r="E102" s="137"/>
      <c r="F102" s="137"/>
      <c r="G102" s="137"/>
      <c r="H102" s="137"/>
      <c r="I102" s="137"/>
      <c r="J102" s="136">
        <f>J164</f>
        <v>0</v>
      </c>
      <c r="L102" s="99"/>
    </row>
    <row r="103" spans="2:12" s="100" customFormat="1" ht="19.9" customHeight="1">
      <c r="B103" s="101"/>
      <c r="D103" s="141" t="s">
        <v>586</v>
      </c>
      <c r="E103" s="140"/>
      <c r="F103" s="140"/>
      <c r="G103" s="140"/>
      <c r="H103" s="140"/>
      <c r="I103" s="140"/>
      <c r="J103" s="139">
        <f>J165</f>
        <v>0</v>
      </c>
      <c r="L103" s="101"/>
    </row>
    <row r="104" spans="2:12" s="98" customFormat="1" ht="24.95" customHeight="1">
      <c r="B104" s="99"/>
      <c r="D104" s="138" t="s">
        <v>587</v>
      </c>
      <c r="E104" s="137"/>
      <c r="F104" s="137"/>
      <c r="G104" s="137"/>
      <c r="H104" s="137"/>
      <c r="I104" s="137"/>
      <c r="J104" s="136">
        <f>J175</f>
        <v>0</v>
      </c>
      <c r="L104" s="99"/>
    </row>
    <row r="105" spans="1:31" s="160" customFormat="1" ht="21.75" customHeight="1">
      <c r="A105" s="172"/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79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1:31" s="160" customFormat="1" ht="6.95" customHeight="1">
      <c r="A106" s="172"/>
      <c r="B106" s="181"/>
      <c r="C106" s="182"/>
      <c r="D106" s="182"/>
      <c r="E106" s="182"/>
      <c r="F106" s="182"/>
      <c r="G106" s="182"/>
      <c r="H106" s="182"/>
      <c r="I106" s="182"/>
      <c r="J106" s="182"/>
      <c r="K106" s="182"/>
      <c r="L106" s="79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10" spans="1:31" s="160" customFormat="1" ht="6.95" customHeight="1">
      <c r="A110" s="172"/>
      <c r="B110" s="183"/>
      <c r="C110" s="184"/>
      <c r="D110" s="184"/>
      <c r="E110" s="184"/>
      <c r="F110" s="184"/>
      <c r="G110" s="184"/>
      <c r="H110" s="184"/>
      <c r="I110" s="184"/>
      <c r="J110" s="184"/>
      <c r="K110" s="184"/>
      <c r="L110" s="79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1:31" s="160" customFormat="1" ht="24.95" customHeight="1">
      <c r="A111" s="172"/>
      <c r="B111" s="171"/>
      <c r="C111" s="77" t="s">
        <v>95</v>
      </c>
      <c r="D111" s="172"/>
      <c r="E111" s="172"/>
      <c r="F111" s="172"/>
      <c r="G111" s="172"/>
      <c r="H111" s="172"/>
      <c r="I111" s="172"/>
      <c r="J111" s="172"/>
      <c r="K111" s="172"/>
      <c r="L111" s="79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1:31" s="160" customFormat="1" ht="6.95" customHeight="1">
      <c r="A112" s="172"/>
      <c r="B112" s="171"/>
      <c r="C112" s="172"/>
      <c r="D112" s="172"/>
      <c r="E112" s="172"/>
      <c r="F112" s="172"/>
      <c r="G112" s="172"/>
      <c r="H112" s="172"/>
      <c r="I112" s="172"/>
      <c r="J112" s="172"/>
      <c r="K112" s="172"/>
      <c r="L112" s="79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1:31" s="160" customFormat="1" ht="12" customHeight="1">
      <c r="A113" s="172"/>
      <c r="B113" s="171"/>
      <c r="C113" s="164" t="s">
        <v>54</v>
      </c>
      <c r="D113" s="172"/>
      <c r="E113" s="172"/>
      <c r="F113" s="172"/>
      <c r="G113" s="172"/>
      <c r="H113" s="172"/>
      <c r="I113" s="172"/>
      <c r="J113" s="172"/>
      <c r="K113" s="172"/>
      <c r="L113" s="79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1:31" s="160" customFormat="1" ht="16.5" customHeight="1">
      <c r="A114" s="172"/>
      <c r="B114" s="171"/>
      <c r="C114" s="172"/>
      <c r="D114" s="172"/>
      <c r="E114" s="536" t="str">
        <f>E7</f>
        <v>Revitalizace prostranství mezi DPS I a II, Chelčického ulice-Třeboň</v>
      </c>
      <c r="F114" s="537"/>
      <c r="G114" s="537"/>
      <c r="H114" s="537"/>
      <c r="I114" s="172"/>
      <c r="J114" s="172"/>
      <c r="K114" s="172"/>
      <c r="L114" s="79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1:31" s="160" customFormat="1" ht="12" customHeight="1">
      <c r="A115" s="172"/>
      <c r="B115" s="171"/>
      <c r="C115" s="164" t="s">
        <v>582</v>
      </c>
      <c r="D115" s="172"/>
      <c r="E115" s="172"/>
      <c r="F115" s="172"/>
      <c r="G115" s="172"/>
      <c r="H115" s="172"/>
      <c r="I115" s="172"/>
      <c r="J115" s="172"/>
      <c r="K115" s="172"/>
      <c r="L115" s="79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1:31" s="160" customFormat="1" ht="16.5" customHeight="1">
      <c r="A116" s="172"/>
      <c r="B116" s="171"/>
      <c r="C116" s="172"/>
      <c r="D116" s="172"/>
      <c r="E116" s="530" t="str">
        <f>E9</f>
        <v>351-1 - Kanalizace a vodovod</v>
      </c>
      <c r="F116" s="531"/>
      <c r="G116" s="531"/>
      <c r="H116" s="531"/>
      <c r="I116" s="172"/>
      <c r="J116" s="172"/>
      <c r="K116" s="172"/>
      <c r="L116" s="79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1:31" s="160" customFormat="1" ht="6.95" customHeight="1">
      <c r="A117" s="172"/>
      <c r="B117" s="171"/>
      <c r="C117" s="172"/>
      <c r="D117" s="172"/>
      <c r="E117" s="172"/>
      <c r="F117" s="172"/>
      <c r="G117" s="172"/>
      <c r="H117" s="172"/>
      <c r="I117" s="172"/>
      <c r="J117" s="172"/>
      <c r="K117" s="172"/>
      <c r="L117" s="79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31" s="160" customFormat="1" ht="12" customHeight="1">
      <c r="A118" s="172"/>
      <c r="B118" s="171"/>
      <c r="C118" s="164" t="s">
        <v>58</v>
      </c>
      <c r="D118" s="172"/>
      <c r="E118" s="172"/>
      <c r="F118" s="166" t="str">
        <f>F12</f>
        <v>Třeboň</v>
      </c>
      <c r="G118" s="172"/>
      <c r="H118" s="172"/>
      <c r="I118" s="164" t="s">
        <v>59</v>
      </c>
      <c r="J118" s="80" t="str">
        <f>IF(J12="","",J12)</f>
        <v>23. 2. 2021</v>
      </c>
      <c r="K118" s="172"/>
      <c r="L118" s="79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31" s="160" customFormat="1" ht="6.95" customHeight="1">
      <c r="A119" s="172"/>
      <c r="B119" s="171"/>
      <c r="C119" s="172"/>
      <c r="D119" s="172"/>
      <c r="E119" s="172"/>
      <c r="F119" s="172"/>
      <c r="G119" s="172"/>
      <c r="H119" s="172"/>
      <c r="I119" s="172"/>
      <c r="J119" s="172"/>
      <c r="K119" s="172"/>
      <c r="L119" s="79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31" s="160" customFormat="1" ht="15.2" customHeight="1">
      <c r="A120" s="172"/>
      <c r="B120" s="171"/>
      <c r="C120" s="164" t="s">
        <v>60</v>
      </c>
      <c r="D120" s="172"/>
      <c r="E120" s="172"/>
      <c r="F120" s="166" t="str">
        <f>E15</f>
        <v xml:space="preserve"> </v>
      </c>
      <c r="G120" s="172"/>
      <c r="H120" s="172"/>
      <c r="I120" s="164" t="s">
        <v>64</v>
      </c>
      <c r="J120" s="167" t="str">
        <f>E21</f>
        <v xml:space="preserve"> </v>
      </c>
      <c r="K120" s="172"/>
      <c r="L120" s="79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1:31" s="160" customFormat="1" ht="15.2" customHeight="1">
      <c r="A121" s="172"/>
      <c r="B121" s="171"/>
      <c r="C121" s="164" t="s">
        <v>63</v>
      </c>
      <c r="D121" s="172"/>
      <c r="E121" s="172"/>
      <c r="F121" s="166" t="str">
        <f>IF(E18="","",E18)</f>
        <v xml:space="preserve"> </v>
      </c>
      <c r="G121" s="172"/>
      <c r="H121" s="172"/>
      <c r="I121" s="164" t="s">
        <v>65</v>
      </c>
      <c r="J121" s="167" t="str">
        <f>E24</f>
        <v xml:space="preserve"> </v>
      </c>
      <c r="K121" s="172"/>
      <c r="L121" s="79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31" s="160" customFormat="1" ht="10.35" customHeight="1">
      <c r="A122" s="172"/>
      <c r="B122" s="171"/>
      <c r="C122" s="172"/>
      <c r="D122" s="172"/>
      <c r="E122" s="172"/>
      <c r="F122" s="172"/>
      <c r="G122" s="172"/>
      <c r="H122" s="172"/>
      <c r="I122" s="172"/>
      <c r="J122" s="172"/>
      <c r="K122" s="172"/>
      <c r="L122" s="79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1:31" s="103" customFormat="1" ht="29.25" customHeight="1">
      <c r="A123" s="185"/>
      <c r="B123" s="186"/>
      <c r="C123" s="135" t="s">
        <v>96</v>
      </c>
      <c r="D123" s="134" t="s">
        <v>97</v>
      </c>
      <c r="E123" s="134" t="s">
        <v>98</v>
      </c>
      <c r="F123" s="134" t="s">
        <v>99</v>
      </c>
      <c r="G123" s="134" t="s">
        <v>100</v>
      </c>
      <c r="H123" s="134" t="s">
        <v>101</v>
      </c>
      <c r="I123" s="134" t="s">
        <v>102</v>
      </c>
      <c r="J123" s="133" t="s">
        <v>87</v>
      </c>
      <c r="K123" s="132" t="s">
        <v>103</v>
      </c>
      <c r="L123" s="102"/>
      <c r="M123" s="131" t="s">
        <v>56</v>
      </c>
      <c r="N123" s="130" t="s">
        <v>70</v>
      </c>
      <c r="O123" s="130" t="s">
        <v>104</v>
      </c>
      <c r="P123" s="130" t="s">
        <v>105</v>
      </c>
      <c r="Q123" s="130" t="s">
        <v>106</v>
      </c>
      <c r="R123" s="130" t="s">
        <v>107</v>
      </c>
      <c r="S123" s="130" t="s">
        <v>108</v>
      </c>
      <c r="T123" s="129" t="s">
        <v>109</v>
      </c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</row>
    <row r="124" spans="1:63" s="160" customFormat="1" ht="22.9" customHeight="1">
      <c r="A124" s="172"/>
      <c r="B124" s="171"/>
      <c r="C124" s="128" t="s">
        <v>110</v>
      </c>
      <c r="D124" s="172"/>
      <c r="E124" s="172"/>
      <c r="F124" s="172"/>
      <c r="G124" s="172"/>
      <c r="H124" s="172"/>
      <c r="I124" s="172"/>
      <c r="J124" s="187">
        <f>BK124</f>
        <v>0</v>
      </c>
      <c r="K124" s="172"/>
      <c r="L124" s="171"/>
      <c r="M124" s="188"/>
      <c r="N124" s="127"/>
      <c r="O124" s="175"/>
      <c r="P124" s="189">
        <f>P125+P164+P175</f>
        <v>143.440672</v>
      </c>
      <c r="Q124" s="175"/>
      <c r="R124" s="189">
        <f>R125+R164+R175</f>
        <v>15.91136075</v>
      </c>
      <c r="S124" s="175"/>
      <c r="T124" s="190">
        <f>T125+T164+T175</f>
        <v>0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T124" s="169" t="s">
        <v>111</v>
      </c>
      <c r="AU124" s="169" t="s">
        <v>89</v>
      </c>
      <c r="BK124" s="104">
        <f>BK125+BK164+BK175</f>
        <v>0</v>
      </c>
    </row>
    <row r="125" spans="2:63" s="191" customFormat="1" ht="25.9" customHeight="1">
      <c r="B125" s="192"/>
      <c r="D125" s="105" t="s">
        <v>111</v>
      </c>
      <c r="E125" s="119" t="s">
        <v>112</v>
      </c>
      <c r="F125" s="119" t="s">
        <v>113</v>
      </c>
      <c r="J125" s="193">
        <f>BK125</f>
        <v>0</v>
      </c>
      <c r="L125" s="192"/>
      <c r="M125" s="194"/>
      <c r="N125" s="195"/>
      <c r="O125" s="195"/>
      <c r="P125" s="196">
        <f>P126+P136+P138+P162</f>
        <v>140.76844</v>
      </c>
      <c r="Q125" s="195"/>
      <c r="R125" s="196">
        <f>R126+R136+R138+R162</f>
        <v>15.89574075</v>
      </c>
      <c r="S125" s="195"/>
      <c r="T125" s="197">
        <f>T126+T136+T138+T162</f>
        <v>0</v>
      </c>
      <c r="AR125" s="105" t="s">
        <v>114</v>
      </c>
      <c r="AT125" s="106" t="s">
        <v>111</v>
      </c>
      <c r="AU125" s="106" t="s">
        <v>115</v>
      </c>
      <c r="AY125" s="105" t="s">
        <v>116</v>
      </c>
      <c r="BK125" s="107">
        <f>BK126+BK136+BK138+BK162</f>
        <v>0</v>
      </c>
    </row>
    <row r="126" spans="2:63" s="191" customFormat="1" ht="22.9" customHeight="1">
      <c r="B126" s="192"/>
      <c r="D126" s="105" t="s">
        <v>111</v>
      </c>
      <c r="E126" s="120" t="s">
        <v>114</v>
      </c>
      <c r="F126" s="120" t="s">
        <v>117</v>
      </c>
      <c r="J126" s="198">
        <f>BK126</f>
        <v>0</v>
      </c>
      <c r="L126" s="192"/>
      <c r="M126" s="194"/>
      <c r="N126" s="195"/>
      <c r="O126" s="195"/>
      <c r="P126" s="196">
        <f>SUM(P127:P135)</f>
        <v>84.05460000000001</v>
      </c>
      <c r="Q126" s="195"/>
      <c r="R126" s="196">
        <f>SUM(R127:R135)</f>
        <v>9.771496</v>
      </c>
      <c r="S126" s="195"/>
      <c r="T126" s="197">
        <f>SUM(T127:T135)</f>
        <v>0</v>
      </c>
      <c r="AR126" s="105" t="s">
        <v>114</v>
      </c>
      <c r="AT126" s="106" t="s">
        <v>111</v>
      </c>
      <c r="AU126" s="106" t="s">
        <v>114</v>
      </c>
      <c r="AY126" s="105" t="s">
        <v>116</v>
      </c>
      <c r="BK126" s="107">
        <f>SUM(BK127:BK135)</f>
        <v>0</v>
      </c>
    </row>
    <row r="127" spans="1:65" s="160" customFormat="1" ht="33" customHeight="1">
      <c r="A127" s="172"/>
      <c r="B127" s="199"/>
      <c r="C127" s="200" t="s">
        <v>588</v>
      </c>
      <c r="D127" s="200" t="s">
        <v>118</v>
      </c>
      <c r="E127" s="201" t="s">
        <v>589</v>
      </c>
      <c r="F127" s="202" t="s">
        <v>590</v>
      </c>
      <c r="G127" s="203" t="s">
        <v>119</v>
      </c>
      <c r="H127" s="204">
        <v>19.76</v>
      </c>
      <c r="I127" s="501"/>
      <c r="J127" s="205">
        <f aca="true" t="shared" si="0" ref="J127:J135">ROUND(I127*H127,2)</f>
        <v>0</v>
      </c>
      <c r="K127" s="206"/>
      <c r="L127" s="171"/>
      <c r="M127" s="118" t="s">
        <v>56</v>
      </c>
      <c r="N127" s="207" t="s">
        <v>71</v>
      </c>
      <c r="O127" s="208">
        <v>2.702</v>
      </c>
      <c r="P127" s="208">
        <f aca="true" t="shared" si="1" ref="P127:P135">O127*H127</f>
        <v>53.39152</v>
      </c>
      <c r="Q127" s="208">
        <v>0</v>
      </c>
      <c r="R127" s="208">
        <f aca="true" t="shared" si="2" ref="R127:R135">Q127*H127</f>
        <v>0</v>
      </c>
      <c r="S127" s="208">
        <v>0</v>
      </c>
      <c r="T127" s="117">
        <f aca="true" t="shared" si="3" ref="T127:T135">S127*H127</f>
        <v>0</v>
      </c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R127" s="108" t="s">
        <v>120</v>
      </c>
      <c r="AT127" s="108" t="s">
        <v>118</v>
      </c>
      <c r="AU127" s="108" t="s">
        <v>50</v>
      </c>
      <c r="AY127" s="169" t="s">
        <v>116</v>
      </c>
      <c r="BE127" s="209">
        <f aca="true" t="shared" si="4" ref="BE127:BE135">IF(N127="základní",J127,0)</f>
        <v>0</v>
      </c>
      <c r="BF127" s="209">
        <f aca="true" t="shared" si="5" ref="BF127:BF135">IF(N127="snížená",J127,0)</f>
        <v>0</v>
      </c>
      <c r="BG127" s="209">
        <f aca="true" t="shared" si="6" ref="BG127:BG135">IF(N127="zákl. přenesená",J127,0)</f>
        <v>0</v>
      </c>
      <c r="BH127" s="209">
        <f aca="true" t="shared" si="7" ref="BH127:BH135">IF(N127="sníž. přenesená",J127,0)</f>
        <v>0</v>
      </c>
      <c r="BI127" s="209">
        <f aca="true" t="shared" si="8" ref="BI127:BI135">IF(N127="nulová",J127,0)</f>
        <v>0</v>
      </c>
      <c r="BJ127" s="169" t="s">
        <v>114</v>
      </c>
      <c r="BK127" s="209">
        <f aca="true" t="shared" si="9" ref="BK127:BK135">ROUND(I127*H127,2)</f>
        <v>0</v>
      </c>
      <c r="BL127" s="169" t="s">
        <v>120</v>
      </c>
      <c r="BM127" s="108" t="s">
        <v>591</v>
      </c>
    </row>
    <row r="128" spans="1:65" s="160" customFormat="1" ht="21.75" customHeight="1">
      <c r="A128" s="172"/>
      <c r="B128" s="199"/>
      <c r="C128" s="200" t="s">
        <v>592</v>
      </c>
      <c r="D128" s="200" t="s">
        <v>118</v>
      </c>
      <c r="E128" s="201" t="s">
        <v>593</v>
      </c>
      <c r="F128" s="202" t="s">
        <v>594</v>
      </c>
      <c r="G128" s="203" t="s">
        <v>122</v>
      </c>
      <c r="H128" s="204">
        <v>49.4</v>
      </c>
      <c r="I128" s="501"/>
      <c r="J128" s="205">
        <f t="shared" si="0"/>
        <v>0</v>
      </c>
      <c r="K128" s="206"/>
      <c r="L128" s="171"/>
      <c r="M128" s="118" t="s">
        <v>56</v>
      </c>
      <c r="N128" s="207" t="s">
        <v>71</v>
      </c>
      <c r="O128" s="208">
        <v>0.236</v>
      </c>
      <c r="P128" s="208">
        <f t="shared" si="1"/>
        <v>11.658399999999999</v>
      </c>
      <c r="Q128" s="208">
        <v>0.00084</v>
      </c>
      <c r="R128" s="208">
        <f t="shared" si="2"/>
        <v>0.041496</v>
      </c>
      <c r="S128" s="208">
        <v>0</v>
      </c>
      <c r="T128" s="117">
        <f t="shared" si="3"/>
        <v>0</v>
      </c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R128" s="108" t="s">
        <v>120</v>
      </c>
      <c r="AT128" s="108" t="s">
        <v>118</v>
      </c>
      <c r="AU128" s="108" t="s">
        <v>50</v>
      </c>
      <c r="AY128" s="169" t="s">
        <v>116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69" t="s">
        <v>114</v>
      </c>
      <c r="BK128" s="209">
        <f t="shared" si="9"/>
        <v>0</v>
      </c>
      <c r="BL128" s="169" t="s">
        <v>120</v>
      </c>
      <c r="BM128" s="108" t="s">
        <v>595</v>
      </c>
    </row>
    <row r="129" spans="1:65" s="160" customFormat="1" ht="21.75" customHeight="1">
      <c r="A129" s="172"/>
      <c r="B129" s="199"/>
      <c r="C129" s="200" t="s">
        <v>596</v>
      </c>
      <c r="D129" s="200" t="s">
        <v>118</v>
      </c>
      <c r="E129" s="201" t="s">
        <v>597</v>
      </c>
      <c r="F129" s="202" t="s">
        <v>598</v>
      </c>
      <c r="G129" s="203" t="s">
        <v>122</v>
      </c>
      <c r="H129" s="204">
        <v>49.4</v>
      </c>
      <c r="I129" s="501"/>
      <c r="J129" s="205">
        <f t="shared" si="0"/>
        <v>0</v>
      </c>
      <c r="K129" s="206"/>
      <c r="L129" s="171"/>
      <c r="M129" s="118" t="s">
        <v>56</v>
      </c>
      <c r="N129" s="207" t="s">
        <v>71</v>
      </c>
      <c r="O129" s="208">
        <v>0.216</v>
      </c>
      <c r="P129" s="208">
        <f t="shared" si="1"/>
        <v>10.670399999999999</v>
      </c>
      <c r="Q129" s="208">
        <v>0</v>
      </c>
      <c r="R129" s="208">
        <f t="shared" si="2"/>
        <v>0</v>
      </c>
      <c r="S129" s="208">
        <v>0</v>
      </c>
      <c r="T129" s="117">
        <f t="shared" si="3"/>
        <v>0</v>
      </c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R129" s="108" t="s">
        <v>120</v>
      </c>
      <c r="AT129" s="108" t="s">
        <v>118</v>
      </c>
      <c r="AU129" s="108" t="s">
        <v>50</v>
      </c>
      <c r="AY129" s="169" t="s">
        <v>116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69" t="s">
        <v>114</v>
      </c>
      <c r="BK129" s="209">
        <f t="shared" si="9"/>
        <v>0</v>
      </c>
      <c r="BL129" s="169" t="s">
        <v>120</v>
      </c>
      <c r="BM129" s="108" t="s">
        <v>599</v>
      </c>
    </row>
    <row r="130" spans="1:65" s="160" customFormat="1" ht="21.75" customHeight="1">
      <c r="A130" s="172"/>
      <c r="B130" s="199"/>
      <c r="C130" s="200" t="s">
        <v>124</v>
      </c>
      <c r="D130" s="200" t="s">
        <v>118</v>
      </c>
      <c r="E130" s="201" t="s">
        <v>600</v>
      </c>
      <c r="F130" s="202" t="s">
        <v>601</v>
      </c>
      <c r="G130" s="203" t="s">
        <v>119</v>
      </c>
      <c r="H130" s="204">
        <v>8.5</v>
      </c>
      <c r="I130" s="501"/>
      <c r="J130" s="205">
        <f t="shared" si="0"/>
        <v>0</v>
      </c>
      <c r="K130" s="206"/>
      <c r="L130" s="171"/>
      <c r="M130" s="118" t="s">
        <v>56</v>
      </c>
      <c r="N130" s="207" t="s">
        <v>71</v>
      </c>
      <c r="O130" s="208">
        <v>0.484</v>
      </c>
      <c r="P130" s="208">
        <f t="shared" si="1"/>
        <v>4.114</v>
      </c>
      <c r="Q130" s="208">
        <v>0</v>
      </c>
      <c r="R130" s="208">
        <f t="shared" si="2"/>
        <v>0</v>
      </c>
      <c r="S130" s="208">
        <v>0</v>
      </c>
      <c r="T130" s="117">
        <f t="shared" si="3"/>
        <v>0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R130" s="108" t="s">
        <v>120</v>
      </c>
      <c r="AT130" s="108" t="s">
        <v>118</v>
      </c>
      <c r="AU130" s="108" t="s">
        <v>50</v>
      </c>
      <c r="AY130" s="169" t="s">
        <v>116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69" t="s">
        <v>114</v>
      </c>
      <c r="BK130" s="209">
        <f t="shared" si="9"/>
        <v>0</v>
      </c>
      <c r="BL130" s="169" t="s">
        <v>120</v>
      </c>
      <c r="BM130" s="108" t="s">
        <v>602</v>
      </c>
    </row>
    <row r="131" spans="1:65" s="160" customFormat="1" ht="21.75" customHeight="1">
      <c r="A131" s="172"/>
      <c r="B131" s="199"/>
      <c r="C131" s="200" t="s">
        <v>125</v>
      </c>
      <c r="D131" s="200" t="s">
        <v>118</v>
      </c>
      <c r="E131" s="201" t="s">
        <v>603</v>
      </c>
      <c r="F131" s="202" t="s">
        <v>604</v>
      </c>
      <c r="G131" s="203" t="s">
        <v>119</v>
      </c>
      <c r="H131" s="204">
        <v>8.5</v>
      </c>
      <c r="I131" s="501"/>
      <c r="J131" s="205">
        <f t="shared" si="0"/>
        <v>0</v>
      </c>
      <c r="K131" s="206"/>
      <c r="L131" s="171"/>
      <c r="M131" s="118" t="s">
        <v>56</v>
      </c>
      <c r="N131" s="207" t="s">
        <v>71</v>
      </c>
      <c r="O131" s="208">
        <v>0.062</v>
      </c>
      <c r="P131" s="208">
        <f t="shared" si="1"/>
        <v>0.527</v>
      </c>
      <c r="Q131" s="208">
        <v>0</v>
      </c>
      <c r="R131" s="208">
        <f t="shared" si="2"/>
        <v>0</v>
      </c>
      <c r="S131" s="208">
        <v>0</v>
      </c>
      <c r="T131" s="117">
        <f t="shared" si="3"/>
        <v>0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R131" s="108" t="s">
        <v>120</v>
      </c>
      <c r="AT131" s="108" t="s">
        <v>118</v>
      </c>
      <c r="AU131" s="108" t="s">
        <v>50</v>
      </c>
      <c r="AY131" s="169" t="s">
        <v>116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69" t="s">
        <v>114</v>
      </c>
      <c r="BK131" s="209">
        <f t="shared" si="9"/>
        <v>0</v>
      </c>
      <c r="BL131" s="169" t="s">
        <v>120</v>
      </c>
      <c r="BM131" s="108" t="s">
        <v>605</v>
      </c>
    </row>
    <row r="132" spans="1:65" s="160" customFormat="1" ht="21.75" customHeight="1">
      <c r="A132" s="172"/>
      <c r="B132" s="199"/>
      <c r="C132" s="200" t="s">
        <v>126</v>
      </c>
      <c r="D132" s="200" t="s">
        <v>118</v>
      </c>
      <c r="E132" s="201" t="s">
        <v>606</v>
      </c>
      <c r="F132" s="202" t="s">
        <v>607</v>
      </c>
      <c r="G132" s="203" t="s">
        <v>127</v>
      </c>
      <c r="H132" s="204">
        <v>13.6</v>
      </c>
      <c r="I132" s="501"/>
      <c r="J132" s="205">
        <f t="shared" si="0"/>
        <v>0</v>
      </c>
      <c r="K132" s="206"/>
      <c r="L132" s="171"/>
      <c r="M132" s="118" t="s">
        <v>56</v>
      </c>
      <c r="N132" s="207" t="s">
        <v>71</v>
      </c>
      <c r="O132" s="208">
        <v>0</v>
      </c>
      <c r="P132" s="208">
        <f t="shared" si="1"/>
        <v>0</v>
      </c>
      <c r="Q132" s="208">
        <v>0</v>
      </c>
      <c r="R132" s="208">
        <f t="shared" si="2"/>
        <v>0</v>
      </c>
      <c r="S132" s="208">
        <v>0</v>
      </c>
      <c r="T132" s="117">
        <f t="shared" si="3"/>
        <v>0</v>
      </c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R132" s="108" t="s">
        <v>120</v>
      </c>
      <c r="AT132" s="108" t="s">
        <v>118</v>
      </c>
      <c r="AU132" s="108" t="s">
        <v>50</v>
      </c>
      <c r="AY132" s="169" t="s">
        <v>116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69" t="s">
        <v>114</v>
      </c>
      <c r="BK132" s="209">
        <f t="shared" si="9"/>
        <v>0</v>
      </c>
      <c r="BL132" s="169" t="s">
        <v>120</v>
      </c>
      <c r="BM132" s="108" t="s">
        <v>608</v>
      </c>
    </row>
    <row r="133" spans="1:65" s="160" customFormat="1" ht="21.75" customHeight="1">
      <c r="A133" s="172"/>
      <c r="B133" s="199"/>
      <c r="C133" s="200" t="s">
        <v>128</v>
      </c>
      <c r="D133" s="200" t="s">
        <v>118</v>
      </c>
      <c r="E133" s="201" t="s">
        <v>609</v>
      </c>
      <c r="F133" s="202" t="s">
        <v>610</v>
      </c>
      <c r="G133" s="203" t="s">
        <v>119</v>
      </c>
      <c r="H133" s="204">
        <v>11.26</v>
      </c>
      <c r="I133" s="501"/>
      <c r="J133" s="205">
        <f t="shared" si="0"/>
        <v>0</v>
      </c>
      <c r="K133" s="206"/>
      <c r="L133" s="171"/>
      <c r="M133" s="118" t="s">
        <v>56</v>
      </c>
      <c r="N133" s="207" t="s">
        <v>71</v>
      </c>
      <c r="O133" s="208">
        <v>0.328</v>
      </c>
      <c r="P133" s="208">
        <f t="shared" si="1"/>
        <v>3.69328</v>
      </c>
      <c r="Q133" s="208">
        <v>0</v>
      </c>
      <c r="R133" s="208">
        <f t="shared" si="2"/>
        <v>0</v>
      </c>
      <c r="S133" s="208">
        <v>0</v>
      </c>
      <c r="T133" s="117">
        <f t="shared" si="3"/>
        <v>0</v>
      </c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R133" s="108" t="s">
        <v>120</v>
      </c>
      <c r="AT133" s="108" t="s">
        <v>118</v>
      </c>
      <c r="AU133" s="108" t="s">
        <v>50</v>
      </c>
      <c r="AY133" s="169" t="s">
        <v>116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69" t="s">
        <v>114</v>
      </c>
      <c r="BK133" s="209">
        <f t="shared" si="9"/>
        <v>0</v>
      </c>
      <c r="BL133" s="169" t="s">
        <v>120</v>
      </c>
      <c r="BM133" s="108" t="s">
        <v>611</v>
      </c>
    </row>
    <row r="134" spans="1:65" s="160" customFormat="1" ht="21.75" customHeight="1">
      <c r="A134" s="172"/>
      <c r="B134" s="199"/>
      <c r="C134" s="200" t="s">
        <v>129</v>
      </c>
      <c r="D134" s="200" t="s">
        <v>118</v>
      </c>
      <c r="E134" s="201" t="s">
        <v>612</v>
      </c>
      <c r="F134" s="202" t="s">
        <v>613</v>
      </c>
      <c r="G134" s="203" t="s">
        <v>119</v>
      </c>
      <c r="H134" s="204">
        <v>6.1</v>
      </c>
      <c r="I134" s="501"/>
      <c r="J134" s="205">
        <f t="shared" si="0"/>
        <v>0</v>
      </c>
      <c r="K134" s="206"/>
      <c r="L134" s="171"/>
      <c r="M134" s="118" t="s">
        <v>56</v>
      </c>
      <c r="N134" s="207" t="s">
        <v>71</v>
      </c>
      <c r="O134" s="208">
        <v>0</v>
      </c>
      <c r="P134" s="208">
        <f t="shared" si="1"/>
        <v>0</v>
      </c>
      <c r="Q134" s="208">
        <v>0</v>
      </c>
      <c r="R134" s="208">
        <f t="shared" si="2"/>
        <v>0</v>
      </c>
      <c r="S134" s="208">
        <v>0</v>
      </c>
      <c r="T134" s="117">
        <f t="shared" si="3"/>
        <v>0</v>
      </c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R134" s="108" t="s">
        <v>120</v>
      </c>
      <c r="AT134" s="108" t="s">
        <v>118</v>
      </c>
      <c r="AU134" s="108" t="s">
        <v>50</v>
      </c>
      <c r="AY134" s="169" t="s">
        <v>116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69" t="s">
        <v>114</v>
      </c>
      <c r="BK134" s="209">
        <f t="shared" si="9"/>
        <v>0</v>
      </c>
      <c r="BL134" s="169" t="s">
        <v>120</v>
      </c>
      <c r="BM134" s="108" t="s">
        <v>614</v>
      </c>
    </row>
    <row r="135" spans="1:65" s="160" customFormat="1" ht="16.5" customHeight="1">
      <c r="A135" s="172"/>
      <c r="B135" s="199"/>
      <c r="C135" s="213" t="s">
        <v>130</v>
      </c>
      <c r="D135" s="213" t="s">
        <v>131</v>
      </c>
      <c r="E135" s="214" t="s">
        <v>615</v>
      </c>
      <c r="F135" s="215" t="s">
        <v>616</v>
      </c>
      <c r="G135" s="216" t="s">
        <v>127</v>
      </c>
      <c r="H135" s="217">
        <v>9.73</v>
      </c>
      <c r="I135" s="502"/>
      <c r="J135" s="218">
        <f t="shared" si="0"/>
        <v>0</v>
      </c>
      <c r="K135" s="219"/>
      <c r="L135" s="109"/>
      <c r="M135" s="121" t="s">
        <v>56</v>
      </c>
      <c r="N135" s="220" t="s">
        <v>71</v>
      </c>
      <c r="O135" s="208">
        <v>0</v>
      </c>
      <c r="P135" s="208">
        <f t="shared" si="1"/>
        <v>0</v>
      </c>
      <c r="Q135" s="208">
        <v>1</v>
      </c>
      <c r="R135" s="208">
        <f t="shared" si="2"/>
        <v>9.73</v>
      </c>
      <c r="S135" s="208">
        <v>0</v>
      </c>
      <c r="T135" s="117">
        <f t="shared" si="3"/>
        <v>0</v>
      </c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R135" s="108" t="s">
        <v>128</v>
      </c>
      <c r="AT135" s="108" t="s">
        <v>131</v>
      </c>
      <c r="AU135" s="108" t="s">
        <v>50</v>
      </c>
      <c r="AY135" s="169" t="s">
        <v>116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69" t="s">
        <v>114</v>
      </c>
      <c r="BK135" s="209">
        <f t="shared" si="9"/>
        <v>0</v>
      </c>
      <c r="BL135" s="169" t="s">
        <v>120</v>
      </c>
      <c r="BM135" s="108" t="s">
        <v>617</v>
      </c>
    </row>
    <row r="136" spans="2:63" s="191" customFormat="1" ht="22.9" customHeight="1">
      <c r="B136" s="192"/>
      <c r="D136" s="105" t="s">
        <v>111</v>
      </c>
      <c r="E136" s="120" t="s">
        <v>120</v>
      </c>
      <c r="F136" s="120" t="s">
        <v>618</v>
      </c>
      <c r="J136" s="198">
        <f>BK136</f>
        <v>0</v>
      </c>
      <c r="L136" s="192"/>
      <c r="M136" s="194"/>
      <c r="N136" s="195"/>
      <c r="O136" s="195"/>
      <c r="P136" s="196">
        <f>P137</f>
        <v>3.0027599999999994</v>
      </c>
      <c r="Q136" s="195"/>
      <c r="R136" s="196">
        <f>R137</f>
        <v>4.3109556</v>
      </c>
      <c r="S136" s="195"/>
      <c r="T136" s="197">
        <f>T137</f>
        <v>0</v>
      </c>
      <c r="AR136" s="105" t="s">
        <v>114</v>
      </c>
      <c r="AT136" s="106" t="s">
        <v>111</v>
      </c>
      <c r="AU136" s="106" t="s">
        <v>114</v>
      </c>
      <c r="AY136" s="105" t="s">
        <v>116</v>
      </c>
      <c r="BK136" s="107">
        <f>BK137</f>
        <v>0</v>
      </c>
    </row>
    <row r="137" spans="1:65" s="160" customFormat="1" ht="16.5" customHeight="1">
      <c r="A137" s="172"/>
      <c r="B137" s="199"/>
      <c r="C137" s="200" t="s">
        <v>619</v>
      </c>
      <c r="D137" s="200" t="s">
        <v>118</v>
      </c>
      <c r="E137" s="201" t="s">
        <v>620</v>
      </c>
      <c r="F137" s="202" t="s">
        <v>621</v>
      </c>
      <c r="G137" s="203" t="s">
        <v>119</v>
      </c>
      <c r="H137" s="204">
        <v>2.28</v>
      </c>
      <c r="I137" s="501"/>
      <c r="J137" s="205">
        <f>ROUND(I137*H137,2)</f>
        <v>0</v>
      </c>
      <c r="K137" s="206"/>
      <c r="L137" s="171"/>
      <c r="M137" s="118" t="s">
        <v>56</v>
      </c>
      <c r="N137" s="207" t="s">
        <v>71</v>
      </c>
      <c r="O137" s="208">
        <v>1.317</v>
      </c>
      <c r="P137" s="208">
        <f>O137*H137</f>
        <v>3.0027599999999994</v>
      </c>
      <c r="Q137" s="208">
        <v>1.89077</v>
      </c>
      <c r="R137" s="208">
        <f>Q137*H137</f>
        <v>4.3109556</v>
      </c>
      <c r="S137" s="208">
        <v>0</v>
      </c>
      <c r="T137" s="117">
        <f>S137*H137</f>
        <v>0</v>
      </c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R137" s="108" t="s">
        <v>120</v>
      </c>
      <c r="AT137" s="108" t="s">
        <v>118</v>
      </c>
      <c r="AU137" s="108" t="s">
        <v>50</v>
      </c>
      <c r="AY137" s="169" t="s">
        <v>116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69" t="s">
        <v>114</v>
      </c>
      <c r="BK137" s="209">
        <f>ROUND(I137*H137,2)</f>
        <v>0</v>
      </c>
      <c r="BL137" s="169" t="s">
        <v>120</v>
      </c>
      <c r="BM137" s="108" t="s">
        <v>622</v>
      </c>
    </row>
    <row r="138" spans="2:63" s="191" customFormat="1" ht="22.9" customHeight="1">
      <c r="B138" s="192"/>
      <c r="D138" s="105" t="s">
        <v>111</v>
      </c>
      <c r="E138" s="120" t="s">
        <v>128</v>
      </c>
      <c r="F138" s="120" t="s">
        <v>136</v>
      </c>
      <c r="J138" s="198">
        <f>BK138</f>
        <v>0</v>
      </c>
      <c r="L138" s="192"/>
      <c r="M138" s="194"/>
      <c r="N138" s="195"/>
      <c r="O138" s="195"/>
      <c r="P138" s="196">
        <f>SUM(P139:P161)</f>
        <v>30.185000000000002</v>
      </c>
      <c r="Q138" s="195"/>
      <c r="R138" s="196">
        <f>SUM(R139:R161)</f>
        <v>1.81328915</v>
      </c>
      <c r="S138" s="195"/>
      <c r="T138" s="197">
        <f>SUM(T139:T161)</f>
        <v>0</v>
      </c>
      <c r="AR138" s="105" t="s">
        <v>114</v>
      </c>
      <c r="AT138" s="106" t="s">
        <v>111</v>
      </c>
      <c r="AU138" s="106" t="s">
        <v>114</v>
      </c>
      <c r="AY138" s="105" t="s">
        <v>116</v>
      </c>
      <c r="BK138" s="107">
        <f>SUM(BK139:BK161)</f>
        <v>0</v>
      </c>
    </row>
    <row r="139" spans="1:65" s="160" customFormat="1" ht="21.75" customHeight="1">
      <c r="A139" s="172"/>
      <c r="B139" s="199"/>
      <c r="C139" s="200" t="s">
        <v>623</v>
      </c>
      <c r="D139" s="200" t="s">
        <v>118</v>
      </c>
      <c r="E139" s="201" t="s">
        <v>624</v>
      </c>
      <c r="F139" s="202" t="s">
        <v>625</v>
      </c>
      <c r="G139" s="203" t="s">
        <v>138</v>
      </c>
      <c r="H139" s="204">
        <v>5</v>
      </c>
      <c r="I139" s="501"/>
      <c r="J139" s="205">
        <f>ROUND(I139*H139,2)</f>
        <v>0</v>
      </c>
      <c r="K139" s="206"/>
      <c r="L139" s="171"/>
      <c r="M139" s="118" t="s">
        <v>56</v>
      </c>
      <c r="N139" s="207" t="s">
        <v>71</v>
      </c>
      <c r="O139" s="208">
        <v>0.124</v>
      </c>
      <c r="P139" s="208">
        <f>O139*H139</f>
        <v>0.62</v>
      </c>
      <c r="Q139" s="208">
        <v>0</v>
      </c>
      <c r="R139" s="208">
        <f>Q139*H139</f>
        <v>0</v>
      </c>
      <c r="S139" s="208">
        <v>0</v>
      </c>
      <c r="T139" s="117">
        <f>S139*H139</f>
        <v>0</v>
      </c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R139" s="108" t="s">
        <v>120</v>
      </c>
      <c r="AT139" s="108" t="s">
        <v>118</v>
      </c>
      <c r="AU139" s="108" t="s">
        <v>50</v>
      </c>
      <c r="AY139" s="169" t="s">
        <v>116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9" t="s">
        <v>114</v>
      </c>
      <c r="BK139" s="209">
        <f>ROUND(I139*H139,2)</f>
        <v>0</v>
      </c>
      <c r="BL139" s="169" t="s">
        <v>120</v>
      </c>
      <c r="BM139" s="108" t="s">
        <v>626</v>
      </c>
    </row>
    <row r="140" spans="1:65" s="160" customFormat="1" ht="21.75" customHeight="1">
      <c r="A140" s="172"/>
      <c r="B140" s="199"/>
      <c r="C140" s="213" t="s">
        <v>627</v>
      </c>
      <c r="D140" s="213" t="s">
        <v>131</v>
      </c>
      <c r="E140" s="214" t="s">
        <v>628</v>
      </c>
      <c r="F140" s="215" t="s">
        <v>629</v>
      </c>
      <c r="G140" s="216" t="s">
        <v>138</v>
      </c>
      <c r="H140" s="217">
        <v>5.075</v>
      </c>
      <c r="I140" s="502"/>
      <c r="J140" s="218">
        <f>ROUND(I140*H140,2)</f>
        <v>0</v>
      </c>
      <c r="K140" s="219"/>
      <c r="L140" s="109"/>
      <c r="M140" s="121" t="s">
        <v>56</v>
      </c>
      <c r="N140" s="220" t="s">
        <v>71</v>
      </c>
      <c r="O140" s="208">
        <v>0</v>
      </c>
      <c r="P140" s="208">
        <f>O140*H140</f>
        <v>0</v>
      </c>
      <c r="Q140" s="208">
        <v>0.00028</v>
      </c>
      <c r="R140" s="208">
        <f>Q140*H140</f>
        <v>0.001421</v>
      </c>
      <c r="S140" s="208">
        <v>0</v>
      </c>
      <c r="T140" s="117">
        <f>S140*H140</f>
        <v>0</v>
      </c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R140" s="108" t="s">
        <v>128</v>
      </c>
      <c r="AT140" s="108" t="s">
        <v>131</v>
      </c>
      <c r="AU140" s="108" t="s">
        <v>50</v>
      </c>
      <c r="AY140" s="169" t="s">
        <v>116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69" t="s">
        <v>114</v>
      </c>
      <c r="BK140" s="209">
        <f>ROUND(I140*H140,2)</f>
        <v>0</v>
      </c>
      <c r="BL140" s="169" t="s">
        <v>120</v>
      </c>
      <c r="BM140" s="108" t="s">
        <v>630</v>
      </c>
    </row>
    <row r="141" spans="2:51" s="110" customFormat="1" ht="15">
      <c r="B141" s="111"/>
      <c r="D141" s="126" t="s">
        <v>141</v>
      </c>
      <c r="F141" s="125" t="s">
        <v>631</v>
      </c>
      <c r="H141" s="124">
        <v>5.075</v>
      </c>
      <c r="L141" s="111"/>
      <c r="M141" s="123"/>
      <c r="N141" s="210"/>
      <c r="O141" s="210"/>
      <c r="P141" s="210"/>
      <c r="Q141" s="210"/>
      <c r="R141" s="210"/>
      <c r="S141" s="210"/>
      <c r="T141" s="122"/>
      <c r="AT141" s="112" t="s">
        <v>141</v>
      </c>
      <c r="AU141" s="112" t="s">
        <v>50</v>
      </c>
      <c r="AV141" s="110" t="s">
        <v>50</v>
      </c>
      <c r="AW141" s="110" t="s">
        <v>53</v>
      </c>
      <c r="AX141" s="110" t="s">
        <v>114</v>
      </c>
      <c r="AY141" s="112" t="s">
        <v>116</v>
      </c>
    </row>
    <row r="142" spans="1:65" s="160" customFormat="1" ht="21.75" customHeight="1">
      <c r="A142" s="172"/>
      <c r="B142" s="199"/>
      <c r="C142" s="200" t="s">
        <v>178</v>
      </c>
      <c r="D142" s="200" t="s">
        <v>118</v>
      </c>
      <c r="E142" s="201" t="s">
        <v>632</v>
      </c>
      <c r="F142" s="202" t="s">
        <v>633</v>
      </c>
      <c r="G142" s="203" t="s">
        <v>138</v>
      </c>
      <c r="H142" s="204">
        <v>14</v>
      </c>
      <c r="I142" s="501"/>
      <c r="J142" s="205">
        <f aca="true" t="shared" si="10" ref="J142:J161">ROUND(I142*H142,2)</f>
        <v>0</v>
      </c>
      <c r="K142" s="206"/>
      <c r="L142" s="171"/>
      <c r="M142" s="118" t="s">
        <v>56</v>
      </c>
      <c r="N142" s="207" t="s">
        <v>71</v>
      </c>
      <c r="O142" s="208">
        <v>0.292</v>
      </c>
      <c r="P142" s="208">
        <f aca="true" t="shared" si="11" ref="P142:P161">O142*H142</f>
        <v>4.088</v>
      </c>
      <c r="Q142" s="208">
        <v>1E-05</v>
      </c>
      <c r="R142" s="208">
        <f aca="true" t="shared" si="12" ref="R142:R161">Q142*H142</f>
        <v>0.00014000000000000001</v>
      </c>
      <c r="S142" s="208">
        <v>0</v>
      </c>
      <c r="T142" s="117">
        <f aca="true" t="shared" si="13" ref="T142:T161">S142*H142</f>
        <v>0</v>
      </c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R142" s="108" t="s">
        <v>120</v>
      </c>
      <c r="AT142" s="108" t="s">
        <v>118</v>
      </c>
      <c r="AU142" s="108" t="s">
        <v>50</v>
      </c>
      <c r="AY142" s="169" t="s">
        <v>116</v>
      </c>
      <c r="BE142" s="209">
        <f aca="true" t="shared" si="14" ref="BE142:BE161">IF(N142="základní",J142,0)</f>
        <v>0</v>
      </c>
      <c r="BF142" s="209">
        <f aca="true" t="shared" si="15" ref="BF142:BF161">IF(N142="snížená",J142,0)</f>
        <v>0</v>
      </c>
      <c r="BG142" s="209">
        <f aca="true" t="shared" si="16" ref="BG142:BG161">IF(N142="zákl. přenesená",J142,0)</f>
        <v>0</v>
      </c>
      <c r="BH142" s="209">
        <f aca="true" t="shared" si="17" ref="BH142:BH161">IF(N142="sníž. přenesená",J142,0)</f>
        <v>0</v>
      </c>
      <c r="BI142" s="209">
        <f aca="true" t="shared" si="18" ref="BI142:BI161">IF(N142="nulová",J142,0)</f>
        <v>0</v>
      </c>
      <c r="BJ142" s="169" t="s">
        <v>114</v>
      </c>
      <c r="BK142" s="209">
        <f aca="true" t="shared" si="19" ref="BK142:BK161">ROUND(I142*H142,2)</f>
        <v>0</v>
      </c>
      <c r="BL142" s="169" t="s">
        <v>120</v>
      </c>
      <c r="BM142" s="108" t="s">
        <v>634</v>
      </c>
    </row>
    <row r="143" spans="1:65" s="160" customFormat="1" ht="21.75" customHeight="1">
      <c r="A143" s="172"/>
      <c r="B143" s="199"/>
      <c r="C143" s="213" t="s">
        <v>217</v>
      </c>
      <c r="D143" s="213" t="s">
        <v>131</v>
      </c>
      <c r="E143" s="214" t="s">
        <v>635</v>
      </c>
      <c r="F143" s="215" t="s">
        <v>636</v>
      </c>
      <c r="G143" s="216" t="s">
        <v>138</v>
      </c>
      <c r="H143" s="217">
        <v>2</v>
      </c>
      <c r="I143" s="502"/>
      <c r="J143" s="218">
        <f t="shared" si="10"/>
        <v>0</v>
      </c>
      <c r="K143" s="219"/>
      <c r="L143" s="109"/>
      <c r="M143" s="121" t="s">
        <v>56</v>
      </c>
      <c r="N143" s="220" t="s">
        <v>71</v>
      </c>
      <c r="O143" s="208">
        <v>0</v>
      </c>
      <c r="P143" s="208">
        <f t="shared" si="11"/>
        <v>0</v>
      </c>
      <c r="Q143" s="208">
        <v>0.004</v>
      </c>
      <c r="R143" s="208">
        <f t="shared" si="12"/>
        <v>0.008</v>
      </c>
      <c r="S143" s="208">
        <v>0</v>
      </c>
      <c r="T143" s="117">
        <f t="shared" si="13"/>
        <v>0</v>
      </c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R143" s="108" t="s">
        <v>128</v>
      </c>
      <c r="AT143" s="108" t="s">
        <v>131</v>
      </c>
      <c r="AU143" s="108" t="s">
        <v>50</v>
      </c>
      <c r="AY143" s="169" t="s">
        <v>116</v>
      </c>
      <c r="BE143" s="209">
        <f t="shared" si="14"/>
        <v>0</v>
      </c>
      <c r="BF143" s="209">
        <f t="shared" si="15"/>
        <v>0</v>
      </c>
      <c r="BG143" s="209">
        <f t="shared" si="16"/>
        <v>0</v>
      </c>
      <c r="BH143" s="209">
        <f t="shared" si="17"/>
        <v>0</v>
      </c>
      <c r="BI143" s="209">
        <f t="shared" si="18"/>
        <v>0</v>
      </c>
      <c r="BJ143" s="169" t="s">
        <v>114</v>
      </c>
      <c r="BK143" s="209">
        <f t="shared" si="19"/>
        <v>0</v>
      </c>
      <c r="BL143" s="169" t="s">
        <v>120</v>
      </c>
      <c r="BM143" s="108" t="s">
        <v>637</v>
      </c>
    </row>
    <row r="144" spans="1:65" s="160" customFormat="1" ht="21.75" customHeight="1">
      <c r="A144" s="172"/>
      <c r="B144" s="199"/>
      <c r="C144" s="213" t="s">
        <v>638</v>
      </c>
      <c r="D144" s="213" t="s">
        <v>131</v>
      </c>
      <c r="E144" s="214" t="s">
        <v>639</v>
      </c>
      <c r="F144" s="215" t="s">
        <v>640</v>
      </c>
      <c r="G144" s="216" t="s">
        <v>138</v>
      </c>
      <c r="H144" s="217">
        <v>4</v>
      </c>
      <c r="I144" s="502"/>
      <c r="J144" s="218">
        <f t="shared" si="10"/>
        <v>0</v>
      </c>
      <c r="K144" s="219"/>
      <c r="L144" s="109"/>
      <c r="M144" s="121" t="s">
        <v>56</v>
      </c>
      <c r="N144" s="220" t="s">
        <v>71</v>
      </c>
      <c r="O144" s="208">
        <v>0</v>
      </c>
      <c r="P144" s="208">
        <f t="shared" si="11"/>
        <v>0</v>
      </c>
      <c r="Q144" s="208">
        <v>0.00361</v>
      </c>
      <c r="R144" s="208">
        <f t="shared" si="12"/>
        <v>0.01444</v>
      </c>
      <c r="S144" s="208">
        <v>0</v>
      </c>
      <c r="T144" s="117">
        <f t="shared" si="13"/>
        <v>0</v>
      </c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R144" s="108" t="s">
        <v>128</v>
      </c>
      <c r="AT144" s="108" t="s">
        <v>131</v>
      </c>
      <c r="AU144" s="108" t="s">
        <v>50</v>
      </c>
      <c r="AY144" s="169" t="s">
        <v>116</v>
      </c>
      <c r="BE144" s="209">
        <f t="shared" si="14"/>
        <v>0</v>
      </c>
      <c r="BF144" s="209">
        <f t="shared" si="15"/>
        <v>0</v>
      </c>
      <c r="BG144" s="209">
        <f t="shared" si="16"/>
        <v>0</v>
      </c>
      <c r="BH144" s="209">
        <f t="shared" si="17"/>
        <v>0</v>
      </c>
      <c r="BI144" s="209">
        <f t="shared" si="18"/>
        <v>0</v>
      </c>
      <c r="BJ144" s="169" t="s">
        <v>114</v>
      </c>
      <c r="BK144" s="209">
        <f t="shared" si="19"/>
        <v>0</v>
      </c>
      <c r="BL144" s="169" t="s">
        <v>120</v>
      </c>
      <c r="BM144" s="108" t="s">
        <v>641</v>
      </c>
    </row>
    <row r="145" spans="1:65" s="160" customFormat="1" ht="21.75" customHeight="1">
      <c r="A145" s="172"/>
      <c r="B145" s="199"/>
      <c r="C145" s="213" t="s">
        <v>228</v>
      </c>
      <c r="D145" s="213" t="s">
        <v>131</v>
      </c>
      <c r="E145" s="214" t="s">
        <v>642</v>
      </c>
      <c r="F145" s="215" t="s">
        <v>643</v>
      </c>
      <c r="G145" s="216" t="s">
        <v>138</v>
      </c>
      <c r="H145" s="217">
        <v>8</v>
      </c>
      <c r="I145" s="502"/>
      <c r="J145" s="218">
        <f t="shared" si="10"/>
        <v>0</v>
      </c>
      <c r="K145" s="219"/>
      <c r="L145" s="109"/>
      <c r="M145" s="121" t="s">
        <v>56</v>
      </c>
      <c r="N145" s="220" t="s">
        <v>71</v>
      </c>
      <c r="O145" s="208">
        <v>0</v>
      </c>
      <c r="P145" s="208">
        <f t="shared" si="11"/>
        <v>0</v>
      </c>
      <c r="Q145" s="208">
        <v>0.00342</v>
      </c>
      <c r="R145" s="208">
        <f t="shared" si="12"/>
        <v>0.02736</v>
      </c>
      <c r="S145" s="208">
        <v>0</v>
      </c>
      <c r="T145" s="117">
        <f t="shared" si="13"/>
        <v>0</v>
      </c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R145" s="108" t="s">
        <v>128</v>
      </c>
      <c r="AT145" s="108" t="s">
        <v>131</v>
      </c>
      <c r="AU145" s="108" t="s">
        <v>50</v>
      </c>
      <c r="AY145" s="169" t="s">
        <v>116</v>
      </c>
      <c r="BE145" s="209">
        <f t="shared" si="14"/>
        <v>0</v>
      </c>
      <c r="BF145" s="209">
        <f t="shared" si="15"/>
        <v>0</v>
      </c>
      <c r="BG145" s="209">
        <f t="shared" si="16"/>
        <v>0</v>
      </c>
      <c r="BH145" s="209">
        <f t="shared" si="17"/>
        <v>0</v>
      </c>
      <c r="BI145" s="209">
        <f t="shared" si="18"/>
        <v>0</v>
      </c>
      <c r="BJ145" s="169" t="s">
        <v>114</v>
      </c>
      <c r="BK145" s="209">
        <f t="shared" si="19"/>
        <v>0</v>
      </c>
      <c r="BL145" s="169" t="s">
        <v>120</v>
      </c>
      <c r="BM145" s="108" t="s">
        <v>644</v>
      </c>
    </row>
    <row r="146" spans="1:65" s="160" customFormat="1" ht="21.75" customHeight="1">
      <c r="A146" s="172"/>
      <c r="B146" s="199"/>
      <c r="C146" s="200" t="s">
        <v>227</v>
      </c>
      <c r="D146" s="200" t="s">
        <v>118</v>
      </c>
      <c r="E146" s="201" t="s">
        <v>645</v>
      </c>
      <c r="F146" s="202" t="s">
        <v>646</v>
      </c>
      <c r="G146" s="203" t="s">
        <v>133</v>
      </c>
      <c r="H146" s="204">
        <v>10</v>
      </c>
      <c r="I146" s="501"/>
      <c r="J146" s="205">
        <f t="shared" si="10"/>
        <v>0</v>
      </c>
      <c r="K146" s="206"/>
      <c r="L146" s="171"/>
      <c r="M146" s="118" t="s">
        <v>56</v>
      </c>
      <c r="N146" s="207" t="s">
        <v>71</v>
      </c>
      <c r="O146" s="208">
        <v>0.683</v>
      </c>
      <c r="P146" s="208">
        <f t="shared" si="11"/>
        <v>6.83</v>
      </c>
      <c r="Q146" s="208">
        <v>0</v>
      </c>
      <c r="R146" s="208">
        <f t="shared" si="12"/>
        <v>0</v>
      </c>
      <c r="S146" s="208">
        <v>0</v>
      </c>
      <c r="T146" s="117">
        <f t="shared" si="13"/>
        <v>0</v>
      </c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R146" s="108" t="s">
        <v>120</v>
      </c>
      <c r="AT146" s="108" t="s">
        <v>118</v>
      </c>
      <c r="AU146" s="108" t="s">
        <v>50</v>
      </c>
      <c r="AY146" s="169" t="s">
        <v>116</v>
      </c>
      <c r="BE146" s="209">
        <f t="shared" si="14"/>
        <v>0</v>
      </c>
      <c r="BF146" s="209">
        <f t="shared" si="15"/>
        <v>0</v>
      </c>
      <c r="BG146" s="209">
        <f t="shared" si="16"/>
        <v>0</v>
      </c>
      <c r="BH146" s="209">
        <f t="shared" si="17"/>
        <v>0</v>
      </c>
      <c r="BI146" s="209">
        <f t="shared" si="18"/>
        <v>0</v>
      </c>
      <c r="BJ146" s="169" t="s">
        <v>114</v>
      </c>
      <c r="BK146" s="209">
        <f t="shared" si="19"/>
        <v>0</v>
      </c>
      <c r="BL146" s="169" t="s">
        <v>120</v>
      </c>
      <c r="BM146" s="108" t="s">
        <v>647</v>
      </c>
    </row>
    <row r="147" spans="1:65" s="160" customFormat="1" ht="16.5" customHeight="1">
      <c r="A147" s="172"/>
      <c r="B147" s="199"/>
      <c r="C147" s="213" t="s">
        <v>225</v>
      </c>
      <c r="D147" s="213" t="s">
        <v>131</v>
      </c>
      <c r="E147" s="214" t="s">
        <v>648</v>
      </c>
      <c r="F147" s="215" t="s">
        <v>649</v>
      </c>
      <c r="G147" s="216" t="s">
        <v>133</v>
      </c>
      <c r="H147" s="217">
        <v>10</v>
      </c>
      <c r="I147" s="502"/>
      <c r="J147" s="218">
        <f t="shared" si="10"/>
        <v>0</v>
      </c>
      <c r="K147" s="219"/>
      <c r="L147" s="109"/>
      <c r="M147" s="121" t="s">
        <v>56</v>
      </c>
      <c r="N147" s="220" t="s">
        <v>71</v>
      </c>
      <c r="O147" s="208">
        <v>0</v>
      </c>
      <c r="P147" s="208">
        <f t="shared" si="11"/>
        <v>0</v>
      </c>
      <c r="Q147" s="208">
        <v>0.0008</v>
      </c>
      <c r="R147" s="208">
        <f t="shared" si="12"/>
        <v>0.008</v>
      </c>
      <c r="S147" s="208">
        <v>0</v>
      </c>
      <c r="T147" s="117">
        <f t="shared" si="13"/>
        <v>0</v>
      </c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R147" s="108" t="s">
        <v>128</v>
      </c>
      <c r="AT147" s="108" t="s">
        <v>131</v>
      </c>
      <c r="AU147" s="108" t="s">
        <v>50</v>
      </c>
      <c r="AY147" s="169" t="s">
        <v>116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69" t="s">
        <v>114</v>
      </c>
      <c r="BK147" s="209">
        <f t="shared" si="19"/>
        <v>0</v>
      </c>
      <c r="BL147" s="169" t="s">
        <v>120</v>
      </c>
      <c r="BM147" s="108" t="s">
        <v>650</v>
      </c>
    </row>
    <row r="148" spans="1:65" s="160" customFormat="1" ht="21.75" customHeight="1">
      <c r="A148" s="172"/>
      <c r="B148" s="199"/>
      <c r="C148" s="200" t="s">
        <v>223</v>
      </c>
      <c r="D148" s="200" t="s">
        <v>118</v>
      </c>
      <c r="E148" s="201" t="s">
        <v>651</v>
      </c>
      <c r="F148" s="202" t="s">
        <v>652</v>
      </c>
      <c r="G148" s="203" t="s">
        <v>133</v>
      </c>
      <c r="H148" s="204">
        <v>2</v>
      </c>
      <c r="I148" s="501"/>
      <c r="J148" s="205">
        <f t="shared" si="10"/>
        <v>0</v>
      </c>
      <c r="K148" s="206"/>
      <c r="L148" s="171"/>
      <c r="M148" s="118" t="s">
        <v>56</v>
      </c>
      <c r="N148" s="207" t="s">
        <v>71</v>
      </c>
      <c r="O148" s="208">
        <v>0.7</v>
      </c>
      <c r="P148" s="208">
        <f t="shared" si="11"/>
        <v>1.4</v>
      </c>
      <c r="Q148" s="208">
        <v>8E-05</v>
      </c>
      <c r="R148" s="208">
        <f t="shared" si="12"/>
        <v>0.00016</v>
      </c>
      <c r="S148" s="208">
        <v>0</v>
      </c>
      <c r="T148" s="117">
        <f t="shared" si="13"/>
        <v>0</v>
      </c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R148" s="108" t="s">
        <v>120</v>
      </c>
      <c r="AT148" s="108" t="s">
        <v>118</v>
      </c>
      <c r="AU148" s="108" t="s">
        <v>50</v>
      </c>
      <c r="AY148" s="169" t="s">
        <v>116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69" t="s">
        <v>114</v>
      </c>
      <c r="BK148" s="209">
        <f t="shared" si="19"/>
        <v>0</v>
      </c>
      <c r="BL148" s="169" t="s">
        <v>120</v>
      </c>
      <c r="BM148" s="108" t="s">
        <v>653</v>
      </c>
    </row>
    <row r="149" spans="1:65" s="160" customFormat="1" ht="16.5" customHeight="1">
      <c r="A149" s="172"/>
      <c r="B149" s="199"/>
      <c r="C149" s="213" t="s">
        <v>222</v>
      </c>
      <c r="D149" s="213" t="s">
        <v>131</v>
      </c>
      <c r="E149" s="214" t="s">
        <v>654</v>
      </c>
      <c r="F149" s="215" t="s">
        <v>655</v>
      </c>
      <c r="G149" s="216" t="s">
        <v>133</v>
      </c>
      <c r="H149" s="217">
        <v>2</v>
      </c>
      <c r="I149" s="502"/>
      <c r="J149" s="218">
        <f t="shared" si="10"/>
        <v>0</v>
      </c>
      <c r="K149" s="219"/>
      <c r="L149" s="109"/>
      <c r="M149" s="121" t="s">
        <v>56</v>
      </c>
      <c r="N149" s="220" t="s">
        <v>71</v>
      </c>
      <c r="O149" s="208">
        <v>0</v>
      </c>
      <c r="P149" s="208">
        <f t="shared" si="11"/>
        <v>0</v>
      </c>
      <c r="Q149" s="208">
        <v>0.0004</v>
      </c>
      <c r="R149" s="208">
        <f t="shared" si="12"/>
        <v>0.0008</v>
      </c>
      <c r="S149" s="208">
        <v>0</v>
      </c>
      <c r="T149" s="117">
        <f t="shared" si="13"/>
        <v>0</v>
      </c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R149" s="108" t="s">
        <v>128</v>
      </c>
      <c r="AT149" s="108" t="s">
        <v>131</v>
      </c>
      <c r="AU149" s="108" t="s">
        <v>50</v>
      </c>
      <c r="AY149" s="169" t="s">
        <v>116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69" t="s">
        <v>114</v>
      </c>
      <c r="BK149" s="209">
        <f t="shared" si="19"/>
        <v>0</v>
      </c>
      <c r="BL149" s="169" t="s">
        <v>120</v>
      </c>
      <c r="BM149" s="108" t="s">
        <v>656</v>
      </c>
    </row>
    <row r="150" spans="1:65" s="160" customFormat="1" ht="21.75" customHeight="1">
      <c r="A150" s="172"/>
      <c r="B150" s="199"/>
      <c r="C150" s="200" t="s">
        <v>121</v>
      </c>
      <c r="D150" s="200" t="s">
        <v>118</v>
      </c>
      <c r="E150" s="201" t="s">
        <v>657</v>
      </c>
      <c r="F150" s="202" t="s">
        <v>658</v>
      </c>
      <c r="G150" s="203" t="s">
        <v>138</v>
      </c>
      <c r="H150" s="204">
        <v>5</v>
      </c>
      <c r="I150" s="501"/>
      <c r="J150" s="205">
        <f t="shared" si="10"/>
        <v>0</v>
      </c>
      <c r="K150" s="206"/>
      <c r="L150" s="171"/>
      <c r="M150" s="118" t="s">
        <v>56</v>
      </c>
      <c r="N150" s="207" t="s">
        <v>71</v>
      </c>
      <c r="O150" s="208">
        <v>0.062</v>
      </c>
      <c r="P150" s="208">
        <f t="shared" si="11"/>
        <v>0.31</v>
      </c>
      <c r="Q150" s="208">
        <v>1.7E-07</v>
      </c>
      <c r="R150" s="208">
        <f t="shared" si="12"/>
        <v>8.499999999999999E-07</v>
      </c>
      <c r="S150" s="208">
        <v>0</v>
      </c>
      <c r="T150" s="117">
        <f t="shared" si="13"/>
        <v>0</v>
      </c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R150" s="108" t="s">
        <v>120</v>
      </c>
      <c r="AT150" s="108" t="s">
        <v>118</v>
      </c>
      <c r="AU150" s="108" t="s">
        <v>50</v>
      </c>
      <c r="AY150" s="169" t="s">
        <v>116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69" t="s">
        <v>114</v>
      </c>
      <c r="BK150" s="209">
        <f t="shared" si="19"/>
        <v>0</v>
      </c>
      <c r="BL150" s="169" t="s">
        <v>120</v>
      </c>
      <c r="BM150" s="108" t="s">
        <v>659</v>
      </c>
    </row>
    <row r="151" spans="1:65" s="160" customFormat="1" ht="16.5" customHeight="1">
      <c r="A151" s="172"/>
      <c r="B151" s="199"/>
      <c r="C151" s="200" t="s">
        <v>123</v>
      </c>
      <c r="D151" s="200" t="s">
        <v>118</v>
      </c>
      <c r="E151" s="201" t="s">
        <v>660</v>
      </c>
      <c r="F151" s="202" t="s">
        <v>661</v>
      </c>
      <c r="G151" s="203" t="s">
        <v>138</v>
      </c>
      <c r="H151" s="204">
        <v>5</v>
      </c>
      <c r="I151" s="501"/>
      <c r="J151" s="205">
        <f t="shared" si="10"/>
        <v>0</v>
      </c>
      <c r="K151" s="206"/>
      <c r="L151" s="171"/>
      <c r="M151" s="118" t="s">
        <v>56</v>
      </c>
      <c r="N151" s="207" t="s">
        <v>71</v>
      </c>
      <c r="O151" s="208">
        <v>0.044</v>
      </c>
      <c r="P151" s="208">
        <f t="shared" si="11"/>
        <v>0.21999999999999997</v>
      </c>
      <c r="Q151" s="208">
        <v>0</v>
      </c>
      <c r="R151" s="208">
        <f t="shared" si="12"/>
        <v>0</v>
      </c>
      <c r="S151" s="208">
        <v>0</v>
      </c>
      <c r="T151" s="117">
        <f t="shared" si="13"/>
        <v>0</v>
      </c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R151" s="108" t="s">
        <v>120</v>
      </c>
      <c r="AT151" s="108" t="s">
        <v>118</v>
      </c>
      <c r="AU151" s="108" t="s">
        <v>50</v>
      </c>
      <c r="AY151" s="169" t="s">
        <v>116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69" t="s">
        <v>114</v>
      </c>
      <c r="BK151" s="209">
        <f t="shared" si="19"/>
        <v>0</v>
      </c>
      <c r="BL151" s="169" t="s">
        <v>120</v>
      </c>
      <c r="BM151" s="108" t="s">
        <v>662</v>
      </c>
    </row>
    <row r="152" spans="1:65" s="160" customFormat="1" ht="21.75" customHeight="1">
      <c r="A152" s="172"/>
      <c r="B152" s="199"/>
      <c r="C152" s="200" t="s">
        <v>229</v>
      </c>
      <c r="D152" s="200" t="s">
        <v>118</v>
      </c>
      <c r="E152" s="201" t="s">
        <v>663</v>
      </c>
      <c r="F152" s="202" t="s">
        <v>664</v>
      </c>
      <c r="G152" s="203" t="s">
        <v>133</v>
      </c>
      <c r="H152" s="204">
        <v>1</v>
      </c>
      <c r="I152" s="501"/>
      <c r="J152" s="205">
        <f t="shared" si="10"/>
        <v>0</v>
      </c>
      <c r="K152" s="206"/>
      <c r="L152" s="171"/>
      <c r="M152" s="118" t="s">
        <v>56</v>
      </c>
      <c r="N152" s="207" t="s">
        <v>71</v>
      </c>
      <c r="O152" s="208">
        <v>3.448</v>
      </c>
      <c r="P152" s="208">
        <f t="shared" si="11"/>
        <v>3.448</v>
      </c>
      <c r="Q152" s="208">
        <v>0.04553</v>
      </c>
      <c r="R152" s="208">
        <f t="shared" si="12"/>
        <v>0.04553</v>
      </c>
      <c r="S152" s="208">
        <v>0</v>
      </c>
      <c r="T152" s="117">
        <f t="shared" si="13"/>
        <v>0</v>
      </c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R152" s="108" t="s">
        <v>120</v>
      </c>
      <c r="AT152" s="108" t="s">
        <v>118</v>
      </c>
      <c r="AU152" s="108" t="s">
        <v>50</v>
      </c>
      <c r="AY152" s="169" t="s">
        <v>116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69" t="s">
        <v>114</v>
      </c>
      <c r="BK152" s="209">
        <f t="shared" si="19"/>
        <v>0</v>
      </c>
      <c r="BL152" s="169" t="s">
        <v>120</v>
      </c>
      <c r="BM152" s="108" t="s">
        <v>665</v>
      </c>
    </row>
    <row r="153" spans="1:65" s="160" customFormat="1" ht="21.75" customHeight="1">
      <c r="A153" s="172"/>
      <c r="B153" s="199"/>
      <c r="C153" s="200" t="s">
        <v>666</v>
      </c>
      <c r="D153" s="200" t="s">
        <v>118</v>
      </c>
      <c r="E153" s="201" t="s">
        <v>667</v>
      </c>
      <c r="F153" s="202" t="s">
        <v>668</v>
      </c>
      <c r="G153" s="203" t="s">
        <v>133</v>
      </c>
      <c r="H153" s="204">
        <v>2</v>
      </c>
      <c r="I153" s="501"/>
      <c r="J153" s="205">
        <f t="shared" si="10"/>
        <v>0</v>
      </c>
      <c r="K153" s="206"/>
      <c r="L153" s="171"/>
      <c r="M153" s="118" t="s">
        <v>56</v>
      </c>
      <c r="N153" s="207" t="s">
        <v>71</v>
      </c>
      <c r="O153" s="208">
        <v>4.198</v>
      </c>
      <c r="P153" s="208">
        <f t="shared" si="11"/>
        <v>8.396</v>
      </c>
      <c r="Q153" s="208">
        <v>0.3409</v>
      </c>
      <c r="R153" s="208">
        <f t="shared" si="12"/>
        <v>0.6818</v>
      </c>
      <c r="S153" s="208">
        <v>0</v>
      </c>
      <c r="T153" s="117">
        <f t="shared" si="13"/>
        <v>0</v>
      </c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R153" s="108" t="s">
        <v>120</v>
      </c>
      <c r="AT153" s="108" t="s">
        <v>118</v>
      </c>
      <c r="AU153" s="108" t="s">
        <v>50</v>
      </c>
      <c r="AY153" s="169" t="s">
        <v>116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69" t="s">
        <v>114</v>
      </c>
      <c r="BK153" s="209">
        <f t="shared" si="19"/>
        <v>0</v>
      </c>
      <c r="BL153" s="169" t="s">
        <v>120</v>
      </c>
      <c r="BM153" s="108" t="s">
        <v>669</v>
      </c>
    </row>
    <row r="154" spans="1:65" s="160" customFormat="1" ht="21.75" customHeight="1">
      <c r="A154" s="172"/>
      <c r="B154" s="199"/>
      <c r="C154" s="213" t="s">
        <v>670</v>
      </c>
      <c r="D154" s="213" t="s">
        <v>131</v>
      </c>
      <c r="E154" s="214" t="s">
        <v>671</v>
      </c>
      <c r="F154" s="215" t="s">
        <v>672</v>
      </c>
      <c r="G154" s="216" t="s">
        <v>133</v>
      </c>
      <c r="H154" s="217">
        <v>2</v>
      </c>
      <c r="I154" s="502"/>
      <c r="J154" s="218">
        <f t="shared" si="10"/>
        <v>0</v>
      </c>
      <c r="K154" s="219"/>
      <c r="L154" s="109"/>
      <c r="M154" s="121" t="s">
        <v>56</v>
      </c>
      <c r="N154" s="220" t="s">
        <v>71</v>
      </c>
      <c r="O154" s="208">
        <v>0</v>
      </c>
      <c r="P154" s="208">
        <f t="shared" si="11"/>
        <v>0</v>
      </c>
      <c r="Q154" s="208">
        <v>0.027</v>
      </c>
      <c r="R154" s="208">
        <f t="shared" si="12"/>
        <v>0.054</v>
      </c>
      <c r="S154" s="208">
        <v>0</v>
      </c>
      <c r="T154" s="117">
        <f t="shared" si="13"/>
        <v>0</v>
      </c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R154" s="108" t="s">
        <v>128</v>
      </c>
      <c r="AT154" s="108" t="s">
        <v>131</v>
      </c>
      <c r="AU154" s="108" t="s">
        <v>50</v>
      </c>
      <c r="AY154" s="169" t="s">
        <v>116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69" t="s">
        <v>114</v>
      </c>
      <c r="BK154" s="209">
        <f t="shared" si="19"/>
        <v>0</v>
      </c>
      <c r="BL154" s="169" t="s">
        <v>120</v>
      </c>
      <c r="BM154" s="108" t="s">
        <v>673</v>
      </c>
    </row>
    <row r="155" spans="1:65" s="160" customFormat="1" ht="21.75" customHeight="1">
      <c r="A155" s="172"/>
      <c r="B155" s="199"/>
      <c r="C155" s="213" t="s">
        <v>674</v>
      </c>
      <c r="D155" s="213" t="s">
        <v>131</v>
      </c>
      <c r="E155" s="214" t="s">
        <v>675</v>
      </c>
      <c r="F155" s="215" t="s">
        <v>676</v>
      </c>
      <c r="G155" s="216" t="s">
        <v>133</v>
      </c>
      <c r="H155" s="217">
        <v>2</v>
      </c>
      <c r="I155" s="502"/>
      <c r="J155" s="218">
        <f t="shared" si="10"/>
        <v>0</v>
      </c>
      <c r="K155" s="219"/>
      <c r="L155" s="109"/>
      <c r="M155" s="121" t="s">
        <v>56</v>
      </c>
      <c r="N155" s="220" t="s">
        <v>71</v>
      </c>
      <c r="O155" s="208">
        <v>0</v>
      </c>
      <c r="P155" s="208">
        <f t="shared" si="11"/>
        <v>0</v>
      </c>
      <c r="Q155" s="208">
        <v>0.111</v>
      </c>
      <c r="R155" s="208">
        <f t="shared" si="12"/>
        <v>0.222</v>
      </c>
      <c r="S155" s="208">
        <v>0</v>
      </c>
      <c r="T155" s="117">
        <f t="shared" si="13"/>
        <v>0</v>
      </c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R155" s="108" t="s">
        <v>128</v>
      </c>
      <c r="AT155" s="108" t="s">
        <v>131</v>
      </c>
      <c r="AU155" s="108" t="s">
        <v>50</v>
      </c>
      <c r="AY155" s="169" t="s">
        <v>116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69" t="s">
        <v>114</v>
      </c>
      <c r="BK155" s="209">
        <f t="shared" si="19"/>
        <v>0</v>
      </c>
      <c r="BL155" s="169" t="s">
        <v>120</v>
      </c>
      <c r="BM155" s="108" t="s">
        <v>677</v>
      </c>
    </row>
    <row r="156" spans="1:65" s="160" customFormat="1" ht="21.75" customHeight="1">
      <c r="A156" s="172"/>
      <c r="B156" s="199"/>
      <c r="C156" s="213" t="s">
        <v>678</v>
      </c>
      <c r="D156" s="213" t="s">
        <v>131</v>
      </c>
      <c r="E156" s="214" t="s">
        <v>679</v>
      </c>
      <c r="F156" s="215" t="s">
        <v>680</v>
      </c>
      <c r="G156" s="216" t="s">
        <v>133</v>
      </c>
      <c r="H156" s="217">
        <v>2</v>
      </c>
      <c r="I156" s="502"/>
      <c r="J156" s="218">
        <f t="shared" si="10"/>
        <v>0</v>
      </c>
      <c r="K156" s="219"/>
      <c r="L156" s="109"/>
      <c r="M156" s="121" t="s">
        <v>56</v>
      </c>
      <c r="N156" s="220" t="s">
        <v>71</v>
      </c>
      <c r="O156" s="208">
        <v>0</v>
      </c>
      <c r="P156" s="208">
        <f t="shared" si="11"/>
        <v>0</v>
      </c>
      <c r="Q156" s="208">
        <v>0.097</v>
      </c>
      <c r="R156" s="208">
        <f t="shared" si="12"/>
        <v>0.194</v>
      </c>
      <c r="S156" s="208">
        <v>0</v>
      </c>
      <c r="T156" s="117">
        <f t="shared" si="13"/>
        <v>0</v>
      </c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R156" s="108" t="s">
        <v>128</v>
      </c>
      <c r="AT156" s="108" t="s">
        <v>131</v>
      </c>
      <c r="AU156" s="108" t="s">
        <v>50</v>
      </c>
      <c r="AY156" s="169" t="s">
        <v>116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69" t="s">
        <v>114</v>
      </c>
      <c r="BK156" s="209">
        <f t="shared" si="19"/>
        <v>0</v>
      </c>
      <c r="BL156" s="169" t="s">
        <v>120</v>
      </c>
      <c r="BM156" s="108" t="s">
        <v>681</v>
      </c>
    </row>
    <row r="157" spans="1:65" s="160" customFormat="1" ht="21.75" customHeight="1">
      <c r="A157" s="172"/>
      <c r="B157" s="199"/>
      <c r="C157" s="213" t="s">
        <v>682</v>
      </c>
      <c r="D157" s="213" t="s">
        <v>131</v>
      </c>
      <c r="E157" s="214" t="s">
        <v>683</v>
      </c>
      <c r="F157" s="215" t="s">
        <v>684</v>
      </c>
      <c r="G157" s="216" t="s">
        <v>133</v>
      </c>
      <c r="H157" s="217">
        <v>2</v>
      </c>
      <c r="I157" s="502"/>
      <c r="J157" s="218">
        <f t="shared" si="10"/>
        <v>0</v>
      </c>
      <c r="K157" s="219"/>
      <c r="L157" s="109"/>
      <c r="M157" s="121" t="s">
        <v>56</v>
      </c>
      <c r="N157" s="220" t="s">
        <v>71</v>
      </c>
      <c r="O157" s="208">
        <v>0</v>
      </c>
      <c r="P157" s="208">
        <f t="shared" si="11"/>
        <v>0</v>
      </c>
      <c r="Q157" s="208">
        <v>0.0085</v>
      </c>
      <c r="R157" s="208">
        <f t="shared" si="12"/>
        <v>0.017</v>
      </c>
      <c r="S157" s="208">
        <v>0</v>
      </c>
      <c r="T157" s="117">
        <f t="shared" si="13"/>
        <v>0</v>
      </c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R157" s="108" t="s">
        <v>128</v>
      </c>
      <c r="AT157" s="108" t="s">
        <v>131</v>
      </c>
      <c r="AU157" s="108" t="s">
        <v>50</v>
      </c>
      <c r="AY157" s="169" t="s">
        <v>116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69" t="s">
        <v>114</v>
      </c>
      <c r="BK157" s="209">
        <f t="shared" si="19"/>
        <v>0</v>
      </c>
      <c r="BL157" s="169" t="s">
        <v>120</v>
      </c>
      <c r="BM157" s="108" t="s">
        <v>685</v>
      </c>
    </row>
    <row r="158" spans="1:65" s="160" customFormat="1" ht="21.75" customHeight="1">
      <c r="A158" s="172"/>
      <c r="B158" s="199"/>
      <c r="C158" s="200" t="s">
        <v>686</v>
      </c>
      <c r="D158" s="200" t="s">
        <v>118</v>
      </c>
      <c r="E158" s="201" t="s">
        <v>687</v>
      </c>
      <c r="F158" s="202" t="s">
        <v>688</v>
      </c>
      <c r="G158" s="203" t="s">
        <v>133</v>
      </c>
      <c r="H158" s="204">
        <v>2</v>
      </c>
      <c r="I158" s="501"/>
      <c r="J158" s="205">
        <f t="shared" si="10"/>
        <v>0</v>
      </c>
      <c r="K158" s="206"/>
      <c r="L158" s="171"/>
      <c r="M158" s="118" t="s">
        <v>56</v>
      </c>
      <c r="N158" s="207" t="s">
        <v>71</v>
      </c>
      <c r="O158" s="208">
        <v>2.064</v>
      </c>
      <c r="P158" s="208">
        <f t="shared" si="11"/>
        <v>4.128</v>
      </c>
      <c r="Q158" s="208">
        <v>0.21734</v>
      </c>
      <c r="R158" s="208">
        <f t="shared" si="12"/>
        <v>0.43468</v>
      </c>
      <c r="S158" s="208">
        <v>0</v>
      </c>
      <c r="T158" s="117">
        <f t="shared" si="13"/>
        <v>0</v>
      </c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R158" s="108" t="s">
        <v>120</v>
      </c>
      <c r="AT158" s="108" t="s">
        <v>118</v>
      </c>
      <c r="AU158" s="108" t="s">
        <v>50</v>
      </c>
      <c r="AY158" s="169" t="s">
        <v>116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69" t="s">
        <v>114</v>
      </c>
      <c r="BK158" s="209">
        <f t="shared" si="19"/>
        <v>0</v>
      </c>
      <c r="BL158" s="169" t="s">
        <v>120</v>
      </c>
      <c r="BM158" s="108" t="s">
        <v>689</v>
      </c>
    </row>
    <row r="159" spans="1:65" s="160" customFormat="1" ht="16.5" customHeight="1">
      <c r="A159" s="172"/>
      <c r="B159" s="199"/>
      <c r="C159" s="213" t="s">
        <v>690</v>
      </c>
      <c r="D159" s="213" t="s">
        <v>131</v>
      </c>
      <c r="E159" s="214" t="s">
        <v>691</v>
      </c>
      <c r="F159" s="215" t="s">
        <v>692</v>
      </c>
      <c r="G159" s="216" t="s">
        <v>133</v>
      </c>
      <c r="H159" s="217">
        <v>2</v>
      </c>
      <c r="I159" s="502"/>
      <c r="J159" s="218">
        <f t="shared" si="10"/>
        <v>0</v>
      </c>
      <c r="K159" s="219"/>
      <c r="L159" s="109"/>
      <c r="M159" s="121" t="s">
        <v>56</v>
      </c>
      <c r="N159" s="220" t="s">
        <v>71</v>
      </c>
      <c r="O159" s="208">
        <v>0</v>
      </c>
      <c r="P159" s="208">
        <f t="shared" si="11"/>
        <v>0</v>
      </c>
      <c r="Q159" s="208">
        <v>0.0506</v>
      </c>
      <c r="R159" s="208">
        <f t="shared" si="12"/>
        <v>0.1012</v>
      </c>
      <c r="S159" s="208">
        <v>0</v>
      </c>
      <c r="T159" s="117">
        <f t="shared" si="13"/>
        <v>0</v>
      </c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R159" s="108" t="s">
        <v>128</v>
      </c>
      <c r="AT159" s="108" t="s">
        <v>131</v>
      </c>
      <c r="AU159" s="108" t="s">
        <v>50</v>
      </c>
      <c r="AY159" s="169" t="s">
        <v>116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69" t="s">
        <v>114</v>
      </c>
      <c r="BK159" s="209">
        <f t="shared" si="19"/>
        <v>0</v>
      </c>
      <c r="BL159" s="169" t="s">
        <v>120</v>
      </c>
      <c r="BM159" s="108" t="s">
        <v>693</v>
      </c>
    </row>
    <row r="160" spans="1:65" s="160" customFormat="1" ht="21.75" customHeight="1">
      <c r="A160" s="172"/>
      <c r="B160" s="199"/>
      <c r="C160" s="200" t="s">
        <v>163</v>
      </c>
      <c r="D160" s="200" t="s">
        <v>118</v>
      </c>
      <c r="E160" s="201" t="s">
        <v>694</v>
      </c>
      <c r="F160" s="202" t="s">
        <v>695</v>
      </c>
      <c r="G160" s="203" t="s">
        <v>138</v>
      </c>
      <c r="H160" s="204">
        <v>5</v>
      </c>
      <c r="I160" s="501"/>
      <c r="J160" s="205">
        <f t="shared" si="10"/>
        <v>0</v>
      </c>
      <c r="K160" s="206"/>
      <c r="L160" s="171"/>
      <c r="M160" s="118" t="s">
        <v>56</v>
      </c>
      <c r="N160" s="207" t="s">
        <v>71</v>
      </c>
      <c r="O160" s="208">
        <v>0.054</v>
      </c>
      <c r="P160" s="208">
        <f t="shared" si="11"/>
        <v>0.27</v>
      </c>
      <c r="Q160" s="208">
        <v>0.00019236</v>
      </c>
      <c r="R160" s="208">
        <f t="shared" si="12"/>
        <v>0.0009618000000000001</v>
      </c>
      <c r="S160" s="208">
        <v>0</v>
      </c>
      <c r="T160" s="117">
        <f t="shared" si="13"/>
        <v>0</v>
      </c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R160" s="108" t="s">
        <v>120</v>
      </c>
      <c r="AT160" s="108" t="s">
        <v>118</v>
      </c>
      <c r="AU160" s="108" t="s">
        <v>50</v>
      </c>
      <c r="AY160" s="169" t="s">
        <v>116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69" t="s">
        <v>114</v>
      </c>
      <c r="BK160" s="209">
        <f t="shared" si="19"/>
        <v>0</v>
      </c>
      <c r="BL160" s="169" t="s">
        <v>120</v>
      </c>
      <c r="BM160" s="108" t="s">
        <v>696</v>
      </c>
    </row>
    <row r="161" spans="1:65" s="160" customFormat="1" ht="21.75" customHeight="1">
      <c r="A161" s="172"/>
      <c r="B161" s="199"/>
      <c r="C161" s="200" t="s">
        <v>142</v>
      </c>
      <c r="D161" s="200" t="s">
        <v>118</v>
      </c>
      <c r="E161" s="201" t="s">
        <v>697</v>
      </c>
      <c r="F161" s="202" t="s">
        <v>698</v>
      </c>
      <c r="G161" s="203" t="s">
        <v>138</v>
      </c>
      <c r="H161" s="204">
        <v>19</v>
      </c>
      <c r="I161" s="501"/>
      <c r="J161" s="205">
        <f t="shared" si="10"/>
        <v>0</v>
      </c>
      <c r="K161" s="206"/>
      <c r="L161" s="171"/>
      <c r="M161" s="118" t="s">
        <v>56</v>
      </c>
      <c r="N161" s="207" t="s">
        <v>71</v>
      </c>
      <c r="O161" s="208">
        <v>0.025</v>
      </c>
      <c r="P161" s="208">
        <f t="shared" si="11"/>
        <v>0.47500000000000003</v>
      </c>
      <c r="Q161" s="208">
        <v>9.45E-05</v>
      </c>
      <c r="R161" s="208">
        <f t="shared" si="12"/>
        <v>0.0017955000000000002</v>
      </c>
      <c r="S161" s="208">
        <v>0</v>
      </c>
      <c r="T161" s="117">
        <f t="shared" si="13"/>
        <v>0</v>
      </c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R161" s="108" t="s">
        <v>120</v>
      </c>
      <c r="AT161" s="108" t="s">
        <v>118</v>
      </c>
      <c r="AU161" s="108" t="s">
        <v>50</v>
      </c>
      <c r="AY161" s="169" t="s">
        <v>116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69" t="s">
        <v>114</v>
      </c>
      <c r="BK161" s="209">
        <f t="shared" si="19"/>
        <v>0</v>
      </c>
      <c r="BL161" s="169" t="s">
        <v>120</v>
      </c>
      <c r="BM161" s="108" t="s">
        <v>699</v>
      </c>
    </row>
    <row r="162" spans="2:63" s="191" customFormat="1" ht="22.9" customHeight="1">
      <c r="B162" s="192"/>
      <c r="D162" s="105" t="s">
        <v>111</v>
      </c>
      <c r="E162" s="120" t="s">
        <v>173</v>
      </c>
      <c r="F162" s="120" t="s">
        <v>174</v>
      </c>
      <c r="J162" s="198">
        <f>BK162</f>
        <v>0</v>
      </c>
      <c r="L162" s="192"/>
      <c r="M162" s="194"/>
      <c r="N162" s="195"/>
      <c r="O162" s="195"/>
      <c r="P162" s="196">
        <f>P163</f>
        <v>23.52608</v>
      </c>
      <c r="Q162" s="195"/>
      <c r="R162" s="196">
        <f>R163</f>
        <v>0</v>
      </c>
      <c r="S162" s="195"/>
      <c r="T162" s="197">
        <f>T163</f>
        <v>0</v>
      </c>
      <c r="AR162" s="105" t="s">
        <v>114</v>
      </c>
      <c r="AT162" s="106" t="s">
        <v>111</v>
      </c>
      <c r="AU162" s="106" t="s">
        <v>114</v>
      </c>
      <c r="AY162" s="105" t="s">
        <v>116</v>
      </c>
      <c r="BK162" s="107">
        <f>BK163</f>
        <v>0</v>
      </c>
    </row>
    <row r="163" spans="1:65" s="160" customFormat="1" ht="21.75" customHeight="1">
      <c r="A163" s="172"/>
      <c r="B163" s="199"/>
      <c r="C163" s="200" t="s">
        <v>700</v>
      </c>
      <c r="D163" s="200" t="s">
        <v>118</v>
      </c>
      <c r="E163" s="201" t="s">
        <v>701</v>
      </c>
      <c r="F163" s="202" t="s">
        <v>702</v>
      </c>
      <c r="G163" s="203" t="s">
        <v>127</v>
      </c>
      <c r="H163" s="204">
        <v>15.896</v>
      </c>
      <c r="I163" s="501"/>
      <c r="J163" s="205">
        <f>ROUND(I163*H163,2)</f>
        <v>0</v>
      </c>
      <c r="K163" s="206"/>
      <c r="L163" s="171"/>
      <c r="M163" s="118" t="s">
        <v>56</v>
      </c>
      <c r="N163" s="207" t="s">
        <v>71</v>
      </c>
      <c r="O163" s="208">
        <v>1.48</v>
      </c>
      <c r="P163" s="208">
        <f>O163*H163</f>
        <v>23.52608</v>
      </c>
      <c r="Q163" s="208">
        <v>0</v>
      </c>
      <c r="R163" s="208">
        <f>Q163*H163</f>
        <v>0</v>
      </c>
      <c r="S163" s="208">
        <v>0</v>
      </c>
      <c r="T163" s="117">
        <f>S163*H163</f>
        <v>0</v>
      </c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R163" s="108" t="s">
        <v>120</v>
      </c>
      <c r="AT163" s="108" t="s">
        <v>118</v>
      </c>
      <c r="AU163" s="108" t="s">
        <v>50</v>
      </c>
      <c r="AY163" s="169" t="s">
        <v>116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9" t="s">
        <v>114</v>
      </c>
      <c r="BK163" s="209">
        <f>ROUND(I163*H163,2)</f>
        <v>0</v>
      </c>
      <c r="BL163" s="169" t="s">
        <v>120</v>
      </c>
      <c r="BM163" s="108" t="s">
        <v>703</v>
      </c>
    </row>
    <row r="164" spans="2:63" s="191" customFormat="1" ht="25.9" customHeight="1">
      <c r="B164" s="192"/>
      <c r="D164" s="105" t="s">
        <v>111</v>
      </c>
      <c r="E164" s="119" t="s">
        <v>175</v>
      </c>
      <c r="F164" s="119" t="s">
        <v>176</v>
      </c>
      <c r="J164" s="193">
        <f>BK164</f>
        <v>0</v>
      </c>
      <c r="L164" s="192"/>
      <c r="M164" s="194"/>
      <c r="N164" s="195"/>
      <c r="O164" s="195"/>
      <c r="P164" s="196">
        <f>P165</f>
        <v>2.6722319999999997</v>
      </c>
      <c r="Q164" s="195"/>
      <c r="R164" s="196">
        <f>R165</f>
        <v>0.015620000000000002</v>
      </c>
      <c r="S164" s="195"/>
      <c r="T164" s="197">
        <f>T165</f>
        <v>0</v>
      </c>
      <c r="AR164" s="105" t="s">
        <v>50</v>
      </c>
      <c r="AT164" s="106" t="s">
        <v>111</v>
      </c>
      <c r="AU164" s="106" t="s">
        <v>115</v>
      </c>
      <c r="AY164" s="105" t="s">
        <v>116</v>
      </c>
      <c r="BK164" s="107">
        <f>BK165</f>
        <v>0</v>
      </c>
    </row>
    <row r="165" spans="2:63" s="191" customFormat="1" ht="22.9" customHeight="1">
      <c r="B165" s="192"/>
      <c r="D165" s="105" t="s">
        <v>111</v>
      </c>
      <c r="E165" s="120" t="s">
        <v>704</v>
      </c>
      <c r="F165" s="120" t="s">
        <v>705</v>
      </c>
      <c r="J165" s="198">
        <f>BK165</f>
        <v>0</v>
      </c>
      <c r="L165" s="192"/>
      <c r="M165" s="194"/>
      <c r="N165" s="195"/>
      <c r="O165" s="195"/>
      <c r="P165" s="196">
        <f>SUM(P166:P174)</f>
        <v>2.6722319999999997</v>
      </c>
      <c r="Q165" s="195"/>
      <c r="R165" s="196">
        <f>SUM(R166:R174)</f>
        <v>0.015620000000000002</v>
      </c>
      <c r="S165" s="195"/>
      <c r="T165" s="197">
        <f>SUM(T166:T174)</f>
        <v>0</v>
      </c>
      <c r="AR165" s="105" t="s">
        <v>50</v>
      </c>
      <c r="AT165" s="106" t="s">
        <v>111</v>
      </c>
      <c r="AU165" s="106" t="s">
        <v>114</v>
      </c>
      <c r="AY165" s="105" t="s">
        <v>116</v>
      </c>
      <c r="BK165" s="107">
        <f>SUM(BK166:BK174)</f>
        <v>0</v>
      </c>
    </row>
    <row r="166" spans="1:65" s="160" customFormat="1" ht="16.5" customHeight="1">
      <c r="A166" s="172"/>
      <c r="B166" s="199"/>
      <c r="C166" s="200" t="s">
        <v>153</v>
      </c>
      <c r="D166" s="200" t="s">
        <v>118</v>
      </c>
      <c r="E166" s="201" t="s">
        <v>706</v>
      </c>
      <c r="F166" s="202" t="s">
        <v>707</v>
      </c>
      <c r="G166" s="203" t="s">
        <v>133</v>
      </c>
      <c r="H166" s="204">
        <v>1</v>
      </c>
      <c r="I166" s="501"/>
      <c r="J166" s="205">
        <f aca="true" t="shared" si="20" ref="J166:J174">ROUND(I166*H166,2)</f>
        <v>0</v>
      </c>
      <c r="K166" s="206"/>
      <c r="L166" s="171"/>
      <c r="M166" s="118" t="s">
        <v>56</v>
      </c>
      <c r="N166" s="207" t="s">
        <v>71</v>
      </c>
      <c r="O166" s="208">
        <v>0.425</v>
      </c>
      <c r="P166" s="208">
        <f aca="true" t="shared" si="21" ref="P166:P174">O166*H166</f>
        <v>0.425</v>
      </c>
      <c r="Q166" s="208">
        <v>0</v>
      </c>
      <c r="R166" s="208">
        <f aca="true" t="shared" si="22" ref="R166:R174">Q166*H166</f>
        <v>0</v>
      </c>
      <c r="S166" s="208">
        <v>0</v>
      </c>
      <c r="T166" s="117">
        <f aca="true" t="shared" si="23" ref="T166:T174">S166*H166</f>
        <v>0</v>
      </c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R166" s="108" t="s">
        <v>178</v>
      </c>
      <c r="AT166" s="108" t="s">
        <v>118</v>
      </c>
      <c r="AU166" s="108" t="s">
        <v>50</v>
      </c>
      <c r="AY166" s="169" t="s">
        <v>116</v>
      </c>
      <c r="BE166" s="209">
        <f aca="true" t="shared" si="24" ref="BE166:BE174">IF(N166="základní",J166,0)</f>
        <v>0</v>
      </c>
      <c r="BF166" s="209">
        <f aca="true" t="shared" si="25" ref="BF166:BF174">IF(N166="snížená",J166,0)</f>
        <v>0</v>
      </c>
      <c r="BG166" s="209">
        <f aca="true" t="shared" si="26" ref="BG166:BG174">IF(N166="zákl. přenesená",J166,0)</f>
        <v>0</v>
      </c>
      <c r="BH166" s="209">
        <f aca="true" t="shared" si="27" ref="BH166:BH174">IF(N166="sníž. přenesená",J166,0)</f>
        <v>0</v>
      </c>
      <c r="BI166" s="209">
        <f aca="true" t="shared" si="28" ref="BI166:BI174">IF(N166="nulová",J166,0)</f>
        <v>0</v>
      </c>
      <c r="BJ166" s="169" t="s">
        <v>114</v>
      </c>
      <c r="BK166" s="209">
        <f aca="true" t="shared" si="29" ref="BK166:BK174">ROUND(I166*H166,2)</f>
        <v>0</v>
      </c>
      <c r="BL166" s="169" t="s">
        <v>178</v>
      </c>
      <c r="BM166" s="108" t="s">
        <v>708</v>
      </c>
    </row>
    <row r="167" spans="1:65" s="160" customFormat="1" ht="21.75" customHeight="1">
      <c r="A167" s="172"/>
      <c r="B167" s="199"/>
      <c r="C167" s="200" t="s">
        <v>154</v>
      </c>
      <c r="D167" s="200" t="s">
        <v>118</v>
      </c>
      <c r="E167" s="201" t="s">
        <v>709</v>
      </c>
      <c r="F167" s="202" t="s">
        <v>710</v>
      </c>
      <c r="G167" s="203" t="s">
        <v>133</v>
      </c>
      <c r="H167" s="204">
        <v>1</v>
      </c>
      <c r="I167" s="501"/>
      <c r="J167" s="205">
        <f t="shared" si="20"/>
        <v>0</v>
      </c>
      <c r="K167" s="206"/>
      <c r="L167" s="171"/>
      <c r="M167" s="118" t="s">
        <v>56</v>
      </c>
      <c r="N167" s="207" t="s">
        <v>71</v>
      </c>
      <c r="O167" s="208">
        <v>0.181</v>
      </c>
      <c r="P167" s="208">
        <f t="shared" si="21"/>
        <v>0.181</v>
      </c>
      <c r="Q167" s="208">
        <v>0.00017</v>
      </c>
      <c r="R167" s="208">
        <f t="shared" si="22"/>
        <v>0.00017</v>
      </c>
      <c r="S167" s="208">
        <v>0</v>
      </c>
      <c r="T167" s="117">
        <f t="shared" si="23"/>
        <v>0</v>
      </c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R167" s="108" t="s">
        <v>178</v>
      </c>
      <c r="AT167" s="108" t="s">
        <v>118</v>
      </c>
      <c r="AU167" s="108" t="s">
        <v>50</v>
      </c>
      <c r="AY167" s="169" t="s">
        <v>116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69" t="s">
        <v>114</v>
      </c>
      <c r="BK167" s="209">
        <f t="shared" si="29"/>
        <v>0</v>
      </c>
      <c r="BL167" s="169" t="s">
        <v>178</v>
      </c>
      <c r="BM167" s="108" t="s">
        <v>711</v>
      </c>
    </row>
    <row r="168" spans="1:65" s="160" customFormat="1" ht="21.75" customHeight="1">
      <c r="A168" s="172"/>
      <c r="B168" s="199"/>
      <c r="C168" s="200" t="s">
        <v>165</v>
      </c>
      <c r="D168" s="200" t="s">
        <v>118</v>
      </c>
      <c r="E168" s="201" t="s">
        <v>712</v>
      </c>
      <c r="F168" s="202" t="s">
        <v>713</v>
      </c>
      <c r="G168" s="203" t="s">
        <v>133</v>
      </c>
      <c r="H168" s="204">
        <v>1</v>
      </c>
      <c r="I168" s="501"/>
      <c r="J168" s="205">
        <f t="shared" si="20"/>
        <v>0</v>
      </c>
      <c r="K168" s="206"/>
      <c r="L168" s="171"/>
      <c r="M168" s="118" t="s">
        <v>56</v>
      </c>
      <c r="N168" s="207" t="s">
        <v>71</v>
      </c>
      <c r="O168" s="208">
        <v>0.114</v>
      </c>
      <c r="P168" s="208">
        <f t="shared" si="21"/>
        <v>0.114</v>
      </c>
      <c r="Q168" s="208">
        <v>0.00027</v>
      </c>
      <c r="R168" s="208">
        <f t="shared" si="22"/>
        <v>0.00027</v>
      </c>
      <c r="S168" s="208">
        <v>0</v>
      </c>
      <c r="T168" s="117">
        <f t="shared" si="23"/>
        <v>0</v>
      </c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R168" s="108" t="s">
        <v>178</v>
      </c>
      <c r="AT168" s="108" t="s">
        <v>118</v>
      </c>
      <c r="AU168" s="108" t="s">
        <v>50</v>
      </c>
      <c r="AY168" s="169" t="s">
        <v>116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69" t="s">
        <v>114</v>
      </c>
      <c r="BK168" s="209">
        <f t="shared" si="29"/>
        <v>0</v>
      </c>
      <c r="BL168" s="169" t="s">
        <v>178</v>
      </c>
      <c r="BM168" s="108" t="s">
        <v>714</v>
      </c>
    </row>
    <row r="169" spans="1:65" s="160" customFormat="1" ht="33" customHeight="1">
      <c r="A169" s="172"/>
      <c r="B169" s="199"/>
      <c r="C169" s="200" t="s">
        <v>166</v>
      </c>
      <c r="D169" s="200" t="s">
        <v>118</v>
      </c>
      <c r="E169" s="201" t="s">
        <v>715</v>
      </c>
      <c r="F169" s="202" t="s">
        <v>716</v>
      </c>
      <c r="G169" s="203" t="s">
        <v>133</v>
      </c>
      <c r="H169" s="204">
        <v>1</v>
      </c>
      <c r="I169" s="501"/>
      <c r="J169" s="205">
        <f t="shared" si="20"/>
        <v>0</v>
      </c>
      <c r="K169" s="206"/>
      <c r="L169" s="171"/>
      <c r="M169" s="118" t="s">
        <v>56</v>
      </c>
      <c r="N169" s="207" t="s">
        <v>71</v>
      </c>
      <c r="O169" s="208">
        <v>0.16</v>
      </c>
      <c r="P169" s="208">
        <f t="shared" si="21"/>
        <v>0.16</v>
      </c>
      <c r="Q169" s="208">
        <v>0.00022</v>
      </c>
      <c r="R169" s="208">
        <f t="shared" si="22"/>
        <v>0.00022</v>
      </c>
      <c r="S169" s="208">
        <v>0</v>
      </c>
      <c r="T169" s="117">
        <f t="shared" si="23"/>
        <v>0</v>
      </c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R169" s="108" t="s">
        <v>178</v>
      </c>
      <c r="AT169" s="108" t="s">
        <v>118</v>
      </c>
      <c r="AU169" s="108" t="s">
        <v>50</v>
      </c>
      <c r="AY169" s="169" t="s">
        <v>116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69" t="s">
        <v>114</v>
      </c>
      <c r="BK169" s="209">
        <f t="shared" si="29"/>
        <v>0</v>
      </c>
      <c r="BL169" s="169" t="s">
        <v>178</v>
      </c>
      <c r="BM169" s="108" t="s">
        <v>717</v>
      </c>
    </row>
    <row r="170" spans="1:65" s="160" customFormat="1" ht="16.5" customHeight="1">
      <c r="A170" s="172"/>
      <c r="B170" s="199"/>
      <c r="C170" s="200" t="s">
        <v>718</v>
      </c>
      <c r="D170" s="200" t="s">
        <v>118</v>
      </c>
      <c r="E170" s="201" t="s">
        <v>719</v>
      </c>
      <c r="F170" s="202" t="s">
        <v>720</v>
      </c>
      <c r="G170" s="203" t="s">
        <v>138</v>
      </c>
      <c r="H170" s="204">
        <v>20</v>
      </c>
      <c r="I170" s="501"/>
      <c r="J170" s="205">
        <f t="shared" si="20"/>
        <v>0</v>
      </c>
      <c r="K170" s="206"/>
      <c r="L170" s="171"/>
      <c r="M170" s="118" t="s">
        <v>56</v>
      </c>
      <c r="N170" s="207" t="s">
        <v>71</v>
      </c>
      <c r="O170" s="208">
        <v>0.023</v>
      </c>
      <c r="P170" s="208">
        <f t="shared" si="21"/>
        <v>0.45999999999999996</v>
      </c>
      <c r="Q170" s="208">
        <v>0.00048</v>
      </c>
      <c r="R170" s="208">
        <f t="shared" si="22"/>
        <v>0.009600000000000001</v>
      </c>
      <c r="S170" s="208">
        <v>0</v>
      </c>
      <c r="T170" s="117">
        <f t="shared" si="23"/>
        <v>0</v>
      </c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R170" s="108" t="s">
        <v>178</v>
      </c>
      <c r="AT170" s="108" t="s">
        <v>118</v>
      </c>
      <c r="AU170" s="108" t="s">
        <v>50</v>
      </c>
      <c r="AY170" s="169" t="s">
        <v>116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69" t="s">
        <v>114</v>
      </c>
      <c r="BK170" s="209">
        <f t="shared" si="29"/>
        <v>0</v>
      </c>
      <c r="BL170" s="169" t="s">
        <v>178</v>
      </c>
      <c r="BM170" s="108" t="s">
        <v>721</v>
      </c>
    </row>
    <row r="171" spans="1:65" s="160" customFormat="1" ht="16.5" customHeight="1">
      <c r="A171" s="172"/>
      <c r="B171" s="199"/>
      <c r="C171" s="200" t="s">
        <v>722</v>
      </c>
      <c r="D171" s="200" t="s">
        <v>118</v>
      </c>
      <c r="E171" s="201" t="s">
        <v>723</v>
      </c>
      <c r="F171" s="202" t="s">
        <v>724</v>
      </c>
      <c r="G171" s="203" t="s">
        <v>133</v>
      </c>
      <c r="H171" s="204">
        <v>1</v>
      </c>
      <c r="I171" s="501"/>
      <c r="J171" s="205">
        <f t="shared" si="20"/>
        <v>0</v>
      </c>
      <c r="K171" s="206"/>
      <c r="L171" s="171"/>
      <c r="M171" s="118" t="s">
        <v>56</v>
      </c>
      <c r="N171" s="207" t="s">
        <v>71</v>
      </c>
      <c r="O171" s="208">
        <v>0.418</v>
      </c>
      <c r="P171" s="208">
        <f t="shared" si="21"/>
        <v>0.418</v>
      </c>
      <c r="Q171" s="208">
        <v>9E-05</v>
      </c>
      <c r="R171" s="208">
        <f t="shared" si="22"/>
        <v>9E-05</v>
      </c>
      <c r="S171" s="208">
        <v>0</v>
      </c>
      <c r="T171" s="117">
        <f t="shared" si="23"/>
        <v>0</v>
      </c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R171" s="108" t="s">
        <v>178</v>
      </c>
      <c r="AT171" s="108" t="s">
        <v>118</v>
      </c>
      <c r="AU171" s="108" t="s">
        <v>50</v>
      </c>
      <c r="AY171" s="169" t="s">
        <v>116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69" t="s">
        <v>114</v>
      </c>
      <c r="BK171" s="209">
        <f t="shared" si="29"/>
        <v>0</v>
      </c>
      <c r="BL171" s="169" t="s">
        <v>178</v>
      </c>
      <c r="BM171" s="108" t="s">
        <v>725</v>
      </c>
    </row>
    <row r="172" spans="1:65" s="160" customFormat="1" ht="33" customHeight="1">
      <c r="A172" s="172"/>
      <c r="B172" s="199"/>
      <c r="C172" s="200" t="s">
        <v>151</v>
      </c>
      <c r="D172" s="200" t="s">
        <v>118</v>
      </c>
      <c r="E172" s="201" t="s">
        <v>726</v>
      </c>
      <c r="F172" s="202" t="s">
        <v>727</v>
      </c>
      <c r="G172" s="203" t="s">
        <v>133</v>
      </c>
      <c r="H172" s="204">
        <v>1</v>
      </c>
      <c r="I172" s="501"/>
      <c r="J172" s="205">
        <f t="shared" si="20"/>
        <v>0</v>
      </c>
      <c r="K172" s="206"/>
      <c r="L172" s="171"/>
      <c r="M172" s="118" t="s">
        <v>56</v>
      </c>
      <c r="N172" s="207" t="s">
        <v>71</v>
      </c>
      <c r="O172" s="208">
        <v>0.393</v>
      </c>
      <c r="P172" s="208">
        <f t="shared" si="21"/>
        <v>0.393</v>
      </c>
      <c r="Q172" s="208">
        <v>0.00327</v>
      </c>
      <c r="R172" s="208">
        <f t="shared" si="22"/>
        <v>0.00327</v>
      </c>
      <c r="S172" s="208">
        <v>0</v>
      </c>
      <c r="T172" s="117">
        <f t="shared" si="23"/>
        <v>0</v>
      </c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R172" s="108" t="s">
        <v>178</v>
      </c>
      <c r="AT172" s="108" t="s">
        <v>118</v>
      </c>
      <c r="AU172" s="108" t="s">
        <v>50</v>
      </c>
      <c r="AY172" s="169" t="s">
        <v>116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69" t="s">
        <v>114</v>
      </c>
      <c r="BK172" s="209">
        <f t="shared" si="29"/>
        <v>0</v>
      </c>
      <c r="BL172" s="169" t="s">
        <v>178</v>
      </c>
      <c r="BM172" s="108" t="s">
        <v>728</v>
      </c>
    </row>
    <row r="173" spans="1:65" s="160" customFormat="1" ht="16.5" customHeight="1">
      <c r="A173" s="172"/>
      <c r="B173" s="199"/>
      <c r="C173" s="200" t="s">
        <v>729</v>
      </c>
      <c r="D173" s="200" t="s">
        <v>118</v>
      </c>
      <c r="E173" s="201" t="s">
        <v>730</v>
      </c>
      <c r="F173" s="202" t="s">
        <v>731</v>
      </c>
      <c r="G173" s="203" t="s">
        <v>732</v>
      </c>
      <c r="H173" s="204">
        <v>1</v>
      </c>
      <c r="I173" s="501"/>
      <c r="J173" s="205">
        <f t="shared" si="20"/>
        <v>0</v>
      </c>
      <c r="K173" s="206"/>
      <c r="L173" s="171"/>
      <c r="M173" s="118" t="s">
        <v>56</v>
      </c>
      <c r="N173" s="207" t="s">
        <v>71</v>
      </c>
      <c r="O173" s="208">
        <v>0.5</v>
      </c>
      <c r="P173" s="208">
        <f t="shared" si="21"/>
        <v>0.5</v>
      </c>
      <c r="Q173" s="208">
        <v>0.002</v>
      </c>
      <c r="R173" s="208">
        <f t="shared" si="22"/>
        <v>0.002</v>
      </c>
      <c r="S173" s="208">
        <v>0</v>
      </c>
      <c r="T173" s="117">
        <f t="shared" si="23"/>
        <v>0</v>
      </c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R173" s="108" t="s">
        <v>178</v>
      </c>
      <c r="AT173" s="108" t="s">
        <v>118</v>
      </c>
      <c r="AU173" s="108" t="s">
        <v>50</v>
      </c>
      <c r="AY173" s="169" t="s">
        <v>116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69" t="s">
        <v>114</v>
      </c>
      <c r="BK173" s="209">
        <f t="shared" si="29"/>
        <v>0</v>
      </c>
      <c r="BL173" s="169" t="s">
        <v>178</v>
      </c>
      <c r="BM173" s="108" t="s">
        <v>733</v>
      </c>
    </row>
    <row r="174" spans="1:65" s="160" customFormat="1" ht="21.75" customHeight="1">
      <c r="A174" s="172"/>
      <c r="B174" s="199"/>
      <c r="C174" s="200" t="s">
        <v>734</v>
      </c>
      <c r="D174" s="200" t="s">
        <v>118</v>
      </c>
      <c r="E174" s="201" t="s">
        <v>735</v>
      </c>
      <c r="F174" s="202" t="s">
        <v>736</v>
      </c>
      <c r="G174" s="203" t="s">
        <v>127</v>
      </c>
      <c r="H174" s="204">
        <v>0.016</v>
      </c>
      <c r="I174" s="501"/>
      <c r="J174" s="205">
        <f t="shared" si="20"/>
        <v>0</v>
      </c>
      <c r="K174" s="206"/>
      <c r="L174" s="171"/>
      <c r="M174" s="118" t="s">
        <v>56</v>
      </c>
      <c r="N174" s="207" t="s">
        <v>71</v>
      </c>
      <c r="O174" s="208">
        <v>1.327</v>
      </c>
      <c r="P174" s="208">
        <f t="shared" si="21"/>
        <v>0.021232</v>
      </c>
      <c r="Q174" s="208">
        <v>0</v>
      </c>
      <c r="R174" s="208">
        <f t="shared" si="22"/>
        <v>0</v>
      </c>
      <c r="S174" s="208">
        <v>0</v>
      </c>
      <c r="T174" s="117">
        <f t="shared" si="23"/>
        <v>0</v>
      </c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R174" s="108" t="s">
        <v>178</v>
      </c>
      <c r="AT174" s="108" t="s">
        <v>118</v>
      </c>
      <c r="AU174" s="108" t="s">
        <v>50</v>
      </c>
      <c r="AY174" s="169" t="s">
        <v>116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69" t="s">
        <v>114</v>
      </c>
      <c r="BK174" s="209">
        <f t="shared" si="29"/>
        <v>0</v>
      </c>
      <c r="BL174" s="169" t="s">
        <v>178</v>
      </c>
      <c r="BM174" s="108" t="s">
        <v>737</v>
      </c>
    </row>
    <row r="175" spans="2:63" s="191" customFormat="1" ht="25.9" customHeight="1">
      <c r="B175" s="192"/>
      <c r="D175" s="105" t="s">
        <v>111</v>
      </c>
      <c r="E175" s="119" t="s">
        <v>738</v>
      </c>
      <c r="F175" s="119" t="s">
        <v>739</v>
      </c>
      <c r="J175" s="193">
        <f>BK175</f>
        <v>0</v>
      </c>
      <c r="L175" s="192"/>
      <c r="M175" s="194"/>
      <c r="N175" s="195"/>
      <c r="O175" s="195"/>
      <c r="P175" s="196">
        <f>SUM(P176:P180)</f>
        <v>0</v>
      </c>
      <c r="Q175" s="195"/>
      <c r="R175" s="196">
        <f>SUM(R176:R180)</f>
        <v>0</v>
      </c>
      <c r="S175" s="195"/>
      <c r="T175" s="197">
        <f>SUM(T176:T180)</f>
        <v>0</v>
      </c>
      <c r="AR175" s="105" t="s">
        <v>120</v>
      </c>
      <c r="AT175" s="106" t="s">
        <v>111</v>
      </c>
      <c r="AU175" s="106" t="s">
        <v>115</v>
      </c>
      <c r="AY175" s="105" t="s">
        <v>116</v>
      </c>
      <c r="BK175" s="107">
        <f>SUM(BK176:BK180)</f>
        <v>0</v>
      </c>
    </row>
    <row r="176" spans="1:65" s="160" customFormat="1" ht="16.5" customHeight="1">
      <c r="A176" s="172"/>
      <c r="B176" s="199"/>
      <c r="C176" s="200" t="s">
        <v>740</v>
      </c>
      <c r="D176" s="200" t="s">
        <v>118</v>
      </c>
      <c r="E176" s="201" t="s">
        <v>741</v>
      </c>
      <c r="F176" s="202" t="s">
        <v>742</v>
      </c>
      <c r="G176" s="203" t="s">
        <v>743</v>
      </c>
      <c r="H176" s="204">
        <v>1</v>
      </c>
      <c r="I176" s="501"/>
      <c r="J176" s="205">
        <f>ROUND(I176*H176,2)</f>
        <v>0</v>
      </c>
      <c r="K176" s="206"/>
      <c r="L176" s="171"/>
      <c r="M176" s="118" t="s">
        <v>56</v>
      </c>
      <c r="N176" s="207" t="s">
        <v>71</v>
      </c>
      <c r="O176" s="208">
        <v>0</v>
      </c>
      <c r="P176" s="208">
        <f>O176*H176</f>
        <v>0</v>
      </c>
      <c r="Q176" s="208">
        <v>0</v>
      </c>
      <c r="R176" s="208">
        <f>Q176*H176</f>
        <v>0</v>
      </c>
      <c r="S176" s="208">
        <v>0</v>
      </c>
      <c r="T176" s="117">
        <f>S176*H176</f>
        <v>0</v>
      </c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R176" s="108" t="s">
        <v>744</v>
      </c>
      <c r="AT176" s="108" t="s">
        <v>118</v>
      </c>
      <c r="AU176" s="108" t="s">
        <v>114</v>
      </c>
      <c r="AY176" s="169" t="s">
        <v>116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9" t="s">
        <v>114</v>
      </c>
      <c r="BK176" s="209">
        <f>ROUND(I176*H176,2)</f>
        <v>0</v>
      </c>
      <c r="BL176" s="169" t="s">
        <v>744</v>
      </c>
      <c r="BM176" s="108" t="s">
        <v>745</v>
      </c>
    </row>
    <row r="177" spans="1:65" s="160" customFormat="1" ht="16.5" customHeight="1">
      <c r="A177" s="172"/>
      <c r="B177" s="199"/>
      <c r="C177" s="200" t="s">
        <v>746</v>
      </c>
      <c r="D177" s="200" t="s">
        <v>118</v>
      </c>
      <c r="E177" s="201" t="s">
        <v>747</v>
      </c>
      <c r="F177" s="202" t="s">
        <v>748</v>
      </c>
      <c r="G177" s="203" t="s">
        <v>127</v>
      </c>
      <c r="H177" s="204">
        <v>0.2</v>
      </c>
      <c r="I177" s="501"/>
      <c r="J177" s="205">
        <f>ROUND(I177*H177,2)</f>
        <v>0</v>
      </c>
      <c r="K177" s="206"/>
      <c r="L177" s="171"/>
      <c r="M177" s="118" t="s">
        <v>56</v>
      </c>
      <c r="N177" s="207" t="s">
        <v>71</v>
      </c>
      <c r="O177" s="208">
        <v>0</v>
      </c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117">
        <f>S177*H177</f>
        <v>0</v>
      </c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R177" s="108" t="s">
        <v>744</v>
      </c>
      <c r="AT177" s="108" t="s">
        <v>118</v>
      </c>
      <c r="AU177" s="108" t="s">
        <v>114</v>
      </c>
      <c r="AY177" s="169" t="s">
        <v>116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69" t="s">
        <v>114</v>
      </c>
      <c r="BK177" s="209">
        <f>ROUND(I177*H177,2)</f>
        <v>0</v>
      </c>
      <c r="BL177" s="169" t="s">
        <v>744</v>
      </c>
      <c r="BM177" s="108" t="s">
        <v>749</v>
      </c>
    </row>
    <row r="178" spans="1:65" s="160" customFormat="1" ht="16.5" customHeight="1">
      <c r="A178" s="172"/>
      <c r="B178" s="199"/>
      <c r="C178" s="200" t="s">
        <v>750</v>
      </c>
      <c r="D178" s="200" t="s">
        <v>118</v>
      </c>
      <c r="E178" s="201" t="s">
        <v>751</v>
      </c>
      <c r="F178" s="202" t="s">
        <v>752</v>
      </c>
      <c r="G178" s="203" t="s">
        <v>138</v>
      </c>
      <c r="H178" s="204">
        <v>30</v>
      </c>
      <c r="I178" s="501"/>
      <c r="J178" s="205">
        <f>ROUND(I178*H178,2)</f>
        <v>0</v>
      </c>
      <c r="K178" s="206"/>
      <c r="L178" s="171"/>
      <c r="M178" s="118" t="s">
        <v>56</v>
      </c>
      <c r="N178" s="207" t="s">
        <v>71</v>
      </c>
      <c r="O178" s="208">
        <v>0</v>
      </c>
      <c r="P178" s="208">
        <f>O178*H178</f>
        <v>0</v>
      </c>
      <c r="Q178" s="208">
        <v>0</v>
      </c>
      <c r="R178" s="208">
        <f>Q178*H178</f>
        <v>0</v>
      </c>
      <c r="S178" s="208">
        <v>0</v>
      </c>
      <c r="T178" s="117">
        <f>S178*H178</f>
        <v>0</v>
      </c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R178" s="108" t="s">
        <v>744</v>
      </c>
      <c r="AT178" s="108" t="s">
        <v>118</v>
      </c>
      <c r="AU178" s="108" t="s">
        <v>114</v>
      </c>
      <c r="AY178" s="169" t="s">
        <v>116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69" t="s">
        <v>114</v>
      </c>
      <c r="BK178" s="209">
        <f>ROUND(I178*H178,2)</f>
        <v>0</v>
      </c>
      <c r="BL178" s="169" t="s">
        <v>744</v>
      </c>
      <c r="BM178" s="108" t="s">
        <v>753</v>
      </c>
    </row>
    <row r="179" spans="1:65" s="160" customFormat="1" ht="16.5" customHeight="1">
      <c r="A179" s="172"/>
      <c r="B179" s="199"/>
      <c r="C179" s="200" t="s">
        <v>754</v>
      </c>
      <c r="D179" s="200" t="s">
        <v>118</v>
      </c>
      <c r="E179" s="201" t="s">
        <v>755</v>
      </c>
      <c r="F179" s="202" t="s">
        <v>756</v>
      </c>
      <c r="G179" s="203" t="s">
        <v>135</v>
      </c>
      <c r="H179" s="204">
        <v>1</v>
      </c>
      <c r="I179" s="501"/>
      <c r="J179" s="205">
        <f>ROUND(I179*H179,2)</f>
        <v>0</v>
      </c>
      <c r="K179" s="206"/>
      <c r="L179" s="171"/>
      <c r="M179" s="118" t="s">
        <v>56</v>
      </c>
      <c r="N179" s="207" t="s">
        <v>71</v>
      </c>
      <c r="O179" s="208">
        <v>0</v>
      </c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117">
        <f>S179*H179</f>
        <v>0</v>
      </c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R179" s="108" t="s">
        <v>744</v>
      </c>
      <c r="AT179" s="108" t="s">
        <v>118</v>
      </c>
      <c r="AU179" s="108" t="s">
        <v>114</v>
      </c>
      <c r="AY179" s="169" t="s">
        <v>116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69" t="s">
        <v>114</v>
      </c>
      <c r="BK179" s="209">
        <f>ROUND(I179*H179,2)</f>
        <v>0</v>
      </c>
      <c r="BL179" s="169" t="s">
        <v>744</v>
      </c>
      <c r="BM179" s="108" t="s">
        <v>757</v>
      </c>
    </row>
    <row r="180" spans="1:65" s="160" customFormat="1" ht="21.75" customHeight="1">
      <c r="A180" s="172"/>
      <c r="B180" s="199"/>
      <c r="C180" s="200" t="s">
        <v>758</v>
      </c>
      <c r="D180" s="200" t="s">
        <v>118</v>
      </c>
      <c r="E180" s="201" t="s">
        <v>759</v>
      </c>
      <c r="F180" s="202" t="s">
        <v>760</v>
      </c>
      <c r="G180" s="203" t="s">
        <v>743</v>
      </c>
      <c r="H180" s="204">
        <v>1</v>
      </c>
      <c r="I180" s="501"/>
      <c r="J180" s="205">
        <f>ROUND(I180*H180,2)</f>
        <v>0</v>
      </c>
      <c r="K180" s="206"/>
      <c r="L180" s="171"/>
      <c r="M180" s="116" t="s">
        <v>56</v>
      </c>
      <c r="N180" s="115" t="s">
        <v>71</v>
      </c>
      <c r="O180" s="114">
        <v>0</v>
      </c>
      <c r="P180" s="114">
        <f>O180*H180</f>
        <v>0</v>
      </c>
      <c r="Q180" s="114">
        <v>0</v>
      </c>
      <c r="R180" s="114">
        <f>Q180*H180</f>
        <v>0</v>
      </c>
      <c r="S180" s="114">
        <v>0</v>
      </c>
      <c r="T180" s="113">
        <f>S180*H180</f>
        <v>0</v>
      </c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R180" s="108" t="s">
        <v>744</v>
      </c>
      <c r="AT180" s="108" t="s">
        <v>118</v>
      </c>
      <c r="AU180" s="108" t="s">
        <v>114</v>
      </c>
      <c r="AY180" s="169" t="s">
        <v>116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69" t="s">
        <v>114</v>
      </c>
      <c r="BK180" s="209">
        <f>ROUND(I180*H180,2)</f>
        <v>0</v>
      </c>
      <c r="BL180" s="169" t="s">
        <v>744</v>
      </c>
      <c r="BM180" s="108" t="s">
        <v>761</v>
      </c>
    </row>
    <row r="181" spans="1:31" s="160" customFormat="1" ht="6.95" customHeight="1">
      <c r="A181" s="172"/>
      <c r="B181" s="181"/>
      <c r="C181" s="182"/>
      <c r="D181" s="182"/>
      <c r="E181" s="182"/>
      <c r="F181" s="182"/>
      <c r="G181" s="182"/>
      <c r="H181" s="182"/>
      <c r="I181" s="182"/>
      <c r="J181" s="182"/>
      <c r="K181" s="182"/>
      <c r="L181" s="171"/>
      <c r="M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</row>
  </sheetData>
  <autoFilter ref="C123:K18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F20"/>
  <sheetViews>
    <sheetView workbookViewId="0" topLeftCell="A1">
      <selection activeCell="G1" sqref="G1"/>
    </sheetView>
  </sheetViews>
  <sheetFormatPr defaultColWidth="9.140625" defaultRowHeight="15"/>
  <cols>
    <col min="1" max="1" width="9.00390625" style="255" customWidth="1"/>
    <col min="2" max="2" width="81.8515625" style="255" customWidth="1"/>
    <col min="3" max="3" width="5.421875" style="255" customWidth="1"/>
    <col min="4" max="4" width="10.7109375" style="255" customWidth="1"/>
    <col min="5" max="5" width="11.57421875" style="255" customWidth="1"/>
    <col min="6" max="6" width="17.57421875" style="255" customWidth="1"/>
    <col min="7" max="256" width="9.140625" style="255" customWidth="1"/>
    <col min="257" max="257" width="9.00390625" style="255" customWidth="1"/>
    <col min="258" max="258" width="81.8515625" style="255" customWidth="1"/>
    <col min="259" max="259" width="5.421875" style="255" customWidth="1"/>
    <col min="260" max="260" width="10.7109375" style="255" customWidth="1"/>
    <col min="261" max="261" width="11.57421875" style="255" customWidth="1"/>
    <col min="262" max="262" width="17.57421875" style="255" customWidth="1"/>
    <col min="263" max="512" width="9.140625" style="255" customWidth="1"/>
    <col min="513" max="513" width="9.00390625" style="255" customWidth="1"/>
    <col min="514" max="514" width="81.8515625" style="255" customWidth="1"/>
    <col min="515" max="515" width="5.421875" style="255" customWidth="1"/>
    <col min="516" max="516" width="10.7109375" style="255" customWidth="1"/>
    <col min="517" max="517" width="11.57421875" style="255" customWidth="1"/>
    <col min="518" max="518" width="17.57421875" style="255" customWidth="1"/>
    <col min="519" max="768" width="9.140625" style="255" customWidth="1"/>
    <col min="769" max="769" width="9.00390625" style="255" customWidth="1"/>
    <col min="770" max="770" width="81.8515625" style="255" customWidth="1"/>
    <col min="771" max="771" width="5.421875" style="255" customWidth="1"/>
    <col min="772" max="772" width="10.7109375" style="255" customWidth="1"/>
    <col min="773" max="773" width="11.57421875" style="255" customWidth="1"/>
    <col min="774" max="774" width="17.57421875" style="255" customWidth="1"/>
    <col min="775" max="1024" width="9.140625" style="255" customWidth="1"/>
    <col min="1025" max="1025" width="9.00390625" style="255" customWidth="1"/>
    <col min="1026" max="1026" width="81.8515625" style="255" customWidth="1"/>
    <col min="1027" max="1027" width="5.421875" style="255" customWidth="1"/>
    <col min="1028" max="1028" width="10.7109375" style="255" customWidth="1"/>
    <col min="1029" max="1029" width="11.57421875" style="255" customWidth="1"/>
    <col min="1030" max="1030" width="17.57421875" style="255" customWidth="1"/>
    <col min="1031" max="1280" width="9.140625" style="255" customWidth="1"/>
    <col min="1281" max="1281" width="9.00390625" style="255" customWidth="1"/>
    <col min="1282" max="1282" width="81.8515625" style="255" customWidth="1"/>
    <col min="1283" max="1283" width="5.421875" style="255" customWidth="1"/>
    <col min="1284" max="1284" width="10.7109375" style="255" customWidth="1"/>
    <col min="1285" max="1285" width="11.57421875" style="255" customWidth="1"/>
    <col min="1286" max="1286" width="17.57421875" style="255" customWidth="1"/>
    <col min="1287" max="1536" width="9.140625" style="255" customWidth="1"/>
    <col min="1537" max="1537" width="9.00390625" style="255" customWidth="1"/>
    <col min="1538" max="1538" width="81.8515625" style="255" customWidth="1"/>
    <col min="1539" max="1539" width="5.421875" style="255" customWidth="1"/>
    <col min="1540" max="1540" width="10.7109375" style="255" customWidth="1"/>
    <col min="1541" max="1541" width="11.57421875" style="255" customWidth="1"/>
    <col min="1542" max="1542" width="17.57421875" style="255" customWidth="1"/>
    <col min="1543" max="1792" width="9.140625" style="255" customWidth="1"/>
    <col min="1793" max="1793" width="9.00390625" style="255" customWidth="1"/>
    <col min="1794" max="1794" width="81.8515625" style="255" customWidth="1"/>
    <col min="1795" max="1795" width="5.421875" style="255" customWidth="1"/>
    <col min="1796" max="1796" width="10.7109375" style="255" customWidth="1"/>
    <col min="1797" max="1797" width="11.57421875" style="255" customWidth="1"/>
    <col min="1798" max="1798" width="17.57421875" style="255" customWidth="1"/>
    <col min="1799" max="2048" width="9.140625" style="255" customWidth="1"/>
    <col min="2049" max="2049" width="9.00390625" style="255" customWidth="1"/>
    <col min="2050" max="2050" width="81.8515625" style="255" customWidth="1"/>
    <col min="2051" max="2051" width="5.421875" style="255" customWidth="1"/>
    <col min="2052" max="2052" width="10.7109375" style="255" customWidth="1"/>
    <col min="2053" max="2053" width="11.57421875" style="255" customWidth="1"/>
    <col min="2054" max="2054" width="17.57421875" style="255" customWidth="1"/>
    <col min="2055" max="2304" width="9.140625" style="255" customWidth="1"/>
    <col min="2305" max="2305" width="9.00390625" style="255" customWidth="1"/>
    <col min="2306" max="2306" width="81.8515625" style="255" customWidth="1"/>
    <col min="2307" max="2307" width="5.421875" style="255" customWidth="1"/>
    <col min="2308" max="2308" width="10.7109375" style="255" customWidth="1"/>
    <col min="2309" max="2309" width="11.57421875" style="255" customWidth="1"/>
    <col min="2310" max="2310" width="17.57421875" style="255" customWidth="1"/>
    <col min="2311" max="2560" width="9.140625" style="255" customWidth="1"/>
    <col min="2561" max="2561" width="9.00390625" style="255" customWidth="1"/>
    <col min="2562" max="2562" width="81.8515625" style="255" customWidth="1"/>
    <col min="2563" max="2563" width="5.421875" style="255" customWidth="1"/>
    <col min="2564" max="2564" width="10.7109375" style="255" customWidth="1"/>
    <col min="2565" max="2565" width="11.57421875" style="255" customWidth="1"/>
    <col min="2566" max="2566" width="17.57421875" style="255" customWidth="1"/>
    <col min="2567" max="2816" width="9.140625" style="255" customWidth="1"/>
    <col min="2817" max="2817" width="9.00390625" style="255" customWidth="1"/>
    <col min="2818" max="2818" width="81.8515625" style="255" customWidth="1"/>
    <col min="2819" max="2819" width="5.421875" style="255" customWidth="1"/>
    <col min="2820" max="2820" width="10.7109375" style="255" customWidth="1"/>
    <col min="2821" max="2821" width="11.57421875" style="255" customWidth="1"/>
    <col min="2822" max="2822" width="17.57421875" style="255" customWidth="1"/>
    <col min="2823" max="3072" width="9.140625" style="255" customWidth="1"/>
    <col min="3073" max="3073" width="9.00390625" style="255" customWidth="1"/>
    <col min="3074" max="3074" width="81.8515625" style="255" customWidth="1"/>
    <col min="3075" max="3075" width="5.421875" style="255" customWidth="1"/>
    <col min="3076" max="3076" width="10.7109375" style="255" customWidth="1"/>
    <col min="3077" max="3077" width="11.57421875" style="255" customWidth="1"/>
    <col min="3078" max="3078" width="17.57421875" style="255" customWidth="1"/>
    <col min="3079" max="3328" width="9.140625" style="255" customWidth="1"/>
    <col min="3329" max="3329" width="9.00390625" style="255" customWidth="1"/>
    <col min="3330" max="3330" width="81.8515625" style="255" customWidth="1"/>
    <col min="3331" max="3331" width="5.421875" style="255" customWidth="1"/>
    <col min="3332" max="3332" width="10.7109375" style="255" customWidth="1"/>
    <col min="3333" max="3333" width="11.57421875" style="255" customWidth="1"/>
    <col min="3334" max="3334" width="17.57421875" style="255" customWidth="1"/>
    <col min="3335" max="3584" width="9.140625" style="255" customWidth="1"/>
    <col min="3585" max="3585" width="9.00390625" style="255" customWidth="1"/>
    <col min="3586" max="3586" width="81.8515625" style="255" customWidth="1"/>
    <col min="3587" max="3587" width="5.421875" style="255" customWidth="1"/>
    <col min="3588" max="3588" width="10.7109375" style="255" customWidth="1"/>
    <col min="3589" max="3589" width="11.57421875" style="255" customWidth="1"/>
    <col min="3590" max="3590" width="17.57421875" style="255" customWidth="1"/>
    <col min="3591" max="3840" width="9.140625" style="255" customWidth="1"/>
    <col min="3841" max="3841" width="9.00390625" style="255" customWidth="1"/>
    <col min="3842" max="3842" width="81.8515625" style="255" customWidth="1"/>
    <col min="3843" max="3843" width="5.421875" style="255" customWidth="1"/>
    <col min="3844" max="3844" width="10.7109375" style="255" customWidth="1"/>
    <col min="3845" max="3845" width="11.57421875" style="255" customWidth="1"/>
    <col min="3846" max="3846" width="17.57421875" style="255" customWidth="1"/>
    <col min="3847" max="4096" width="9.140625" style="255" customWidth="1"/>
    <col min="4097" max="4097" width="9.00390625" style="255" customWidth="1"/>
    <col min="4098" max="4098" width="81.8515625" style="255" customWidth="1"/>
    <col min="4099" max="4099" width="5.421875" style="255" customWidth="1"/>
    <col min="4100" max="4100" width="10.7109375" style="255" customWidth="1"/>
    <col min="4101" max="4101" width="11.57421875" style="255" customWidth="1"/>
    <col min="4102" max="4102" width="17.57421875" style="255" customWidth="1"/>
    <col min="4103" max="4352" width="9.140625" style="255" customWidth="1"/>
    <col min="4353" max="4353" width="9.00390625" style="255" customWidth="1"/>
    <col min="4354" max="4354" width="81.8515625" style="255" customWidth="1"/>
    <col min="4355" max="4355" width="5.421875" style="255" customWidth="1"/>
    <col min="4356" max="4356" width="10.7109375" style="255" customWidth="1"/>
    <col min="4357" max="4357" width="11.57421875" style="255" customWidth="1"/>
    <col min="4358" max="4358" width="17.57421875" style="255" customWidth="1"/>
    <col min="4359" max="4608" width="9.140625" style="255" customWidth="1"/>
    <col min="4609" max="4609" width="9.00390625" style="255" customWidth="1"/>
    <col min="4610" max="4610" width="81.8515625" style="255" customWidth="1"/>
    <col min="4611" max="4611" width="5.421875" style="255" customWidth="1"/>
    <col min="4612" max="4612" width="10.7109375" style="255" customWidth="1"/>
    <col min="4613" max="4613" width="11.57421875" style="255" customWidth="1"/>
    <col min="4614" max="4614" width="17.57421875" style="255" customWidth="1"/>
    <col min="4615" max="4864" width="9.140625" style="255" customWidth="1"/>
    <col min="4865" max="4865" width="9.00390625" style="255" customWidth="1"/>
    <col min="4866" max="4866" width="81.8515625" style="255" customWidth="1"/>
    <col min="4867" max="4867" width="5.421875" style="255" customWidth="1"/>
    <col min="4868" max="4868" width="10.7109375" style="255" customWidth="1"/>
    <col min="4869" max="4869" width="11.57421875" style="255" customWidth="1"/>
    <col min="4870" max="4870" width="17.57421875" style="255" customWidth="1"/>
    <col min="4871" max="5120" width="9.140625" style="255" customWidth="1"/>
    <col min="5121" max="5121" width="9.00390625" style="255" customWidth="1"/>
    <col min="5122" max="5122" width="81.8515625" style="255" customWidth="1"/>
    <col min="5123" max="5123" width="5.421875" style="255" customWidth="1"/>
    <col min="5124" max="5124" width="10.7109375" style="255" customWidth="1"/>
    <col min="5125" max="5125" width="11.57421875" style="255" customWidth="1"/>
    <col min="5126" max="5126" width="17.57421875" style="255" customWidth="1"/>
    <col min="5127" max="5376" width="9.140625" style="255" customWidth="1"/>
    <col min="5377" max="5377" width="9.00390625" style="255" customWidth="1"/>
    <col min="5378" max="5378" width="81.8515625" style="255" customWidth="1"/>
    <col min="5379" max="5379" width="5.421875" style="255" customWidth="1"/>
    <col min="5380" max="5380" width="10.7109375" style="255" customWidth="1"/>
    <col min="5381" max="5381" width="11.57421875" style="255" customWidth="1"/>
    <col min="5382" max="5382" width="17.57421875" style="255" customWidth="1"/>
    <col min="5383" max="5632" width="9.140625" style="255" customWidth="1"/>
    <col min="5633" max="5633" width="9.00390625" style="255" customWidth="1"/>
    <col min="5634" max="5634" width="81.8515625" style="255" customWidth="1"/>
    <col min="5635" max="5635" width="5.421875" style="255" customWidth="1"/>
    <col min="5636" max="5636" width="10.7109375" style="255" customWidth="1"/>
    <col min="5637" max="5637" width="11.57421875" style="255" customWidth="1"/>
    <col min="5638" max="5638" width="17.57421875" style="255" customWidth="1"/>
    <col min="5639" max="5888" width="9.140625" style="255" customWidth="1"/>
    <col min="5889" max="5889" width="9.00390625" style="255" customWidth="1"/>
    <col min="5890" max="5890" width="81.8515625" style="255" customWidth="1"/>
    <col min="5891" max="5891" width="5.421875" style="255" customWidth="1"/>
    <col min="5892" max="5892" width="10.7109375" style="255" customWidth="1"/>
    <col min="5893" max="5893" width="11.57421875" style="255" customWidth="1"/>
    <col min="5894" max="5894" width="17.57421875" style="255" customWidth="1"/>
    <col min="5895" max="6144" width="9.140625" style="255" customWidth="1"/>
    <col min="6145" max="6145" width="9.00390625" style="255" customWidth="1"/>
    <col min="6146" max="6146" width="81.8515625" style="255" customWidth="1"/>
    <col min="6147" max="6147" width="5.421875" style="255" customWidth="1"/>
    <col min="6148" max="6148" width="10.7109375" style="255" customWidth="1"/>
    <col min="6149" max="6149" width="11.57421875" style="255" customWidth="1"/>
    <col min="6150" max="6150" width="17.57421875" style="255" customWidth="1"/>
    <col min="6151" max="6400" width="9.140625" style="255" customWidth="1"/>
    <col min="6401" max="6401" width="9.00390625" style="255" customWidth="1"/>
    <col min="6402" max="6402" width="81.8515625" style="255" customWidth="1"/>
    <col min="6403" max="6403" width="5.421875" style="255" customWidth="1"/>
    <col min="6404" max="6404" width="10.7109375" style="255" customWidth="1"/>
    <col min="6405" max="6405" width="11.57421875" style="255" customWidth="1"/>
    <col min="6406" max="6406" width="17.57421875" style="255" customWidth="1"/>
    <col min="6407" max="6656" width="9.140625" style="255" customWidth="1"/>
    <col min="6657" max="6657" width="9.00390625" style="255" customWidth="1"/>
    <col min="6658" max="6658" width="81.8515625" style="255" customWidth="1"/>
    <col min="6659" max="6659" width="5.421875" style="255" customWidth="1"/>
    <col min="6660" max="6660" width="10.7109375" style="255" customWidth="1"/>
    <col min="6661" max="6661" width="11.57421875" style="255" customWidth="1"/>
    <col min="6662" max="6662" width="17.57421875" style="255" customWidth="1"/>
    <col min="6663" max="6912" width="9.140625" style="255" customWidth="1"/>
    <col min="6913" max="6913" width="9.00390625" style="255" customWidth="1"/>
    <col min="6914" max="6914" width="81.8515625" style="255" customWidth="1"/>
    <col min="6915" max="6915" width="5.421875" style="255" customWidth="1"/>
    <col min="6916" max="6916" width="10.7109375" style="255" customWidth="1"/>
    <col min="6917" max="6917" width="11.57421875" style="255" customWidth="1"/>
    <col min="6918" max="6918" width="17.57421875" style="255" customWidth="1"/>
    <col min="6919" max="7168" width="9.140625" style="255" customWidth="1"/>
    <col min="7169" max="7169" width="9.00390625" style="255" customWidth="1"/>
    <col min="7170" max="7170" width="81.8515625" style="255" customWidth="1"/>
    <col min="7171" max="7171" width="5.421875" style="255" customWidth="1"/>
    <col min="7172" max="7172" width="10.7109375" style="255" customWidth="1"/>
    <col min="7173" max="7173" width="11.57421875" style="255" customWidth="1"/>
    <col min="7174" max="7174" width="17.57421875" style="255" customWidth="1"/>
    <col min="7175" max="7424" width="9.140625" style="255" customWidth="1"/>
    <col min="7425" max="7425" width="9.00390625" style="255" customWidth="1"/>
    <col min="7426" max="7426" width="81.8515625" style="255" customWidth="1"/>
    <col min="7427" max="7427" width="5.421875" style="255" customWidth="1"/>
    <col min="7428" max="7428" width="10.7109375" style="255" customWidth="1"/>
    <col min="7429" max="7429" width="11.57421875" style="255" customWidth="1"/>
    <col min="7430" max="7430" width="17.57421875" style="255" customWidth="1"/>
    <col min="7431" max="7680" width="9.140625" style="255" customWidth="1"/>
    <col min="7681" max="7681" width="9.00390625" style="255" customWidth="1"/>
    <col min="7682" max="7682" width="81.8515625" style="255" customWidth="1"/>
    <col min="7683" max="7683" width="5.421875" style="255" customWidth="1"/>
    <col min="7684" max="7684" width="10.7109375" style="255" customWidth="1"/>
    <col min="7685" max="7685" width="11.57421875" style="255" customWidth="1"/>
    <col min="7686" max="7686" width="17.57421875" style="255" customWidth="1"/>
    <col min="7687" max="7936" width="9.140625" style="255" customWidth="1"/>
    <col min="7937" max="7937" width="9.00390625" style="255" customWidth="1"/>
    <col min="7938" max="7938" width="81.8515625" style="255" customWidth="1"/>
    <col min="7939" max="7939" width="5.421875" style="255" customWidth="1"/>
    <col min="7940" max="7940" width="10.7109375" style="255" customWidth="1"/>
    <col min="7941" max="7941" width="11.57421875" style="255" customWidth="1"/>
    <col min="7942" max="7942" width="17.57421875" style="255" customWidth="1"/>
    <col min="7943" max="8192" width="9.140625" style="255" customWidth="1"/>
    <col min="8193" max="8193" width="9.00390625" style="255" customWidth="1"/>
    <col min="8194" max="8194" width="81.8515625" style="255" customWidth="1"/>
    <col min="8195" max="8195" width="5.421875" style="255" customWidth="1"/>
    <col min="8196" max="8196" width="10.7109375" style="255" customWidth="1"/>
    <col min="8197" max="8197" width="11.57421875" style="255" customWidth="1"/>
    <col min="8198" max="8198" width="17.57421875" style="255" customWidth="1"/>
    <col min="8199" max="8448" width="9.140625" style="255" customWidth="1"/>
    <col min="8449" max="8449" width="9.00390625" style="255" customWidth="1"/>
    <col min="8450" max="8450" width="81.8515625" style="255" customWidth="1"/>
    <col min="8451" max="8451" width="5.421875" style="255" customWidth="1"/>
    <col min="8452" max="8452" width="10.7109375" style="255" customWidth="1"/>
    <col min="8453" max="8453" width="11.57421875" style="255" customWidth="1"/>
    <col min="8454" max="8454" width="17.57421875" style="255" customWidth="1"/>
    <col min="8455" max="8704" width="9.140625" style="255" customWidth="1"/>
    <col min="8705" max="8705" width="9.00390625" style="255" customWidth="1"/>
    <col min="8706" max="8706" width="81.8515625" style="255" customWidth="1"/>
    <col min="8707" max="8707" width="5.421875" style="255" customWidth="1"/>
    <col min="8708" max="8708" width="10.7109375" style="255" customWidth="1"/>
    <col min="8709" max="8709" width="11.57421875" style="255" customWidth="1"/>
    <col min="8710" max="8710" width="17.57421875" style="255" customWidth="1"/>
    <col min="8711" max="8960" width="9.140625" style="255" customWidth="1"/>
    <col min="8961" max="8961" width="9.00390625" style="255" customWidth="1"/>
    <col min="8962" max="8962" width="81.8515625" style="255" customWidth="1"/>
    <col min="8963" max="8963" width="5.421875" style="255" customWidth="1"/>
    <col min="8964" max="8964" width="10.7109375" style="255" customWidth="1"/>
    <col min="8965" max="8965" width="11.57421875" style="255" customWidth="1"/>
    <col min="8966" max="8966" width="17.57421875" style="255" customWidth="1"/>
    <col min="8967" max="9216" width="9.140625" style="255" customWidth="1"/>
    <col min="9217" max="9217" width="9.00390625" style="255" customWidth="1"/>
    <col min="9218" max="9218" width="81.8515625" style="255" customWidth="1"/>
    <col min="9219" max="9219" width="5.421875" style="255" customWidth="1"/>
    <col min="9220" max="9220" width="10.7109375" style="255" customWidth="1"/>
    <col min="9221" max="9221" width="11.57421875" style="255" customWidth="1"/>
    <col min="9222" max="9222" width="17.57421875" style="255" customWidth="1"/>
    <col min="9223" max="9472" width="9.140625" style="255" customWidth="1"/>
    <col min="9473" max="9473" width="9.00390625" style="255" customWidth="1"/>
    <col min="9474" max="9474" width="81.8515625" style="255" customWidth="1"/>
    <col min="9475" max="9475" width="5.421875" style="255" customWidth="1"/>
    <col min="9476" max="9476" width="10.7109375" style="255" customWidth="1"/>
    <col min="9477" max="9477" width="11.57421875" style="255" customWidth="1"/>
    <col min="9478" max="9478" width="17.57421875" style="255" customWidth="1"/>
    <col min="9479" max="9728" width="9.140625" style="255" customWidth="1"/>
    <col min="9729" max="9729" width="9.00390625" style="255" customWidth="1"/>
    <col min="9730" max="9730" width="81.8515625" style="255" customWidth="1"/>
    <col min="9731" max="9731" width="5.421875" style="255" customWidth="1"/>
    <col min="9732" max="9732" width="10.7109375" style="255" customWidth="1"/>
    <col min="9733" max="9733" width="11.57421875" style="255" customWidth="1"/>
    <col min="9734" max="9734" width="17.57421875" style="255" customWidth="1"/>
    <col min="9735" max="9984" width="9.140625" style="255" customWidth="1"/>
    <col min="9985" max="9985" width="9.00390625" style="255" customWidth="1"/>
    <col min="9986" max="9986" width="81.8515625" style="255" customWidth="1"/>
    <col min="9987" max="9987" width="5.421875" style="255" customWidth="1"/>
    <col min="9988" max="9988" width="10.7109375" style="255" customWidth="1"/>
    <col min="9989" max="9989" width="11.57421875" style="255" customWidth="1"/>
    <col min="9990" max="9990" width="17.57421875" style="255" customWidth="1"/>
    <col min="9991" max="10240" width="9.140625" style="255" customWidth="1"/>
    <col min="10241" max="10241" width="9.00390625" style="255" customWidth="1"/>
    <col min="10242" max="10242" width="81.8515625" style="255" customWidth="1"/>
    <col min="10243" max="10243" width="5.421875" style="255" customWidth="1"/>
    <col min="10244" max="10244" width="10.7109375" style="255" customWidth="1"/>
    <col min="10245" max="10245" width="11.57421875" style="255" customWidth="1"/>
    <col min="10246" max="10246" width="17.57421875" style="255" customWidth="1"/>
    <col min="10247" max="10496" width="9.140625" style="255" customWidth="1"/>
    <col min="10497" max="10497" width="9.00390625" style="255" customWidth="1"/>
    <col min="10498" max="10498" width="81.8515625" style="255" customWidth="1"/>
    <col min="10499" max="10499" width="5.421875" style="255" customWidth="1"/>
    <col min="10500" max="10500" width="10.7109375" style="255" customWidth="1"/>
    <col min="10501" max="10501" width="11.57421875" style="255" customWidth="1"/>
    <col min="10502" max="10502" width="17.57421875" style="255" customWidth="1"/>
    <col min="10503" max="10752" width="9.140625" style="255" customWidth="1"/>
    <col min="10753" max="10753" width="9.00390625" style="255" customWidth="1"/>
    <col min="10754" max="10754" width="81.8515625" style="255" customWidth="1"/>
    <col min="10755" max="10755" width="5.421875" style="255" customWidth="1"/>
    <col min="10756" max="10756" width="10.7109375" style="255" customWidth="1"/>
    <col min="10757" max="10757" width="11.57421875" style="255" customWidth="1"/>
    <col min="10758" max="10758" width="17.57421875" style="255" customWidth="1"/>
    <col min="10759" max="11008" width="9.140625" style="255" customWidth="1"/>
    <col min="11009" max="11009" width="9.00390625" style="255" customWidth="1"/>
    <col min="11010" max="11010" width="81.8515625" style="255" customWidth="1"/>
    <col min="11011" max="11011" width="5.421875" style="255" customWidth="1"/>
    <col min="11012" max="11012" width="10.7109375" style="255" customWidth="1"/>
    <col min="11013" max="11013" width="11.57421875" style="255" customWidth="1"/>
    <col min="11014" max="11014" width="17.57421875" style="255" customWidth="1"/>
    <col min="11015" max="11264" width="9.140625" style="255" customWidth="1"/>
    <col min="11265" max="11265" width="9.00390625" style="255" customWidth="1"/>
    <col min="11266" max="11266" width="81.8515625" style="255" customWidth="1"/>
    <col min="11267" max="11267" width="5.421875" style="255" customWidth="1"/>
    <col min="11268" max="11268" width="10.7109375" style="255" customWidth="1"/>
    <col min="11269" max="11269" width="11.57421875" style="255" customWidth="1"/>
    <col min="11270" max="11270" width="17.57421875" style="255" customWidth="1"/>
    <col min="11271" max="11520" width="9.140625" style="255" customWidth="1"/>
    <col min="11521" max="11521" width="9.00390625" style="255" customWidth="1"/>
    <col min="11522" max="11522" width="81.8515625" style="255" customWidth="1"/>
    <col min="11523" max="11523" width="5.421875" style="255" customWidth="1"/>
    <col min="11524" max="11524" width="10.7109375" style="255" customWidth="1"/>
    <col min="11525" max="11525" width="11.57421875" style="255" customWidth="1"/>
    <col min="11526" max="11526" width="17.57421875" style="255" customWidth="1"/>
    <col min="11527" max="11776" width="9.140625" style="255" customWidth="1"/>
    <col min="11777" max="11777" width="9.00390625" style="255" customWidth="1"/>
    <col min="11778" max="11778" width="81.8515625" style="255" customWidth="1"/>
    <col min="11779" max="11779" width="5.421875" style="255" customWidth="1"/>
    <col min="11780" max="11780" width="10.7109375" style="255" customWidth="1"/>
    <col min="11781" max="11781" width="11.57421875" style="255" customWidth="1"/>
    <col min="11782" max="11782" width="17.57421875" style="255" customWidth="1"/>
    <col min="11783" max="12032" width="9.140625" style="255" customWidth="1"/>
    <col min="12033" max="12033" width="9.00390625" style="255" customWidth="1"/>
    <col min="12034" max="12034" width="81.8515625" style="255" customWidth="1"/>
    <col min="12035" max="12035" width="5.421875" style="255" customWidth="1"/>
    <col min="12036" max="12036" width="10.7109375" style="255" customWidth="1"/>
    <col min="12037" max="12037" width="11.57421875" style="255" customWidth="1"/>
    <col min="12038" max="12038" width="17.57421875" style="255" customWidth="1"/>
    <col min="12039" max="12288" width="9.140625" style="255" customWidth="1"/>
    <col min="12289" max="12289" width="9.00390625" style="255" customWidth="1"/>
    <col min="12290" max="12290" width="81.8515625" style="255" customWidth="1"/>
    <col min="12291" max="12291" width="5.421875" style="255" customWidth="1"/>
    <col min="12292" max="12292" width="10.7109375" style="255" customWidth="1"/>
    <col min="12293" max="12293" width="11.57421875" style="255" customWidth="1"/>
    <col min="12294" max="12294" width="17.57421875" style="255" customWidth="1"/>
    <col min="12295" max="12544" width="9.140625" style="255" customWidth="1"/>
    <col min="12545" max="12545" width="9.00390625" style="255" customWidth="1"/>
    <col min="12546" max="12546" width="81.8515625" style="255" customWidth="1"/>
    <col min="12547" max="12547" width="5.421875" style="255" customWidth="1"/>
    <col min="12548" max="12548" width="10.7109375" style="255" customWidth="1"/>
    <col min="12549" max="12549" width="11.57421875" style="255" customWidth="1"/>
    <col min="12550" max="12550" width="17.57421875" style="255" customWidth="1"/>
    <col min="12551" max="12800" width="9.140625" style="255" customWidth="1"/>
    <col min="12801" max="12801" width="9.00390625" style="255" customWidth="1"/>
    <col min="12802" max="12802" width="81.8515625" style="255" customWidth="1"/>
    <col min="12803" max="12803" width="5.421875" style="255" customWidth="1"/>
    <col min="12804" max="12804" width="10.7109375" style="255" customWidth="1"/>
    <col min="12805" max="12805" width="11.57421875" style="255" customWidth="1"/>
    <col min="12806" max="12806" width="17.57421875" style="255" customWidth="1"/>
    <col min="12807" max="13056" width="9.140625" style="255" customWidth="1"/>
    <col min="13057" max="13057" width="9.00390625" style="255" customWidth="1"/>
    <col min="13058" max="13058" width="81.8515625" style="255" customWidth="1"/>
    <col min="13059" max="13059" width="5.421875" style="255" customWidth="1"/>
    <col min="13060" max="13060" width="10.7109375" style="255" customWidth="1"/>
    <col min="13061" max="13061" width="11.57421875" style="255" customWidth="1"/>
    <col min="13062" max="13062" width="17.57421875" style="255" customWidth="1"/>
    <col min="13063" max="13312" width="9.140625" style="255" customWidth="1"/>
    <col min="13313" max="13313" width="9.00390625" style="255" customWidth="1"/>
    <col min="13314" max="13314" width="81.8515625" style="255" customWidth="1"/>
    <col min="13315" max="13315" width="5.421875" style="255" customWidth="1"/>
    <col min="13316" max="13316" width="10.7109375" style="255" customWidth="1"/>
    <col min="13317" max="13317" width="11.57421875" style="255" customWidth="1"/>
    <col min="13318" max="13318" width="17.57421875" style="255" customWidth="1"/>
    <col min="13319" max="13568" width="9.140625" style="255" customWidth="1"/>
    <col min="13569" max="13569" width="9.00390625" style="255" customWidth="1"/>
    <col min="13570" max="13570" width="81.8515625" style="255" customWidth="1"/>
    <col min="13571" max="13571" width="5.421875" style="255" customWidth="1"/>
    <col min="13572" max="13572" width="10.7109375" style="255" customWidth="1"/>
    <col min="13573" max="13573" width="11.57421875" style="255" customWidth="1"/>
    <col min="13574" max="13574" width="17.57421875" style="255" customWidth="1"/>
    <col min="13575" max="13824" width="9.140625" style="255" customWidth="1"/>
    <col min="13825" max="13825" width="9.00390625" style="255" customWidth="1"/>
    <col min="13826" max="13826" width="81.8515625" style="255" customWidth="1"/>
    <col min="13827" max="13827" width="5.421875" style="255" customWidth="1"/>
    <col min="13828" max="13828" width="10.7109375" style="255" customWidth="1"/>
    <col min="13829" max="13829" width="11.57421875" style="255" customWidth="1"/>
    <col min="13830" max="13830" width="17.57421875" style="255" customWidth="1"/>
    <col min="13831" max="14080" width="9.140625" style="255" customWidth="1"/>
    <col min="14081" max="14081" width="9.00390625" style="255" customWidth="1"/>
    <col min="14082" max="14082" width="81.8515625" style="255" customWidth="1"/>
    <col min="14083" max="14083" width="5.421875" style="255" customWidth="1"/>
    <col min="14084" max="14084" width="10.7109375" style="255" customWidth="1"/>
    <col min="14085" max="14085" width="11.57421875" style="255" customWidth="1"/>
    <col min="14086" max="14086" width="17.57421875" style="255" customWidth="1"/>
    <col min="14087" max="14336" width="9.140625" style="255" customWidth="1"/>
    <col min="14337" max="14337" width="9.00390625" style="255" customWidth="1"/>
    <col min="14338" max="14338" width="81.8515625" style="255" customWidth="1"/>
    <col min="14339" max="14339" width="5.421875" style="255" customWidth="1"/>
    <col min="14340" max="14340" width="10.7109375" style="255" customWidth="1"/>
    <col min="14341" max="14341" width="11.57421875" style="255" customWidth="1"/>
    <col min="14342" max="14342" width="17.57421875" style="255" customWidth="1"/>
    <col min="14343" max="14592" width="9.140625" style="255" customWidth="1"/>
    <col min="14593" max="14593" width="9.00390625" style="255" customWidth="1"/>
    <col min="14594" max="14594" width="81.8515625" style="255" customWidth="1"/>
    <col min="14595" max="14595" width="5.421875" style="255" customWidth="1"/>
    <col min="14596" max="14596" width="10.7109375" style="255" customWidth="1"/>
    <col min="14597" max="14597" width="11.57421875" style="255" customWidth="1"/>
    <col min="14598" max="14598" width="17.57421875" style="255" customWidth="1"/>
    <col min="14599" max="14848" width="9.140625" style="255" customWidth="1"/>
    <col min="14849" max="14849" width="9.00390625" style="255" customWidth="1"/>
    <col min="14850" max="14850" width="81.8515625" style="255" customWidth="1"/>
    <col min="14851" max="14851" width="5.421875" style="255" customWidth="1"/>
    <col min="14852" max="14852" width="10.7109375" style="255" customWidth="1"/>
    <col min="14853" max="14853" width="11.57421875" style="255" customWidth="1"/>
    <col min="14854" max="14854" width="17.57421875" style="255" customWidth="1"/>
    <col min="14855" max="15104" width="9.140625" style="255" customWidth="1"/>
    <col min="15105" max="15105" width="9.00390625" style="255" customWidth="1"/>
    <col min="15106" max="15106" width="81.8515625" style="255" customWidth="1"/>
    <col min="15107" max="15107" width="5.421875" style="255" customWidth="1"/>
    <col min="15108" max="15108" width="10.7109375" style="255" customWidth="1"/>
    <col min="15109" max="15109" width="11.57421875" style="255" customWidth="1"/>
    <col min="15110" max="15110" width="17.57421875" style="255" customWidth="1"/>
    <col min="15111" max="15360" width="9.140625" style="255" customWidth="1"/>
    <col min="15361" max="15361" width="9.00390625" style="255" customWidth="1"/>
    <col min="15362" max="15362" width="81.8515625" style="255" customWidth="1"/>
    <col min="15363" max="15363" width="5.421875" style="255" customWidth="1"/>
    <col min="15364" max="15364" width="10.7109375" style="255" customWidth="1"/>
    <col min="15365" max="15365" width="11.57421875" style="255" customWidth="1"/>
    <col min="15366" max="15366" width="17.57421875" style="255" customWidth="1"/>
    <col min="15367" max="15616" width="9.140625" style="255" customWidth="1"/>
    <col min="15617" max="15617" width="9.00390625" style="255" customWidth="1"/>
    <col min="15618" max="15618" width="81.8515625" style="255" customWidth="1"/>
    <col min="15619" max="15619" width="5.421875" style="255" customWidth="1"/>
    <col min="15620" max="15620" width="10.7109375" style="255" customWidth="1"/>
    <col min="15621" max="15621" width="11.57421875" style="255" customWidth="1"/>
    <col min="15622" max="15622" width="17.57421875" style="255" customWidth="1"/>
    <col min="15623" max="15872" width="9.140625" style="255" customWidth="1"/>
    <col min="15873" max="15873" width="9.00390625" style="255" customWidth="1"/>
    <col min="15874" max="15874" width="81.8515625" style="255" customWidth="1"/>
    <col min="15875" max="15875" width="5.421875" style="255" customWidth="1"/>
    <col min="15876" max="15876" width="10.7109375" style="255" customWidth="1"/>
    <col min="15877" max="15877" width="11.57421875" style="255" customWidth="1"/>
    <col min="15878" max="15878" width="17.57421875" style="255" customWidth="1"/>
    <col min="15879" max="16128" width="9.140625" style="255" customWidth="1"/>
    <col min="16129" max="16129" width="9.00390625" style="255" customWidth="1"/>
    <col min="16130" max="16130" width="81.8515625" style="255" customWidth="1"/>
    <col min="16131" max="16131" width="5.421875" style="255" customWidth="1"/>
    <col min="16132" max="16132" width="10.7109375" style="255" customWidth="1"/>
    <col min="16133" max="16133" width="11.57421875" style="255" customWidth="1"/>
    <col min="16134" max="16134" width="17.57421875" style="255" customWidth="1"/>
    <col min="16135" max="16384" width="9.140625" style="255" customWidth="1"/>
  </cols>
  <sheetData>
    <row r="1" spans="1:6" ht="15">
      <c r="A1" s="254"/>
      <c r="D1" s="256"/>
      <c r="E1" s="257"/>
      <c r="F1" s="257"/>
    </row>
    <row r="2" spans="1:6" ht="15">
      <c r="A2" s="254"/>
      <c r="B2" s="255" t="s">
        <v>555</v>
      </c>
      <c r="E2" s="258"/>
      <c r="F2" s="259"/>
    </row>
    <row r="3" spans="1:6" ht="15">
      <c r="A3" s="254"/>
      <c r="E3" s="258"/>
      <c r="F3" s="259"/>
    </row>
    <row r="4" spans="1:6" ht="15">
      <c r="A4" s="260" t="s">
        <v>512</v>
      </c>
      <c r="B4" s="261" t="s">
        <v>194</v>
      </c>
      <c r="C4" s="261" t="s">
        <v>513</v>
      </c>
      <c r="D4" s="262" t="s">
        <v>556</v>
      </c>
      <c r="E4" s="263" t="s">
        <v>514</v>
      </c>
      <c r="F4" s="264" t="s">
        <v>0</v>
      </c>
    </row>
    <row r="5" spans="1:6" ht="15">
      <c r="A5" s="254" t="s">
        <v>557</v>
      </c>
      <c r="B5" s="255" t="s">
        <v>558</v>
      </c>
      <c r="C5" s="255" t="s">
        <v>193</v>
      </c>
      <c r="D5" s="256">
        <v>0.13</v>
      </c>
      <c r="E5" s="508">
        <v>0</v>
      </c>
      <c r="F5" s="265">
        <f>D5*E5</f>
        <v>0</v>
      </c>
    </row>
    <row r="6" spans="1:6" ht="15">
      <c r="A6" s="254" t="s">
        <v>559</v>
      </c>
      <c r="B6" s="255" t="s">
        <v>560</v>
      </c>
      <c r="C6" s="255" t="s">
        <v>135</v>
      </c>
      <c r="D6" s="256">
        <v>6</v>
      </c>
      <c r="E6" s="508">
        <v>0</v>
      </c>
      <c r="F6" s="265">
        <f aca="true" t="shared" si="0" ref="F6:F16">D6*E6</f>
        <v>0</v>
      </c>
    </row>
    <row r="7" spans="1:6" ht="15">
      <c r="A7" s="254"/>
      <c r="B7" s="255" t="s">
        <v>561</v>
      </c>
      <c r="C7" s="255" t="s">
        <v>135</v>
      </c>
      <c r="D7" s="256">
        <v>6</v>
      </c>
      <c r="E7" s="508">
        <v>0</v>
      </c>
      <c r="F7" s="265">
        <f>D7*E7</f>
        <v>0</v>
      </c>
    </row>
    <row r="8" spans="1:6" ht="15">
      <c r="A8" s="254" t="s">
        <v>562</v>
      </c>
      <c r="B8" s="255" t="s">
        <v>563</v>
      </c>
      <c r="C8" s="255" t="s">
        <v>119</v>
      </c>
      <c r="D8" s="256">
        <v>1.5</v>
      </c>
      <c r="E8" s="508">
        <v>0</v>
      </c>
      <c r="F8" s="265">
        <f t="shared" si="0"/>
        <v>0</v>
      </c>
    </row>
    <row r="9" spans="1:6" ht="15">
      <c r="A9" s="254" t="s">
        <v>564</v>
      </c>
      <c r="B9" s="255" t="s">
        <v>565</v>
      </c>
      <c r="C9" s="255" t="s">
        <v>138</v>
      </c>
      <c r="D9" s="256">
        <v>100</v>
      </c>
      <c r="E9" s="508">
        <v>0</v>
      </c>
      <c r="F9" s="265">
        <f t="shared" si="0"/>
        <v>0</v>
      </c>
    </row>
    <row r="10" spans="1:6" ht="15">
      <c r="A10" s="254" t="s">
        <v>566</v>
      </c>
      <c r="B10" s="255" t="s">
        <v>567</v>
      </c>
      <c r="C10" s="255" t="s">
        <v>138</v>
      </c>
      <c r="D10" s="256">
        <v>30</v>
      </c>
      <c r="E10" s="508">
        <v>0</v>
      </c>
      <c r="F10" s="265">
        <f>D10*E10</f>
        <v>0</v>
      </c>
    </row>
    <row r="11" spans="1:6" ht="15">
      <c r="A11" s="254" t="s">
        <v>568</v>
      </c>
      <c r="B11" s="255" t="s">
        <v>569</v>
      </c>
      <c r="C11" s="255" t="s">
        <v>119</v>
      </c>
      <c r="D11" s="256">
        <v>42.5</v>
      </c>
      <c r="E11" s="508">
        <v>0</v>
      </c>
      <c r="F11" s="265">
        <f t="shared" si="0"/>
        <v>0</v>
      </c>
    </row>
    <row r="12" spans="1:6" ht="15">
      <c r="A12" s="254" t="s">
        <v>570</v>
      </c>
      <c r="B12" s="255" t="s">
        <v>571</v>
      </c>
      <c r="C12" s="255" t="s">
        <v>138</v>
      </c>
      <c r="D12" s="255">
        <v>130</v>
      </c>
      <c r="E12" s="509">
        <v>0</v>
      </c>
      <c r="F12" s="265">
        <f t="shared" si="0"/>
        <v>0</v>
      </c>
    </row>
    <row r="13" spans="1:6" ht="15">
      <c r="A13" s="254" t="s">
        <v>572</v>
      </c>
      <c r="B13" s="255" t="s">
        <v>573</v>
      </c>
      <c r="C13" s="255" t="s">
        <v>138</v>
      </c>
      <c r="D13" s="255">
        <v>130</v>
      </c>
      <c r="E13" s="509">
        <v>0</v>
      </c>
      <c r="F13" s="265">
        <f t="shared" si="0"/>
        <v>0</v>
      </c>
    </row>
    <row r="14" spans="1:6" ht="15">
      <c r="A14" s="254" t="s">
        <v>574</v>
      </c>
      <c r="B14" s="255" t="s">
        <v>575</v>
      </c>
      <c r="C14" s="255" t="s">
        <v>122</v>
      </c>
      <c r="D14" s="256">
        <v>50</v>
      </c>
      <c r="E14" s="508">
        <v>0</v>
      </c>
      <c r="F14" s="265">
        <f t="shared" si="0"/>
        <v>0</v>
      </c>
    </row>
    <row r="15" spans="1:6" ht="15">
      <c r="A15" s="254" t="s">
        <v>576</v>
      </c>
      <c r="B15" s="255" t="s">
        <v>577</v>
      </c>
      <c r="C15" s="255" t="s">
        <v>127</v>
      </c>
      <c r="D15" s="256">
        <v>8.5</v>
      </c>
      <c r="E15" s="508">
        <v>0</v>
      </c>
      <c r="F15" s="265">
        <f t="shared" si="0"/>
        <v>0</v>
      </c>
    </row>
    <row r="16" spans="1:6" ht="15">
      <c r="A16" s="254"/>
      <c r="B16" s="255" t="s">
        <v>578</v>
      </c>
      <c r="C16" s="255" t="s">
        <v>122</v>
      </c>
      <c r="D16" s="256">
        <v>5</v>
      </c>
      <c r="E16" s="508">
        <v>0</v>
      </c>
      <c r="F16" s="265">
        <f t="shared" si="0"/>
        <v>0</v>
      </c>
    </row>
    <row r="17" spans="1:6" ht="15">
      <c r="A17" s="254"/>
      <c r="D17" s="256"/>
      <c r="E17" s="257"/>
      <c r="F17" s="265"/>
    </row>
    <row r="18" spans="1:6" ht="15">
      <c r="A18" s="254"/>
      <c r="B18" s="255" t="s">
        <v>579</v>
      </c>
      <c r="D18" s="256"/>
      <c r="E18" s="257"/>
      <c r="F18" s="265"/>
    </row>
    <row r="19" spans="1:6" ht="15">
      <c r="A19" s="254"/>
      <c r="D19" s="256"/>
      <c r="E19" s="257"/>
      <c r="F19" s="259" t="s">
        <v>511</v>
      </c>
    </row>
    <row r="20" spans="1:6" ht="15">
      <c r="A20" s="254"/>
      <c r="B20" s="266" t="s">
        <v>580</v>
      </c>
      <c r="C20" s="266"/>
      <c r="D20" s="267"/>
      <c r="E20" s="268"/>
      <c r="F20" s="269">
        <f>SUM(F5:F18)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&amp;LZEMNÍ PRÁCE &amp;RVO prostor mezi DPS I a DPS II Třeboň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J30"/>
  <sheetViews>
    <sheetView workbookViewId="0" topLeftCell="A1">
      <selection activeCell="K1" sqref="K1"/>
    </sheetView>
  </sheetViews>
  <sheetFormatPr defaultColWidth="6.421875" defaultRowHeight="15"/>
  <cols>
    <col min="1" max="1" width="9.00390625" style="222" customWidth="1"/>
    <col min="2" max="2" width="70.421875" style="222" customWidth="1"/>
    <col min="3" max="3" width="4.00390625" style="222" customWidth="1"/>
    <col min="4" max="4" width="5.421875" style="222" customWidth="1"/>
    <col min="5" max="5" width="9.7109375" style="222" customWidth="1"/>
    <col min="6" max="6" width="9.8515625" style="222" customWidth="1"/>
    <col min="7" max="7" width="6.57421875" style="222" customWidth="1"/>
    <col min="8" max="8" width="9.140625" style="222" customWidth="1"/>
    <col min="9" max="9" width="9.7109375" style="222" customWidth="1"/>
    <col min="10" max="10" width="10.28125" style="222" customWidth="1"/>
    <col min="11" max="256" width="6.421875" style="222" customWidth="1"/>
    <col min="257" max="257" width="9.00390625" style="222" customWidth="1"/>
    <col min="258" max="258" width="70.421875" style="222" customWidth="1"/>
    <col min="259" max="259" width="4.00390625" style="222" customWidth="1"/>
    <col min="260" max="260" width="5.421875" style="222" customWidth="1"/>
    <col min="261" max="261" width="9.7109375" style="222" customWidth="1"/>
    <col min="262" max="262" width="9.8515625" style="222" customWidth="1"/>
    <col min="263" max="263" width="6.57421875" style="222" customWidth="1"/>
    <col min="264" max="264" width="9.140625" style="222" customWidth="1"/>
    <col min="265" max="265" width="9.7109375" style="222" customWidth="1"/>
    <col min="266" max="266" width="10.28125" style="222" customWidth="1"/>
    <col min="267" max="512" width="6.421875" style="222" customWidth="1"/>
    <col min="513" max="513" width="9.00390625" style="222" customWidth="1"/>
    <col min="514" max="514" width="70.421875" style="222" customWidth="1"/>
    <col min="515" max="515" width="4.00390625" style="222" customWidth="1"/>
    <col min="516" max="516" width="5.421875" style="222" customWidth="1"/>
    <col min="517" max="517" width="9.7109375" style="222" customWidth="1"/>
    <col min="518" max="518" width="9.8515625" style="222" customWidth="1"/>
    <col min="519" max="519" width="6.57421875" style="222" customWidth="1"/>
    <col min="520" max="520" width="9.140625" style="222" customWidth="1"/>
    <col min="521" max="521" width="9.7109375" style="222" customWidth="1"/>
    <col min="522" max="522" width="10.28125" style="222" customWidth="1"/>
    <col min="523" max="768" width="6.421875" style="222" customWidth="1"/>
    <col min="769" max="769" width="9.00390625" style="222" customWidth="1"/>
    <col min="770" max="770" width="70.421875" style="222" customWidth="1"/>
    <col min="771" max="771" width="4.00390625" style="222" customWidth="1"/>
    <col min="772" max="772" width="5.421875" style="222" customWidth="1"/>
    <col min="773" max="773" width="9.7109375" style="222" customWidth="1"/>
    <col min="774" max="774" width="9.8515625" style="222" customWidth="1"/>
    <col min="775" max="775" width="6.57421875" style="222" customWidth="1"/>
    <col min="776" max="776" width="9.140625" style="222" customWidth="1"/>
    <col min="777" max="777" width="9.7109375" style="222" customWidth="1"/>
    <col min="778" max="778" width="10.28125" style="222" customWidth="1"/>
    <col min="779" max="1024" width="6.421875" style="222" customWidth="1"/>
    <col min="1025" max="1025" width="9.00390625" style="222" customWidth="1"/>
    <col min="1026" max="1026" width="70.421875" style="222" customWidth="1"/>
    <col min="1027" max="1027" width="4.00390625" style="222" customWidth="1"/>
    <col min="1028" max="1028" width="5.421875" style="222" customWidth="1"/>
    <col min="1029" max="1029" width="9.7109375" style="222" customWidth="1"/>
    <col min="1030" max="1030" width="9.8515625" style="222" customWidth="1"/>
    <col min="1031" max="1031" width="6.57421875" style="222" customWidth="1"/>
    <col min="1032" max="1032" width="9.140625" style="222" customWidth="1"/>
    <col min="1033" max="1033" width="9.7109375" style="222" customWidth="1"/>
    <col min="1034" max="1034" width="10.28125" style="222" customWidth="1"/>
    <col min="1035" max="1280" width="6.421875" style="222" customWidth="1"/>
    <col min="1281" max="1281" width="9.00390625" style="222" customWidth="1"/>
    <col min="1282" max="1282" width="70.421875" style="222" customWidth="1"/>
    <col min="1283" max="1283" width="4.00390625" style="222" customWidth="1"/>
    <col min="1284" max="1284" width="5.421875" style="222" customWidth="1"/>
    <col min="1285" max="1285" width="9.7109375" style="222" customWidth="1"/>
    <col min="1286" max="1286" width="9.8515625" style="222" customWidth="1"/>
    <col min="1287" max="1287" width="6.57421875" style="222" customWidth="1"/>
    <col min="1288" max="1288" width="9.140625" style="222" customWidth="1"/>
    <col min="1289" max="1289" width="9.7109375" style="222" customWidth="1"/>
    <col min="1290" max="1290" width="10.28125" style="222" customWidth="1"/>
    <col min="1291" max="1536" width="6.421875" style="222" customWidth="1"/>
    <col min="1537" max="1537" width="9.00390625" style="222" customWidth="1"/>
    <col min="1538" max="1538" width="70.421875" style="222" customWidth="1"/>
    <col min="1539" max="1539" width="4.00390625" style="222" customWidth="1"/>
    <col min="1540" max="1540" width="5.421875" style="222" customWidth="1"/>
    <col min="1541" max="1541" width="9.7109375" style="222" customWidth="1"/>
    <col min="1542" max="1542" width="9.8515625" style="222" customWidth="1"/>
    <col min="1543" max="1543" width="6.57421875" style="222" customWidth="1"/>
    <col min="1544" max="1544" width="9.140625" style="222" customWidth="1"/>
    <col min="1545" max="1545" width="9.7109375" style="222" customWidth="1"/>
    <col min="1546" max="1546" width="10.28125" style="222" customWidth="1"/>
    <col min="1547" max="1792" width="6.421875" style="222" customWidth="1"/>
    <col min="1793" max="1793" width="9.00390625" style="222" customWidth="1"/>
    <col min="1794" max="1794" width="70.421875" style="222" customWidth="1"/>
    <col min="1795" max="1795" width="4.00390625" style="222" customWidth="1"/>
    <col min="1796" max="1796" width="5.421875" style="222" customWidth="1"/>
    <col min="1797" max="1797" width="9.7109375" style="222" customWidth="1"/>
    <col min="1798" max="1798" width="9.8515625" style="222" customWidth="1"/>
    <col min="1799" max="1799" width="6.57421875" style="222" customWidth="1"/>
    <col min="1800" max="1800" width="9.140625" style="222" customWidth="1"/>
    <col min="1801" max="1801" width="9.7109375" style="222" customWidth="1"/>
    <col min="1802" max="1802" width="10.28125" style="222" customWidth="1"/>
    <col min="1803" max="2048" width="6.421875" style="222" customWidth="1"/>
    <col min="2049" max="2049" width="9.00390625" style="222" customWidth="1"/>
    <col min="2050" max="2050" width="70.421875" style="222" customWidth="1"/>
    <col min="2051" max="2051" width="4.00390625" style="222" customWidth="1"/>
    <col min="2052" max="2052" width="5.421875" style="222" customWidth="1"/>
    <col min="2053" max="2053" width="9.7109375" style="222" customWidth="1"/>
    <col min="2054" max="2054" width="9.8515625" style="222" customWidth="1"/>
    <col min="2055" max="2055" width="6.57421875" style="222" customWidth="1"/>
    <col min="2056" max="2056" width="9.140625" style="222" customWidth="1"/>
    <col min="2057" max="2057" width="9.7109375" style="222" customWidth="1"/>
    <col min="2058" max="2058" width="10.28125" style="222" customWidth="1"/>
    <col min="2059" max="2304" width="6.421875" style="222" customWidth="1"/>
    <col min="2305" max="2305" width="9.00390625" style="222" customWidth="1"/>
    <col min="2306" max="2306" width="70.421875" style="222" customWidth="1"/>
    <col min="2307" max="2307" width="4.00390625" style="222" customWidth="1"/>
    <col min="2308" max="2308" width="5.421875" style="222" customWidth="1"/>
    <col min="2309" max="2309" width="9.7109375" style="222" customWidth="1"/>
    <col min="2310" max="2310" width="9.8515625" style="222" customWidth="1"/>
    <col min="2311" max="2311" width="6.57421875" style="222" customWidth="1"/>
    <col min="2312" max="2312" width="9.140625" style="222" customWidth="1"/>
    <col min="2313" max="2313" width="9.7109375" style="222" customWidth="1"/>
    <col min="2314" max="2314" width="10.28125" style="222" customWidth="1"/>
    <col min="2315" max="2560" width="6.421875" style="222" customWidth="1"/>
    <col min="2561" max="2561" width="9.00390625" style="222" customWidth="1"/>
    <col min="2562" max="2562" width="70.421875" style="222" customWidth="1"/>
    <col min="2563" max="2563" width="4.00390625" style="222" customWidth="1"/>
    <col min="2564" max="2564" width="5.421875" style="222" customWidth="1"/>
    <col min="2565" max="2565" width="9.7109375" style="222" customWidth="1"/>
    <col min="2566" max="2566" width="9.8515625" style="222" customWidth="1"/>
    <col min="2567" max="2567" width="6.57421875" style="222" customWidth="1"/>
    <col min="2568" max="2568" width="9.140625" style="222" customWidth="1"/>
    <col min="2569" max="2569" width="9.7109375" style="222" customWidth="1"/>
    <col min="2570" max="2570" width="10.28125" style="222" customWidth="1"/>
    <col min="2571" max="2816" width="6.421875" style="222" customWidth="1"/>
    <col min="2817" max="2817" width="9.00390625" style="222" customWidth="1"/>
    <col min="2818" max="2818" width="70.421875" style="222" customWidth="1"/>
    <col min="2819" max="2819" width="4.00390625" style="222" customWidth="1"/>
    <col min="2820" max="2820" width="5.421875" style="222" customWidth="1"/>
    <col min="2821" max="2821" width="9.7109375" style="222" customWidth="1"/>
    <col min="2822" max="2822" width="9.8515625" style="222" customWidth="1"/>
    <col min="2823" max="2823" width="6.57421875" style="222" customWidth="1"/>
    <col min="2824" max="2824" width="9.140625" style="222" customWidth="1"/>
    <col min="2825" max="2825" width="9.7109375" style="222" customWidth="1"/>
    <col min="2826" max="2826" width="10.28125" style="222" customWidth="1"/>
    <col min="2827" max="3072" width="6.421875" style="222" customWidth="1"/>
    <col min="3073" max="3073" width="9.00390625" style="222" customWidth="1"/>
    <col min="3074" max="3074" width="70.421875" style="222" customWidth="1"/>
    <col min="3075" max="3075" width="4.00390625" style="222" customWidth="1"/>
    <col min="3076" max="3076" width="5.421875" style="222" customWidth="1"/>
    <col min="3077" max="3077" width="9.7109375" style="222" customWidth="1"/>
    <col min="3078" max="3078" width="9.8515625" style="222" customWidth="1"/>
    <col min="3079" max="3079" width="6.57421875" style="222" customWidth="1"/>
    <col min="3080" max="3080" width="9.140625" style="222" customWidth="1"/>
    <col min="3081" max="3081" width="9.7109375" style="222" customWidth="1"/>
    <col min="3082" max="3082" width="10.28125" style="222" customWidth="1"/>
    <col min="3083" max="3328" width="6.421875" style="222" customWidth="1"/>
    <col min="3329" max="3329" width="9.00390625" style="222" customWidth="1"/>
    <col min="3330" max="3330" width="70.421875" style="222" customWidth="1"/>
    <col min="3331" max="3331" width="4.00390625" style="222" customWidth="1"/>
    <col min="3332" max="3332" width="5.421875" style="222" customWidth="1"/>
    <col min="3333" max="3333" width="9.7109375" style="222" customWidth="1"/>
    <col min="3334" max="3334" width="9.8515625" style="222" customWidth="1"/>
    <col min="3335" max="3335" width="6.57421875" style="222" customWidth="1"/>
    <col min="3336" max="3336" width="9.140625" style="222" customWidth="1"/>
    <col min="3337" max="3337" width="9.7109375" style="222" customWidth="1"/>
    <col min="3338" max="3338" width="10.28125" style="222" customWidth="1"/>
    <col min="3339" max="3584" width="6.421875" style="222" customWidth="1"/>
    <col min="3585" max="3585" width="9.00390625" style="222" customWidth="1"/>
    <col min="3586" max="3586" width="70.421875" style="222" customWidth="1"/>
    <col min="3587" max="3587" width="4.00390625" style="222" customWidth="1"/>
    <col min="3588" max="3588" width="5.421875" style="222" customWidth="1"/>
    <col min="3589" max="3589" width="9.7109375" style="222" customWidth="1"/>
    <col min="3590" max="3590" width="9.8515625" style="222" customWidth="1"/>
    <col min="3591" max="3591" width="6.57421875" style="222" customWidth="1"/>
    <col min="3592" max="3592" width="9.140625" style="222" customWidth="1"/>
    <col min="3593" max="3593" width="9.7109375" style="222" customWidth="1"/>
    <col min="3594" max="3594" width="10.28125" style="222" customWidth="1"/>
    <col min="3595" max="3840" width="6.421875" style="222" customWidth="1"/>
    <col min="3841" max="3841" width="9.00390625" style="222" customWidth="1"/>
    <col min="3842" max="3842" width="70.421875" style="222" customWidth="1"/>
    <col min="3843" max="3843" width="4.00390625" style="222" customWidth="1"/>
    <col min="3844" max="3844" width="5.421875" style="222" customWidth="1"/>
    <col min="3845" max="3845" width="9.7109375" style="222" customWidth="1"/>
    <col min="3846" max="3846" width="9.8515625" style="222" customWidth="1"/>
    <col min="3847" max="3847" width="6.57421875" style="222" customWidth="1"/>
    <col min="3848" max="3848" width="9.140625" style="222" customWidth="1"/>
    <col min="3849" max="3849" width="9.7109375" style="222" customWidth="1"/>
    <col min="3850" max="3850" width="10.28125" style="222" customWidth="1"/>
    <col min="3851" max="4096" width="6.421875" style="222" customWidth="1"/>
    <col min="4097" max="4097" width="9.00390625" style="222" customWidth="1"/>
    <col min="4098" max="4098" width="70.421875" style="222" customWidth="1"/>
    <col min="4099" max="4099" width="4.00390625" style="222" customWidth="1"/>
    <col min="4100" max="4100" width="5.421875" style="222" customWidth="1"/>
    <col min="4101" max="4101" width="9.7109375" style="222" customWidth="1"/>
    <col min="4102" max="4102" width="9.8515625" style="222" customWidth="1"/>
    <col min="4103" max="4103" width="6.57421875" style="222" customWidth="1"/>
    <col min="4104" max="4104" width="9.140625" style="222" customWidth="1"/>
    <col min="4105" max="4105" width="9.7109375" style="222" customWidth="1"/>
    <col min="4106" max="4106" width="10.28125" style="222" customWidth="1"/>
    <col min="4107" max="4352" width="6.421875" style="222" customWidth="1"/>
    <col min="4353" max="4353" width="9.00390625" style="222" customWidth="1"/>
    <col min="4354" max="4354" width="70.421875" style="222" customWidth="1"/>
    <col min="4355" max="4355" width="4.00390625" style="222" customWidth="1"/>
    <col min="4356" max="4356" width="5.421875" style="222" customWidth="1"/>
    <col min="4357" max="4357" width="9.7109375" style="222" customWidth="1"/>
    <col min="4358" max="4358" width="9.8515625" style="222" customWidth="1"/>
    <col min="4359" max="4359" width="6.57421875" style="222" customWidth="1"/>
    <col min="4360" max="4360" width="9.140625" style="222" customWidth="1"/>
    <col min="4361" max="4361" width="9.7109375" style="222" customWidth="1"/>
    <col min="4362" max="4362" width="10.28125" style="222" customWidth="1"/>
    <col min="4363" max="4608" width="6.421875" style="222" customWidth="1"/>
    <col min="4609" max="4609" width="9.00390625" style="222" customWidth="1"/>
    <col min="4610" max="4610" width="70.421875" style="222" customWidth="1"/>
    <col min="4611" max="4611" width="4.00390625" style="222" customWidth="1"/>
    <col min="4612" max="4612" width="5.421875" style="222" customWidth="1"/>
    <col min="4613" max="4613" width="9.7109375" style="222" customWidth="1"/>
    <col min="4614" max="4614" width="9.8515625" style="222" customWidth="1"/>
    <col min="4615" max="4615" width="6.57421875" style="222" customWidth="1"/>
    <col min="4616" max="4616" width="9.140625" style="222" customWidth="1"/>
    <col min="4617" max="4617" width="9.7109375" style="222" customWidth="1"/>
    <col min="4618" max="4618" width="10.28125" style="222" customWidth="1"/>
    <col min="4619" max="4864" width="6.421875" style="222" customWidth="1"/>
    <col min="4865" max="4865" width="9.00390625" style="222" customWidth="1"/>
    <col min="4866" max="4866" width="70.421875" style="222" customWidth="1"/>
    <col min="4867" max="4867" width="4.00390625" style="222" customWidth="1"/>
    <col min="4868" max="4868" width="5.421875" style="222" customWidth="1"/>
    <col min="4869" max="4869" width="9.7109375" style="222" customWidth="1"/>
    <col min="4870" max="4870" width="9.8515625" style="222" customWidth="1"/>
    <col min="4871" max="4871" width="6.57421875" style="222" customWidth="1"/>
    <col min="4872" max="4872" width="9.140625" style="222" customWidth="1"/>
    <col min="4873" max="4873" width="9.7109375" style="222" customWidth="1"/>
    <col min="4874" max="4874" width="10.28125" style="222" customWidth="1"/>
    <col min="4875" max="5120" width="6.421875" style="222" customWidth="1"/>
    <col min="5121" max="5121" width="9.00390625" style="222" customWidth="1"/>
    <col min="5122" max="5122" width="70.421875" style="222" customWidth="1"/>
    <col min="5123" max="5123" width="4.00390625" style="222" customWidth="1"/>
    <col min="5124" max="5124" width="5.421875" style="222" customWidth="1"/>
    <col min="5125" max="5125" width="9.7109375" style="222" customWidth="1"/>
    <col min="5126" max="5126" width="9.8515625" style="222" customWidth="1"/>
    <col min="5127" max="5127" width="6.57421875" style="222" customWidth="1"/>
    <col min="5128" max="5128" width="9.140625" style="222" customWidth="1"/>
    <col min="5129" max="5129" width="9.7109375" style="222" customWidth="1"/>
    <col min="5130" max="5130" width="10.28125" style="222" customWidth="1"/>
    <col min="5131" max="5376" width="6.421875" style="222" customWidth="1"/>
    <col min="5377" max="5377" width="9.00390625" style="222" customWidth="1"/>
    <col min="5378" max="5378" width="70.421875" style="222" customWidth="1"/>
    <col min="5379" max="5379" width="4.00390625" style="222" customWidth="1"/>
    <col min="5380" max="5380" width="5.421875" style="222" customWidth="1"/>
    <col min="5381" max="5381" width="9.7109375" style="222" customWidth="1"/>
    <col min="5382" max="5382" width="9.8515625" style="222" customWidth="1"/>
    <col min="5383" max="5383" width="6.57421875" style="222" customWidth="1"/>
    <col min="5384" max="5384" width="9.140625" style="222" customWidth="1"/>
    <col min="5385" max="5385" width="9.7109375" style="222" customWidth="1"/>
    <col min="5386" max="5386" width="10.28125" style="222" customWidth="1"/>
    <col min="5387" max="5632" width="6.421875" style="222" customWidth="1"/>
    <col min="5633" max="5633" width="9.00390625" style="222" customWidth="1"/>
    <col min="5634" max="5634" width="70.421875" style="222" customWidth="1"/>
    <col min="5635" max="5635" width="4.00390625" style="222" customWidth="1"/>
    <col min="5636" max="5636" width="5.421875" style="222" customWidth="1"/>
    <col min="5637" max="5637" width="9.7109375" style="222" customWidth="1"/>
    <col min="5638" max="5638" width="9.8515625" style="222" customWidth="1"/>
    <col min="5639" max="5639" width="6.57421875" style="222" customWidth="1"/>
    <col min="5640" max="5640" width="9.140625" style="222" customWidth="1"/>
    <col min="5641" max="5641" width="9.7109375" style="222" customWidth="1"/>
    <col min="5642" max="5642" width="10.28125" style="222" customWidth="1"/>
    <col min="5643" max="5888" width="6.421875" style="222" customWidth="1"/>
    <col min="5889" max="5889" width="9.00390625" style="222" customWidth="1"/>
    <col min="5890" max="5890" width="70.421875" style="222" customWidth="1"/>
    <col min="5891" max="5891" width="4.00390625" style="222" customWidth="1"/>
    <col min="5892" max="5892" width="5.421875" style="222" customWidth="1"/>
    <col min="5893" max="5893" width="9.7109375" style="222" customWidth="1"/>
    <col min="5894" max="5894" width="9.8515625" style="222" customWidth="1"/>
    <col min="5895" max="5895" width="6.57421875" style="222" customWidth="1"/>
    <col min="5896" max="5896" width="9.140625" style="222" customWidth="1"/>
    <col min="5897" max="5897" width="9.7109375" style="222" customWidth="1"/>
    <col min="5898" max="5898" width="10.28125" style="222" customWidth="1"/>
    <col min="5899" max="6144" width="6.421875" style="222" customWidth="1"/>
    <col min="6145" max="6145" width="9.00390625" style="222" customWidth="1"/>
    <col min="6146" max="6146" width="70.421875" style="222" customWidth="1"/>
    <col min="6147" max="6147" width="4.00390625" style="222" customWidth="1"/>
    <col min="6148" max="6148" width="5.421875" style="222" customWidth="1"/>
    <col min="6149" max="6149" width="9.7109375" style="222" customWidth="1"/>
    <col min="6150" max="6150" width="9.8515625" style="222" customWidth="1"/>
    <col min="6151" max="6151" width="6.57421875" style="222" customWidth="1"/>
    <col min="6152" max="6152" width="9.140625" style="222" customWidth="1"/>
    <col min="6153" max="6153" width="9.7109375" style="222" customWidth="1"/>
    <col min="6154" max="6154" width="10.28125" style="222" customWidth="1"/>
    <col min="6155" max="6400" width="6.421875" style="222" customWidth="1"/>
    <col min="6401" max="6401" width="9.00390625" style="222" customWidth="1"/>
    <col min="6402" max="6402" width="70.421875" style="222" customWidth="1"/>
    <col min="6403" max="6403" width="4.00390625" style="222" customWidth="1"/>
    <col min="6404" max="6404" width="5.421875" style="222" customWidth="1"/>
    <col min="6405" max="6405" width="9.7109375" style="222" customWidth="1"/>
    <col min="6406" max="6406" width="9.8515625" style="222" customWidth="1"/>
    <col min="6407" max="6407" width="6.57421875" style="222" customWidth="1"/>
    <col min="6408" max="6408" width="9.140625" style="222" customWidth="1"/>
    <col min="6409" max="6409" width="9.7109375" style="222" customWidth="1"/>
    <col min="6410" max="6410" width="10.28125" style="222" customWidth="1"/>
    <col min="6411" max="6656" width="6.421875" style="222" customWidth="1"/>
    <col min="6657" max="6657" width="9.00390625" style="222" customWidth="1"/>
    <col min="6658" max="6658" width="70.421875" style="222" customWidth="1"/>
    <col min="6659" max="6659" width="4.00390625" style="222" customWidth="1"/>
    <col min="6660" max="6660" width="5.421875" style="222" customWidth="1"/>
    <col min="6661" max="6661" width="9.7109375" style="222" customWidth="1"/>
    <col min="6662" max="6662" width="9.8515625" style="222" customWidth="1"/>
    <col min="6663" max="6663" width="6.57421875" style="222" customWidth="1"/>
    <col min="6664" max="6664" width="9.140625" style="222" customWidth="1"/>
    <col min="6665" max="6665" width="9.7109375" style="222" customWidth="1"/>
    <col min="6666" max="6666" width="10.28125" style="222" customWidth="1"/>
    <col min="6667" max="6912" width="6.421875" style="222" customWidth="1"/>
    <col min="6913" max="6913" width="9.00390625" style="222" customWidth="1"/>
    <col min="6914" max="6914" width="70.421875" style="222" customWidth="1"/>
    <col min="6915" max="6915" width="4.00390625" style="222" customWidth="1"/>
    <col min="6916" max="6916" width="5.421875" style="222" customWidth="1"/>
    <col min="6917" max="6917" width="9.7109375" style="222" customWidth="1"/>
    <col min="6918" max="6918" width="9.8515625" style="222" customWidth="1"/>
    <col min="6919" max="6919" width="6.57421875" style="222" customWidth="1"/>
    <col min="6920" max="6920" width="9.140625" style="222" customWidth="1"/>
    <col min="6921" max="6921" width="9.7109375" style="222" customWidth="1"/>
    <col min="6922" max="6922" width="10.28125" style="222" customWidth="1"/>
    <col min="6923" max="7168" width="6.421875" style="222" customWidth="1"/>
    <col min="7169" max="7169" width="9.00390625" style="222" customWidth="1"/>
    <col min="7170" max="7170" width="70.421875" style="222" customWidth="1"/>
    <col min="7171" max="7171" width="4.00390625" style="222" customWidth="1"/>
    <col min="7172" max="7172" width="5.421875" style="222" customWidth="1"/>
    <col min="7173" max="7173" width="9.7109375" style="222" customWidth="1"/>
    <col min="7174" max="7174" width="9.8515625" style="222" customWidth="1"/>
    <col min="7175" max="7175" width="6.57421875" style="222" customWidth="1"/>
    <col min="7176" max="7176" width="9.140625" style="222" customWidth="1"/>
    <col min="7177" max="7177" width="9.7109375" style="222" customWidth="1"/>
    <col min="7178" max="7178" width="10.28125" style="222" customWidth="1"/>
    <col min="7179" max="7424" width="6.421875" style="222" customWidth="1"/>
    <col min="7425" max="7425" width="9.00390625" style="222" customWidth="1"/>
    <col min="7426" max="7426" width="70.421875" style="222" customWidth="1"/>
    <col min="7427" max="7427" width="4.00390625" style="222" customWidth="1"/>
    <col min="7428" max="7428" width="5.421875" style="222" customWidth="1"/>
    <col min="7429" max="7429" width="9.7109375" style="222" customWidth="1"/>
    <col min="7430" max="7430" width="9.8515625" style="222" customWidth="1"/>
    <col min="7431" max="7431" width="6.57421875" style="222" customWidth="1"/>
    <col min="7432" max="7432" width="9.140625" style="222" customWidth="1"/>
    <col min="7433" max="7433" width="9.7109375" style="222" customWidth="1"/>
    <col min="7434" max="7434" width="10.28125" style="222" customWidth="1"/>
    <col min="7435" max="7680" width="6.421875" style="222" customWidth="1"/>
    <col min="7681" max="7681" width="9.00390625" style="222" customWidth="1"/>
    <col min="7682" max="7682" width="70.421875" style="222" customWidth="1"/>
    <col min="7683" max="7683" width="4.00390625" style="222" customWidth="1"/>
    <col min="7684" max="7684" width="5.421875" style="222" customWidth="1"/>
    <col min="7685" max="7685" width="9.7109375" style="222" customWidth="1"/>
    <col min="7686" max="7686" width="9.8515625" style="222" customWidth="1"/>
    <col min="7687" max="7687" width="6.57421875" style="222" customWidth="1"/>
    <col min="7688" max="7688" width="9.140625" style="222" customWidth="1"/>
    <col min="7689" max="7689" width="9.7109375" style="222" customWidth="1"/>
    <col min="7690" max="7690" width="10.28125" style="222" customWidth="1"/>
    <col min="7691" max="7936" width="6.421875" style="222" customWidth="1"/>
    <col min="7937" max="7937" width="9.00390625" style="222" customWidth="1"/>
    <col min="7938" max="7938" width="70.421875" style="222" customWidth="1"/>
    <col min="7939" max="7939" width="4.00390625" style="222" customWidth="1"/>
    <col min="7940" max="7940" width="5.421875" style="222" customWidth="1"/>
    <col min="7941" max="7941" width="9.7109375" style="222" customWidth="1"/>
    <col min="7942" max="7942" width="9.8515625" style="222" customWidth="1"/>
    <col min="7943" max="7943" width="6.57421875" style="222" customWidth="1"/>
    <col min="7944" max="7944" width="9.140625" style="222" customWidth="1"/>
    <col min="7945" max="7945" width="9.7109375" style="222" customWidth="1"/>
    <col min="7946" max="7946" width="10.28125" style="222" customWidth="1"/>
    <col min="7947" max="8192" width="6.421875" style="222" customWidth="1"/>
    <col min="8193" max="8193" width="9.00390625" style="222" customWidth="1"/>
    <col min="8194" max="8194" width="70.421875" style="222" customWidth="1"/>
    <col min="8195" max="8195" width="4.00390625" style="222" customWidth="1"/>
    <col min="8196" max="8196" width="5.421875" style="222" customWidth="1"/>
    <col min="8197" max="8197" width="9.7109375" style="222" customWidth="1"/>
    <col min="8198" max="8198" width="9.8515625" style="222" customWidth="1"/>
    <col min="8199" max="8199" width="6.57421875" style="222" customWidth="1"/>
    <col min="8200" max="8200" width="9.140625" style="222" customWidth="1"/>
    <col min="8201" max="8201" width="9.7109375" style="222" customWidth="1"/>
    <col min="8202" max="8202" width="10.28125" style="222" customWidth="1"/>
    <col min="8203" max="8448" width="6.421875" style="222" customWidth="1"/>
    <col min="8449" max="8449" width="9.00390625" style="222" customWidth="1"/>
    <col min="8450" max="8450" width="70.421875" style="222" customWidth="1"/>
    <col min="8451" max="8451" width="4.00390625" style="222" customWidth="1"/>
    <col min="8452" max="8452" width="5.421875" style="222" customWidth="1"/>
    <col min="8453" max="8453" width="9.7109375" style="222" customWidth="1"/>
    <col min="8454" max="8454" width="9.8515625" style="222" customWidth="1"/>
    <col min="8455" max="8455" width="6.57421875" style="222" customWidth="1"/>
    <col min="8456" max="8456" width="9.140625" style="222" customWidth="1"/>
    <col min="8457" max="8457" width="9.7109375" style="222" customWidth="1"/>
    <col min="8458" max="8458" width="10.28125" style="222" customWidth="1"/>
    <col min="8459" max="8704" width="6.421875" style="222" customWidth="1"/>
    <col min="8705" max="8705" width="9.00390625" style="222" customWidth="1"/>
    <col min="8706" max="8706" width="70.421875" style="222" customWidth="1"/>
    <col min="8707" max="8707" width="4.00390625" style="222" customWidth="1"/>
    <col min="8708" max="8708" width="5.421875" style="222" customWidth="1"/>
    <col min="8709" max="8709" width="9.7109375" style="222" customWidth="1"/>
    <col min="8710" max="8710" width="9.8515625" style="222" customWidth="1"/>
    <col min="8711" max="8711" width="6.57421875" style="222" customWidth="1"/>
    <col min="8712" max="8712" width="9.140625" style="222" customWidth="1"/>
    <col min="8713" max="8713" width="9.7109375" style="222" customWidth="1"/>
    <col min="8714" max="8714" width="10.28125" style="222" customWidth="1"/>
    <col min="8715" max="8960" width="6.421875" style="222" customWidth="1"/>
    <col min="8961" max="8961" width="9.00390625" style="222" customWidth="1"/>
    <col min="8962" max="8962" width="70.421875" style="222" customWidth="1"/>
    <col min="8963" max="8963" width="4.00390625" style="222" customWidth="1"/>
    <col min="8964" max="8964" width="5.421875" style="222" customWidth="1"/>
    <col min="8965" max="8965" width="9.7109375" style="222" customWidth="1"/>
    <col min="8966" max="8966" width="9.8515625" style="222" customWidth="1"/>
    <col min="8967" max="8967" width="6.57421875" style="222" customWidth="1"/>
    <col min="8968" max="8968" width="9.140625" style="222" customWidth="1"/>
    <col min="8969" max="8969" width="9.7109375" style="222" customWidth="1"/>
    <col min="8970" max="8970" width="10.28125" style="222" customWidth="1"/>
    <col min="8971" max="9216" width="6.421875" style="222" customWidth="1"/>
    <col min="9217" max="9217" width="9.00390625" style="222" customWidth="1"/>
    <col min="9218" max="9218" width="70.421875" style="222" customWidth="1"/>
    <col min="9219" max="9219" width="4.00390625" style="222" customWidth="1"/>
    <col min="9220" max="9220" width="5.421875" style="222" customWidth="1"/>
    <col min="9221" max="9221" width="9.7109375" style="222" customWidth="1"/>
    <col min="9222" max="9222" width="9.8515625" style="222" customWidth="1"/>
    <col min="9223" max="9223" width="6.57421875" style="222" customWidth="1"/>
    <col min="9224" max="9224" width="9.140625" style="222" customWidth="1"/>
    <col min="9225" max="9225" width="9.7109375" style="222" customWidth="1"/>
    <col min="9226" max="9226" width="10.28125" style="222" customWidth="1"/>
    <col min="9227" max="9472" width="6.421875" style="222" customWidth="1"/>
    <col min="9473" max="9473" width="9.00390625" style="222" customWidth="1"/>
    <col min="9474" max="9474" width="70.421875" style="222" customWidth="1"/>
    <col min="9475" max="9475" width="4.00390625" style="222" customWidth="1"/>
    <col min="9476" max="9476" width="5.421875" style="222" customWidth="1"/>
    <col min="9477" max="9477" width="9.7109375" style="222" customWidth="1"/>
    <col min="9478" max="9478" width="9.8515625" style="222" customWidth="1"/>
    <col min="9479" max="9479" width="6.57421875" style="222" customWidth="1"/>
    <col min="9480" max="9480" width="9.140625" style="222" customWidth="1"/>
    <col min="9481" max="9481" width="9.7109375" style="222" customWidth="1"/>
    <col min="9482" max="9482" width="10.28125" style="222" customWidth="1"/>
    <col min="9483" max="9728" width="6.421875" style="222" customWidth="1"/>
    <col min="9729" max="9729" width="9.00390625" style="222" customWidth="1"/>
    <col min="9730" max="9730" width="70.421875" style="222" customWidth="1"/>
    <col min="9731" max="9731" width="4.00390625" style="222" customWidth="1"/>
    <col min="9732" max="9732" width="5.421875" style="222" customWidth="1"/>
    <col min="9733" max="9733" width="9.7109375" style="222" customWidth="1"/>
    <col min="9734" max="9734" width="9.8515625" style="222" customWidth="1"/>
    <col min="9735" max="9735" width="6.57421875" style="222" customWidth="1"/>
    <col min="9736" max="9736" width="9.140625" style="222" customWidth="1"/>
    <col min="9737" max="9737" width="9.7109375" style="222" customWidth="1"/>
    <col min="9738" max="9738" width="10.28125" style="222" customWidth="1"/>
    <col min="9739" max="9984" width="6.421875" style="222" customWidth="1"/>
    <col min="9985" max="9985" width="9.00390625" style="222" customWidth="1"/>
    <col min="9986" max="9986" width="70.421875" style="222" customWidth="1"/>
    <col min="9987" max="9987" width="4.00390625" style="222" customWidth="1"/>
    <col min="9988" max="9988" width="5.421875" style="222" customWidth="1"/>
    <col min="9989" max="9989" width="9.7109375" style="222" customWidth="1"/>
    <col min="9990" max="9990" width="9.8515625" style="222" customWidth="1"/>
    <col min="9991" max="9991" width="6.57421875" style="222" customWidth="1"/>
    <col min="9992" max="9992" width="9.140625" style="222" customWidth="1"/>
    <col min="9993" max="9993" width="9.7109375" style="222" customWidth="1"/>
    <col min="9994" max="9994" width="10.28125" style="222" customWidth="1"/>
    <col min="9995" max="10240" width="6.421875" style="222" customWidth="1"/>
    <col min="10241" max="10241" width="9.00390625" style="222" customWidth="1"/>
    <col min="10242" max="10242" width="70.421875" style="222" customWidth="1"/>
    <col min="10243" max="10243" width="4.00390625" style="222" customWidth="1"/>
    <col min="10244" max="10244" width="5.421875" style="222" customWidth="1"/>
    <col min="10245" max="10245" width="9.7109375" style="222" customWidth="1"/>
    <col min="10246" max="10246" width="9.8515625" style="222" customWidth="1"/>
    <col min="10247" max="10247" width="6.57421875" style="222" customWidth="1"/>
    <col min="10248" max="10248" width="9.140625" style="222" customWidth="1"/>
    <col min="10249" max="10249" width="9.7109375" style="222" customWidth="1"/>
    <col min="10250" max="10250" width="10.28125" style="222" customWidth="1"/>
    <col min="10251" max="10496" width="6.421875" style="222" customWidth="1"/>
    <col min="10497" max="10497" width="9.00390625" style="222" customWidth="1"/>
    <col min="10498" max="10498" width="70.421875" style="222" customWidth="1"/>
    <col min="10499" max="10499" width="4.00390625" style="222" customWidth="1"/>
    <col min="10500" max="10500" width="5.421875" style="222" customWidth="1"/>
    <col min="10501" max="10501" width="9.7109375" style="222" customWidth="1"/>
    <col min="10502" max="10502" width="9.8515625" style="222" customWidth="1"/>
    <col min="10503" max="10503" width="6.57421875" style="222" customWidth="1"/>
    <col min="10504" max="10504" width="9.140625" style="222" customWidth="1"/>
    <col min="10505" max="10505" width="9.7109375" style="222" customWidth="1"/>
    <col min="10506" max="10506" width="10.28125" style="222" customWidth="1"/>
    <col min="10507" max="10752" width="6.421875" style="222" customWidth="1"/>
    <col min="10753" max="10753" width="9.00390625" style="222" customWidth="1"/>
    <col min="10754" max="10754" width="70.421875" style="222" customWidth="1"/>
    <col min="10755" max="10755" width="4.00390625" style="222" customWidth="1"/>
    <col min="10756" max="10756" width="5.421875" style="222" customWidth="1"/>
    <col min="10757" max="10757" width="9.7109375" style="222" customWidth="1"/>
    <col min="10758" max="10758" width="9.8515625" style="222" customWidth="1"/>
    <col min="10759" max="10759" width="6.57421875" style="222" customWidth="1"/>
    <col min="10760" max="10760" width="9.140625" style="222" customWidth="1"/>
    <col min="10761" max="10761" width="9.7109375" style="222" customWidth="1"/>
    <col min="10762" max="10762" width="10.28125" style="222" customWidth="1"/>
    <col min="10763" max="11008" width="6.421875" style="222" customWidth="1"/>
    <col min="11009" max="11009" width="9.00390625" style="222" customWidth="1"/>
    <col min="11010" max="11010" width="70.421875" style="222" customWidth="1"/>
    <col min="11011" max="11011" width="4.00390625" style="222" customWidth="1"/>
    <col min="11012" max="11012" width="5.421875" style="222" customWidth="1"/>
    <col min="11013" max="11013" width="9.7109375" style="222" customWidth="1"/>
    <col min="11014" max="11014" width="9.8515625" style="222" customWidth="1"/>
    <col min="11015" max="11015" width="6.57421875" style="222" customWidth="1"/>
    <col min="11016" max="11016" width="9.140625" style="222" customWidth="1"/>
    <col min="11017" max="11017" width="9.7109375" style="222" customWidth="1"/>
    <col min="11018" max="11018" width="10.28125" style="222" customWidth="1"/>
    <col min="11019" max="11264" width="6.421875" style="222" customWidth="1"/>
    <col min="11265" max="11265" width="9.00390625" style="222" customWidth="1"/>
    <col min="11266" max="11266" width="70.421875" style="222" customWidth="1"/>
    <col min="11267" max="11267" width="4.00390625" style="222" customWidth="1"/>
    <col min="11268" max="11268" width="5.421875" style="222" customWidth="1"/>
    <col min="11269" max="11269" width="9.7109375" style="222" customWidth="1"/>
    <col min="11270" max="11270" width="9.8515625" style="222" customWidth="1"/>
    <col min="11271" max="11271" width="6.57421875" style="222" customWidth="1"/>
    <col min="11272" max="11272" width="9.140625" style="222" customWidth="1"/>
    <col min="11273" max="11273" width="9.7109375" style="222" customWidth="1"/>
    <col min="11274" max="11274" width="10.28125" style="222" customWidth="1"/>
    <col min="11275" max="11520" width="6.421875" style="222" customWidth="1"/>
    <col min="11521" max="11521" width="9.00390625" style="222" customWidth="1"/>
    <col min="11522" max="11522" width="70.421875" style="222" customWidth="1"/>
    <col min="11523" max="11523" width="4.00390625" style="222" customWidth="1"/>
    <col min="11524" max="11524" width="5.421875" style="222" customWidth="1"/>
    <col min="11525" max="11525" width="9.7109375" style="222" customWidth="1"/>
    <col min="11526" max="11526" width="9.8515625" style="222" customWidth="1"/>
    <col min="11527" max="11527" width="6.57421875" style="222" customWidth="1"/>
    <col min="11528" max="11528" width="9.140625" style="222" customWidth="1"/>
    <col min="11529" max="11529" width="9.7109375" style="222" customWidth="1"/>
    <col min="11530" max="11530" width="10.28125" style="222" customWidth="1"/>
    <col min="11531" max="11776" width="6.421875" style="222" customWidth="1"/>
    <col min="11777" max="11777" width="9.00390625" style="222" customWidth="1"/>
    <col min="11778" max="11778" width="70.421875" style="222" customWidth="1"/>
    <col min="11779" max="11779" width="4.00390625" style="222" customWidth="1"/>
    <col min="11780" max="11780" width="5.421875" style="222" customWidth="1"/>
    <col min="11781" max="11781" width="9.7109375" style="222" customWidth="1"/>
    <col min="11782" max="11782" width="9.8515625" style="222" customWidth="1"/>
    <col min="11783" max="11783" width="6.57421875" style="222" customWidth="1"/>
    <col min="11784" max="11784" width="9.140625" style="222" customWidth="1"/>
    <col min="11785" max="11785" width="9.7109375" style="222" customWidth="1"/>
    <col min="11786" max="11786" width="10.28125" style="222" customWidth="1"/>
    <col min="11787" max="12032" width="6.421875" style="222" customWidth="1"/>
    <col min="12033" max="12033" width="9.00390625" style="222" customWidth="1"/>
    <col min="12034" max="12034" width="70.421875" style="222" customWidth="1"/>
    <col min="12035" max="12035" width="4.00390625" style="222" customWidth="1"/>
    <col min="12036" max="12036" width="5.421875" style="222" customWidth="1"/>
    <col min="12037" max="12037" width="9.7109375" style="222" customWidth="1"/>
    <col min="12038" max="12038" width="9.8515625" style="222" customWidth="1"/>
    <col min="12039" max="12039" width="6.57421875" style="222" customWidth="1"/>
    <col min="12040" max="12040" width="9.140625" style="222" customWidth="1"/>
    <col min="12041" max="12041" width="9.7109375" style="222" customWidth="1"/>
    <col min="12042" max="12042" width="10.28125" style="222" customWidth="1"/>
    <col min="12043" max="12288" width="6.421875" style="222" customWidth="1"/>
    <col min="12289" max="12289" width="9.00390625" style="222" customWidth="1"/>
    <col min="12290" max="12290" width="70.421875" style="222" customWidth="1"/>
    <col min="12291" max="12291" width="4.00390625" style="222" customWidth="1"/>
    <col min="12292" max="12292" width="5.421875" style="222" customWidth="1"/>
    <col min="12293" max="12293" width="9.7109375" style="222" customWidth="1"/>
    <col min="12294" max="12294" width="9.8515625" style="222" customWidth="1"/>
    <col min="12295" max="12295" width="6.57421875" style="222" customWidth="1"/>
    <col min="12296" max="12296" width="9.140625" style="222" customWidth="1"/>
    <col min="12297" max="12297" width="9.7109375" style="222" customWidth="1"/>
    <col min="12298" max="12298" width="10.28125" style="222" customWidth="1"/>
    <col min="12299" max="12544" width="6.421875" style="222" customWidth="1"/>
    <col min="12545" max="12545" width="9.00390625" style="222" customWidth="1"/>
    <col min="12546" max="12546" width="70.421875" style="222" customWidth="1"/>
    <col min="12547" max="12547" width="4.00390625" style="222" customWidth="1"/>
    <col min="12548" max="12548" width="5.421875" style="222" customWidth="1"/>
    <col min="12549" max="12549" width="9.7109375" style="222" customWidth="1"/>
    <col min="12550" max="12550" width="9.8515625" style="222" customWidth="1"/>
    <col min="12551" max="12551" width="6.57421875" style="222" customWidth="1"/>
    <col min="12552" max="12552" width="9.140625" style="222" customWidth="1"/>
    <col min="12553" max="12553" width="9.7109375" style="222" customWidth="1"/>
    <col min="12554" max="12554" width="10.28125" style="222" customWidth="1"/>
    <col min="12555" max="12800" width="6.421875" style="222" customWidth="1"/>
    <col min="12801" max="12801" width="9.00390625" style="222" customWidth="1"/>
    <col min="12802" max="12802" width="70.421875" style="222" customWidth="1"/>
    <col min="12803" max="12803" width="4.00390625" style="222" customWidth="1"/>
    <col min="12804" max="12804" width="5.421875" style="222" customWidth="1"/>
    <col min="12805" max="12805" width="9.7109375" style="222" customWidth="1"/>
    <col min="12806" max="12806" width="9.8515625" style="222" customWidth="1"/>
    <col min="12807" max="12807" width="6.57421875" style="222" customWidth="1"/>
    <col min="12808" max="12808" width="9.140625" style="222" customWidth="1"/>
    <col min="12809" max="12809" width="9.7109375" style="222" customWidth="1"/>
    <col min="12810" max="12810" width="10.28125" style="222" customWidth="1"/>
    <col min="12811" max="13056" width="6.421875" style="222" customWidth="1"/>
    <col min="13057" max="13057" width="9.00390625" style="222" customWidth="1"/>
    <col min="13058" max="13058" width="70.421875" style="222" customWidth="1"/>
    <col min="13059" max="13059" width="4.00390625" style="222" customWidth="1"/>
    <col min="13060" max="13060" width="5.421875" style="222" customWidth="1"/>
    <col min="13061" max="13061" width="9.7109375" style="222" customWidth="1"/>
    <col min="13062" max="13062" width="9.8515625" style="222" customWidth="1"/>
    <col min="13063" max="13063" width="6.57421875" style="222" customWidth="1"/>
    <col min="13064" max="13064" width="9.140625" style="222" customWidth="1"/>
    <col min="13065" max="13065" width="9.7109375" style="222" customWidth="1"/>
    <col min="13066" max="13066" width="10.28125" style="222" customWidth="1"/>
    <col min="13067" max="13312" width="6.421875" style="222" customWidth="1"/>
    <col min="13313" max="13313" width="9.00390625" style="222" customWidth="1"/>
    <col min="13314" max="13314" width="70.421875" style="222" customWidth="1"/>
    <col min="13315" max="13315" width="4.00390625" style="222" customWidth="1"/>
    <col min="13316" max="13316" width="5.421875" style="222" customWidth="1"/>
    <col min="13317" max="13317" width="9.7109375" style="222" customWidth="1"/>
    <col min="13318" max="13318" width="9.8515625" style="222" customWidth="1"/>
    <col min="13319" max="13319" width="6.57421875" style="222" customWidth="1"/>
    <col min="13320" max="13320" width="9.140625" style="222" customWidth="1"/>
    <col min="13321" max="13321" width="9.7109375" style="222" customWidth="1"/>
    <col min="13322" max="13322" width="10.28125" style="222" customWidth="1"/>
    <col min="13323" max="13568" width="6.421875" style="222" customWidth="1"/>
    <col min="13569" max="13569" width="9.00390625" style="222" customWidth="1"/>
    <col min="13570" max="13570" width="70.421875" style="222" customWidth="1"/>
    <col min="13571" max="13571" width="4.00390625" style="222" customWidth="1"/>
    <col min="13572" max="13572" width="5.421875" style="222" customWidth="1"/>
    <col min="13573" max="13573" width="9.7109375" style="222" customWidth="1"/>
    <col min="13574" max="13574" width="9.8515625" style="222" customWidth="1"/>
    <col min="13575" max="13575" width="6.57421875" style="222" customWidth="1"/>
    <col min="13576" max="13576" width="9.140625" style="222" customWidth="1"/>
    <col min="13577" max="13577" width="9.7109375" style="222" customWidth="1"/>
    <col min="13578" max="13578" width="10.28125" style="222" customWidth="1"/>
    <col min="13579" max="13824" width="6.421875" style="222" customWidth="1"/>
    <col min="13825" max="13825" width="9.00390625" style="222" customWidth="1"/>
    <col min="13826" max="13826" width="70.421875" style="222" customWidth="1"/>
    <col min="13827" max="13827" width="4.00390625" style="222" customWidth="1"/>
    <col min="13828" max="13828" width="5.421875" style="222" customWidth="1"/>
    <col min="13829" max="13829" width="9.7109375" style="222" customWidth="1"/>
    <col min="13830" max="13830" width="9.8515625" style="222" customWidth="1"/>
    <col min="13831" max="13831" width="6.57421875" style="222" customWidth="1"/>
    <col min="13832" max="13832" width="9.140625" style="222" customWidth="1"/>
    <col min="13833" max="13833" width="9.7109375" style="222" customWidth="1"/>
    <col min="13834" max="13834" width="10.28125" style="222" customWidth="1"/>
    <col min="13835" max="14080" width="6.421875" style="222" customWidth="1"/>
    <col min="14081" max="14081" width="9.00390625" style="222" customWidth="1"/>
    <col min="14082" max="14082" width="70.421875" style="222" customWidth="1"/>
    <col min="14083" max="14083" width="4.00390625" style="222" customWidth="1"/>
    <col min="14084" max="14084" width="5.421875" style="222" customWidth="1"/>
    <col min="14085" max="14085" width="9.7109375" style="222" customWidth="1"/>
    <col min="14086" max="14086" width="9.8515625" style="222" customWidth="1"/>
    <col min="14087" max="14087" width="6.57421875" style="222" customWidth="1"/>
    <col min="14088" max="14088" width="9.140625" style="222" customWidth="1"/>
    <col min="14089" max="14089" width="9.7109375" style="222" customWidth="1"/>
    <col min="14090" max="14090" width="10.28125" style="222" customWidth="1"/>
    <col min="14091" max="14336" width="6.421875" style="222" customWidth="1"/>
    <col min="14337" max="14337" width="9.00390625" style="222" customWidth="1"/>
    <col min="14338" max="14338" width="70.421875" style="222" customWidth="1"/>
    <col min="14339" max="14339" width="4.00390625" style="222" customWidth="1"/>
    <col min="14340" max="14340" width="5.421875" style="222" customWidth="1"/>
    <col min="14341" max="14341" width="9.7109375" style="222" customWidth="1"/>
    <col min="14342" max="14342" width="9.8515625" style="222" customWidth="1"/>
    <col min="14343" max="14343" width="6.57421875" style="222" customWidth="1"/>
    <col min="14344" max="14344" width="9.140625" style="222" customWidth="1"/>
    <col min="14345" max="14345" width="9.7109375" style="222" customWidth="1"/>
    <col min="14346" max="14346" width="10.28125" style="222" customWidth="1"/>
    <col min="14347" max="14592" width="6.421875" style="222" customWidth="1"/>
    <col min="14593" max="14593" width="9.00390625" style="222" customWidth="1"/>
    <col min="14594" max="14594" width="70.421875" style="222" customWidth="1"/>
    <col min="14595" max="14595" width="4.00390625" style="222" customWidth="1"/>
    <col min="14596" max="14596" width="5.421875" style="222" customWidth="1"/>
    <col min="14597" max="14597" width="9.7109375" style="222" customWidth="1"/>
    <col min="14598" max="14598" width="9.8515625" style="222" customWidth="1"/>
    <col min="14599" max="14599" width="6.57421875" style="222" customWidth="1"/>
    <col min="14600" max="14600" width="9.140625" style="222" customWidth="1"/>
    <col min="14601" max="14601" width="9.7109375" style="222" customWidth="1"/>
    <col min="14602" max="14602" width="10.28125" style="222" customWidth="1"/>
    <col min="14603" max="14848" width="6.421875" style="222" customWidth="1"/>
    <col min="14849" max="14849" width="9.00390625" style="222" customWidth="1"/>
    <col min="14850" max="14850" width="70.421875" style="222" customWidth="1"/>
    <col min="14851" max="14851" width="4.00390625" style="222" customWidth="1"/>
    <col min="14852" max="14852" width="5.421875" style="222" customWidth="1"/>
    <col min="14853" max="14853" width="9.7109375" style="222" customWidth="1"/>
    <col min="14854" max="14854" width="9.8515625" style="222" customWidth="1"/>
    <col min="14855" max="14855" width="6.57421875" style="222" customWidth="1"/>
    <col min="14856" max="14856" width="9.140625" style="222" customWidth="1"/>
    <col min="14857" max="14857" width="9.7109375" style="222" customWidth="1"/>
    <col min="14858" max="14858" width="10.28125" style="222" customWidth="1"/>
    <col min="14859" max="15104" width="6.421875" style="222" customWidth="1"/>
    <col min="15105" max="15105" width="9.00390625" style="222" customWidth="1"/>
    <col min="15106" max="15106" width="70.421875" style="222" customWidth="1"/>
    <col min="15107" max="15107" width="4.00390625" style="222" customWidth="1"/>
    <col min="15108" max="15108" width="5.421875" style="222" customWidth="1"/>
    <col min="15109" max="15109" width="9.7109375" style="222" customWidth="1"/>
    <col min="15110" max="15110" width="9.8515625" style="222" customWidth="1"/>
    <col min="15111" max="15111" width="6.57421875" style="222" customWidth="1"/>
    <col min="15112" max="15112" width="9.140625" style="222" customWidth="1"/>
    <col min="15113" max="15113" width="9.7109375" style="222" customWidth="1"/>
    <col min="15114" max="15114" width="10.28125" style="222" customWidth="1"/>
    <col min="15115" max="15360" width="6.421875" style="222" customWidth="1"/>
    <col min="15361" max="15361" width="9.00390625" style="222" customWidth="1"/>
    <col min="15362" max="15362" width="70.421875" style="222" customWidth="1"/>
    <col min="15363" max="15363" width="4.00390625" style="222" customWidth="1"/>
    <col min="15364" max="15364" width="5.421875" style="222" customWidth="1"/>
    <col min="15365" max="15365" width="9.7109375" style="222" customWidth="1"/>
    <col min="15366" max="15366" width="9.8515625" style="222" customWidth="1"/>
    <col min="15367" max="15367" width="6.57421875" style="222" customWidth="1"/>
    <col min="15368" max="15368" width="9.140625" style="222" customWidth="1"/>
    <col min="15369" max="15369" width="9.7109375" style="222" customWidth="1"/>
    <col min="15370" max="15370" width="10.28125" style="222" customWidth="1"/>
    <col min="15371" max="15616" width="6.421875" style="222" customWidth="1"/>
    <col min="15617" max="15617" width="9.00390625" style="222" customWidth="1"/>
    <col min="15618" max="15618" width="70.421875" style="222" customWidth="1"/>
    <col min="15619" max="15619" width="4.00390625" style="222" customWidth="1"/>
    <col min="15620" max="15620" width="5.421875" style="222" customWidth="1"/>
    <col min="15621" max="15621" width="9.7109375" style="222" customWidth="1"/>
    <col min="15622" max="15622" width="9.8515625" style="222" customWidth="1"/>
    <col min="15623" max="15623" width="6.57421875" style="222" customWidth="1"/>
    <col min="15624" max="15624" width="9.140625" style="222" customWidth="1"/>
    <col min="15625" max="15625" width="9.7109375" style="222" customWidth="1"/>
    <col min="15626" max="15626" width="10.28125" style="222" customWidth="1"/>
    <col min="15627" max="15872" width="6.421875" style="222" customWidth="1"/>
    <col min="15873" max="15873" width="9.00390625" style="222" customWidth="1"/>
    <col min="15874" max="15874" width="70.421875" style="222" customWidth="1"/>
    <col min="15875" max="15875" width="4.00390625" style="222" customWidth="1"/>
    <col min="15876" max="15876" width="5.421875" style="222" customWidth="1"/>
    <col min="15877" max="15877" width="9.7109375" style="222" customWidth="1"/>
    <col min="15878" max="15878" width="9.8515625" style="222" customWidth="1"/>
    <col min="15879" max="15879" width="6.57421875" style="222" customWidth="1"/>
    <col min="15880" max="15880" width="9.140625" style="222" customWidth="1"/>
    <col min="15881" max="15881" width="9.7109375" style="222" customWidth="1"/>
    <col min="15882" max="15882" width="10.28125" style="222" customWidth="1"/>
    <col min="15883" max="16128" width="6.421875" style="222" customWidth="1"/>
    <col min="16129" max="16129" width="9.00390625" style="222" customWidth="1"/>
    <col min="16130" max="16130" width="70.421875" style="222" customWidth="1"/>
    <col min="16131" max="16131" width="4.00390625" style="222" customWidth="1"/>
    <col min="16132" max="16132" width="5.421875" style="222" customWidth="1"/>
    <col min="16133" max="16133" width="9.7109375" style="222" customWidth="1"/>
    <col min="16134" max="16134" width="9.8515625" style="222" customWidth="1"/>
    <col min="16135" max="16135" width="6.57421875" style="222" customWidth="1"/>
    <col min="16136" max="16136" width="9.140625" style="222" customWidth="1"/>
    <col min="16137" max="16137" width="9.7109375" style="222" customWidth="1"/>
    <col min="16138" max="16138" width="10.28125" style="222" customWidth="1"/>
    <col min="16139" max="16384" width="6.421875" style="222" customWidth="1"/>
  </cols>
  <sheetData>
    <row r="1" spans="1:10" ht="15">
      <c r="A1" s="221" t="s">
        <v>509</v>
      </c>
      <c r="B1" s="222" t="s">
        <v>510</v>
      </c>
      <c r="C1" s="223"/>
      <c r="E1" s="224"/>
      <c r="F1" s="224"/>
      <c r="G1" s="225"/>
      <c r="H1" s="226"/>
      <c r="J1" s="222" t="s">
        <v>511</v>
      </c>
    </row>
    <row r="2" spans="1:10" ht="15">
      <c r="A2" s="227"/>
      <c r="B2" s="228"/>
      <c r="C2" s="229"/>
      <c r="D2" s="228"/>
      <c r="E2" s="538" t="s">
        <v>209</v>
      </c>
      <c r="F2" s="538"/>
      <c r="G2" s="538" t="s">
        <v>207</v>
      </c>
      <c r="H2" s="538"/>
      <c r="I2" s="538"/>
      <c r="J2" s="229" t="s">
        <v>0</v>
      </c>
    </row>
    <row r="3" spans="1:10" ht="15">
      <c r="A3" s="227" t="s">
        <v>512</v>
      </c>
      <c r="B3" s="228" t="s">
        <v>194</v>
      </c>
      <c r="C3" s="229" t="s">
        <v>513</v>
      </c>
      <c r="D3" s="229" t="s">
        <v>210</v>
      </c>
      <c r="E3" s="230" t="s">
        <v>514</v>
      </c>
      <c r="F3" s="230" t="s">
        <v>515</v>
      </c>
      <c r="G3" s="229" t="s">
        <v>210</v>
      </c>
      <c r="H3" s="230" t="s">
        <v>514</v>
      </c>
      <c r="I3" s="230" t="s">
        <v>516</v>
      </c>
      <c r="J3" s="231" t="s">
        <v>208</v>
      </c>
    </row>
    <row r="4" spans="1:10" ht="15">
      <c r="A4" s="232"/>
      <c r="B4" s="233"/>
      <c r="C4" s="234"/>
      <c r="D4" s="234"/>
      <c r="E4" s="235"/>
      <c r="F4" s="236" t="s">
        <v>511</v>
      </c>
      <c r="G4" s="225"/>
      <c r="H4" s="226"/>
      <c r="J4" s="222" t="s">
        <v>511</v>
      </c>
    </row>
    <row r="5" spans="1:10" ht="15">
      <c r="A5" s="221" t="s">
        <v>517</v>
      </c>
      <c r="B5" s="222" t="s">
        <v>518</v>
      </c>
      <c r="C5" s="223" t="s">
        <v>138</v>
      </c>
      <c r="D5" s="222">
        <v>130</v>
      </c>
      <c r="E5" s="503">
        <v>0</v>
      </c>
      <c r="F5" s="224">
        <f aca="true" t="shared" si="0" ref="F5:F19">E5*D5</f>
        <v>0</v>
      </c>
      <c r="G5" s="237">
        <f>D5</f>
        <v>130</v>
      </c>
      <c r="H5" s="504">
        <v>0</v>
      </c>
      <c r="I5" s="222">
        <f aca="true" t="shared" si="1" ref="I5:I19">H5*G5</f>
        <v>0</v>
      </c>
      <c r="J5" s="224">
        <f aca="true" t="shared" si="2" ref="J5:J19">I5+F5</f>
        <v>0</v>
      </c>
    </row>
    <row r="6" spans="1:10" ht="15">
      <c r="A6" s="221" t="s">
        <v>519</v>
      </c>
      <c r="B6" s="222" t="s">
        <v>520</v>
      </c>
      <c r="C6" s="223" t="s">
        <v>138</v>
      </c>
      <c r="D6" s="222">
        <v>130</v>
      </c>
      <c r="E6" s="503">
        <v>0</v>
      </c>
      <c r="F6" s="224">
        <f t="shared" si="0"/>
        <v>0</v>
      </c>
      <c r="G6" s="237">
        <v>0</v>
      </c>
      <c r="H6" s="224"/>
      <c r="I6" s="222">
        <f t="shared" si="1"/>
        <v>0</v>
      </c>
      <c r="J6" s="224">
        <f t="shared" si="2"/>
        <v>0</v>
      </c>
    </row>
    <row r="7" spans="1:10" ht="15">
      <c r="A7" s="221" t="s">
        <v>521</v>
      </c>
      <c r="B7" s="222" t="s">
        <v>522</v>
      </c>
      <c r="C7" s="223" t="s">
        <v>138</v>
      </c>
      <c r="D7" s="222">
        <v>130</v>
      </c>
      <c r="E7" s="503">
        <v>0</v>
      </c>
      <c r="F7" s="224">
        <f t="shared" si="0"/>
        <v>0</v>
      </c>
      <c r="G7" s="237">
        <f>D7</f>
        <v>130</v>
      </c>
      <c r="H7" s="504">
        <v>0</v>
      </c>
      <c r="I7" s="222">
        <f t="shared" si="1"/>
        <v>0</v>
      </c>
      <c r="J7" s="224">
        <f t="shared" si="2"/>
        <v>0</v>
      </c>
    </row>
    <row r="8" spans="1:10" ht="15">
      <c r="A8" s="221" t="s">
        <v>523</v>
      </c>
      <c r="B8" s="222" t="s">
        <v>524</v>
      </c>
      <c r="C8" s="223" t="s">
        <v>138</v>
      </c>
      <c r="D8" s="222">
        <v>15</v>
      </c>
      <c r="E8" s="503">
        <v>0</v>
      </c>
      <c r="F8" s="224">
        <f>E8*D8</f>
        <v>0</v>
      </c>
      <c r="G8" s="237">
        <f>D8</f>
        <v>15</v>
      </c>
      <c r="H8" s="504">
        <v>0</v>
      </c>
      <c r="I8" s="222">
        <f>H8*G8</f>
        <v>0</v>
      </c>
      <c r="J8" s="224">
        <f>I8+F8</f>
        <v>0</v>
      </c>
    </row>
    <row r="9" spans="1:10" ht="15">
      <c r="A9" s="221" t="s">
        <v>525</v>
      </c>
      <c r="B9" s="222" t="s">
        <v>526</v>
      </c>
      <c r="C9" s="223" t="s">
        <v>135</v>
      </c>
      <c r="D9" s="222">
        <v>12</v>
      </c>
      <c r="E9" s="503">
        <v>0</v>
      </c>
      <c r="F9" s="224">
        <f t="shared" si="0"/>
        <v>0</v>
      </c>
      <c r="G9" s="237">
        <v>0</v>
      </c>
      <c r="H9" s="224"/>
      <c r="I9" s="222">
        <f t="shared" si="1"/>
        <v>0</v>
      </c>
      <c r="J9" s="224">
        <f t="shared" si="2"/>
        <v>0</v>
      </c>
    </row>
    <row r="10" spans="1:10" ht="15">
      <c r="A10" s="221" t="s">
        <v>527</v>
      </c>
      <c r="B10" s="222" t="s">
        <v>528</v>
      </c>
      <c r="C10" s="223" t="s">
        <v>135</v>
      </c>
      <c r="D10" s="222">
        <v>6</v>
      </c>
      <c r="E10" s="503">
        <v>0</v>
      </c>
      <c r="F10" s="224">
        <f t="shared" si="0"/>
        <v>0</v>
      </c>
      <c r="G10" s="237">
        <f>D10</f>
        <v>6</v>
      </c>
      <c r="H10" s="504">
        <v>0</v>
      </c>
      <c r="I10" s="222">
        <f t="shared" si="1"/>
        <v>0</v>
      </c>
      <c r="J10" s="224">
        <f t="shared" si="2"/>
        <v>0</v>
      </c>
    </row>
    <row r="11" spans="1:10" ht="15">
      <c r="A11" s="221" t="s">
        <v>529</v>
      </c>
      <c r="B11" s="222" t="s">
        <v>530</v>
      </c>
      <c r="C11" s="223" t="s">
        <v>135</v>
      </c>
      <c r="D11" s="222">
        <v>6</v>
      </c>
      <c r="E11" s="503">
        <v>0</v>
      </c>
      <c r="F11" s="224">
        <f t="shared" si="0"/>
        <v>0</v>
      </c>
      <c r="G11" s="237">
        <v>0</v>
      </c>
      <c r="H11" s="224"/>
      <c r="I11" s="222">
        <f t="shared" si="1"/>
        <v>0</v>
      </c>
      <c r="J11" s="224">
        <f t="shared" si="2"/>
        <v>0</v>
      </c>
    </row>
    <row r="12" spans="1:10" ht="15">
      <c r="A12" s="221"/>
      <c r="B12" s="222" t="s">
        <v>531</v>
      </c>
      <c r="C12" s="223" t="s">
        <v>135</v>
      </c>
      <c r="D12" s="222">
        <v>0</v>
      </c>
      <c r="E12" s="503">
        <v>0</v>
      </c>
      <c r="F12" s="224">
        <f t="shared" si="0"/>
        <v>0</v>
      </c>
      <c r="G12" s="237">
        <v>6</v>
      </c>
      <c r="H12" s="504">
        <v>0</v>
      </c>
      <c r="I12" s="222">
        <f t="shared" si="1"/>
        <v>0</v>
      </c>
      <c r="J12" s="224">
        <f t="shared" si="2"/>
        <v>0</v>
      </c>
    </row>
    <row r="13" spans="1:10" ht="15">
      <c r="A13" s="221" t="s">
        <v>532</v>
      </c>
      <c r="B13" s="222" t="s">
        <v>533</v>
      </c>
      <c r="C13" s="223" t="s">
        <v>135</v>
      </c>
      <c r="D13" s="222">
        <v>6</v>
      </c>
      <c r="E13" s="503">
        <v>0</v>
      </c>
      <c r="F13" s="224">
        <f t="shared" si="0"/>
        <v>0</v>
      </c>
      <c r="G13" s="237">
        <f>D13</f>
        <v>6</v>
      </c>
      <c r="H13" s="504">
        <v>0</v>
      </c>
      <c r="I13" s="222">
        <f t="shared" si="1"/>
        <v>0</v>
      </c>
      <c r="J13" s="224">
        <f t="shared" si="2"/>
        <v>0</v>
      </c>
    </row>
    <row r="14" spans="1:10" ht="15">
      <c r="A14" s="221" t="s">
        <v>534</v>
      </c>
      <c r="B14" s="222" t="s">
        <v>535</v>
      </c>
      <c r="C14" s="223" t="s">
        <v>135</v>
      </c>
      <c r="D14" s="222">
        <v>6</v>
      </c>
      <c r="E14" s="503">
        <v>0</v>
      </c>
      <c r="F14" s="224">
        <f t="shared" si="0"/>
        <v>0</v>
      </c>
      <c r="G14" s="237">
        <v>0</v>
      </c>
      <c r="H14" s="226"/>
      <c r="I14" s="222">
        <f t="shared" si="1"/>
        <v>0</v>
      </c>
      <c r="J14" s="224">
        <f t="shared" si="2"/>
        <v>0</v>
      </c>
    </row>
    <row r="15" spans="1:10" ht="15">
      <c r="A15" s="221" t="s">
        <v>536</v>
      </c>
      <c r="B15" s="222" t="s">
        <v>537</v>
      </c>
      <c r="C15" s="223" t="s">
        <v>138</v>
      </c>
      <c r="D15" s="222">
        <v>36</v>
      </c>
      <c r="E15" s="503">
        <v>0</v>
      </c>
      <c r="F15" s="224">
        <f t="shared" si="0"/>
        <v>0</v>
      </c>
      <c r="G15" s="237">
        <f>D15</f>
        <v>36</v>
      </c>
      <c r="H15" s="504">
        <v>0</v>
      </c>
      <c r="I15" s="222">
        <f t="shared" si="1"/>
        <v>0</v>
      </c>
      <c r="J15" s="224">
        <f t="shared" si="2"/>
        <v>0</v>
      </c>
    </row>
    <row r="16" spans="1:10" ht="15">
      <c r="A16" s="221" t="s">
        <v>538</v>
      </c>
      <c r="B16" s="222" t="s">
        <v>539</v>
      </c>
      <c r="C16" s="223" t="s">
        <v>135</v>
      </c>
      <c r="D16" s="222">
        <v>1</v>
      </c>
      <c r="E16" s="503">
        <v>0</v>
      </c>
      <c r="F16" s="224">
        <f>E16*D16</f>
        <v>0</v>
      </c>
      <c r="G16" s="237">
        <f>D16</f>
        <v>1</v>
      </c>
      <c r="H16" s="504">
        <v>0</v>
      </c>
      <c r="I16" s="222">
        <f>H16*G16</f>
        <v>0</v>
      </c>
      <c r="J16" s="224">
        <f>I16+F16</f>
        <v>0</v>
      </c>
    </row>
    <row r="17" spans="1:10" ht="15">
      <c r="A17" s="221" t="s">
        <v>540</v>
      </c>
      <c r="B17" s="222" t="s">
        <v>541</v>
      </c>
      <c r="C17" s="223" t="s">
        <v>138</v>
      </c>
      <c r="D17" s="222">
        <v>130</v>
      </c>
      <c r="E17" s="503">
        <v>0</v>
      </c>
      <c r="F17" s="224">
        <f t="shared" si="0"/>
        <v>0</v>
      </c>
      <c r="G17" s="237">
        <f>D17</f>
        <v>130</v>
      </c>
      <c r="H17" s="504">
        <v>0</v>
      </c>
      <c r="I17" s="222">
        <f t="shared" si="1"/>
        <v>0</v>
      </c>
      <c r="J17" s="224">
        <f t="shared" si="2"/>
        <v>0</v>
      </c>
    </row>
    <row r="18" spans="1:10" ht="15">
      <c r="A18" s="221" t="s">
        <v>542</v>
      </c>
      <c r="B18" s="222" t="s">
        <v>543</v>
      </c>
      <c r="C18" s="223" t="s">
        <v>138</v>
      </c>
      <c r="D18" s="222">
        <v>10</v>
      </c>
      <c r="E18" s="503">
        <v>0</v>
      </c>
      <c r="F18" s="224">
        <f t="shared" si="0"/>
        <v>0</v>
      </c>
      <c r="G18" s="237">
        <f>D18</f>
        <v>10</v>
      </c>
      <c r="H18" s="504">
        <v>0</v>
      </c>
      <c r="I18" s="222">
        <f t="shared" si="1"/>
        <v>0</v>
      </c>
      <c r="J18" s="224">
        <f t="shared" si="2"/>
        <v>0</v>
      </c>
    </row>
    <row r="19" spans="1:10" ht="15">
      <c r="A19" s="221" t="s">
        <v>544</v>
      </c>
      <c r="B19" s="222" t="s">
        <v>545</v>
      </c>
      <c r="C19" s="223" t="s">
        <v>135</v>
      </c>
      <c r="D19" s="222">
        <v>12</v>
      </c>
      <c r="E19" s="503">
        <v>0</v>
      </c>
      <c r="F19" s="224">
        <f t="shared" si="0"/>
        <v>0</v>
      </c>
      <c r="G19" s="237">
        <f>D19</f>
        <v>12</v>
      </c>
      <c r="H19" s="504">
        <v>0</v>
      </c>
      <c r="I19" s="222">
        <f t="shared" si="1"/>
        <v>0</v>
      </c>
      <c r="J19" s="224">
        <f t="shared" si="2"/>
        <v>0</v>
      </c>
    </row>
    <row r="20" spans="1:10" ht="12.75" thickBot="1">
      <c r="A20" s="238"/>
      <c r="E20" s="224"/>
      <c r="F20" s="239"/>
      <c r="G20" s="240"/>
      <c r="H20" s="241"/>
      <c r="I20" s="242"/>
      <c r="J20" s="242"/>
    </row>
    <row r="21" spans="1:10" ht="15">
      <c r="A21" s="243"/>
      <c r="B21" s="244" t="s">
        <v>190</v>
      </c>
      <c r="C21" s="244"/>
      <c r="D21" s="244"/>
      <c r="E21" s="245"/>
      <c r="F21" s="246">
        <f>SUM(F5:F19)</f>
        <v>0</v>
      </c>
      <c r="G21" s="225"/>
      <c r="H21" s="226"/>
      <c r="I21" s="246">
        <f>SUM(I5:I19)</f>
        <v>0</v>
      </c>
      <c r="J21" s="246">
        <f>SUM(J5:J19)</f>
        <v>0</v>
      </c>
    </row>
    <row r="22" spans="1:10" ht="15">
      <c r="A22" s="238"/>
      <c r="B22" s="222" t="s">
        <v>546</v>
      </c>
      <c r="C22" s="223" t="s">
        <v>196</v>
      </c>
      <c r="D22" s="247">
        <v>8</v>
      </c>
      <c r="E22" s="224"/>
      <c r="F22" s="224"/>
      <c r="G22" s="225"/>
      <c r="H22" s="226"/>
      <c r="I22" s="224">
        <f>I21/100*D22</f>
        <v>0</v>
      </c>
      <c r="J22" s="222" t="s">
        <v>511</v>
      </c>
    </row>
    <row r="23" spans="1:10" ht="15">
      <c r="A23" s="221"/>
      <c r="B23" s="222" t="s">
        <v>547</v>
      </c>
      <c r="C23" s="223"/>
      <c r="E23" s="224"/>
      <c r="F23" s="224"/>
      <c r="G23" s="225"/>
      <c r="H23" s="226"/>
      <c r="I23" s="225">
        <f>I21+I22</f>
        <v>0</v>
      </c>
      <c r="J23" s="222" t="s">
        <v>511</v>
      </c>
    </row>
    <row r="24" spans="1:10" ht="15">
      <c r="A24" s="221"/>
      <c r="B24" s="222" t="s">
        <v>548</v>
      </c>
      <c r="C24" s="223"/>
      <c r="E24" s="224"/>
      <c r="F24" s="224"/>
      <c r="G24" s="225"/>
      <c r="H24" s="226"/>
      <c r="J24" s="225">
        <f>I23+F21</f>
        <v>0</v>
      </c>
    </row>
    <row r="25" spans="1:10" ht="15">
      <c r="A25" s="221"/>
      <c r="B25" s="222" t="s">
        <v>549</v>
      </c>
      <c r="C25" s="223" t="s">
        <v>191</v>
      </c>
      <c r="D25" s="222">
        <v>1</v>
      </c>
      <c r="E25" s="504">
        <v>0</v>
      </c>
      <c r="F25" s="224">
        <f>D25*E25</f>
        <v>0</v>
      </c>
      <c r="G25" s="225"/>
      <c r="H25" s="226"/>
      <c r="J25" s="225">
        <f>F25</f>
        <v>0</v>
      </c>
    </row>
    <row r="26" spans="1:10" ht="15">
      <c r="A26" s="221"/>
      <c r="B26" s="222" t="s">
        <v>550</v>
      </c>
      <c r="C26" s="223" t="s">
        <v>191</v>
      </c>
      <c r="D26" s="222">
        <v>1</v>
      </c>
      <c r="E26" s="503">
        <v>0</v>
      </c>
      <c r="F26" s="224">
        <f>D26*E26</f>
        <v>0</v>
      </c>
      <c r="G26" s="237"/>
      <c r="H26" s="224"/>
      <c r="J26" s="224">
        <f>F26</f>
        <v>0</v>
      </c>
    </row>
    <row r="27" spans="1:10" ht="15">
      <c r="A27" s="221"/>
      <c r="B27" s="222" t="s">
        <v>551</v>
      </c>
      <c r="C27" s="223" t="s">
        <v>191</v>
      </c>
      <c r="D27" s="222">
        <v>1</v>
      </c>
      <c r="E27" s="503">
        <v>0</v>
      </c>
      <c r="F27" s="224">
        <f>D27*E27</f>
        <v>0</v>
      </c>
      <c r="G27" s="237"/>
      <c r="H27" s="224"/>
      <c r="J27" s="224">
        <f>F27</f>
        <v>0</v>
      </c>
    </row>
    <row r="28" spans="1:10" ht="15">
      <c r="A28" s="221" t="s">
        <v>198</v>
      </c>
      <c r="B28" s="222" t="s">
        <v>552</v>
      </c>
      <c r="C28" s="223" t="s">
        <v>192</v>
      </c>
      <c r="D28" s="222">
        <v>8</v>
      </c>
      <c r="E28" s="504">
        <v>0</v>
      </c>
      <c r="F28" s="224">
        <f>D28*E28</f>
        <v>0</v>
      </c>
      <c r="G28" s="225"/>
      <c r="H28" s="226"/>
      <c r="J28" s="225">
        <f>F28</f>
        <v>0</v>
      </c>
    </row>
    <row r="29" spans="1:10" ht="12.75" thickBot="1">
      <c r="A29" s="221" t="s">
        <v>198</v>
      </c>
      <c r="B29" s="222" t="s">
        <v>553</v>
      </c>
      <c r="C29" s="223" t="s">
        <v>192</v>
      </c>
      <c r="D29" s="222">
        <v>10</v>
      </c>
      <c r="E29" s="504">
        <v>0</v>
      </c>
      <c r="F29" s="224">
        <f>D29*E29</f>
        <v>0</v>
      </c>
      <c r="G29" s="225"/>
      <c r="H29" s="226"/>
      <c r="J29" s="225">
        <f>F29</f>
        <v>0</v>
      </c>
    </row>
    <row r="30" spans="1:10" ht="12.75" thickBot="1">
      <c r="A30" s="248"/>
      <c r="B30" s="249" t="s">
        <v>554</v>
      </c>
      <c r="C30" s="250"/>
      <c r="D30" s="249"/>
      <c r="E30" s="251"/>
      <c r="F30" s="251"/>
      <c r="G30" s="252"/>
      <c r="H30" s="253"/>
      <c r="I30" s="249"/>
      <c r="J30" s="252">
        <f>J24+J25+J26+J27+J28+J29</f>
        <v>0</v>
      </c>
    </row>
  </sheetData>
  <mergeCells count="2">
    <mergeCell ref="E2:F2"/>
    <mergeCell ref="G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Header>&amp;CELEKTROMONTÁŽE &amp;R VO  prostor mezi DPS I a DPS II Třeoň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XFD482"/>
  <sheetViews>
    <sheetView workbookViewId="0" topLeftCell="A20">
      <selection activeCell="I20" sqref="I20"/>
    </sheetView>
  </sheetViews>
  <sheetFormatPr defaultColWidth="9.140625" defaultRowHeight="15"/>
  <cols>
    <col min="1" max="1" width="7.421875" style="287" customWidth="1"/>
    <col min="2" max="2" width="47.7109375" style="287" customWidth="1"/>
    <col min="3" max="3" width="12.7109375" style="287" customWidth="1"/>
    <col min="4" max="4" width="8.00390625" style="286" customWidth="1"/>
    <col min="5" max="5" width="10.421875" style="285" customWidth="1"/>
    <col min="6" max="6" width="11.57421875" style="286" bestFit="1" customWidth="1"/>
    <col min="7" max="7" width="11.00390625" style="287" customWidth="1"/>
    <col min="8" max="8" width="10.00390625" style="287" customWidth="1"/>
    <col min="9" max="254" width="9.140625" style="287" customWidth="1"/>
    <col min="255" max="255" width="7.421875" style="287" customWidth="1"/>
    <col min="256" max="256" width="47.7109375" style="287" customWidth="1"/>
    <col min="257" max="257" width="12.7109375" style="287" customWidth="1"/>
    <col min="258" max="258" width="8.00390625" style="287" customWidth="1"/>
    <col min="259" max="259" width="7.140625" style="287" customWidth="1"/>
    <col min="260" max="260" width="12.28125" style="287" customWidth="1"/>
    <col min="261" max="261" width="9.140625" style="287" customWidth="1"/>
    <col min="262" max="262" width="11.57421875" style="287" bestFit="1" customWidth="1"/>
    <col min="263" max="510" width="9.140625" style="287" customWidth="1"/>
    <col min="511" max="511" width="7.421875" style="287" customWidth="1"/>
    <col min="512" max="512" width="47.7109375" style="287" customWidth="1"/>
    <col min="513" max="513" width="12.7109375" style="287" customWidth="1"/>
    <col min="514" max="514" width="8.00390625" style="287" customWidth="1"/>
    <col min="515" max="515" width="7.140625" style="287" customWidth="1"/>
    <col min="516" max="516" width="12.28125" style="287" customWidth="1"/>
    <col min="517" max="517" width="9.140625" style="287" customWidth="1"/>
    <col min="518" max="518" width="11.57421875" style="287" bestFit="1" customWidth="1"/>
    <col min="519" max="766" width="9.140625" style="287" customWidth="1"/>
    <col min="767" max="767" width="7.421875" style="287" customWidth="1"/>
    <col min="768" max="768" width="47.7109375" style="287" customWidth="1"/>
    <col min="769" max="769" width="12.7109375" style="287" customWidth="1"/>
    <col min="770" max="770" width="8.00390625" style="287" customWidth="1"/>
    <col min="771" max="771" width="7.140625" style="287" customWidth="1"/>
    <col min="772" max="772" width="12.28125" style="287" customWidth="1"/>
    <col min="773" max="773" width="9.140625" style="287" customWidth="1"/>
    <col min="774" max="774" width="11.57421875" style="287" bestFit="1" customWidth="1"/>
    <col min="775" max="1022" width="9.140625" style="287" customWidth="1"/>
    <col min="1023" max="1023" width="7.421875" style="287" customWidth="1"/>
    <col min="1024" max="1024" width="47.7109375" style="287" customWidth="1"/>
    <col min="1025" max="1025" width="12.7109375" style="287" customWidth="1"/>
    <col min="1026" max="1026" width="8.00390625" style="287" customWidth="1"/>
    <col min="1027" max="1027" width="7.140625" style="287" customWidth="1"/>
    <col min="1028" max="1028" width="12.28125" style="287" customWidth="1"/>
    <col min="1029" max="1029" width="9.140625" style="287" customWidth="1"/>
    <col min="1030" max="1030" width="11.57421875" style="287" bestFit="1" customWidth="1"/>
    <col min="1031" max="1278" width="9.140625" style="287" customWidth="1"/>
    <col min="1279" max="1279" width="7.421875" style="287" customWidth="1"/>
    <col min="1280" max="1280" width="47.7109375" style="287" customWidth="1"/>
    <col min="1281" max="1281" width="12.7109375" style="287" customWidth="1"/>
    <col min="1282" max="1282" width="8.00390625" style="287" customWidth="1"/>
    <col min="1283" max="1283" width="7.140625" style="287" customWidth="1"/>
    <col min="1284" max="1284" width="12.28125" style="287" customWidth="1"/>
    <col min="1285" max="1285" width="9.140625" style="287" customWidth="1"/>
    <col min="1286" max="1286" width="11.57421875" style="287" bestFit="1" customWidth="1"/>
    <col min="1287" max="1534" width="9.140625" style="287" customWidth="1"/>
    <col min="1535" max="1535" width="7.421875" style="287" customWidth="1"/>
    <col min="1536" max="1536" width="47.7109375" style="287" customWidth="1"/>
    <col min="1537" max="1537" width="12.7109375" style="287" customWidth="1"/>
    <col min="1538" max="1538" width="8.00390625" style="287" customWidth="1"/>
    <col min="1539" max="1539" width="7.140625" style="287" customWidth="1"/>
    <col min="1540" max="1540" width="12.28125" style="287" customWidth="1"/>
    <col min="1541" max="1541" width="9.140625" style="287" customWidth="1"/>
    <col min="1542" max="1542" width="11.57421875" style="287" bestFit="1" customWidth="1"/>
    <col min="1543" max="1790" width="9.140625" style="287" customWidth="1"/>
    <col min="1791" max="1791" width="7.421875" style="287" customWidth="1"/>
    <col min="1792" max="1792" width="47.7109375" style="287" customWidth="1"/>
    <col min="1793" max="1793" width="12.7109375" style="287" customWidth="1"/>
    <col min="1794" max="1794" width="8.00390625" style="287" customWidth="1"/>
    <col min="1795" max="1795" width="7.140625" style="287" customWidth="1"/>
    <col min="1796" max="1796" width="12.28125" style="287" customWidth="1"/>
    <col min="1797" max="1797" width="9.140625" style="287" customWidth="1"/>
    <col min="1798" max="1798" width="11.57421875" style="287" bestFit="1" customWidth="1"/>
    <col min="1799" max="2046" width="9.140625" style="287" customWidth="1"/>
    <col min="2047" max="2047" width="7.421875" style="287" customWidth="1"/>
    <col min="2048" max="2048" width="47.7109375" style="287" customWidth="1"/>
    <col min="2049" max="2049" width="12.7109375" style="287" customWidth="1"/>
    <col min="2050" max="2050" width="8.00390625" style="287" customWidth="1"/>
    <col min="2051" max="2051" width="7.140625" style="287" customWidth="1"/>
    <col min="2052" max="2052" width="12.28125" style="287" customWidth="1"/>
    <col min="2053" max="2053" width="9.140625" style="287" customWidth="1"/>
    <col min="2054" max="2054" width="11.57421875" style="287" bestFit="1" customWidth="1"/>
    <col min="2055" max="2302" width="9.140625" style="287" customWidth="1"/>
    <col min="2303" max="2303" width="7.421875" style="287" customWidth="1"/>
    <col min="2304" max="2304" width="47.7109375" style="287" customWidth="1"/>
    <col min="2305" max="2305" width="12.7109375" style="287" customWidth="1"/>
    <col min="2306" max="2306" width="8.00390625" style="287" customWidth="1"/>
    <col min="2307" max="2307" width="7.140625" style="287" customWidth="1"/>
    <col min="2308" max="2308" width="12.28125" style="287" customWidth="1"/>
    <col min="2309" max="2309" width="9.140625" style="287" customWidth="1"/>
    <col min="2310" max="2310" width="11.57421875" style="287" bestFit="1" customWidth="1"/>
    <col min="2311" max="2558" width="9.140625" style="287" customWidth="1"/>
    <col min="2559" max="2559" width="7.421875" style="287" customWidth="1"/>
    <col min="2560" max="2560" width="47.7109375" style="287" customWidth="1"/>
    <col min="2561" max="2561" width="12.7109375" style="287" customWidth="1"/>
    <col min="2562" max="2562" width="8.00390625" style="287" customWidth="1"/>
    <col min="2563" max="2563" width="7.140625" style="287" customWidth="1"/>
    <col min="2564" max="2564" width="12.28125" style="287" customWidth="1"/>
    <col min="2565" max="2565" width="9.140625" style="287" customWidth="1"/>
    <col min="2566" max="2566" width="11.57421875" style="287" bestFit="1" customWidth="1"/>
    <col min="2567" max="2814" width="9.140625" style="287" customWidth="1"/>
    <col min="2815" max="2815" width="7.421875" style="287" customWidth="1"/>
    <col min="2816" max="2816" width="47.7109375" style="287" customWidth="1"/>
    <col min="2817" max="2817" width="12.7109375" style="287" customWidth="1"/>
    <col min="2818" max="2818" width="8.00390625" style="287" customWidth="1"/>
    <col min="2819" max="2819" width="7.140625" style="287" customWidth="1"/>
    <col min="2820" max="2820" width="12.28125" style="287" customWidth="1"/>
    <col min="2821" max="2821" width="9.140625" style="287" customWidth="1"/>
    <col min="2822" max="2822" width="11.57421875" style="287" bestFit="1" customWidth="1"/>
    <col min="2823" max="3070" width="9.140625" style="287" customWidth="1"/>
    <col min="3071" max="3071" width="7.421875" style="287" customWidth="1"/>
    <col min="3072" max="3072" width="47.7109375" style="287" customWidth="1"/>
    <col min="3073" max="3073" width="12.7109375" style="287" customWidth="1"/>
    <col min="3074" max="3074" width="8.00390625" style="287" customWidth="1"/>
    <col min="3075" max="3075" width="7.140625" style="287" customWidth="1"/>
    <col min="3076" max="3076" width="12.28125" style="287" customWidth="1"/>
    <col min="3077" max="3077" width="9.140625" style="287" customWidth="1"/>
    <col min="3078" max="3078" width="11.57421875" style="287" bestFit="1" customWidth="1"/>
    <col min="3079" max="3326" width="9.140625" style="287" customWidth="1"/>
    <col min="3327" max="3327" width="7.421875" style="287" customWidth="1"/>
    <col min="3328" max="3328" width="47.7109375" style="287" customWidth="1"/>
    <col min="3329" max="3329" width="12.7109375" style="287" customWidth="1"/>
    <col min="3330" max="3330" width="8.00390625" style="287" customWidth="1"/>
    <col min="3331" max="3331" width="7.140625" style="287" customWidth="1"/>
    <col min="3332" max="3332" width="12.28125" style="287" customWidth="1"/>
    <col min="3333" max="3333" width="9.140625" style="287" customWidth="1"/>
    <col min="3334" max="3334" width="11.57421875" style="287" bestFit="1" customWidth="1"/>
    <col min="3335" max="3582" width="9.140625" style="287" customWidth="1"/>
    <col min="3583" max="3583" width="7.421875" style="287" customWidth="1"/>
    <col min="3584" max="3584" width="47.7109375" style="287" customWidth="1"/>
    <col min="3585" max="3585" width="12.7109375" style="287" customWidth="1"/>
    <col min="3586" max="3586" width="8.00390625" style="287" customWidth="1"/>
    <col min="3587" max="3587" width="7.140625" style="287" customWidth="1"/>
    <col min="3588" max="3588" width="12.28125" style="287" customWidth="1"/>
    <col min="3589" max="3589" width="9.140625" style="287" customWidth="1"/>
    <col min="3590" max="3590" width="11.57421875" style="287" bestFit="1" customWidth="1"/>
    <col min="3591" max="3838" width="9.140625" style="287" customWidth="1"/>
    <col min="3839" max="3839" width="7.421875" style="287" customWidth="1"/>
    <col min="3840" max="3840" width="47.7109375" style="287" customWidth="1"/>
    <col min="3841" max="3841" width="12.7109375" style="287" customWidth="1"/>
    <col min="3842" max="3842" width="8.00390625" style="287" customWidth="1"/>
    <col min="3843" max="3843" width="7.140625" style="287" customWidth="1"/>
    <col min="3844" max="3844" width="12.28125" style="287" customWidth="1"/>
    <col min="3845" max="3845" width="9.140625" style="287" customWidth="1"/>
    <col min="3846" max="3846" width="11.57421875" style="287" bestFit="1" customWidth="1"/>
    <col min="3847" max="4094" width="9.140625" style="287" customWidth="1"/>
    <col min="4095" max="4095" width="7.421875" style="287" customWidth="1"/>
    <col min="4096" max="4096" width="47.7109375" style="287" customWidth="1"/>
    <col min="4097" max="4097" width="12.7109375" style="287" customWidth="1"/>
    <col min="4098" max="4098" width="8.00390625" style="287" customWidth="1"/>
    <col min="4099" max="4099" width="7.140625" style="287" customWidth="1"/>
    <col min="4100" max="4100" width="12.28125" style="287" customWidth="1"/>
    <col min="4101" max="4101" width="9.140625" style="287" customWidth="1"/>
    <col min="4102" max="4102" width="11.57421875" style="287" bestFit="1" customWidth="1"/>
    <col min="4103" max="4350" width="9.140625" style="287" customWidth="1"/>
    <col min="4351" max="4351" width="7.421875" style="287" customWidth="1"/>
    <col min="4352" max="4352" width="47.7109375" style="287" customWidth="1"/>
    <col min="4353" max="4353" width="12.7109375" style="287" customWidth="1"/>
    <col min="4354" max="4354" width="8.00390625" style="287" customWidth="1"/>
    <col min="4355" max="4355" width="7.140625" style="287" customWidth="1"/>
    <col min="4356" max="4356" width="12.28125" style="287" customWidth="1"/>
    <col min="4357" max="4357" width="9.140625" style="287" customWidth="1"/>
    <col min="4358" max="4358" width="11.57421875" style="287" bestFit="1" customWidth="1"/>
    <col min="4359" max="4606" width="9.140625" style="287" customWidth="1"/>
    <col min="4607" max="4607" width="7.421875" style="287" customWidth="1"/>
    <col min="4608" max="4608" width="47.7109375" style="287" customWidth="1"/>
    <col min="4609" max="4609" width="12.7109375" style="287" customWidth="1"/>
    <col min="4610" max="4610" width="8.00390625" style="287" customWidth="1"/>
    <col min="4611" max="4611" width="7.140625" style="287" customWidth="1"/>
    <col min="4612" max="4612" width="12.28125" style="287" customWidth="1"/>
    <col min="4613" max="4613" width="9.140625" style="287" customWidth="1"/>
    <col min="4614" max="4614" width="11.57421875" style="287" bestFit="1" customWidth="1"/>
    <col min="4615" max="4862" width="9.140625" style="287" customWidth="1"/>
    <col min="4863" max="4863" width="7.421875" style="287" customWidth="1"/>
    <col min="4864" max="4864" width="47.7109375" style="287" customWidth="1"/>
    <col min="4865" max="4865" width="12.7109375" style="287" customWidth="1"/>
    <col min="4866" max="4866" width="8.00390625" style="287" customWidth="1"/>
    <col min="4867" max="4867" width="7.140625" style="287" customWidth="1"/>
    <col min="4868" max="4868" width="12.28125" style="287" customWidth="1"/>
    <col min="4869" max="4869" width="9.140625" style="287" customWidth="1"/>
    <col min="4870" max="4870" width="11.57421875" style="287" bestFit="1" customWidth="1"/>
    <col min="4871" max="5118" width="9.140625" style="287" customWidth="1"/>
    <col min="5119" max="5119" width="7.421875" style="287" customWidth="1"/>
    <col min="5120" max="5120" width="47.7109375" style="287" customWidth="1"/>
    <col min="5121" max="5121" width="12.7109375" style="287" customWidth="1"/>
    <col min="5122" max="5122" width="8.00390625" style="287" customWidth="1"/>
    <col min="5123" max="5123" width="7.140625" style="287" customWidth="1"/>
    <col min="5124" max="5124" width="12.28125" style="287" customWidth="1"/>
    <col min="5125" max="5125" width="9.140625" style="287" customWidth="1"/>
    <col min="5126" max="5126" width="11.57421875" style="287" bestFit="1" customWidth="1"/>
    <col min="5127" max="5374" width="9.140625" style="287" customWidth="1"/>
    <col min="5375" max="5375" width="7.421875" style="287" customWidth="1"/>
    <col min="5376" max="5376" width="47.7109375" style="287" customWidth="1"/>
    <col min="5377" max="5377" width="12.7109375" style="287" customWidth="1"/>
    <col min="5378" max="5378" width="8.00390625" style="287" customWidth="1"/>
    <col min="5379" max="5379" width="7.140625" style="287" customWidth="1"/>
    <col min="5380" max="5380" width="12.28125" style="287" customWidth="1"/>
    <col min="5381" max="5381" width="9.140625" style="287" customWidth="1"/>
    <col min="5382" max="5382" width="11.57421875" style="287" bestFit="1" customWidth="1"/>
    <col min="5383" max="5630" width="9.140625" style="287" customWidth="1"/>
    <col min="5631" max="5631" width="7.421875" style="287" customWidth="1"/>
    <col min="5632" max="5632" width="47.7109375" style="287" customWidth="1"/>
    <col min="5633" max="5633" width="12.7109375" style="287" customWidth="1"/>
    <col min="5634" max="5634" width="8.00390625" style="287" customWidth="1"/>
    <col min="5635" max="5635" width="7.140625" style="287" customWidth="1"/>
    <col min="5636" max="5636" width="12.28125" style="287" customWidth="1"/>
    <col min="5637" max="5637" width="9.140625" style="287" customWidth="1"/>
    <col min="5638" max="5638" width="11.57421875" style="287" bestFit="1" customWidth="1"/>
    <col min="5639" max="5886" width="9.140625" style="287" customWidth="1"/>
    <col min="5887" max="5887" width="7.421875" style="287" customWidth="1"/>
    <col min="5888" max="5888" width="47.7109375" style="287" customWidth="1"/>
    <col min="5889" max="5889" width="12.7109375" style="287" customWidth="1"/>
    <col min="5890" max="5890" width="8.00390625" style="287" customWidth="1"/>
    <col min="5891" max="5891" width="7.140625" style="287" customWidth="1"/>
    <col min="5892" max="5892" width="12.28125" style="287" customWidth="1"/>
    <col min="5893" max="5893" width="9.140625" style="287" customWidth="1"/>
    <col min="5894" max="5894" width="11.57421875" style="287" bestFit="1" customWidth="1"/>
    <col min="5895" max="6142" width="9.140625" style="287" customWidth="1"/>
    <col min="6143" max="6143" width="7.421875" style="287" customWidth="1"/>
    <col min="6144" max="6144" width="47.7109375" style="287" customWidth="1"/>
    <col min="6145" max="6145" width="12.7109375" style="287" customWidth="1"/>
    <col min="6146" max="6146" width="8.00390625" style="287" customWidth="1"/>
    <col min="6147" max="6147" width="7.140625" style="287" customWidth="1"/>
    <col min="6148" max="6148" width="12.28125" style="287" customWidth="1"/>
    <col min="6149" max="6149" width="9.140625" style="287" customWidth="1"/>
    <col min="6150" max="6150" width="11.57421875" style="287" bestFit="1" customWidth="1"/>
    <col min="6151" max="6398" width="9.140625" style="287" customWidth="1"/>
    <col min="6399" max="6399" width="7.421875" style="287" customWidth="1"/>
    <col min="6400" max="6400" width="47.7109375" style="287" customWidth="1"/>
    <col min="6401" max="6401" width="12.7109375" style="287" customWidth="1"/>
    <col min="6402" max="6402" width="8.00390625" style="287" customWidth="1"/>
    <col min="6403" max="6403" width="7.140625" style="287" customWidth="1"/>
    <col min="6404" max="6404" width="12.28125" style="287" customWidth="1"/>
    <col min="6405" max="6405" width="9.140625" style="287" customWidth="1"/>
    <col min="6406" max="6406" width="11.57421875" style="287" bestFit="1" customWidth="1"/>
    <col min="6407" max="6654" width="9.140625" style="287" customWidth="1"/>
    <col min="6655" max="6655" width="7.421875" style="287" customWidth="1"/>
    <col min="6656" max="6656" width="47.7109375" style="287" customWidth="1"/>
    <col min="6657" max="6657" width="12.7109375" style="287" customWidth="1"/>
    <col min="6658" max="6658" width="8.00390625" style="287" customWidth="1"/>
    <col min="6659" max="6659" width="7.140625" style="287" customWidth="1"/>
    <col min="6660" max="6660" width="12.28125" style="287" customWidth="1"/>
    <col min="6661" max="6661" width="9.140625" style="287" customWidth="1"/>
    <col min="6662" max="6662" width="11.57421875" style="287" bestFit="1" customWidth="1"/>
    <col min="6663" max="6910" width="9.140625" style="287" customWidth="1"/>
    <col min="6911" max="6911" width="7.421875" style="287" customWidth="1"/>
    <col min="6912" max="6912" width="47.7109375" style="287" customWidth="1"/>
    <col min="6913" max="6913" width="12.7109375" style="287" customWidth="1"/>
    <col min="6914" max="6914" width="8.00390625" style="287" customWidth="1"/>
    <col min="6915" max="6915" width="7.140625" style="287" customWidth="1"/>
    <col min="6916" max="6916" width="12.28125" style="287" customWidth="1"/>
    <col min="6917" max="6917" width="9.140625" style="287" customWidth="1"/>
    <col min="6918" max="6918" width="11.57421875" style="287" bestFit="1" customWidth="1"/>
    <col min="6919" max="7166" width="9.140625" style="287" customWidth="1"/>
    <col min="7167" max="7167" width="7.421875" style="287" customWidth="1"/>
    <col min="7168" max="7168" width="47.7109375" style="287" customWidth="1"/>
    <col min="7169" max="7169" width="12.7109375" style="287" customWidth="1"/>
    <col min="7170" max="7170" width="8.00390625" style="287" customWidth="1"/>
    <col min="7171" max="7171" width="7.140625" style="287" customWidth="1"/>
    <col min="7172" max="7172" width="12.28125" style="287" customWidth="1"/>
    <col min="7173" max="7173" width="9.140625" style="287" customWidth="1"/>
    <col min="7174" max="7174" width="11.57421875" style="287" bestFit="1" customWidth="1"/>
    <col min="7175" max="7422" width="9.140625" style="287" customWidth="1"/>
    <col min="7423" max="7423" width="7.421875" style="287" customWidth="1"/>
    <col min="7424" max="7424" width="47.7109375" style="287" customWidth="1"/>
    <col min="7425" max="7425" width="12.7109375" style="287" customWidth="1"/>
    <col min="7426" max="7426" width="8.00390625" style="287" customWidth="1"/>
    <col min="7427" max="7427" width="7.140625" style="287" customWidth="1"/>
    <col min="7428" max="7428" width="12.28125" style="287" customWidth="1"/>
    <col min="7429" max="7429" width="9.140625" style="287" customWidth="1"/>
    <col min="7430" max="7430" width="11.57421875" style="287" bestFit="1" customWidth="1"/>
    <col min="7431" max="7678" width="9.140625" style="287" customWidth="1"/>
    <col min="7679" max="7679" width="7.421875" style="287" customWidth="1"/>
    <col min="7680" max="7680" width="47.7109375" style="287" customWidth="1"/>
    <col min="7681" max="7681" width="12.7109375" style="287" customWidth="1"/>
    <col min="7682" max="7682" width="8.00390625" style="287" customWidth="1"/>
    <col min="7683" max="7683" width="7.140625" style="287" customWidth="1"/>
    <col min="7684" max="7684" width="12.28125" style="287" customWidth="1"/>
    <col min="7685" max="7685" width="9.140625" style="287" customWidth="1"/>
    <col min="7686" max="7686" width="11.57421875" style="287" bestFit="1" customWidth="1"/>
    <col min="7687" max="7934" width="9.140625" style="287" customWidth="1"/>
    <col min="7935" max="7935" width="7.421875" style="287" customWidth="1"/>
    <col min="7936" max="7936" width="47.7109375" style="287" customWidth="1"/>
    <col min="7937" max="7937" width="12.7109375" style="287" customWidth="1"/>
    <col min="7938" max="7938" width="8.00390625" style="287" customWidth="1"/>
    <col min="7939" max="7939" width="7.140625" style="287" customWidth="1"/>
    <col min="7940" max="7940" width="12.28125" style="287" customWidth="1"/>
    <col min="7941" max="7941" width="9.140625" style="287" customWidth="1"/>
    <col min="7942" max="7942" width="11.57421875" style="287" bestFit="1" customWidth="1"/>
    <col min="7943" max="8190" width="9.140625" style="287" customWidth="1"/>
    <col min="8191" max="8191" width="7.421875" style="287" customWidth="1"/>
    <col min="8192" max="8192" width="47.7109375" style="287" customWidth="1"/>
    <col min="8193" max="8193" width="12.7109375" style="287" customWidth="1"/>
    <col min="8194" max="8194" width="8.00390625" style="287" customWidth="1"/>
    <col min="8195" max="8195" width="7.140625" style="287" customWidth="1"/>
    <col min="8196" max="8196" width="12.28125" style="287" customWidth="1"/>
    <col min="8197" max="8197" width="9.140625" style="287" customWidth="1"/>
    <col min="8198" max="8198" width="11.57421875" style="287" bestFit="1" customWidth="1"/>
    <col min="8199" max="8446" width="9.140625" style="287" customWidth="1"/>
    <col min="8447" max="8447" width="7.421875" style="287" customWidth="1"/>
    <col min="8448" max="8448" width="47.7109375" style="287" customWidth="1"/>
    <col min="8449" max="8449" width="12.7109375" style="287" customWidth="1"/>
    <col min="8450" max="8450" width="8.00390625" style="287" customWidth="1"/>
    <col min="8451" max="8451" width="7.140625" style="287" customWidth="1"/>
    <col min="8452" max="8452" width="12.28125" style="287" customWidth="1"/>
    <col min="8453" max="8453" width="9.140625" style="287" customWidth="1"/>
    <col min="8454" max="8454" width="11.57421875" style="287" bestFit="1" customWidth="1"/>
    <col min="8455" max="8702" width="9.140625" style="287" customWidth="1"/>
    <col min="8703" max="8703" width="7.421875" style="287" customWidth="1"/>
    <col min="8704" max="8704" width="47.7109375" style="287" customWidth="1"/>
    <col min="8705" max="8705" width="12.7109375" style="287" customWidth="1"/>
    <col min="8706" max="8706" width="8.00390625" style="287" customWidth="1"/>
    <col min="8707" max="8707" width="7.140625" style="287" customWidth="1"/>
    <col min="8708" max="8708" width="12.28125" style="287" customWidth="1"/>
    <col min="8709" max="8709" width="9.140625" style="287" customWidth="1"/>
    <col min="8710" max="8710" width="11.57421875" style="287" bestFit="1" customWidth="1"/>
    <col min="8711" max="8958" width="9.140625" style="287" customWidth="1"/>
    <col min="8959" max="8959" width="7.421875" style="287" customWidth="1"/>
    <col min="8960" max="8960" width="47.7109375" style="287" customWidth="1"/>
    <col min="8961" max="8961" width="12.7109375" style="287" customWidth="1"/>
    <col min="8962" max="8962" width="8.00390625" style="287" customWidth="1"/>
    <col min="8963" max="8963" width="7.140625" style="287" customWidth="1"/>
    <col min="8964" max="8964" width="12.28125" style="287" customWidth="1"/>
    <col min="8965" max="8965" width="9.140625" style="287" customWidth="1"/>
    <col min="8966" max="8966" width="11.57421875" style="287" bestFit="1" customWidth="1"/>
    <col min="8967" max="9214" width="9.140625" style="287" customWidth="1"/>
    <col min="9215" max="9215" width="7.421875" style="287" customWidth="1"/>
    <col min="9216" max="9216" width="47.7109375" style="287" customWidth="1"/>
    <col min="9217" max="9217" width="12.7109375" style="287" customWidth="1"/>
    <col min="9218" max="9218" width="8.00390625" style="287" customWidth="1"/>
    <col min="9219" max="9219" width="7.140625" style="287" customWidth="1"/>
    <col min="9220" max="9220" width="12.28125" style="287" customWidth="1"/>
    <col min="9221" max="9221" width="9.140625" style="287" customWidth="1"/>
    <col min="9222" max="9222" width="11.57421875" style="287" bestFit="1" customWidth="1"/>
    <col min="9223" max="9470" width="9.140625" style="287" customWidth="1"/>
    <col min="9471" max="9471" width="7.421875" style="287" customWidth="1"/>
    <col min="9472" max="9472" width="47.7109375" style="287" customWidth="1"/>
    <col min="9473" max="9473" width="12.7109375" style="287" customWidth="1"/>
    <col min="9474" max="9474" width="8.00390625" style="287" customWidth="1"/>
    <col min="9475" max="9475" width="7.140625" style="287" customWidth="1"/>
    <col min="9476" max="9476" width="12.28125" style="287" customWidth="1"/>
    <col min="9477" max="9477" width="9.140625" style="287" customWidth="1"/>
    <col min="9478" max="9478" width="11.57421875" style="287" bestFit="1" customWidth="1"/>
    <col min="9479" max="9726" width="9.140625" style="287" customWidth="1"/>
    <col min="9727" max="9727" width="7.421875" style="287" customWidth="1"/>
    <col min="9728" max="9728" width="47.7109375" style="287" customWidth="1"/>
    <col min="9729" max="9729" width="12.7109375" style="287" customWidth="1"/>
    <col min="9730" max="9730" width="8.00390625" style="287" customWidth="1"/>
    <col min="9731" max="9731" width="7.140625" style="287" customWidth="1"/>
    <col min="9732" max="9732" width="12.28125" style="287" customWidth="1"/>
    <col min="9733" max="9733" width="9.140625" style="287" customWidth="1"/>
    <col min="9734" max="9734" width="11.57421875" style="287" bestFit="1" customWidth="1"/>
    <col min="9735" max="9982" width="9.140625" style="287" customWidth="1"/>
    <col min="9983" max="9983" width="7.421875" style="287" customWidth="1"/>
    <col min="9984" max="9984" width="47.7109375" style="287" customWidth="1"/>
    <col min="9985" max="9985" width="12.7109375" style="287" customWidth="1"/>
    <col min="9986" max="9986" width="8.00390625" style="287" customWidth="1"/>
    <col min="9987" max="9987" width="7.140625" style="287" customWidth="1"/>
    <col min="9988" max="9988" width="12.28125" style="287" customWidth="1"/>
    <col min="9989" max="9989" width="9.140625" style="287" customWidth="1"/>
    <col min="9990" max="9990" width="11.57421875" style="287" bestFit="1" customWidth="1"/>
    <col min="9991" max="10238" width="9.140625" style="287" customWidth="1"/>
    <col min="10239" max="10239" width="7.421875" style="287" customWidth="1"/>
    <col min="10240" max="10240" width="47.7109375" style="287" customWidth="1"/>
    <col min="10241" max="10241" width="12.7109375" style="287" customWidth="1"/>
    <col min="10242" max="10242" width="8.00390625" style="287" customWidth="1"/>
    <col min="10243" max="10243" width="7.140625" style="287" customWidth="1"/>
    <col min="10244" max="10244" width="12.28125" style="287" customWidth="1"/>
    <col min="10245" max="10245" width="9.140625" style="287" customWidth="1"/>
    <col min="10246" max="10246" width="11.57421875" style="287" bestFit="1" customWidth="1"/>
    <col min="10247" max="10494" width="9.140625" style="287" customWidth="1"/>
    <col min="10495" max="10495" width="7.421875" style="287" customWidth="1"/>
    <col min="10496" max="10496" width="47.7109375" style="287" customWidth="1"/>
    <col min="10497" max="10497" width="12.7109375" style="287" customWidth="1"/>
    <col min="10498" max="10498" width="8.00390625" style="287" customWidth="1"/>
    <col min="10499" max="10499" width="7.140625" style="287" customWidth="1"/>
    <col min="10500" max="10500" width="12.28125" style="287" customWidth="1"/>
    <col min="10501" max="10501" width="9.140625" style="287" customWidth="1"/>
    <col min="10502" max="10502" width="11.57421875" style="287" bestFit="1" customWidth="1"/>
    <col min="10503" max="10750" width="9.140625" style="287" customWidth="1"/>
    <col min="10751" max="10751" width="7.421875" style="287" customWidth="1"/>
    <col min="10752" max="10752" width="47.7109375" style="287" customWidth="1"/>
    <col min="10753" max="10753" width="12.7109375" style="287" customWidth="1"/>
    <col min="10754" max="10754" width="8.00390625" style="287" customWidth="1"/>
    <col min="10755" max="10755" width="7.140625" style="287" customWidth="1"/>
    <col min="10756" max="10756" width="12.28125" style="287" customWidth="1"/>
    <col min="10757" max="10757" width="9.140625" style="287" customWidth="1"/>
    <col min="10758" max="10758" width="11.57421875" style="287" bestFit="1" customWidth="1"/>
    <col min="10759" max="11006" width="9.140625" style="287" customWidth="1"/>
    <col min="11007" max="11007" width="7.421875" style="287" customWidth="1"/>
    <col min="11008" max="11008" width="47.7109375" style="287" customWidth="1"/>
    <col min="11009" max="11009" width="12.7109375" style="287" customWidth="1"/>
    <col min="11010" max="11010" width="8.00390625" style="287" customWidth="1"/>
    <col min="11011" max="11011" width="7.140625" style="287" customWidth="1"/>
    <col min="11012" max="11012" width="12.28125" style="287" customWidth="1"/>
    <col min="11013" max="11013" width="9.140625" style="287" customWidth="1"/>
    <col min="11014" max="11014" width="11.57421875" style="287" bestFit="1" customWidth="1"/>
    <col min="11015" max="11262" width="9.140625" style="287" customWidth="1"/>
    <col min="11263" max="11263" width="7.421875" style="287" customWidth="1"/>
    <col min="11264" max="11264" width="47.7109375" style="287" customWidth="1"/>
    <col min="11265" max="11265" width="12.7109375" style="287" customWidth="1"/>
    <col min="11266" max="11266" width="8.00390625" style="287" customWidth="1"/>
    <col min="11267" max="11267" width="7.140625" style="287" customWidth="1"/>
    <col min="11268" max="11268" width="12.28125" style="287" customWidth="1"/>
    <col min="11269" max="11269" width="9.140625" style="287" customWidth="1"/>
    <col min="11270" max="11270" width="11.57421875" style="287" bestFit="1" customWidth="1"/>
    <col min="11271" max="11518" width="9.140625" style="287" customWidth="1"/>
    <col min="11519" max="11519" width="7.421875" style="287" customWidth="1"/>
    <col min="11520" max="11520" width="47.7109375" style="287" customWidth="1"/>
    <col min="11521" max="11521" width="12.7109375" style="287" customWidth="1"/>
    <col min="11522" max="11522" width="8.00390625" style="287" customWidth="1"/>
    <col min="11523" max="11523" width="7.140625" style="287" customWidth="1"/>
    <col min="11524" max="11524" width="12.28125" style="287" customWidth="1"/>
    <col min="11525" max="11525" width="9.140625" style="287" customWidth="1"/>
    <col min="11526" max="11526" width="11.57421875" style="287" bestFit="1" customWidth="1"/>
    <col min="11527" max="11774" width="9.140625" style="287" customWidth="1"/>
    <col min="11775" max="11775" width="7.421875" style="287" customWidth="1"/>
    <col min="11776" max="11776" width="47.7109375" style="287" customWidth="1"/>
    <col min="11777" max="11777" width="12.7109375" style="287" customWidth="1"/>
    <col min="11778" max="11778" width="8.00390625" style="287" customWidth="1"/>
    <col min="11779" max="11779" width="7.140625" style="287" customWidth="1"/>
    <col min="11780" max="11780" width="12.28125" style="287" customWidth="1"/>
    <col min="11781" max="11781" width="9.140625" style="287" customWidth="1"/>
    <col min="11782" max="11782" width="11.57421875" style="287" bestFit="1" customWidth="1"/>
    <col min="11783" max="12030" width="9.140625" style="287" customWidth="1"/>
    <col min="12031" max="12031" width="7.421875" style="287" customWidth="1"/>
    <col min="12032" max="12032" width="47.7109375" style="287" customWidth="1"/>
    <col min="12033" max="12033" width="12.7109375" style="287" customWidth="1"/>
    <col min="12034" max="12034" width="8.00390625" style="287" customWidth="1"/>
    <col min="12035" max="12035" width="7.140625" style="287" customWidth="1"/>
    <col min="12036" max="12036" width="12.28125" style="287" customWidth="1"/>
    <col min="12037" max="12037" width="9.140625" style="287" customWidth="1"/>
    <col min="12038" max="12038" width="11.57421875" style="287" bestFit="1" customWidth="1"/>
    <col min="12039" max="12286" width="9.140625" style="287" customWidth="1"/>
    <col min="12287" max="12287" width="7.421875" style="287" customWidth="1"/>
    <col min="12288" max="12288" width="47.7109375" style="287" customWidth="1"/>
    <col min="12289" max="12289" width="12.7109375" style="287" customWidth="1"/>
    <col min="12290" max="12290" width="8.00390625" style="287" customWidth="1"/>
    <col min="12291" max="12291" width="7.140625" style="287" customWidth="1"/>
    <col min="12292" max="12292" width="12.28125" style="287" customWidth="1"/>
    <col min="12293" max="12293" width="9.140625" style="287" customWidth="1"/>
    <col min="12294" max="12294" width="11.57421875" style="287" bestFit="1" customWidth="1"/>
    <col min="12295" max="12542" width="9.140625" style="287" customWidth="1"/>
    <col min="12543" max="12543" width="7.421875" style="287" customWidth="1"/>
    <col min="12544" max="12544" width="47.7109375" style="287" customWidth="1"/>
    <col min="12545" max="12545" width="12.7109375" style="287" customWidth="1"/>
    <col min="12546" max="12546" width="8.00390625" style="287" customWidth="1"/>
    <col min="12547" max="12547" width="7.140625" style="287" customWidth="1"/>
    <col min="12548" max="12548" width="12.28125" style="287" customWidth="1"/>
    <col min="12549" max="12549" width="9.140625" style="287" customWidth="1"/>
    <col min="12550" max="12550" width="11.57421875" style="287" bestFit="1" customWidth="1"/>
    <col min="12551" max="12798" width="9.140625" style="287" customWidth="1"/>
    <col min="12799" max="12799" width="7.421875" style="287" customWidth="1"/>
    <col min="12800" max="12800" width="47.7109375" style="287" customWidth="1"/>
    <col min="12801" max="12801" width="12.7109375" style="287" customWidth="1"/>
    <col min="12802" max="12802" width="8.00390625" style="287" customWidth="1"/>
    <col min="12803" max="12803" width="7.140625" style="287" customWidth="1"/>
    <col min="12804" max="12804" width="12.28125" style="287" customWidth="1"/>
    <col min="12805" max="12805" width="9.140625" style="287" customWidth="1"/>
    <col min="12806" max="12806" width="11.57421875" style="287" bestFit="1" customWidth="1"/>
    <col min="12807" max="13054" width="9.140625" style="287" customWidth="1"/>
    <col min="13055" max="13055" width="7.421875" style="287" customWidth="1"/>
    <col min="13056" max="13056" width="47.7109375" style="287" customWidth="1"/>
    <col min="13057" max="13057" width="12.7109375" style="287" customWidth="1"/>
    <col min="13058" max="13058" width="8.00390625" style="287" customWidth="1"/>
    <col min="13059" max="13059" width="7.140625" style="287" customWidth="1"/>
    <col min="13060" max="13060" width="12.28125" style="287" customWidth="1"/>
    <col min="13061" max="13061" width="9.140625" style="287" customWidth="1"/>
    <col min="13062" max="13062" width="11.57421875" style="287" bestFit="1" customWidth="1"/>
    <col min="13063" max="13310" width="9.140625" style="287" customWidth="1"/>
    <col min="13311" max="13311" width="7.421875" style="287" customWidth="1"/>
    <col min="13312" max="13312" width="47.7109375" style="287" customWidth="1"/>
    <col min="13313" max="13313" width="12.7109375" style="287" customWidth="1"/>
    <col min="13314" max="13314" width="8.00390625" style="287" customWidth="1"/>
    <col min="13315" max="13315" width="7.140625" style="287" customWidth="1"/>
    <col min="13316" max="13316" width="12.28125" style="287" customWidth="1"/>
    <col min="13317" max="13317" width="9.140625" style="287" customWidth="1"/>
    <col min="13318" max="13318" width="11.57421875" style="287" bestFit="1" customWidth="1"/>
    <col min="13319" max="13566" width="9.140625" style="287" customWidth="1"/>
    <col min="13567" max="13567" width="7.421875" style="287" customWidth="1"/>
    <col min="13568" max="13568" width="47.7109375" style="287" customWidth="1"/>
    <col min="13569" max="13569" width="12.7109375" style="287" customWidth="1"/>
    <col min="13570" max="13570" width="8.00390625" style="287" customWidth="1"/>
    <col min="13571" max="13571" width="7.140625" style="287" customWidth="1"/>
    <col min="13572" max="13572" width="12.28125" style="287" customWidth="1"/>
    <col min="13573" max="13573" width="9.140625" style="287" customWidth="1"/>
    <col min="13574" max="13574" width="11.57421875" style="287" bestFit="1" customWidth="1"/>
    <col min="13575" max="13822" width="9.140625" style="287" customWidth="1"/>
    <col min="13823" max="13823" width="7.421875" style="287" customWidth="1"/>
    <col min="13824" max="13824" width="47.7109375" style="287" customWidth="1"/>
    <col min="13825" max="13825" width="12.7109375" style="287" customWidth="1"/>
    <col min="13826" max="13826" width="8.00390625" style="287" customWidth="1"/>
    <col min="13827" max="13827" width="7.140625" style="287" customWidth="1"/>
    <col min="13828" max="13828" width="12.28125" style="287" customWidth="1"/>
    <col min="13829" max="13829" width="9.140625" style="287" customWidth="1"/>
    <col min="13830" max="13830" width="11.57421875" style="287" bestFit="1" customWidth="1"/>
    <col min="13831" max="14078" width="9.140625" style="287" customWidth="1"/>
    <col min="14079" max="14079" width="7.421875" style="287" customWidth="1"/>
    <col min="14080" max="14080" width="47.7109375" style="287" customWidth="1"/>
    <col min="14081" max="14081" width="12.7109375" style="287" customWidth="1"/>
    <col min="14082" max="14082" width="8.00390625" style="287" customWidth="1"/>
    <col min="14083" max="14083" width="7.140625" style="287" customWidth="1"/>
    <col min="14084" max="14084" width="12.28125" style="287" customWidth="1"/>
    <col min="14085" max="14085" width="9.140625" style="287" customWidth="1"/>
    <col min="14086" max="14086" width="11.57421875" style="287" bestFit="1" customWidth="1"/>
    <col min="14087" max="14334" width="9.140625" style="287" customWidth="1"/>
    <col min="14335" max="14335" width="7.421875" style="287" customWidth="1"/>
    <col min="14336" max="14336" width="47.7109375" style="287" customWidth="1"/>
    <col min="14337" max="14337" width="12.7109375" style="287" customWidth="1"/>
    <col min="14338" max="14338" width="8.00390625" style="287" customWidth="1"/>
    <col min="14339" max="14339" width="7.140625" style="287" customWidth="1"/>
    <col min="14340" max="14340" width="12.28125" style="287" customWidth="1"/>
    <col min="14341" max="14341" width="9.140625" style="287" customWidth="1"/>
    <col min="14342" max="14342" width="11.57421875" style="287" bestFit="1" customWidth="1"/>
    <col min="14343" max="14590" width="9.140625" style="287" customWidth="1"/>
    <col min="14591" max="14591" width="7.421875" style="287" customWidth="1"/>
    <col min="14592" max="14592" width="47.7109375" style="287" customWidth="1"/>
    <col min="14593" max="14593" width="12.7109375" style="287" customWidth="1"/>
    <col min="14594" max="14594" width="8.00390625" style="287" customWidth="1"/>
    <col min="14595" max="14595" width="7.140625" style="287" customWidth="1"/>
    <col min="14596" max="14596" width="12.28125" style="287" customWidth="1"/>
    <col min="14597" max="14597" width="9.140625" style="287" customWidth="1"/>
    <col min="14598" max="14598" width="11.57421875" style="287" bestFit="1" customWidth="1"/>
    <col min="14599" max="14846" width="9.140625" style="287" customWidth="1"/>
    <col min="14847" max="14847" width="7.421875" style="287" customWidth="1"/>
    <col min="14848" max="14848" width="47.7109375" style="287" customWidth="1"/>
    <col min="14849" max="14849" width="12.7109375" style="287" customWidth="1"/>
    <col min="14850" max="14850" width="8.00390625" style="287" customWidth="1"/>
    <col min="14851" max="14851" width="7.140625" style="287" customWidth="1"/>
    <col min="14852" max="14852" width="12.28125" style="287" customWidth="1"/>
    <col min="14853" max="14853" width="9.140625" style="287" customWidth="1"/>
    <col min="14854" max="14854" width="11.57421875" style="287" bestFit="1" customWidth="1"/>
    <col min="14855" max="15102" width="9.140625" style="287" customWidth="1"/>
    <col min="15103" max="15103" width="7.421875" style="287" customWidth="1"/>
    <col min="15104" max="15104" width="47.7109375" style="287" customWidth="1"/>
    <col min="15105" max="15105" width="12.7109375" style="287" customWidth="1"/>
    <col min="15106" max="15106" width="8.00390625" style="287" customWidth="1"/>
    <col min="15107" max="15107" width="7.140625" style="287" customWidth="1"/>
    <col min="15108" max="15108" width="12.28125" style="287" customWidth="1"/>
    <col min="15109" max="15109" width="9.140625" style="287" customWidth="1"/>
    <col min="15110" max="15110" width="11.57421875" style="287" bestFit="1" customWidth="1"/>
    <col min="15111" max="15358" width="9.140625" style="287" customWidth="1"/>
    <col min="15359" max="15359" width="7.421875" style="287" customWidth="1"/>
    <col min="15360" max="15360" width="47.7109375" style="287" customWidth="1"/>
    <col min="15361" max="15361" width="12.7109375" style="287" customWidth="1"/>
    <col min="15362" max="15362" width="8.00390625" style="287" customWidth="1"/>
    <col min="15363" max="15363" width="7.140625" style="287" customWidth="1"/>
    <col min="15364" max="15364" width="12.28125" style="287" customWidth="1"/>
    <col min="15365" max="15365" width="9.140625" style="287" customWidth="1"/>
    <col min="15366" max="15366" width="11.57421875" style="287" bestFit="1" customWidth="1"/>
    <col min="15367" max="15614" width="9.140625" style="287" customWidth="1"/>
    <col min="15615" max="15615" width="7.421875" style="287" customWidth="1"/>
    <col min="15616" max="15616" width="47.7109375" style="287" customWidth="1"/>
    <col min="15617" max="15617" width="12.7109375" style="287" customWidth="1"/>
    <col min="15618" max="15618" width="8.00390625" style="287" customWidth="1"/>
    <col min="15619" max="15619" width="7.140625" style="287" customWidth="1"/>
    <col min="15620" max="15620" width="12.28125" style="287" customWidth="1"/>
    <col min="15621" max="15621" width="9.140625" style="287" customWidth="1"/>
    <col min="15622" max="15622" width="11.57421875" style="287" bestFit="1" customWidth="1"/>
    <col min="15623" max="15870" width="9.140625" style="287" customWidth="1"/>
    <col min="15871" max="15871" width="7.421875" style="287" customWidth="1"/>
    <col min="15872" max="15872" width="47.7109375" style="287" customWidth="1"/>
    <col min="15873" max="15873" width="12.7109375" style="287" customWidth="1"/>
    <col min="15874" max="15874" width="8.00390625" style="287" customWidth="1"/>
    <col min="15875" max="15875" width="7.140625" style="287" customWidth="1"/>
    <col min="15876" max="15876" width="12.28125" style="287" customWidth="1"/>
    <col min="15877" max="15877" width="9.140625" style="287" customWidth="1"/>
    <col min="15878" max="15878" width="11.57421875" style="287" bestFit="1" customWidth="1"/>
    <col min="15879" max="16126" width="9.140625" style="287" customWidth="1"/>
    <col min="16127" max="16127" width="7.421875" style="287" customWidth="1"/>
    <col min="16128" max="16128" width="47.7109375" style="287" customWidth="1"/>
    <col min="16129" max="16129" width="12.7109375" style="287" customWidth="1"/>
    <col min="16130" max="16130" width="8.00390625" style="287" customWidth="1"/>
    <col min="16131" max="16131" width="7.140625" style="287" customWidth="1"/>
    <col min="16132" max="16132" width="12.28125" style="287" customWidth="1"/>
    <col min="16133" max="16133" width="9.140625" style="287" customWidth="1"/>
    <col min="16134" max="16134" width="11.57421875" style="287" bestFit="1" customWidth="1"/>
    <col min="16135" max="16384" width="9.140625" style="287" customWidth="1"/>
  </cols>
  <sheetData>
    <row r="1" spans="4:6" s="279" customFormat="1" ht="21" hidden="1">
      <c r="D1" s="280"/>
      <c r="E1" s="280"/>
      <c r="F1" s="280"/>
    </row>
    <row r="2" spans="1:6" s="283" customFormat="1" ht="11.25" hidden="1">
      <c r="A2" s="281"/>
      <c r="B2" s="281"/>
      <c r="C2" s="282"/>
      <c r="D2" s="281"/>
      <c r="E2" s="281"/>
      <c r="F2" s="281"/>
    </row>
    <row r="3" spans="1:4" ht="15" hidden="1">
      <c r="A3" s="284"/>
      <c r="B3" s="284"/>
      <c r="C3" s="285"/>
      <c r="D3" s="285"/>
    </row>
    <row r="4" spans="1:4" ht="15" hidden="1">
      <c r="A4" s="284"/>
      <c r="B4" s="284"/>
      <c r="C4" s="285"/>
      <c r="D4" s="285"/>
    </row>
    <row r="5" spans="1:4" ht="15" hidden="1">
      <c r="A5" s="284"/>
      <c r="B5" s="284"/>
      <c r="C5" s="285"/>
      <c r="D5" s="285"/>
    </row>
    <row r="6" spans="1:4" ht="15" hidden="1">
      <c r="A6" s="284"/>
      <c r="B6" s="284"/>
      <c r="C6" s="285"/>
      <c r="D6" s="285"/>
    </row>
    <row r="7" spans="1:4" ht="15" hidden="1">
      <c r="A7" s="284"/>
      <c r="B7" s="284"/>
      <c r="C7" s="285"/>
      <c r="D7" s="285"/>
    </row>
    <row r="8" spans="1:4" ht="15" hidden="1">
      <c r="A8" s="284"/>
      <c r="B8" s="284"/>
      <c r="C8" s="285"/>
      <c r="D8" s="285"/>
    </row>
    <row r="9" spans="1:4" ht="15" hidden="1">
      <c r="A9" s="284"/>
      <c r="B9" s="284"/>
      <c r="C9" s="285"/>
      <c r="D9" s="285"/>
    </row>
    <row r="10" spans="1:4" ht="15" hidden="1">
      <c r="A10" s="284"/>
      <c r="B10" s="284"/>
      <c r="C10" s="285"/>
      <c r="D10" s="285"/>
    </row>
    <row r="11" spans="1:4" ht="15" hidden="1">
      <c r="A11" s="284"/>
      <c r="B11" s="284"/>
      <c r="C11" s="285"/>
      <c r="D11" s="285"/>
    </row>
    <row r="12" spans="1:4" ht="15" hidden="1">
      <c r="A12" s="284"/>
      <c r="B12" s="284"/>
      <c r="C12" s="285"/>
      <c r="D12" s="285"/>
    </row>
    <row r="13" spans="1:4" ht="15" hidden="1">
      <c r="A13" s="284"/>
      <c r="B13" s="284"/>
      <c r="C13" s="285"/>
      <c r="D13" s="285"/>
    </row>
    <row r="14" spans="1:4" ht="15" hidden="1">
      <c r="A14" s="284"/>
      <c r="B14" s="284"/>
      <c r="C14" s="285"/>
      <c r="D14" s="285"/>
    </row>
    <row r="15" spans="1:4" ht="15" hidden="1">
      <c r="A15" s="284"/>
      <c r="B15" s="284"/>
      <c r="C15" s="285"/>
      <c r="D15" s="285"/>
    </row>
    <row r="16" spans="1:4" ht="15" hidden="1">
      <c r="A16" s="284"/>
      <c r="B16" s="284"/>
      <c r="C16" s="285"/>
      <c r="D16" s="285"/>
    </row>
    <row r="17" spans="1:4" ht="15" hidden="1">
      <c r="A17" s="284"/>
      <c r="B17" s="284"/>
      <c r="C17" s="285"/>
      <c r="D17" s="285"/>
    </row>
    <row r="18" spans="1:4" ht="15" hidden="1">
      <c r="A18" s="284"/>
      <c r="B18" s="284"/>
      <c r="C18" s="285"/>
      <c r="D18" s="285"/>
    </row>
    <row r="19" spans="1:4" ht="15" hidden="1">
      <c r="A19" s="284"/>
      <c r="B19" s="284"/>
      <c r="C19" s="285"/>
      <c r="D19" s="285"/>
    </row>
    <row r="20" spans="1:6" s="279" customFormat="1" ht="23.25" customHeight="1">
      <c r="A20" s="288"/>
      <c r="B20" s="539" t="s">
        <v>765</v>
      </c>
      <c r="C20" s="540"/>
      <c r="D20" s="540"/>
      <c r="E20" s="280"/>
      <c r="F20" s="280"/>
    </row>
    <row r="21" spans="3:5" s="279" customFormat="1" ht="21">
      <c r="C21" s="281" t="s">
        <v>122</v>
      </c>
      <c r="D21" s="281" t="s">
        <v>135</v>
      </c>
      <c r="E21" s="289" t="s">
        <v>766</v>
      </c>
    </row>
    <row r="22" spans="2:6" s="290" customFormat="1" ht="15.75">
      <c r="B22" s="291" t="s">
        <v>767</v>
      </c>
      <c r="C22" s="292">
        <f>+D22</f>
        <v>3</v>
      </c>
      <c r="D22" s="293">
        <f>+D44</f>
        <v>3</v>
      </c>
      <c r="E22" s="510">
        <f>+F44</f>
        <v>0</v>
      </c>
      <c r="F22" s="290" t="s">
        <v>768</v>
      </c>
    </row>
    <row r="23" spans="2:6" s="290" customFormat="1" ht="15.75">
      <c r="B23" s="291" t="s">
        <v>769</v>
      </c>
      <c r="C23" s="541">
        <f>4+64+39+28+15+14+80</f>
        <v>244</v>
      </c>
      <c r="D23" s="293">
        <f>+D151</f>
        <v>157</v>
      </c>
      <c r="E23" s="510">
        <f>+F151</f>
        <v>0</v>
      </c>
      <c r="F23" s="290" t="s">
        <v>768</v>
      </c>
    </row>
    <row r="24" spans="2:6" s="290" customFormat="1" ht="15.75">
      <c r="B24" s="291" t="s">
        <v>770</v>
      </c>
      <c r="C24" s="542"/>
      <c r="D24" s="293">
        <f>+D175</f>
        <v>931</v>
      </c>
      <c r="E24" s="510">
        <f>+F175</f>
        <v>0</v>
      </c>
      <c r="F24" s="290" t="s">
        <v>768</v>
      </c>
    </row>
    <row r="25" spans="2:6" s="290" customFormat="1" ht="16.5" thickBot="1">
      <c r="B25" s="291" t="s">
        <v>771</v>
      </c>
      <c r="C25" s="543"/>
      <c r="D25" s="293">
        <f>+D181</f>
        <v>450</v>
      </c>
      <c r="E25" s="510">
        <f>F181</f>
        <v>0</v>
      </c>
      <c r="F25" s="290" t="s">
        <v>768</v>
      </c>
    </row>
    <row r="26" spans="2:6" s="279" customFormat="1" ht="21.75" hidden="1" thickBot="1">
      <c r="B26" s="294"/>
      <c r="C26" s="295"/>
      <c r="D26" s="295"/>
      <c r="E26" s="280"/>
      <c r="F26" s="290" t="s">
        <v>768</v>
      </c>
    </row>
    <row r="27" spans="2:6" s="279" customFormat="1" ht="21.75" hidden="1" thickBot="1">
      <c r="B27" s="294"/>
      <c r="C27" s="295"/>
      <c r="D27" s="295"/>
      <c r="E27" s="280"/>
      <c r="F27" s="290" t="s">
        <v>768</v>
      </c>
    </row>
    <row r="28" spans="2:6" s="279" customFormat="1" ht="20.25" customHeight="1" hidden="1">
      <c r="B28" s="296"/>
      <c r="C28" s="297"/>
      <c r="D28" s="297"/>
      <c r="E28" s="280"/>
      <c r="F28" s="290" t="s">
        <v>768</v>
      </c>
    </row>
    <row r="29" spans="2:6" s="279" customFormat="1" ht="20.25" customHeight="1" hidden="1">
      <c r="B29" s="298"/>
      <c r="C29" s="299"/>
      <c r="D29" s="299"/>
      <c r="E29" s="280"/>
      <c r="F29" s="290" t="s">
        <v>768</v>
      </c>
    </row>
    <row r="30" spans="2:6" s="279" customFormat="1" ht="21.75" hidden="1" thickBot="1">
      <c r="B30" s="300"/>
      <c r="C30" s="301"/>
      <c r="D30" s="301"/>
      <c r="E30" s="280"/>
      <c r="F30" s="290" t="s">
        <v>768</v>
      </c>
    </row>
    <row r="31" spans="2:6" s="279" customFormat="1" ht="21.75" hidden="1" thickBot="1">
      <c r="B31" s="300"/>
      <c r="C31" s="301"/>
      <c r="D31" s="301"/>
      <c r="E31" s="280"/>
      <c r="F31" s="290" t="s">
        <v>768</v>
      </c>
    </row>
    <row r="32" spans="4:6" s="288" customFormat="1" ht="21.75" hidden="1" thickBot="1">
      <c r="D32" s="302"/>
      <c r="E32" s="302"/>
      <c r="F32" s="290" t="s">
        <v>768</v>
      </c>
    </row>
    <row r="33" spans="2:6" s="288" customFormat="1" ht="21.75" thickBot="1">
      <c r="B33" s="303" t="s">
        <v>772</v>
      </c>
      <c r="C33" s="304"/>
      <c r="D33" s="305"/>
      <c r="E33" s="306">
        <f>SUM(E22:E32)</f>
        <v>0</v>
      </c>
      <c r="F33" s="290" t="s">
        <v>768</v>
      </c>
    </row>
    <row r="34" spans="1:6" s="308" customFormat="1" ht="21">
      <c r="A34" s="307" t="s">
        <v>767</v>
      </c>
      <c r="D34" s="309"/>
      <c r="E34" s="280"/>
      <c r="F34" s="309"/>
    </row>
    <row r="35" spans="1:8" s="311" customFormat="1" ht="22.5">
      <c r="A35" s="310"/>
      <c r="B35" s="310" t="s">
        <v>773</v>
      </c>
      <c r="C35" s="289" t="s">
        <v>774</v>
      </c>
      <c r="D35" s="310" t="s">
        <v>135</v>
      </c>
      <c r="E35" s="281" t="s">
        <v>775</v>
      </c>
      <c r="F35" s="310" t="s">
        <v>766</v>
      </c>
      <c r="G35" s="289" t="s">
        <v>776</v>
      </c>
      <c r="H35" s="289" t="s">
        <v>777</v>
      </c>
    </row>
    <row r="36" spans="1:4" ht="15" hidden="1">
      <c r="A36" s="312"/>
      <c r="B36" s="313"/>
      <c r="C36" s="314"/>
      <c r="D36" s="314"/>
    </row>
    <row r="37" spans="1:4" ht="15" hidden="1">
      <c r="A37" s="312"/>
      <c r="B37" s="313"/>
      <c r="C37" s="314" t="s">
        <v>778</v>
      </c>
      <c r="D37" s="314"/>
    </row>
    <row r="38" spans="1:8" s="321" customFormat="1" ht="24.75" thickBot="1">
      <c r="A38" s="315" t="s">
        <v>779</v>
      </c>
      <c r="B38" s="316" t="s">
        <v>780</v>
      </c>
      <c r="C38" s="317" t="s">
        <v>781</v>
      </c>
      <c r="D38" s="317">
        <v>3</v>
      </c>
      <c r="E38" s="513">
        <v>0</v>
      </c>
      <c r="F38" s="317">
        <f aca="true" t="shared" si="0" ref="F38">+D38*E38</f>
        <v>0</v>
      </c>
      <c r="G38" s="319">
        <v>80</v>
      </c>
      <c r="H38" s="320">
        <v>2</v>
      </c>
    </row>
    <row r="39" spans="1:4" ht="15.75" hidden="1" thickBot="1">
      <c r="A39" s="312"/>
      <c r="B39" s="313"/>
      <c r="C39" s="314"/>
      <c r="D39" s="314"/>
    </row>
    <row r="40" spans="1:4" ht="15.75" hidden="1" thickBot="1">
      <c r="A40" s="312"/>
      <c r="B40" s="313"/>
      <c r="C40" s="314"/>
      <c r="D40" s="314"/>
    </row>
    <row r="41" spans="1:4" ht="15.75" hidden="1" thickBot="1">
      <c r="A41" s="312"/>
      <c r="B41" s="313"/>
      <c r="C41" s="314"/>
      <c r="D41" s="314"/>
    </row>
    <row r="42" spans="1:4" ht="15.75" hidden="1" thickBot="1">
      <c r="A42" s="312"/>
      <c r="B42" s="313"/>
      <c r="C42" s="314"/>
      <c r="D42" s="314"/>
    </row>
    <row r="43" spans="1:4" ht="15.75" hidden="1" thickBot="1">
      <c r="A43" s="322"/>
      <c r="B43" s="323"/>
      <c r="C43" s="285"/>
      <c r="D43" s="285"/>
    </row>
    <row r="44" spans="1:6" ht="16.5" thickBot="1">
      <c r="A44" s="322"/>
      <c r="B44" s="324" t="s">
        <v>772</v>
      </c>
      <c r="C44" s="325"/>
      <c r="D44" s="326">
        <f>SUM(D38:D43)</f>
        <v>3</v>
      </c>
      <c r="E44" s="325"/>
      <c r="F44" s="327">
        <f>SUM(F38:F43)</f>
        <v>0</v>
      </c>
    </row>
    <row r="45" spans="1:4" ht="15" hidden="1">
      <c r="A45" s="322"/>
      <c r="B45" s="284"/>
      <c r="C45" s="285"/>
      <c r="D45" s="285"/>
    </row>
    <row r="46" spans="1:4" ht="15" hidden="1">
      <c r="A46" s="322"/>
      <c r="B46" s="284"/>
      <c r="C46" s="285"/>
      <c r="D46" s="285"/>
    </row>
    <row r="47" spans="1:4" ht="15" hidden="1">
      <c r="A47" s="322"/>
      <c r="B47" s="284"/>
      <c r="C47" s="285"/>
      <c r="D47" s="285"/>
    </row>
    <row r="48" spans="1:4" ht="15" hidden="1">
      <c r="A48" s="322"/>
      <c r="B48" s="284"/>
      <c r="C48" s="285"/>
      <c r="D48" s="285"/>
    </row>
    <row r="49" spans="1:4" ht="15" hidden="1">
      <c r="A49" s="322"/>
      <c r="B49" s="284"/>
      <c r="C49" s="285"/>
      <c r="D49" s="285"/>
    </row>
    <row r="50" spans="1:4" ht="15" hidden="1">
      <c r="A50" s="322"/>
      <c r="B50" s="284"/>
      <c r="C50" s="285"/>
      <c r="D50" s="285"/>
    </row>
    <row r="51" spans="1:4" ht="15" hidden="1">
      <c r="A51" s="322"/>
      <c r="B51" s="284"/>
      <c r="C51" s="285"/>
      <c r="D51" s="285"/>
    </row>
    <row r="52" spans="1:4" ht="15" hidden="1">
      <c r="A52" s="322"/>
      <c r="B52" s="284"/>
      <c r="C52" s="285"/>
      <c r="D52" s="285"/>
    </row>
    <row r="53" spans="1:4" ht="15" hidden="1">
      <c r="A53" s="322"/>
      <c r="B53" s="284"/>
      <c r="C53" s="285"/>
      <c r="D53" s="285"/>
    </row>
    <row r="54" spans="1:4" ht="15" hidden="1">
      <c r="A54" s="322"/>
      <c r="B54" s="284"/>
      <c r="C54" s="285"/>
      <c r="D54" s="285"/>
    </row>
    <row r="55" spans="1:4" ht="15" hidden="1">
      <c r="A55" s="322"/>
      <c r="B55" s="284"/>
      <c r="C55" s="285"/>
      <c r="D55" s="285"/>
    </row>
    <row r="56" spans="1:4" ht="15" hidden="1">
      <c r="A56" s="322"/>
      <c r="B56" s="284"/>
      <c r="C56" s="285"/>
      <c r="D56" s="285"/>
    </row>
    <row r="57" spans="1:4" ht="15" hidden="1">
      <c r="A57" s="322"/>
      <c r="B57" s="284"/>
      <c r="C57" s="285"/>
      <c r="D57" s="285"/>
    </row>
    <row r="58" spans="1:4" ht="15" hidden="1">
      <c r="A58" s="322"/>
      <c r="B58" s="284"/>
      <c r="C58" s="285"/>
      <c r="D58" s="285"/>
    </row>
    <row r="59" spans="1:4" ht="15" hidden="1">
      <c r="A59" s="284"/>
      <c r="B59" s="284"/>
      <c r="C59" s="285"/>
      <c r="D59" s="285"/>
    </row>
    <row r="60" spans="1:4" ht="15" hidden="1">
      <c r="A60" s="284"/>
      <c r="B60" s="284"/>
      <c r="C60" s="285"/>
      <c r="D60" s="285"/>
    </row>
    <row r="61" spans="1:4" ht="15" hidden="1">
      <c r="A61" s="284"/>
      <c r="B61" s="284"/>
      <c r="C61" s="285"/>
      <c r="D61" s="285"/>
    </row>
    <row r="62" spans="1:4" ht="15" hidden="1">
      <c r="A62" s="284"/>
      <c r="B62" s="284"/>
      <c r="C62" s="285"/>
      <c r="D62" s="285"/>
    </row>
    <row r="63" spans="1:4" ht="15" hidden="1">
      <c r="A63" s="284"/>
      <c r="B63" s="284"/>
      <c r="C63" s="285"/>
      <c r="D63" s="285"/>
    </row>
    <row r="64" spans="1:4" ht="15" hidden="1">
      <c r="A64" s="284"/>
      <c r="B64" s="284"/>
      <c r="C64" s="285"/>
      <c r="D64" s="285"/>
    </row>
    <row r="65" spans="1:4" ht="15" hidden="1">
      <c r="A65" s="284"/>
      <c r="B65" s="284"/>
      <c r="C65" s="285"/>
      <c r="D65" s="285"/>
    </row>
    <row r="66" spans="1:4" ht="15" hidden="1">
      <c r="A66" s="284"/>
      <c r="B66" s="284"/>
      <c r="C66" s="285"/>
      <c r="D66" s="285"/>
    </row>
    <row r="67" spans="1:4" ht="15" hidden="1">
      <c r="A67" s="284"/>
      <c r="B67" s="284"/>
      <c r="C67" s="285"/>
      <c r="D67" s="285"/>
    </row>
    <row r="68" spans="1:4" ht="15" hidden="1">
      <c r="A68" s="284"/>
      <c r="B68" s="284"/>
      <c r="C68" s="285"/>
      <c r="D68" s="285"/>
    </row>
    <row r="69" spans="1:4" ht="15" hidden="1">
      <c r="A69" s="284"/>
      <c r="B69" s="284"/>
      <c r="C69" s="285"/>
      <c r="D69" s="285"/>
    </row>
    <row r="70" spans="1:4" ht="15" hidden="1">
      <c r="A70" s="284"/>
      <c r="B70" s="284"/>
      <c r="C70" s="285"/>
      <c r="D70" s="285"/>
    </row>
    <row r="71" spans="1:4" ht="15" hidden="1">
      <c r="A71" s="284"/>
      <c r="B71" s="284"/>
      <c r="C71" s="285"/>
      <c r="D71" s="285"/>
    </row>
    <row r="72" spans="1:4" ht="15" hidden="1">
      <c r="A72" s="284"/>
      <c r="B72" s="284"/>
      <c r="C72" s="285"/>
      <c r="D72" s="285"/>
    </row>
    <row r="73" spans="1:4" ht="15" hidden="1">
      <c r="A73" s="284"/>
      <c r="B73" s="284"/>
      <c r="C73" s="285"/>
      <c r="D73" s="285"/>
    </row>
    <row r="74" spans="1:4" ht="15" hidden="1">
      <c r="A74" s="284"/>
      <c r="B74" s="284"/>
      <c r="C74" s="285"/>
      <c r="D74" s="285"/>
    </row>
    <row r="75" spans="1:4" ht="15" hidden="1">
      <c r="A75" s="284"/>
      <c r="B75" s="284"/>
      <c r="C75" s="285"/>
      <c r="D75" s="285"/>
    </row>
    <row r="76" spans="1:4" ht="15" hidden="1">
      <c r="A76" s="284"/>
      <c r="B76" s="284"/>
      <c r="C76" s="285"/>
      <c r="D76" s="285"/>
    </row>
    <row r="77" spans="1:4" ht="15" hidden="1">
      <c r="A77" s="284"/>
      <c r="B77" s="284"/>
      <c r="C77" s="285"/>
      <c r="D77" s="285"/>
    </row>
    <row r="78" spans="1:4" ht="15" hidden="1">
      <c r="A78" s="284"/>
      <c r="B78" s="284"/>
      <c r="C78" s="285"/>
      <c r="D78" s="285"/>
    </row>
    <row r="79" spans="1:4" ht="15" hidden="1">
      <c r="A79" s="284"/>
      <c r="B79" s="284"/>
      <c r="C79" s="285"/>
      <c r="D79" s="285"/>
    </row>
    <row r="80" spans="1:4" ht="15" hidden="1">
      <c r="A80" s="284"/>
      <c r="B80" s="284"/>
      <c r="C80" s="285"/>
      <c r="D80" s="285"/>
    </row>
    <row r="81" spans="1:4" ht="15" hidden="1">
      <c r="A81" s="284"/>
      <c r="B81" s="284"/>
      <c r="C81" s="285"/>
      <c r="D81" s="285"/>
    </row>
    <row r="82" spans="1:4" ht="15" hidden="1">
      <c r="A82" s="284"/>
      <c r="B82" s="284"/>
      <c r="C82" s="285"/>
      <c r="D82" s="285"/>
    </row>
    <row r="83" spans="1:4" ht="15" hidden="1">
      <c r="A83" s="284"/>
      <c r="B83" s="284"/>
      <c r="C83" s="285"/>
      <c r="D83" s="285"/>
    </row>
    <row r="84" spans="1:4" ht="15" hidden="1">
      <c r="A84" s="284"/>
      <c r="B84" s="284"/>
      <c r="C84" s="285"/>
      <c r="D84" s="285"/>
    </row>
    <row r="85" spans="1:4" ht="15" hidden="1">
      <c r="A85" s="284"/>
      <c r="B85" s="284"/>
      <c r="C85" s="285"/>
      <c r="D85" s="285"/>
    </row>
    <row r="86" spans="1:4" ht="15" hidden="1">
      <c r="A86" s="284"/>
      <c r="B86" s="284"/>
      <c r="C86" s="285"/>
      <c r="D86" s="285"/>
    </row>
    <row r="87" spans="1:4" ht="15" hidden="1">
      <c r="A87" s="284"/>
      <c r="B87" s="284"/>
      <c r="C87" s="285"/>
      <c r="D87" s="285"/>
    </row>
    <row r="88" spans="1:4" ht="15" hidden="1">
      <c r="A88" s="284"/>
      <c r="B88" s="284"/>
      <c r="C88" s="285"/>
      <c r="D88" s="285"/>
    </row>
    <row r="89" spans="3:6" s="284" customFormat="1" ht="15" hidden="1">
      <c r="C89" s="285"/>
      <c r="D89" s="285"/>
      <c r="E89" s="285"/>
      <c r="F89" s="285"/>
    </row>
    <row r="90" spans="3:6" s="284" customFormat="1" ht="15" hidden="1">
      <c r="C90" s="285"/>
      <c r="D90" s="285"/>
      <c r="E90" s="285"/>
      <c r="F90" s="285"/>
    </row>
    <row r="91" spans="3:6" s="284" customFormat="1" ht="15" hidden="1">
      <c r="C91" s="285"/>
      <c r="D91" s="285"/>
      <c r="E91" s="285"/>
      <c r="F91" s="285"/>
    </row>
    <row r="92" spans="3:6" s="284" customFormat="1" ht="15" hidden="1">
      <c r="C92" s="285"/>
      <c r="D92" s="285"/>
      <c r="E92" s="285"/>
      <c r="F92" s="285"/>
    </row>
    <row r="93" spans="3:6" s="284" customFormat="1" ht="15" hidden="1">
      <c r="C93" s="285"/>
      <c r="D93" s="285"/>
      <c r="E93" s="285"/>
      <c r="F93" s="285"/>
    </row>
    <row r="94" spans="3:6" s="284" customFormat="1" ht="15" hidden="1">
      <c r="C94" s="285"/>
      <c r="D94" s="285"/>
      <c r="E94" s="285"/>
      <c r="F94" s="285"/>
    </row>
    <row r="95" spans="3:6" s="284" customFormat="1" ht="15" hidden="1">
      <c r="C95" s="285"/>
      <c r="D95" s="285"/>
      <c r="E95" s="285"/>
      <c r="F95" s="285"/>
    </row>
    <row r="96" spans="3:6" s="284" customFormat="1" ht="15" hidden="1">
      <c r="C96" s="285"/>
      <c r="D96" s="285"/>
      <c r="E96" s="285"/>
      <c r="F96" s="285"/>
    </row>
    <row r="97" spans="3:6" s="284" customFormat="1" ht="15" hidden="1">
      <c r="C97" s="285"/>
      <c r="D97" s="285"/>
      <c r="E97" s="285"/>
      <c r="F97" s="285"/>
    </row>
    <row r="98" spans="3:6" s="284" customFormat="1" ht="15" hidden="1">
      <c r="C98" s="285"/>
      <c r="D98" s="285"/>
      <c r="E98" s="285"/>
      <c r="F98" s="285"/>
    </row>
    <row r="99" spans="3:6" s="284" customFormat="1" ht="15" hidden="1">
      <c r="C99" s="285"/>
      <c r="D99" s="285"/>
      <c r="E99" s="285"/>
      <c r="F99" s="285"/>
    </row>
    <row r="100" spans="3:6" s="284" customFormat="1" ht="15" hidden="1">
      <c r="C100" s="285"/>
      <c r="D100" s="285"/>
      <c r="E100" s="285"/>
      <c r="F100" s="285"/>
    </row>
    <row r="101" spans="3:6" s="284" customFormat="1" ht="15" hidden="1">
      <c r="C101" s="285"/>
      <c r="D101" s="285"/>
      <c r="E101" s="285"/>
      <c r="F101" s="285"/>
    </row>
    <row r="102" spans="3:6" s="284" customFormat="1" ht="15" hidden="1">
      <c r="C102" s="285"/>
      <c r="D102" s="285"/>
      <c r="E102" s="285"/>
      <c r="F102" s="285"/>
    </row>
    <row r="103" spans="3:6" s="284" customFormat="1" ht="15" hidden="1">
      <c r="C103" s="285"/>
      <c r="D103" s="285"/>
      <c r="E103" s="285"/>
      <c r="F103" s="285"/>
    </row>
    <row r="104" spans="3:6" s="284" customFormat="1" ht="15" hidden="1">
      <c r="C104" s="285"/>
      <c r="D104" s="285"/>
      <c r="E104" s="285"/>
      <c r="F104" s="285"/>
    </row>
    <row r="105" spans="3:6" s="284" customFormat="1" ht="15" hidden="1">
      <c r="C105" s="285"/>
      <c r="D105" s="285"/>
      <c r="E105" s="285"/>
      <c r="F105" s="285"/>
    </row>
    <row r="106" spans="3:6" s="284" customFormat="1" ht="15" hidden="1">
      <c r="C106" s="285"/>
      <c r="D106" s="285"/>
      <c r="E106" s="285"/>
      <c r="F106" s="285"/>
    </row>
    <row r="107" spans="3:6" s="284" customFormat="1" ht="15" hidden="1">
      <c r="C107" s="285"/>
      <c r="D107" s="285"/>
      <c r="E107" s="285"/>
      <c r="F107" s="285"/>
    </row>
    <row r="108" spans="3:6" s="284" customFormat="1" ht="15" hidden="1">
      <c r="C108" s="285"/>
      <c r="D108" s="285"/>
      <c r="E108" s="285"/>
      <c r="F108" s="285"/>
    </row>
    <row r="109" spans="3:6" s="284" customFormat="1" ht="15" hidden="1">
      <c r="C109" s="285"/>
      <c r="D109" s="285"/>
      <c r="E109" s="285"/>
      <c r="F109" s="285"/>
    </row>
    <row r="110" spans="3:6" s="284" customFormat="1" ht="15" hidden="1">
      <c r="C110" s="285"/>
      <c r="D110" s="285"/>
      <c r="E110" s="285"/>
      <c r="F110" s="285"/>
    </row>
    <row r="111" spans="3:6" s="284" customFormat="1" ht="15" hidden="1">
      <c r="C111" s="285"/>
      <c r="D111" s="285"/>
      <c r="E111" s="285"/>
      <c r="F111" s="285"/>
    </row>
    <row r="112" spans="3:6" s="284" customFormat="1" ht="15" hidden="1">
      <c r="C112" s="285"/>
      <c r="D112" s="285"/>
      <c r="E112" s="285"/>
      <c r="F112" s="285"/>
    </row>
    <row r="113" spans="3:6" s="284" customFormat="1" ht="15" hidden="1">
      <c r="C113" s="285"/>
      <c r="D113" s="285"/>
      <c r="E113" s="285"/>
      <c r="F113" s="285"/>
    </row>
    <row r="114" spans="3:6" s="284" customFormat="1" ht="15" hidden="1">
      <c r="C114" s="285"/>
      <c r="D114" s="285"/>
      <c r="E114" s="285"/>
      <c r="F114" s="285"/>
    </row>
    <row r="115" spans="3:6" s="284" customFormat="1" ht="15" hidden="1">
      <c r="C115" s="285"/>
      <c r="D115" s="285"/>
      <c r="E115" s="285"/>
      <c r="F115" s="285"/>
    </row>
    <row r="116" spans="3:6" s="284" customFormat="1" ht="15" hidden="1">
      <c r="C116" s="285"/>
      <c r="D116" s="285"/>
      <c r="E116" s="285"/>
      <c r="F116" s="285"/>
    </row>
    <row r="117" spans="3:6" s="284" customFormat="1" ht="15" hidden="1">
      <c r="C117" s="285"/>
      <c r="D117" s="285"/>
      <c r="E117" s="285"/>
      <c r="F117" s="285"/>
    </row>
    <row r="118" spans="3:6" s="284" customFormat="1" ht="15" hidden="1">
      <c r="C118" s="285"/>
      <c r="D118" s="285"/>
      <c r="E118" s="285"/>
      <c r="F118" s="285"/>
    </row>
    <row r="119" spans="3:6" s="284" customFormat="1" ht="15" hidden="1">
      <c r="C119" s="285"/>
      <c r="D119" s="285"/>
      <c r="E119" s="285"/>
      <c r="F119" s="285"/>
    </row>
    <row r="120" spans="3:6" s="284" customFormat="1" ht="15" hidden="1">
      <c r="C120" s="285"/>
      <c r="D120" s="285"/>
      <c r="E120" s="285"/>
      <c r="F120" s="285"/>
    </row>
    <row r="121" spans="3:6" s="284" customFormat="1" ht="15" hidden="1">
      <c r="C121" s="285"/>
      <c r="D121" s="285"/>
      <c r="E121" s="285"/>
      <c r="F121" s="285"/>
    </row>
    <row r="122" spans="3:6" s="284" customFormat="1" ht="15" hidden="1">
      <c r="C122" s="285"/>
      <c r="D122" s="285"/>
      <c r="E122" s="285"/>
      <c r="F122" s="285"/>
    </row>
    <row r="123" spans="3:6" s="284" customFormat="1" ht="15" hidden="1">
      <c r="C123" s="285"/>
      <c r="D123" s="285"/>
      <c r="E123" s="285"/>
      <c r="F123" s="285"/>
    </row>
    <row r="124" spans="3:6" s="284" customFormat="1" ht="15" hidden="1">
      <c r="C124" s="285"/>
      <c r="D124" s="285"/>
      <c r="E124" s="285"/>
      <c r="F124" s="285"/>
    </row>
    <row r="125" spans="3:6" s="284" customFormat="1" ht="15" hidden="1">
      <c r="C125" s="285"/>
      <c r="D125" s="285"/>
      <c r="E125" s="285"/>
      <c r="F125" s="285"/>
    </row>
    <row r="126" spans="3:6" s="284" customFormat="1" ht="15" hidden="1">
      <c r="C126" s="285"/>
      <c r="D126" s="285"/>
      <c r="E126" s="285"/>
      <c r="F126" s="285"/>
    </row>
    <row r="127" spans="3:6" s="284" customFormat="1" ht="15" hidden="1">
      <c r="C127" s="285"/>
      <c r="D127" s="285"/>
      <c r="E127" s="285"/>
      <c r="F127" s="285"/>
    </row>
    <row r="128" spans="3:6" s="284" customFormat="1" ht="15" hidden="1">
      <c r="C128" s="285"/>
      <c r="D128" s="285"/>
      <c r="E128" s="285"/>
      <c r="F128" s="285"/>
    </row>
    <row r="129" spans="3:6" s="284" customFormat="1" ht="15" hidden="1">
      <c r="C129" s="285"/>
      <c r="D129" s="285"/>
      <c r="E129" s="285"/>
      <c r="F129" s="285"/>
    </row>
    <row r="130" spans="3:6" s="284" customFormat="1" ht="15" hidden="1">
      <c r="C130" s="285"/>
      <c r="D130" s="285"/>
      <c r="E130" s="285"/>
      <c r="F130" s="285"/>
    </row>
    <row r="131" spans="3:6" s="284" customFormat="1" ht="15" hidden="1">
      <c r="C131" s="285"/>
      <c r="D131" s="285"/>
      <c r="E131" s="285"/>
      <c r="F131" s="285"/>
    </row>
    <row r="132" spans="3:6" s="284" customFormat="1" ht="15" hidden="1">
      <c r="C132" s="285"/>
      <c r="D132" s="285"/>
      <c r="E132" s="285"/>
      <c r="F132" s="285"/>
    </row>
    <row r="133" spans="4:6" s="284" customFormat="1" ht="15" hidden="1">
      <c r="D133" s="285"/>
      <c r="E133" s="285"/>
      <c r="F133" s="285"/>
    </row>
    <row r="135" spans="1:6" s="307" customFormat="1" ht="16.5" customHeight="1">
      <c r="A135" s="307" t="s">
        <v>782</v>
      </c>
      <c r="C135" s="544"/>
      <c r="D135" s="545"/>
      <c r="E135" s="328"/>
      <c r="F135" s="329"/>
    </row>
    <row r="136" spans="1:6" s="331" customFormat="1" ht="15.75" hidden="1">
      <c r="A136" s="330"/>
      <c r="D136" s="332"/>
      <c r="E136" s="333"/>
      <c r="F136" s="332"/>
    </row>
    <row r="137" spans="1:8" s="311" customFormat="1" ht="22.5">
      <c r="A137" s="310" t="s">
        <v>783</v>
      </c>
      <c r="B137" s="310" t="s">
        <v>773</v>
      </c>
      <c r="C137" s="289" t="s">
        <v>774</v>
      </c>
      <c r="D137" s="310" t="s">
        <v>135</v>
      </c>
      <c r="E137" s="281" t="s">
        <v>775</v>
      </c>
      <c r="F137" s="310" t="s">
        <v>766</v>
      </c>
      <c r="G137" s="289" t="s">
        <v>776</v>
      </c>
      <c r="H137" s="289" t="s">
        <v>777</v>
      </c>
    </row>
    <row r="138" spans="1:9" s="337" customFormat="1" ht="12">
      <c r="A138" s="315" t="s">
        <v>784</v>
      </c>
      <c r="B138" s="334" t="s">
        <v>785</v>
      </c>
      <c r="C138" s="335" t="s">
        <v>786</v>
      </c>
      <c r="D138" s="336">
        <v>30</v>
      </c>
      <c r="E138" s="513">
        <v>0</v>
      </c>
      <c r="F138" s="335">
        <f aca="true" t="shared" si="1" ref="F138:F145">+D138*E138</f>
        <v>0</v>
      </c>
      <c r="G138" s="336">
        <v>30</v>
      </c>
      <c r="H138" s="336">
        <v>0.05</v>
      </c>
      <c r="I138" s="337">
        <f>0.3*0.3*0.3</f>
        <v>0.027</v>
      </c>
    </row>
    <row r="139" spans="1:9" s="337" customFormat="1" ht="12">
      <c r="A139" s="315" t="s">
        <v>787</v>
      </c>
      <c r="B139" s="334" t="s">
        <v>788</v>
      </c>
      <c r="C139" s="335" t="s">
        <v>789</v>
      </c>
      <c r="D139" s="336">
        <v>2</v>
      </c>
      <c r="E139" s="513">
        <v>0</v>
      </c>
      <c r="F139" s="335">
        <f t="shared" si="1"/>
        <v>0</v>
      </c>
      <c r="G139" s="336">
        <v>40</v>
      </c>
      <c r="H139" s="336">
        <v>0.125</v>
      </c>
      <c r="I139" s="337">
        <f>0.4*0.4*0.4</f>
        <v>0.06400000000000002</v>
      </c>
    </row>
    <row r="140" spans="1:8" s="337" customFormat="1" ht="12">
      <c r="A140" s="315" t="s">
        <v>790</v>
      </c>
      <c r="B140" s="334" t="s">
        <v>791</v>
      </c>
      <c r="C140" s="335" t="s">
        <v>786</v>
      </c>
      <c r="D140" s="336">
        <v>42</v>
      </c>
      <c r="E140" s="514">
        <v>0</v>
      </c>
      <c r="F140" s="335">
        <f t="shared" si="1"/>
        <v>0</v>
      </c>
      <c r="G140" s="336">
        <v>30</v>
      </c>
      <c r="H140" s="336">
        <v>0.05</v>
      </c>
    </row>
    <row r="141" spans="1:9" s="337" customFormat="1" ht="24">
      <c r="A141" s="315" t="s">
        <v>792</v>
      </c>
      <c r="B141" s="334" t="s">
        <v>793</v>
      </c>
      <c r="C141" s="335" t="s">
        <v>794</v>
      </c>
      <c r="D141" s="336">
        <v>17</v>
      </c>
      <c r="E141" s="513">
        <v>0</v>
      </c>
      <c r="F141" s="335">
        <f t="shared" si="1"/>
        <v>0</v>
      </c>
      <c r="G141" s="336">
        <v>35</v>
      </c>
      <c r="H141" s="336">
        <v>0.125</v>
      </c>
      <c r="I141" s="337">
        <f>0.35*0.35*0.35</f>
        <v>0.04287499999999999</v>
      </c>
    </row>
    <row r="142" spans="1:8" s="337" customFormat="1" ht="12">
      <c r="A142" s="315" t="s">
        <v>795</v>
      </c>
      <c r="B142" s="334" t="s">
        <v>796</v>
      </c>
      <c r="C142" s="335" t="s">
        <v>786</v>
      </c>
      <c r="D142" s="336">
        <v>14</v>
      </c>
      <c r="E142" s="513">
        <v>0</v>
      </c>
      <c r="F142" s="335">
        <f t="shared" si="1"/>
        <v>0</v>
      </c>
      <c r="G142" s="336">
        <v>30</v>
      </c>
      <c r="H142" s="336">
        <v>0.05</v>
      </c>
    </row>
    <row r="143" spans="1:8" s="337" customFormat="1" ht="12">
      <c r="A143" s="315" t="s">
        <v>797</v>
      </c>
      <c r="B143" s="334" t="s">
        <v>798</v>
      </c>
      <c r="C143" s="335" t="s">
        <v>786</v>
      </c>
      <c r="D143" s="336">
        <v>37</v>
      </c>
      <c r="E143" s="513">
        <v>0</v>
      </c>
      <c r="F143" s="335">
        <f t="shared" si="1"/>
        <v>0</v>
      </c>
      <c r="G143" s="336">
        <v>30</v>
      </c>
      <c r="H143" s="336">
        <v>0.05</v>
      </c>
    </row>
    <row r="144" spans="1:8" s="337" customFormat="1" ht="12">
      <c r="A144" s="315" t="s">
        <v>799</v>
      </c>
      <c r="B144" s="334" t="s">
        <v>800</v>
      </c>
      <c r="C144" s="335" t="s">
        <v>794</v>
      </c>
      <c r="D144" s="336">
        <v>14</v>
      </c>
      <c r="E144" s="513">
        <v>0</v>
      </c>
      <c r="F144" s="335">
        <f t="shared" si="1"/>
        <v>0</v>
      </c>
      <c r="G144" s="336">
        <v>35</v>
      </c>
      <c r="H144" s="336">
        <v>0.125</v>
      </c>
    </row>
    <row r="145" spans="1:8" s="337" customFormat="1" ht="12.75" thickBot="1">
      <c r="A145" s="315" t="s">
        <v>801</v>
      </c>
      <c r="B145" s="334" t="s">
        <v>802</v>
      </c>
      <c r="C145" s="335" t="s">
        <v>789</v>
      </c>
      <c r="D145" s="336">
        <v>1</v>
      </c>
      <c r="E145" s="513">
        <v>0</v>
      </c>
      <c r="F145" s="335">
        <f t="shared" si="1"/>
        <v>0</v>
      </c>
      <c r="G145" s="336">
        <v>40</v>
      </c>
      <c r="H145" s="336">
        <v>0.125</v>
      </c>
    </row>
    <row r="146" spans="1:7" s="341" customFormat="1" ht="13.5" hidden="1" thickBot="1">
      <c r="A146" s="312"/>
      <c r="B146" s="339"/>
      <c r="C146" s="340"/>
      <c r="E146" s="342"/>
      <c r="F146" s="343"/>
      <c r="G146" s="344"/>
    </row>
    <row r="147" spans="1:7" s="341" customFormat="1" ht="13.5" hidden="1" thickBot="1">
      <c r="A147" s="312"/>
      <c r="B147" s="339"/>
      <c r="C147" s="340"/>
      <c r="E147" s="342"/>
      <c r="F147" s="343"/>
      <c r="G147" s="344"/>
    </row>
    <row r="148" spans="1:7" s="341" customFormat="1" ht="13.5" hidden="1" thickBot="1">
      <c r="A148" s="312"/>
      <c r="B148" s="339"/>
      <c r="C148" s="340"/>
      <c r="E148" s="342"/>
      <c r="F148" s="343"/>
      <c r="G148" s="344"/>
    </row>
    <row r="149" spans="1:7" s="341" customFormat="1" ht="13.5" hidden="1" thickBot="1">
      <c r="A149" s="312"/>
      <c r="B149" s="339"/>
      <c r="C149" s="340"/>
      <c r="E149" s="342"/>
      <c r="F149" s="343"/>
      <c r="G149" s="344"/>
    </row>
    <row r="150" spans="1:7" s="341" customFormat="1" ht="13.5" hidden="1" thickBot="1">
      <c r="A150" s="322"/>
      <c r="B150" s="345"/>
      <c r="C150" s="343"/>
      <c r="E150" s="342"/>
      <c r="F150" s="343"/>
      <c r="G150" s="344"/>
    </row>
    <row r="151" spans="1:7" s="341" customFormat="1" ht="16.5" thickBot="1">
      <c r="A151" s="322"/>
      <c r="B151" s="324" t="s">
        <v>772</v>
      </c>
      <c r="C151" s="346"/>
      <c r="D151" s="303">
        <f>SUM(D138:D150)</f>
        <v>157</v>
      </c>
      <c r="E151" s="347"/>
      <c r="F151" s="348">
        <f>SUM(F138:F150)</f>
        <v>0</v>
      </c>
      <c r="G151" s="344"/>
    </row>
    <row r="152" spans="1:7" s="341" customFormat="1" ht="15.75">
      <c r="A152" s="322"/>
      <c r="B152" s="344"/>
      <c r="C152" s="343"/>
      <c r="D152" s="349"/>
      <c r="E152" s="342"/>
      <c r="F152" s="350"/>
      <c r="G152" s="344"/>
    </row>
    <row r="153" spans="1:7" s="351" customFormat="1" ht="15.75">
      <c r="A153" s="307" t="s">
        <v>803</v>
      </c>
      <c r="E153" s="342"/>
      <c r="F153" s="352"/>
      <c r="G153" s="322"/>
    </row>
    <row r="154" spans="1:7" ht="21" hidden="1">
      <c r="A154" s="288"/>
      <c r="D154" s="287"/>
      <c r="E154" s="353"/>
      <c r="F154" s="285"/>
      <c r="G154" s="284"/>
    </row>
    <row r="155" spans="1:8" s="311" customFormat="1" ht="22.5">
      <c r="A155" s="310" t="s">
        <v>783</v>
      </c>
      <c r="B155" s="310" t="s">
        <v>773</v>
      </c>
      <c r="C155" s="289" t="s">
        <v>774</v>
      </c>
      <c r="D155" s="310" t="s">
        <v>135</v>
      </c>
      <c r="E155" s="281" t="s">
        <v>775</v>
      </c>
      <c r="F155" s="310" t="s">
        <v>766</v>
      </c>
      <c r="G155" s="289" t="s">
        <v>776</v>
      </c>
      <c r="H155" s="289" t="s">
        <v>777</v>
      </c>
    </row>
    <row r="156" spans="1:16384" s="337" customFormat="1" ht="12">
      <c r="A156" s="354" t="s">
        <v>804</v>
      </c>
      <c r="B156" s="355" t="s">
        <v>805</v>
      </c>
      <c r="C156" s="356"/>
      <c r="D156" s="336">
        <v>18</v>
      </c>
      <c r="E156" s="513">
        <v>0</v>
      </c>
      <c r="F156" s="335">
        <f>+D156*E156</f>
        <v>0</v>
      </c>
      <c r="G156" s="336">
        <v>20</v>
      </c>
      <c r="H156" s="336">
        <v>0.02</v>
      </c>
      <c r="I156" s="337">
        <f>0.2*0.2*0.2*2</f>
        <v>0.016000000000000004</v>
      </c>
      <c r="XFD156" s="337">
        <f>SUM(D156:XFC156)</f>
        <v>38.036</v>
      </c>
    </row>
    <row r="157" spans="1:16384" s="337" customFormat="1" ht="24">
      <c r="A157" s="354" t="s">
        <v>806</v>
      </c>
      <c r="B157" s="355" t="s">
        <v>807</v>
      </c>
      <c r="C157" s="356"/>
      <c r="D157" s="336">
        <v>36</v>
      </c>
      <c r="E157" s="513">
        <v>0</v>
      </c>
      <c r="F157" s="335">
        <f>+D157*E157</f>
        <v>0</v>
      </c>
      <c r="G157" s="336">
        <v>20</v>
      </c>
      <c r="H157" s="336">
        <v>0.02</v>
      </c>
      <c r="XFD157" s="337">
        <f>SUM(D157:XFC157)</f>
        <v>56.02</v>
      </c>
    </row>
    <row r="158" spans="1:16384" s="337" customFormat="1" ht="12">
      <c r="A158" s="315" t="s">
        <v>808</v>
      </c>
      <c r="B158" s="334" t="s">
        <v>809</v>
      </c>
      <c r="C158" s="319"/>
      <c r="D158" s="336">
        <v>45</v>
      </c>
      <c r="E158" s="513">
        <v>0</v>
      </c>
      <c r="F158" s="335">
        <f>+D158*E158</f>
        <v>0</v>
      </c>
      <c r="G158" s="336">
        <v>20</v>
      </c>
      <c r="H158" s="336">
        <v>0.02</v>
      </c>
      <c r="XFD158" s="337">
        <f>SUM(D158:XFC158)</f>
        <v>65.02</v>
      </c>
    </row>
    <row r="159" spans="1:8" s="337" customFormat="1" ht="24">
      <c r="A159" s="357" t="s">
        <v>810</v>
      </c>
      <c r="B159" s="355" t="s">
        <v>811</v>
      </c>
      <c r="C159" s="356"/>
      <c r="D159" s="358">
        <v>192</v>
      </c>
      <c r="E159" s="515">
        <v>0</v>
      </c>
      <c r="F159" s="359">
        <f>+D159*E159</f>
        <v>0</v>
      </c>
      <c r="G159" s="358">
        <v>20</v>
      </c>
      <c r="H159" s="336">
        <v>0.02</v>
      </c>
    </row>
    <row r="160" spans="1:9" s="337" customFormat="1" ht="12.75">
      <c r="A160" s="546" t="s">
        <v>812</v>
      </c>
      <c r="B160" s="360" t="s">
        <v>813</v>
      </c>
      <c r="C160" s="319"/>
      <c r="D160" s="336">
        <f>80*8</f>
        <v>640</v>
      </c>
      <c r="E160" s="513">
        <v>0</v>
      </c>
      <c r="F160" s="335">
        <f>+D160*E160</f>
        <v>0</v>
      </c>
      <c r="G160" s="336">
        <v>20</v>
      </c>
      <c r="H160" s="336">
        <v>0.02</v>
      </c>
      <c r="I160" s="361"/>
    </row>
    <row r="161" spans="1:9" s="337" customFormat="1" ht="12.75">
      <c r="A161" s="547"/>
      <c r="B161" s="362" t="s">
        <v>814</v>
      </c>
      <c r="C161" s="363"/>
      <c r="D161" s="361"/>
      <c r="E161" s="364"/>
      <c r="F161" s="365"/>
      <c r="G161" s="361"/>
      <c r="H161" s="361"/>
      <c r="I161" s="361"/>
    </row>
    <row r="162" spans="1:9" s="337" customFormat="1" ht="12.75">
      <c r="A162" s="547"/>
      <c r="B162" s="366" t="s">
        <v>815</v>
      </c>
      <c r="C162" s="363"/>
      <c r="D162" s="361"/>
      <c r="E162" s="364"/>
      <c r="F162" s="365"/>
      <c r="G162" s="361"/>
      <c r="H162" s="361"/>
      <c r="I162" s="361"/>
    </row>
    <row r="163" spans="1:9" s="337" customFormat="1" ht="12.75">
      <c r="A163" s="547"/>
      <c r="B163" s="367" t="s">
        <v>816</v>
      </c>
      <c r="C163" s="363"/>
      <c r="D163" s="361"/>
      <c r="E163" s="364"/>
      <c r="F163" s="365"/>
      <c r="G163" s="361"/>
      <c r="H163" s="361"/>
      <c r="I163" s="361"/>
    </row>
    <row r="164" spans="1:9" s="337" customFormat="1" ht="12.75">
      <c r="A164" s="547"/>
      <c r="B164" s="367" t="s">
        <v>817</v>
      </c>
      <c r="C164" s="363"/>
      <c r="D164" s="361"/>
      <c r="E164" s="364"/>
      <c r="F164" s="365"/>
      <c r="G164" s="361"/>
      <c r="H164" s="361"/>
      <c r="I164" s="361"/>
    </row>
    <row r="165" spans="1:9" s="337" customFormat="1" ht="25.5">
      <c r="A165" s="547"/>
      <c r="B165" s="367" t="s">
        <v>818</v>
      </c>
      <c r="C165" s="363"/>
      <c r="D165" s="361"/>
      <c r="E165" s="364"/>
      <c r="F165" s="365"/>
      <c r="G165" s="361"/>
      <c r="H165" s="361"/>
      <c r="I165" s="361"/>
    </row>
    <row r="166" spans="1:9" s="337" customFormat="1" ht="12.75">
      <c r="A166" s="547"/>
      <c r="B166" s="367" t="s">
        <v>819</v>
      </c>
      <c r="C166" s="363"/>
      <c r="D166" s="361"/>
      <c r="E166" s="364"/>
      <c r="F166" s="365"/>
      <c r="G166" s="361"/>
      <c r="H166" s="361"/>
      <c r="I166" s="361"/>
    </row>
    <row r="167" spans="1:9" s="337" customFormat="1" ht="12.75">
      <c r="A167" s="547"/>
      <c r="B167" s="368" t="s">
        <v>820</v>
      </c>
      <c r="C167" s="363"/>
      <c r="D167" s="361"/>
      <c r="E167" s="364"/>
      <c r="F167" s="365"/>
      <c r="G167" s="361"/>
      <c r="H167" s="361"/>
      <c r="I167" s="361"/>
    </row>
    <row r="168" spans="1:9" s="337" customFormat="1" ht="12.75">
      <c r="A168" s="547"/>
      <c r="B168" s="368" t="s">
        <v>821</v>
      </c>
      <c r="C168" s="363"/>
      <c r="D168" s="361"/>
      <c r="E168" s="364"/>
      <c r="F168" s="365"/>
      <c r="G168" s="361"/>
      <c r="H168" s="361"/>
      <c r="I168" s="361"/>
    </row>
    <row r="169" spans="1:9" s="337" customFormat="1" ht="12.75">
      <c r="A169" s="547"/>
      <c r="B169" s="368" t="s">
        <v>822</v>
      </c>
      <c r="C169" s="363"/>
      <c r="D169" s="361"/>
      <c r="E169" s="364"/>
      <c r="F169" s="365"/>
      <c r="G169" s="361"/>
      <c r="H169" s="361"/>
      <c r="I169" s="361"/>
    </row>
    <row r="170" spans="1:9" s="337" customFormat="1" ht="25.5">
      <c r="A170" s="547"/>
      <c r="B170" s="368" t="s">
        <v>823</v>
      </c>
      <c r="C170" s="363"/>
      <c r="D170" s="361"/>
      <c r="E170" s="364">
        <f>F44</f>
        <v>0</v>
      </c>
      <c r="F170" s="365"/>
      <c r="G170" s="361"/>
      <c r="H170" s="361"/>
      <c r="I170" s="361"/>
    </row>
    <row r="171" spans="1:9" s="337" customFormat="1" ht="25.5">
      <c r="A171" s="547"/>
      <c r="B171" s="362" t="s">
        <v>824</v>
      </c>
      <c r="C171" s="363"/>
      <c r="D171" s="361"/>
      <c r="E171" s="364"/>
      <c r="F171" s="365"/>
      <c r="G171" s="361"/>
      <c r="H171" s="361"/>
      <c r="I171" s="361"/>
    </row>
    <row r="172" spans="1:9" s="337" customFormat="1" ht="12.75">
      <c r="A172" s="547"/>
      <c r="B172" s="366" t="s">
        <v>825</v>
      </c>
      <c r="C172" s="363"/>
      <c r="D172" s="361"/>
      <c r="E172" s="364"/>
      <c r="F172" s="369"/>
      <c r="G172" s="361"/>
      <c r="H172" s="361"/>
      <c r="I172" s="361"/>
    </row>
    <row r="173" spans="1:9" s="337" customFormat="1" ht="12.75">
      <c r="A173" s="547"/>
      <c r="B173" s="366" t="s">
        <v>826</v>
      </c>
      <c r="C173" s="363"/>
      <c r="D173" s="361"/>
      <c r="E173" s="364"/>
      <c r="F173" s="369"/>
      <c r="G173" s="361"/>
      <c r="H173" s="361"/>
      <c r="I173" s="361"/>
    </row>
    <row r="174" spans="1:9" s="321" customFormat="1" ht="13.5" thickBot="1">
      <c r="A174" s="547"/>
      <c r="B174" s="368" t="s">
        <v>827</v>
      </c>
      <c r="C174" s="363"/>
      <c r="D174" s="363"/>
      <c r="E174" s="364"/>
      <c r="F174" s="369"/>
      <c r="G174" s="363"/>
      <c r="H174" s="363"/>
      <c r="I174" s="363"/>
    </row>
    <row r="175" spans="1:6" s="363" customFormat="1" ht="16.5" thickBot="1">
      <c r="A175" s="548"/>
      <c r="B175" s="367" t="s">
        <v>828</v>
      </c>
      <c r="D175" s="370">
        <f>SUM(D156:D174)</f>
        <v>931</v>
      </c>
      <c r="E175" s="364"/>
      <c r="F175" s="327">
        <f>SUM(F156:F174)</f>
        <v>0</v>
      </c>
    </row>
    <row r="176" spans="1:6" s="363" customFormat="1" ht="15.75" thickBot="1">
      <c r="A176" s="371"/>
      <c r="B176" s="372" t="s">
        <v>772</v>
      </c>
      <c r="C176" s="373"/>
      <c r="D176" s="374"/>
      <c r="E176" s="375"/>
      <c r="F176" s="325"/>
    </row>
    <row r="177" spans="1:8" s="337" customFormat="1" ht="15" customHeight="1">
      <c r="A177" s="549" t="s">
        <v>829</v>
      </c>
      <c r="B177" s="367" t="s">
        <v>830</v>
      </c>
      <c r="C177" s="376"/>
      <c r="D177" s="339">
        <v>25</v>
      </c>
      <c r="E177" s="516">
        <v>0</v>
      </c>
      <c r="F177" s="377">
        <f>+D177*E177</f>
        <v>0</v>
      </c>
      <c r="G177" s="339"/>
      <c r="H177" s="339">
        <v>0.01</v>
      </c>
    </row>
    <row r="178" spans="1:8" s="284" customFormat="1" ht="15">
      <c r="A178" s="550"/>
      <c r="B178" s="367" t="s">
        <v>831</v>
      </c>
      <c r="C178" s="376"/>
      <c r="D178" s="376">
        <v>25</v>
      </c>
      <c r="E178" s="516">
        <v>0</v>
      </c>
      <c r="F178" s="377">
        <f>+D178*E178</f>
        <v>0</v>
      </c>
      <c r="G178" s="376"/>
      <c r="H178" s="376">
        <v>0.01</v>
      </c>
    </row>
    <row r="179" spans="1:8" s="378" customFormat="1" ht="15">
      <c r="A179" s="550"/>
      <c r="B179" s="368" t="s">
        <v>832</v>
      </c>
      <c r="C179" s="340"/>
      <c r="D179" s="339">
        <v>200</v>
      </c>
      <c r="E179" s="516">
        <v>0</v>
      </c>
      <c r="F179" s="340">
        <f>+D179*E179</f>
        <v>0</v>
      </c>
      <c r="G179" s="339"/>
      <c r="H179" s="339">
        <v>0.005</v>
      </c>
    </row>
    <row r="180" spans="1:8" s="378" customFormat="1" ht="15.75" thickBot="1">
      <c r="A180" s="550"/>
      <c r="B180" s="360" t="s">
        <v>833</v>
      </c>
      <c r="C180" s="376"/>
      <c r="D180" s="339">
        <v>200</v>
      </c>
      <c r="E180" s="516">
        <v>0</v>
      </c>
      <c r="F180" s="379">
        <f>+D180*E180</f>
        <v>0</v>
      </c>
      <c r="G180" s="339"/>
      <c r="H180" s="339">
        <v>0.005</v>
      </c>
    </row>
    <row r="181" spans="1:6" s="378" customFormat="1" ht="16.5" thickBot="1">
      <c r="A181" s="380"/>
      <c r="B181" s="372" t="s">
        <v>772</v>
      </c>
      <c r="C181" s="373"/>
      <c r="D181" s="381">
        <f>SUM(D177:D180)</f>
        <v>450</v>
      </c>
      <c r="E181" s="382"/>
      <c r="F181" s="327">
        <f>SUM(F177:F180)</f>
        <v>0</v>
      </c>
    </row>
    <row r="182" spans="1:6" s="284" customFormat="1" ht="15">
      <c r="A182" s="380"/>
      <c r="B182" s="383"/>
      <c r="E182" s="353"/>
      <c r="F182" s="285"/>
    </row>
    <row r="183" spans="1:6" s="284" customFormat="1" ht="15">
      <c r="A183" s="380"/>
      <c r="B183" s="383"/>
      <c r="E183" s="353"/>
      <c r="F183" s="285"/>
    </row>
    <row r="184" spans="1:6" s="344" customFormat="1" ht="15">
      <c r="A184" s="322"/>
      <c r="B184" s="383"/>
      <c r="C184" s="343"/>
      <c r="E184" s="343"/>
      <c r="F184" s="343"/>
    </row>
    <row r="185" spans="1:6" s="322" customFormat="1" ht="21">
      <c r="A185" s="300"/>
      <c r="B185" s="383"/>
      <c r="E185" s="343"/>
      <c r="F185" s="352"/>
    </row>
    <row r="186" spans="1:6" s="284" customFormat="1" ht="21" hidden="1">
      <c r="A186" s="279"/>
      <c r="B186" s="383"/>
      <c r="E186" s="285"/>
      <c r="F186" s="285"/>
    </row>
    <row r="187" spans="1:6" s="283" customFormat="1" ht="15">
      <c r="A187" s="281"/>
      <c r="B187" s="384"/>
      <c r="C187" s="282"/>
      <c r="E187" s="281"/>
      <c r="F187" s="281"/>
    </row>
    <row r="188" spans="1:6" s="378" customFormat="1" ht="12.75" customHeight="1">
      <c r="A188" s="380"/>
      <c r="B188" s="383"/>
      <c r="C188" s="284"/>
      <c r="E188" s="353"/>
      <c r="F188" s="285"/>
    </row>
    <row r="189" spans="1:6" s="378" customFormat="1" ht="12.75" customHeight="1">
      <c r="A189" s="380"/>
      <c r="B189" s="383"/>
      <c r="C189" s="284"/>
      <c r="E189" s="353"/>
      <c r="F189" s="285"/>
    </row>
    <row r="190" spans="1:6" s="378" customFormat="1" ht="12.75" customHeight="1">
      <c r="A190" s="380"/>
      <c r="B190" s="383"/>
      <c r="C190" s="284"/>
      <c r="E190" s="353"/>
      <c r="F190" s="285"/>
    </row>
    <row r="191" spans="1:6" s="284" customFormat="1" ht="12.75" customHeight="1">
      <c r="A191" s="380"/>
      <c r="B191" s="384"/>
      <c r="E191" s="353"/>
      <c r="F191" s="285"/>
    </row>
    <row r="192" spans="1:6" s="284" customFormat="1" ht="12.75" customHeight="1">
      <c r="A192" s="380"/>
      <c r="B192" s="383"/>
      <c r="C192" s="385"/>
      <c r="E192" s="353"/>
      <c r="F192" s="385"/>
    </row>
    <row r="193" spans="1:6" s="284" customFormat="1" ht="12.75" customHeight="1">
      <c r="A193" s="380"/>
      <c r="B193" s="383"/>
      <c r="E193" s="353"/>
      <c r="F193" s="285"/>
    </row>
    <row r="194" spans="1:6" s="344" customFormat="1" ht="15">
      <c r="A194" s="322"/>
      <c r="B194" s="383"/>
      <c r="C194" s="343"/>
      <c r="D194" s="343"/>
      <c r="E194" s="343"/>
      <c r="F194" s="343"/>
    </row>
    <row r="195" spans="1:6" s="284" customFormat="1" ht="15">
      <c r="A195" s="322"/>
      <c r="B195" s="344"/>
      <c r="C195" s="285"/>
      <c r="D195" s="285"/>
      <c r="E195" s="285"/>
      <c r="F195" s="285"/>
    </row>
    <row r="196" spans="1:6" s="284" customFormat="1" ht="15">
      <c r="A196" s="322"/>
      <c r="B196" s="322"/>
      <c r="D196" s="285"/>
      <c r="E196" s="285"/>
      <c r="F196" s="285"/>
    </row>
    <row r="197" spans="1:6" s="284" customFormat="1" ht="15">
      <c r="A197" s="322"/>
      <c r="D197" s="285"/>
      <c r="E197" s="285"/>
      <c r="F197" s="285"/>
    </row>
    <row r="198" spans="1:6" s="284" customFormat="1" ht="15">
      <c r="A198" s="322"/>
      <c r="B198" s="281"/>
      <c r="D198" s="285"/>
      <c r="E198" s="285"/>
      <c r="F198" s="285"/>
    </row>
    <row r="199" spans="1:6" s="284" customFormat="1" ht="15">
      <c r="A199" s="344"/>
      <c r="B199" s="378"/>
      <c r="D199" s="285"/>
      <c r="E199" s="285"/>
      <c r="F199" s="285"/>
    </row>
    <row r="200" spans="1:6" s="284" customFormat="1" ht="15">
      <c r="A200" s="322"/>
      <c r="B200" s="386"/>
      <c r="D200" s="285"/>
      <c r="E200" s="285"/>
      <c r="F200" s="285"/>
    </row>
    <row r="201" spans="1:6" s="284" customFormat="1" ht="15">
      <c r="A201" s="322"/>
      <c r="B201" s="386"/>
      <c r="D201" s="285"/>
      <c r="E201" s="285"/>
      <c r="F201" s="285"/>
    </row>
    <row r="202" spans="1:6" s="284" customFormat="1" ht="15">
      <c r="A202" s="322"/>
      <c r="B202" s="386"/>
      <c r="C202" s="285"/>
      <c r="D202" s="285"/>
      <c r="E202" s="285"/>
      <c r="F202" s="285"/>
    </row>
    <row r="203" spans="1:6" s="284" customFormat="1" ht="15">
      <c r="A203" s="322"/>
      <c r="B203" s="386"/>
      <c r="C203" s="285"/>
      <c r="D203" s="285"/>
      <c r="E203" s="285"/>
      <c r="F203" s="285"/>
    </row>
    <row r="204" spans="1:6" s="284" customFormat="1" ht="15">
      <c r="A204" s="322"/>
      <c r="B204" s="386"/>
      <c r="C204" s="285"/>
      <c r="D204" s="285"/>
      <c r="E204" s="285"/>
      <c r="F204" s="285"/>
    </row>
    <row r="205" spans="1:6" s="284" customFormat="1" ht="15">
      <c r="A205" s="322"/>
      <c r="B205" s="344"/>
      <c r="C205" s="285"/>
      <c r="D205" s="285"/>
      <c r="E205" s="285"/>
      <c r="F205" s="285"/>
    </row>
    <row r="206" spans="1:6" s="284" customFormat="1" ht="21">
      <c r="A206" s="279"/>
      <c r="B206" s="323"/>
      <c r="D206" s="285"/>
      <c r="E206" s="285"/>
      <c r="F206" s="285"/>
    </row>
    <row r="207" spans="1:6" s="283" customFormat="1" ht="15">
      <c r="A207" s="281"/>
      <c r="B207" s="323"/>
      <c r="C207" s="282"/>
      <c r="D207" s="343"/>
      <c r="E207" s="281"/>
      <c r="F207" s="281"/>
    </row>
    <row r="208" spans="1:4" ht="15">
      <c r="A208" s="322"/>
      <c r="B208" s="323"/>
      <c r="C208" s="285"/>
      <c r="D208" s="285"/>
    </row>
    <row r="209" spans="1:4" ht="15">
      <c r="A209" s="322"/>
      <c r="B209" s="323"/>
      <c r="C209" s="285"/>
      <c r="D209" s="285"/>
    </row>
    <row r="210" spans="1:4" ht="15">
      <c r="A210" s="322"/>
      <c r="B210" s="323"/>
      <c r="C210" s="285"/>
      <c r="D210" s="285"/>
    </row>
    <row r="211" spans="1:4" ht="15">
      <c r="A211" s="322"/>
      <c r="B211" s="323"/>
      <c r="C211" s="285"/>
      <c r="D211" s="285"/>
    </row>
    <row r="212" spans="1:4" ht="15">
      <c r="A212" s="322"/>
      <c r="B212" s="323"/>
      <c r="C212" s="285"/>
      <c r="D212" s="285"/>
    </row>
    <row r="213" spans="1:4" ht="15">
      <c r="A213" s="344"/>
      <c r="B213" s="323"/>
      <c r="C213" s="284"/>
      <c r="D213" s="285"/>
    </row>
    <row r="214" spans="2:6" s="283" customFormat="1" ht="15">
      <c r="B214" s="323"/>
      <c r="C214" s="285"/>
      <c r="D214" s="285"/>
      <c r="E214" s="281"/>
      <c r="F214" s="281"/>
    </row>
    <row r="215" spans="1:4" ht="15">
      <c r="A215" s="322"/>
      <c r="B215" s="323"/>
      <c r="C215" s="285"/>
      <c r="D215" s="285"/>
    </row>
    <row r="216" spans="1:4" ht="15">
      <c r="A216" s="322"/>
      <c r="B216" s="323"/>
      <c r="C216" s="285"/>
      <c r="D216" s="285"/>
    </row>
    <row r="217" spans="1:4" ht="15">
      <c r="A217" s="322"/>
      <c r="B217" s="323"/>
      <c r="C217" s="285"/>
      <c r="D217" s="285"/>
    </row>
    <row r="218" spans="1:4" ht="15">
      <c r="A218" s="322"/>
      <c r="B218" s="387"/>
      <c r="C218" s="285"/>
      <c r="D218" s="285"/>
    </row>
    <row r="219" spans="1:4" ht="15" hidden="1">
      <c r="A219" s="322"/>
      <c r="B219" s="323"/>
      <c r="C219" s="285"/>
      <c r="D219" s="285"/>
    </row>
    <row r="220" spans="1:4" ht="15">
      <c r="A220" s="322"/>
      <c r="B220" s="323"/>
      <c r="C220" s="285"/>
      <c r="D220" s="285"/>
    </row>
    <row r="221" spans="1:4" ht="15">
      <c r="A221" s="322"/>
      <c r="B221" s="323"/>
      <c r="C221" s="282"/>
      <c r="D221" s="343"/>
    </row>
    <row r="222" spans="1:4" ht="15">
      <c r="A222" s="322"/>
      <c r="B222" s="323"/>
      <c r="C222" s="285"/>
      <c r="D222" s="285"/>
    </row>
    <row r="223" spans="1:4" ht="15">
      <c r="A223" s="322"/>
      <c r="B223" s="323"/>
      <c r="C223" s="285"/>
      <c r="D223" s="285"/>
    </row>
    <row r="224" spans="1:4" ht="15">
      <c r="A224" s="322"/>
      <c r="B224" s="284"/>
      <c r="C224" s="285"/>
      <c r="D224" s="285"/>
    </row>
    <row r="225" spans="1:4" ht="15">
      <c r="A225" s="322"/>
      <c r="B225" s="323"/>
      <c r="C225" s="285"/>
      <c r="D225" s="285"/>
    </row>
    <row r="226" spans="1:4" ht="15">
      <c r="A226" s="322"/>
      <c r="B226" s="323"/>
      <c r="C226" s="285"/>
      <c r="D226" s="285"/>
    </row>
    <row r="227" spans="1:4" ht="15">
      <c r="A227" s="322"/>
      <c r="B227" s="323"/>
      <c r="C227" s="285"/>
      <c r="D227" s="285"/>
    </row>
    <row r="228" spans="1:4" ht="15">
      <c r="A228" s="322"/>
      <c r="B228" s="323"/>
      <c r="C228" s="285"/>
      <c r="D228" s="285"/>
    </row>
    <row r="229" spans="1:4" ht="21">
      <c r="A229" s="279"/>
      <c r="B229" s="323"/>
      <c r="C229" s="284"/>
      <c r="D229" s="285"/>
    </row>
    <row r="230" spans="1:6" s="283" customFormat="1" ht="15">
      <c r="A230" s="281"/>
      <c r="B230" s="323"/>
      <c r="C230" s="282"/>
      <c r="D230" s="281"/>
      <c r="E230" s="281"/>
      <c r="F230" s="281"/>
    </row>
    <row r="231" spans="1:6" s="283" customFormat="1" ht="15">
      <c r="A231" s="281"/>
      <c r="B231" s="323"/>
      <c r="C231" s="285"/>
      <c r="D231" s="343"/>
      <c r="E231" s="281"/>
      <c r="F231" s="281"/>
    </row>
    <row r="232" spans="1:6" s="283" customFormat="1" ht="15">
      <c r="A232" s="281"/>
      <c r="B232" s="387"/>
      <c r="C232" s="285"/>
      <c r="D232" s="343"/>
      <c r="E232" s="281"/>
      <c r="F232" s="281"/>
    </row>
    <row r="233" spans="1:6" s="283" customFormat="1" ht="15">
      <c r="A233" s="281"/>
      <c r="B233" s="323"/>
      <c r="C233" s="285"/>
      <c r="D233" s="343"/>
      <c r="E233" s="281"/>
      <c r="F233" s="281"/>
    </row>
    <row r="234" spans="1:6" s="283" customFormat="1" ht="15">
      <c r="A234" s="281"/>
      <c r="B234" s="323"/>
      <c r="C234" s="285"/>
      <c r="D234" s="343"/>
      <c r="E234" s="281"/>
      <c r="F234" s="281"/>
    </row>
    <row r="235" spans="1:6" s="283" customFormat="1" ht="15">
      <c r="A235" s="281"/>
      <c r="B235" s="284"/>
      <c r="C235" s="285"/>
      <c r="D235" s="343"/>
      <c r="E235" s="281"/>
      <c r="F235" s="281"/>
    </row>
    <row r="236" spans="1:6" s="283" customFormat="1" ht="15">
      <c r="A236" s="281"/>
      <c r="B236" s="323"/>
      <c r="C236" s="285"/>
      <c r="D236" s="343"/>
      <c r="E236" s="281"/>
      <c r="F236" s="281"/>
    </row>
    <row r="237" spans="1:6" s="283" customFormat="1" ht="15">
      <c r="A237" s="281"/>
      <c r="B237" s="323"/>
      <c r="C237" s="285"/>
      <c r="D237" s="343"/>
      <c r="E237" s="281"/>
      <c r="F237" s="281"/>
    </row>
    <row r="238" spans="1:6" s="283" customFormat="1" ht="15" hidden="1">
      <c r="A238" s="281"/>
      <c r="B238" s="323"/>
      <c r="C238" s="285"/>
      <c r="D238" s="343"/>
      <c r="E238" s="281"/>
      <c r="F238" s="281"/>
    </row>
    <row r="239" spans="1:6" s="283" customFormat="1" ht="15" hidden="1">
      <c r="A239" s="281"/>
      <c r="B239" s="323"/>
      <c r="C239" s="285"/>
      <c r="D239" s="343"/>
      <c r="E239" s="281"/>
      <c r="F239" s="281"/>
    </row>
    <row r="240" spans="1:6" s="283" customFormat="1" ht="15">
      <c r="A240" s="281"/>
      <c r="B240" s="284"/>
      <c r="C240" s="285"/>
      <c r="D240" s="343"/>
      <c r="E240" s="281"/>
      <c r="F240" s="281"/>
    </row>
    <row r="241" spans="1:6" s="283" customFormat="1" ht="15">
      <c r="A241" s="281"/>
      <c r="B241" s="281"/>
      <c r="C241" s="285"/>
      <c r="D241" s="343"/>
      <c r="E241" s="281"/>
      <c r="F241" s="281"/>
    </row>
    <row r="242" spans="1:6" s="283" customFormat="1" ht="15">
      <c r="A242" s="281"/>
      <c r="B242" s="284"/>
      <c r="C242" s="285"/>
      <c r="D242" s="343"/>
      <c r="E242" s="281"/>
      <c r="F242" s="281"/>
    </row>
    <row r="243" spans="1:6" s="283" customFormat="1" ht="15">
      <c r="A243" s="281"/>
      <c r="B243" s="323"/>
      <c r="C243" s="285"/>
      <c r="D243" s="343"/>
      <c r="E243" s="281"/>
      <c r="F243" s="281"/>
    </row>
    <row r="244" spans="1:6" s="283" customFormat="1" ht="15">
      <c r="A244" s="281"/>
      <c r="B244" s="323"/>
      <c r="C244" s="282"/>
      <c r="D244" s="281"/>
      <c r="E244" s="281"/>
      <c r="F244" s="281"/>
    </row>
    <row r="245" spans="1:6" s="283" customFormat="1" ht="15">
      <c r="A245" s="281"/>
      <c r="B245" s="323"/>
      <c r="C245" s="282"/>
      <c r="D245" s="281"/>
      <c r="E245" s="281"/>
      <c r="F245" s="281"/>
    </row>
    <row r="246" spans="1:6" s="283" customFormat="1" ht="15">
      <c r="A246" s="281"/>
      <c r="B246" s="323"/>
      <c r="C246" s="282"/>
      <c r="D246" s="281"/>
      <c r="E246" s="281"/>
      <c r="F246" s="281"/>
    </row>
    <row r="247" spans="1:4" ht="21">
      <c r="A247" s="279"/>
      <c r="B247" s="284"/>
      <c r="C247" s="284"/>
      <c r="D247" s="285"/>
    </row>
    <row r="248" spans="1:6" s="283" customFormat="1" ht="15">
      <c r="A248" s="281"/>
      <c r="B248" s="284"/>
      <c r="C248" s="282"/>
      <c r="D248" s="281"/>
      <c r="E248" s="281"/>
      <c r="F248" s="281"/>
    </row>
    <row r="249" spans="1:6" s="283" customFormat="1" ht="15">
      <c r="A249" s="281"/>
      <c r="C249" s="285"/>
      <c r="D249" s="343"/>
      <c r="E249" s="281"/>
      <c r="F249" s="281"/>
    </row>
    <row r="250" spans="1:6" s="283" customFormat="1" ht="15" hidden="1">
      <c r="A250" s="281"/>
      <c r="C250" s="285"/>
      <c r="D250" s="343"/>
      <c r="E250" s="281"/>
      <c r="F250" s="281"/>
    </row>
    <row r="251" spans="1:6" s="283" customFormat="1" ht="15">
      <c r="A251" s="281"/>
      <c r="B251" s="323"/>
      <c r="C251" s="285"/>
      <c r="D251" s="343"/>
      <c r="E251" s="281"/>
      <c r="F251" s="281"/>
    </row>
    <row r="252" spans="1:6" s="283" customFormat="1" ht="15">
      <c r="A252" s="281"/>
      <c r="B252" s="323"/>
      <c r="C252" s="285"/>
      <c r="D252" s="343"/>
      <c r="E252" s="281"/>
      <c r="F252" s="281"/>
    </row>
    <row r="253" spans="1:6" s="283" customFormat="1" ht="15">
      <c r="A253" s="281"/>
      <c r="B253" s="323"/>
      <c r="C253" s="285"/>
      <c r="D253" s="343"/>
      <c r="E253" s="281"/>
      <c r="F253" s="281"/>
    </row>
    <row r="254" spans="1:4" ht="15">
      <c r="A254" s="322"/>
      <c r="B254" s="323"/>
      <c r="C254" s="285"/>
      <c r="D254" s="343"/>
    </row>
    <row r="255" spans="1:4" ht="15">
      <c r="A255" s="322"/>
      <c r="B255" s="323"/>
      <c r="C255" s="285"/>
      <c r="D255" s="285"/>
    </row>
    <row r="256" spans="1:4" ht="15">
      <c r="A256" s="284"/>
      <c r="B256" s="323"/>
      <c r="C256" s="284"/>
      <c r="D256" s="285"/>
    </row>
    <row r="257" spans="1:4" ht="15">
      <c r="A257" s="284"/>
      <c r="B257" s="323"/>
      <c r="C257" s="284"/>
      <c r="D257" s="285"/>
    </row>
    <row r="258" spans="1:4" ht="21">
      <c r="A258" s="279"/>
      <c r="B258" s="284"/>
      <c r="C258" s="284"/>
      <c r="D258" s="285"/>
    </row>
    <row r="259" spans="1:6" s="283" customFormat="1" ht="11.25">
      <c r="A259" s="281"/>
      <c r="B259" s="281"/>
      <c r="C259" s="282"/>
      <c r="D259" s="281"/>
      <c r="E259" s="281"/>
      <c r="F259" s="281"/>
    </row>
    <row r="260" spans="1:4" ht="15">
      <c r="A260" s="284"/>
      <c r="B260" s="284"/>
      <c r="C260" s="285"/>
      <c r="D260" s="285"/>
    </row>
    <row r="261" spans="1:4" ht="15">
      <c r="A261" s="284"/>
      <c r="B261" s="323"/>
      <c r="C261" s="285"/>
      <c r="D261" s="285"/>
    </row>
    <row r="262" spans="1:4" ht="15" hidden="1">
      <c r="A262" s="284"/>
      <c r="B262" s="284"/>
      <c r="C262" s="285"/>
      <c r="D262" s="285"/>
    </row>
    <row r="263" spans="1:4" ht="15">
      <c r="A263" s="284"/>
      <c r="B263" s="323"/>
      <c r="C263" s="285"/>
      <c r="D263" s="285"/>
    </row>
    <row r="264" spans="1:4" ht="15">
      <c r="A264" s="284"/>
      <c r="B264" s="323"/>
      <c r="C264" s="285"/>
      <c r="D264" s="285"/>
    </row>
    <row r="265" spans="1:4" ht="15">
      <c r="A265" s="284"/>
      <c r="B265" s="323"/>
      <c r="C265" s="285"/>
      <c r="D265" s="285"/>
    </row>
    <row r="266" spans="1:4" ht="15">
      <c r="A266" s="284"/>
      <c r="B266" s="284"/>
      <c r="C266" s="285"/>
      <c r="D266" s="285"/>
    </row>
    <row r="267" spans="1:4" ht="15">
      <c r="A267" s="284"/>
      <c r="B267" s="284"/>
      <c r="C267" s="285"/>
      <c r="D267" s="285"/>
    </row>
    <row r="268" spans="1:4" ht="15">
      <c r="A268" s="284"/>
      <c r="B268" s="284"/>
      <c r="C268" s="285"/>
      <c r="D268" s="285"/>
    </row>
    <row r="269" spans="1:4" ht="15">
      <c r="A269" s="284"/>
      <c r="B269" s="284"/>
      <c r="C269" s="284"/>
      <c r="D269" s="285"/>
    </row>
    <row r="270" spans="1:4" ht="15">
      <c r="A270" s="284"/>
      <c r="B270" s="281"/>
      <c r="C270" s="284"/>
      <c r="D270" s="285"/>
    </row>
    <row r="271" spans="1:4" ht="15">
      <c r="A271" s="284"/>
      <c r="B271" s="284"/>
      <c r="C271" s="284"/>
      <c r="D271" s="285"/>
    </row>
    <row r="272" spans="1:4" ht="21">
      <c r="A272" s="279"/>
      <c r="B272" s="323"/>
      <c r="C272" s="284"/>
      <c r="D272" s="285"/>
    </row>
    <row r="273" spans="1:6" s="283" customFormat="1" ht="15">
      <c r="A273" s="281"/>
      <c r="B273" s="323"/>
      <c r="C273" s="282"/>
      <c r="D273" s="281"/>
      <c r="E273" s="281"/>
      <c r="F273" s="281"/>
    </row>
    <row r="274" spans="1:4" ht="15">
      <c r="A274" s="284"/>
      <c r="B274" s="323"/>
      <c r="C274" s="285"/>
      <c r="D274" s="285"/>
    </row>
    <row r="275" spans="1:4" ht="15">
      <c r="A275" s="284"/>
      <c r="B275" s="323"/>
      <c r="C275" s="285"/>
      <c r="D275" s="285"/>
    </row>
    <row r="276" spans="1:4" ht="15" hidden="1">
      <c r="A276" s="284"/>
      <c r="B276" s="284"/>
      <c r="C276" s="285"/>
      <c r="D276" s="285"/>
    </row>
    <row r="277" spans="1:4" ht="15">
      <c r="A277" s="284"/>
      <c r="B277" s="323"/>
      <c r="C277" s="285"/>
      <c r="D277" s="285"/>
    </row>
    <row r="278" spans="1:4" ht="15">
      <c r="A278" s="284"/>
      <c r="B278" s="323"/>
      <c r="C278" s="285"/>
      <c r="D278" s="285"/>
    </row>
    <row r="279" spans="1:4" ht="15">
      <c r="A279" s="284"/>
      <c r="B279" s="323"/>
      <c r="C279" s="285"/>
      <c r="D279" s="285"/>
    </row>
    <row r="280" spans="1:4" ht="15">
      <c r="A280" s="284"/>
      <c r="B280" s="284"/>
      <c r="C280" s="284"/>
      <c r="D280" s="285"/>
    </row>
    <row r="281" spans="1:4" ht="15">
      <c r="A281" s="284"/>
      <c r="B281" s="284"/>
      <c r="C281" s="284"/>
      <c r="D281" s="285"/>
    </row>
    <row r="282" spans="1:4" ht="15">
      <c r="A282" s="322"/>
      <c r="B282" s="284"/>
      <c r="C282" s="285"/>
      <c r="D282" s="285"/>
    </row>
    <row r="283" spans="1:4" ht="21">
      <c r="A283" s="279"/>
      <c r="B283" s="284"/>
      <c r="C283" s="284"/>
      <c r="D283" s="285"/>
    </row>
    <row r="284" spans="1:6" s="283" customFormat="1" ht="11.25">
      <c r="A284" s="281"/>
      <c r="B284" s="281"/>
      <c r="C284" s="282"/>
      <c r="D284" s="281"/>
      <c r="E284" s="281"/>
      <c r="F284" s="281"/>
    </row>
    <row r="285" spans="1:4" ht="15">
      <c r="A285" s="322"/>
      <c r="B285" s="284"/>
      <c r="C285" s="285"/>
      <c r="D285" s="285"/>
    </row>
    <row r="286" spans="1:4" ht="15">
      <c r="A286" s="322"/>
      <c r="B286" s="284"/>
      <c r="C286" s="285"/>
      <c r="D286" s="285"/>
    </row>
    <row r="287" spans="1:4" ht="15">
      <c r="A287" s="322"/>
      <c r="B287" s="323"/>
      <c r="C287" s="285"/>
      <c r="D287" s="285"/>
    </row>
    <row r="288" spans="1:4" ht="15">
      <c r="A288" s="284"/>
      <c r="B288" s="323"/>
      <c r="C288" s="284"/>
      <c r="D288" s="285"/>
    </row>
    <row r="289" spans="1:4" ht="15">
      <c r="A289" s="284"/>
      <c r="B289" s="323"/>
      <c r="C289" s="284"/>
      <c r="D289" s="285"/>
    </row>
    <row r="290" spans="1:4" ht="15">
      <c r="A290" s="284"/>
      <c r="B290" s="323"/>
      <c r="C290" s="284"/>
      <c r="D290" s="285"/>
    </row>
    <row r="291" spans="1:6" s="322" customFormat="1" ht="21">
      <c r="A291" s="300"/>
      <c r="B291" s="284"/>
      <c r="D291" s="352"/>
      <c r="E291" s="343"/>
      <c r="F291" s="352"/>
    </row>
    <row r="292" spans="1:4" ht="15">
      <c r="A292" s="284"/>
      <c r="B292" s="284"/>
      <c r="C292" s="284"/>
      <c r="D292" s="285"/>
    </row>
    <row r="293" spans="1:4" ht="21">
      <c r="A293" s="279"/>
      <c r="B293" s="284"/>
      <c r="C293" s="284"/>
      <c r="D293" s="285"/>
    </row>
    <row r="294" spans="1:6" s="283" customFormat="1" ht="15">
      <c r="A294" s="281"/>
      <c r="B294" s="284"/>
      <c r="C294" s="282"/>
      <c r="D294" s="281"/>
      <c r="E294" s="281"/>
      <c r="F294" s="281"/>
    </row>
    <row r="295" spans="1:4" ht="15">
      <c r="A295" s="322"/>
      <c r="B295" s="281"/>
      <c r="C295" s="284"/>
      <c r="D295" s="285"/>
    </row>
    <row r="296" spans="1:4" ht="15">
      <c r="A296" s="322"/>
      <c r="B296" s="323"/>
      <c r="C296" s="285"/>
      <c r="D296" s="285"/>
    </row>
    <row r="297" spans="1:4" ht="15">
      <c r="A297" s="322"/>
      <c r="B297" s="323"/>
      <c r="C297" s="285"/>
      <c r="D297" s="285"/>
    </row>
    <row r="298" spans="1:4" ht="15">
      <c r="A298" s="284"/>
      <c r="B298" s="284"/>
      <c r="C298" s="285"/>
      <c r="D298" s="285"/>
    </row>
    <row r="299" spans="1:4" ht="15">
      <c r="A299" s="284"/>
      <c r="B299" s="323"/>
      <c r="C299" s="284"/>
      <c r="D299" s="285"/>
    </row>
    <row r="300" spans="1:4" ht="15">
      <c r="A300" s="284"/>
      <c r="B300" s="323"/>
      <c r="C300" s="284"/>
      <c r="D300" s="285"/>
    </row>
    <row r="301" spans="1:4" ht="15">
      <c r="A301" s="284"/>
      <c r="B301" s="323"/>
      <c r="C301" s="284"/>
      <c r="D301" s="285"/>
    </row>
    <row r="302" spans="1:6" s="344" customFormat="1" ht="21">
      <c r="A302" s="279"/>
      <c r="B302" s="322"/>
      <c r="D302" s="343"/>
      <c r="E302" s="343"/>
      <c r="F302" s="343"/>
    </row>
    <row r="303" spans="1:6" s="283" customFormat="1" ht="15">
      <c r="A303" s="281"/>
      <c r="B303" s="284"/>
      <c r="C303" s="282"/>
      <c r="D303" s="281"/>
      <c r="E303" s="281"/>
      <c r="F303" s="281"/>
    </row>
    <row r="304" spans="1:4" ht="15">
      <c r="A304" s="284"/>
      <c r="B304" s="284"/>
      <c r="C304" s="284"/>
      <c r="D304" s="285"/>
    </row>
    <row r="305" spans="1:4" ht="15">
      <c r="A305" s="284"/>
      <c r="B305" s="281"/>
      <c r="C305" s="284"/>
      <c r="D305" s="285"/>
    </row>
    <row r="306" spans="1:4" ht="15">
      <c r="A306" s="284"/>
      <c r="B306" s="323"/>
      <c r="C306" s="284"/>
      <c r="D306" s="285"/>
    </row>
    <row r="307" spans="1:4" ht="15">
      <c r="A307" s="284"/>
      <c r="B307" s="284"/>
      <c r="C307" s="284"/>
      <c r="D307" s="285"/>
    </row>
    <row r="308" spans="1:4" ht="15">
      <c r="A308" s="284"/>
      <c r="B308" s="284"/>
      <c r="C308" s="284"/>
      <c r="D308" s="285"/>
    </row>
    <row r="309" spans="1:4" ht="15">
      <c r="A309" s="284"/>
      <c r="B309" s="284"/>
      <c r="C309" s="284"/>
      <c r="D309" s="285"/>
    </row>
    <row r="310" spans="1:4" ht="15">
      <c r="A310" s="284"/>
      <c r="B310" s="323"/>
      <c r="C310" s="284"/>
      <c r="D310" s="285"/>
    </row>
    <row r="311" spans="1:4" ht="15">
      <c r="A311" s="284"/>
      <c r="B311" s="323"/>
      <c r="C311" s="284"/>
      <c r="D311" s="285"/>
    </row>
    <row r="312" spans="1:4" ht="21">
      <c r="A312" s="279"/>
      <c r="B312" s="323"/>
      <c r="C312" s="284"/>
      <c r="D312" s="285"/>
    </row>
    <row r="313" spans="1:6" s="283" customFormat="1" ht="12.75">
      <c r="A313" s="281"/>
      <c r="B313" s="344"/>
      <c r="C313" s="282"/>
      <c r="D313" s="281"/>
      <c r="E313" s="281"/>
      <c r="F313" s="281"/>
    </row>
    <row r="314" spans="1:4" ht="15">
      <c r="A314" s="284"/>
      <c r="B314" s="281"/>
      <c r="C314" s="284"/>
      <c r="D314" s="285"/>
    </row>
    <row r="315" spans="1:4" ht="15">
      <c r="A315" s="284"/>
      <c r="B315" s="323"/>
      <c r="C315" s="285"/>
      <c r="D315" s="285"/>
    </row>
    <row r="316" spans="1:4" ht="15">
      <c r="A316" s="284"/>
      <c r="B316" s="323"/>
      <c r="C316" s="285"/>
      <c r="D316" s="285"/>
    </row>
    <row r="317" spans="1:4" ht="15">
      <c r="A317" s="284"/>
      <c r="B317" s="388"/>
      <c r="C317" s="285"/>
      <c r="D317" s="285"/>
    </row>
    <row r="318" spans="1:4" ht="15">
      <c r="A318" s="284"/>
      <c r="B318" s="323"/>
      <c r="C318" s="284"/>
      <c r="D318" s="285"/>
    </row>
    <row r="319" spans="1:4" ht="15">
      <c r="A319" s="284"/>
      <c r="B319" s="323"/>
      <c r="C319" s="284"/>
      <c r="D319" s="285"/>
    </row>
    <row r="320" spans="1:4" ht="15">
      <c r="A320" s="284"/>
      <c r="B320" s="284"/>
      <c r="C320" s="284"/>
      <c r="D320" s="285"/>
    </row>
    <row r="321" spans="1:4" ht="21">
      <c r="A321" s="279"/>
      <c r="B321" s="284"/>
      <c r="C321" s="284"/>
      <c r="D321" s="285"/>
    </row>
    <row r="322" spans="1:6" s="283" customFormat="1" ht="15">
      <c r="A322" s="281"/>
      <c r="B322" s="284"/>
      <c r="C322" s="282"/>
      <c r="D322" s="281"/>
      <c r="E322" s="281"/>
      <c r="F322" s="281"/>
    </row>
    <row r="323" spans="1:4" ht="15">
      <c r="A323" s="284"/>
      <c r="B323" s="284"/>
      <c r="C323" s="284"/>
      <c r="D323" s="285"/>
    </row>
    <row r="324" spans="1:4" ht="15">
      <c r="A324" s="284"/>
      <c r="B324" s="281"/>
      <c r="C324" s="284"/>
      <c r="D324" s="285"/>
    </row>
    <row r="325" spans="1:4" ht="15">
      <c r="A325" s="284"/>
      <c r="B325" s="323"/>
      <c r="C325" s="284"/>
      <c r="D325" s="285"/>
    </row>
    <row r="326" spans="1:4" ht="15">
      <c r="A326" s="284"/>
      <c r="B326" s="284"/>
      <c r="C326" s="284"/>
      <c r="D326" s="285"/>
    </row>
    <row r="327" spans="1:4" ht="15">
      <c r="A327" s="284"/>
      <c r="B327" s="284"/>
      <c r="C327" s="284"/>
      <c r="D327" s="285"/>
    </row>
    <row r="328" spans="1:4" ht="15">
      <c r="A328" s="284"/>
      <c r="B328" s="284"/>
      <c r="C328" s="284"/>
      <c r="D328" s="285"/>
    </row>
    <row r="329" spans="1:4" ht="15">
      <c r="A329" s="284"/>
      <c r="B329" s="284"/>
      <c r="C329" s="284"/>
      <c r="D329" s="285"/>
    </row>
    <row r="330" spans="1:4" ht="15">
      <c r="A330" s="284"/>
      <c r="B330" s="284"/>
      <c r="C330" s="284"/>
      <c r="D330" s="285"/>
    </row>
    <row r="331" spans="1:4" ht="15">
      <c r="A331" s="284"/>
      <c r="B331" s="284"/>
      <c r="C331" s="284"/>
      <c r="D331" s="285"/>
    </row>
    <row r="332" spans="1:4" ht="15">
      <c r="A332" s="284"/>
      <c r="B332" s="284"/>
      <c r="C332" s="284"/>
      <c r="D332" s="285"/>
    </row>
    <row r="333" spans="1:4" ht="21">
      <c r="A333" s="279"/>
      <c r="B333" s="281"/>
      <c r="C333" s="284"/>
      <c r="D333" s="285"/>
    </row>
    <row r="334" spans="1:6" s="283" customFormat="1" ht="15">
      <c r="A334" s="281"/>
      <c r="B334" s="284"/>
      <c r="C334" s="282"/>
      <c r="D334" s="281"/>
      <c r="E334" s="281"/>
      <c r="F334" s="281"/>
    </row>
    <row r="335" spans="1:4" ht="15">
      <c r="A335" s="284"/>
      <c r="B335" s="284"/>
      <c r="C335" s="284"/>
      <c r="D335" s="285"/>
    </row>
    <row r="336" spans="1:4" ht="15">
      <c r="A336" s="284"/>
      <c r="B336" s="323"/>
      <c r="C336" s="284"/>
      <c r="D336" s="285"/>
    </row>
    <row r="337" spans="1:4" ht="15">
      <c r="A337" s="284"/>
      <c r="B337" s="284"/>
      <c r="C337" s="284"/>
      <c r="D337" s="285"/>
    </row>
    <row r="338" spans="1:4" ht="15">
      <c r="A338" s="284"/>
      <c r="B338" s="284"/>
      <c r="C338" s="284"/>
      <c r="D338" s="285"/>
    </row>
    <row r="339" spans="1:4" ht="15">
      <c r="A339" s="284"/>
      <c r="B339" s="323"/>
      <c r="C339" s="284"/>
      <c r="D339" s="285"/>
    </row>
    <row r="340" spans="1:4" ht="15" hidden="1">
      <c r="A340" s="284"/>
      <c r="B340" s="323"/>
      <c r="C340" s="284"/>
      <c r="D340" s="285"/>
    </row>
    <row r="341" spans="1:4" ht="15">
      <c r="A341" s="284"/>
      <c r="B341" s="284"/>
      <c r="C341" s="284"/>
      <c r="D341" s="285"/>
    </row>
    <row r="342" spans="1:4" ht="21">
      <c r="A342" s="279"/>
      <c r="B342" s="284"/>
      <c r="C342" s="284"/>
      <c r="D342" s="285"/>
    </row>
    <row r="343" spans="1:6" s="283" customFormat="1" ht="15">
      <c r="A343" s="281"/>
      <c r="B343" s="284"/>
      <c r="C343" s="282"/>
      <c r="D343" s="281"/>
      <c r="E343" s="281"/>
      <c r="F343" s="281"/>
    </row>
    <row r="344" spans="1:4" ht="15">
      <c r="A344" s="284"/>
      <c r="B344" s="284"/>
      <c r="C344" s="284"/>
      <c r="D344" s="285"/>
    </row>
    <row r="345" spans="1:4" ht="15">
      <c r="A345" s="284"/>
      <c r="B345" s="281"/>
      <c r="C345" s="284"/>
      <c r="D345" s="285"/>
    </row>
    <row r="346" spans="1:4" ht="15">
      <c r="A346" s="284"/>
      <c r="B346" s="388"/>
      <c r="C346" s="284"/>
      <c r="D346" s="285"/>
    </row>
    <row r="347" spans="1:4" ht="15">
      <c r="A347" s="284"/>
      <c r="B347" s="388"/>
      <c r="C347" s="284"/>
      <c r="D347" s="285"/>
    </row>
    <row r="348" spans="1:4" ht="15">
      <c r="A348" s="284"/>
      <c r="B348" s="284"/>
      <c r="C348" s="284"/>
      <c r="D348" s="285"/>
    </row>
    <row r="349" spans="1:4" ht="15">
      <c r="A349" s="284"/>
      <c r="B349" s="388"/>
      <c r="C349" s="284"/>
      <c r="D349" s="285"/>
    </row>
    <row r="350" spans="1:4" ht="15">
      <c r="A350" s="284"/>
      <c r="B350" s="284"/>
      <c r="C350" s="284"/>
      <c r="D350" s="285"/>
    </row>
    <row r="351" spans="1:4" ht="15">
      <c r="A351" s="284"/>
      <c r="B351" s="284"/>
      <c r="C351" s="284"/>
      <c r="D351" s="285"/>
    </row>
    <row r="352" spans="1:4" ht="15">
      <c r="A352" s="284"/>
      <c r="B352" s="284"/>
      <c r="C352" s="284"/>
      <c r="D352" s="285"/>
    </row>
    <row r="353" spans="1:4" ht="15">
      <c r="A353" s="284"/>
      <c r="B353" s="284"/>
      <c r="C353" s="284"/>
      <c r="D353" s="285"/>
    </row>
    <row r="354" spans="1:4" ht="15">
      <c r="A354" s="284"/>
      <c r="B354" s="281"/>
      <c r="C354" s="284"/>
      <c r="D354" s="285"/>
    </row>
    <row r="355" spans="1:4" ht="15">
      <c r="A355" s="284"/>
      <c r="B355" s="323"/>
      <c r="C355" s="284"/>
      <c r="D355" s="285"/>
    </row>
    <row r="356" spans="1:4" ht="15">
      <c r="A356" s="284"/>
      <c r="B356" s="323"/>
      <c r="C356" s="284"/>
      <c r="D356" s="285"/>
    </row>
    <row r="357" spans="1:4" ht="15">
      <c r="A357" s="284"/>
      <c r="B357" s="323"/>
      <c r="C357" s="284"/>
      <c r="D357" s="285"/>
    </row>
    <row r="358" spans="1:4" ht="15">
      <c r="A358" s="284"/>
      <c r="B358" s="323"/>
      <c r="C358" s="284"/>
      <c r="D358" s="285"/>
    </row>
    <row r="359" spans="1:4" ht="15">
      <c r="A359" s="284"/>
      <c r="B359" s="323"/>
      <c r="C359" s="284"/>
      <c r="D359" s="285"/>
    </row>
    <row r="360" spans="1:4" ht="15">
      <c r="A360" s="284"/>
      <c r="B360" s="388"/>
      <c r="C360" s="284"/>
      <c r="D360" s="285"/>
    </row>
    <row r="361" spans="1:4" ht="15">
      <c r="A361" s="284"/>
      <c r="B361" s="323"/>
      <c r="C361" s="284"/>
      <c r="D361" s="285"/>
    </row>
    <row r="362" spans="1:4" ht="15">
      <c r="A362" s="284"/>
      <c r="B362" s="284"/>
      <c r="C362" s="284"/>
      <c r="D362" s="285"/>
    </row>
    <row r="363" spans="1:4" ht="15">
      <c r="A363" s="284"/>
      <c r="B363" s="284"/>
      <c r="C363" s="284"/>
      <c r="D363" s="285"/>
    </row>
    <row r="364" spans="4:6" s="284" customFormat="1" ht="15">
      <c r="D364" s="285"/>
      <c r="E364" s="285"/>
      <c r="F364" s="285"/>
    </row>
    <row r="365" spans="4:6" s="284" customFormat="1" ht="15">
      <c r="D365" s="285"/>
      <c r="E365" s="285"/>
      <c r="F365" s="285"/>
    </row>
    <row r="366" spans="4:6" s="284" customFormat="1" ht="15">
      <c r="D366" s="285"/>
      <c r="E366" s="285"/>
      <c r="F366" s="285"/>
    </row>
    <row r="367" spans="4:6" s="284" customFormat="1" ht="15">
      <c r="D367" s="285"/>
      <c r="E367" s="285"/>
      <c r="F367" s="285"/>
    </row>
    <row r="368" spans="4:6" s="284" customFormat="1" ht="15">
      <c r="D368" s="285"/>
      <c r="E368" s="285"/>
      <c r="F368" s="285"/>
    </row>
    <row r="369" spans="4:6" s="284" customFormat="1" ht="15">
      <c r="D369" s="285"/>
      <c r="E369" s="285"/>
      <c r="F369" s="285"/>
    </row>
    <row r="370" spans="4:6" s="284" customFormat="1" ht="15">
      <c r="D370" s="285"/>
      <c r="E370" s="285"/>
      <c r="F370" s="285"/>
    </row>
    <row r="371" spans="4:6" s="284" customFormat="1" ht="15">
      <c r="D371" s="285"/>
      <c r="E371" s="285"/>
      <c r="F371" s="285"/>
    </row>
    <row r="372" spans="4:6" s="284" customFormat="1" ht="15">
      <c r="D372" s="285"/>
      <c r="E372" s="285"/>
      <c r="F372" s="285"/>
    </row>
    <row r="373" spans="4:6" s="284" customFormat="1" ht="15">
      <c r="D373" s="285"/>
      <c r="E373" s="285"/>
      <c r="F373" s="285"/>
    </row>
    <row r="374" spans="4:6" s="284" customFormat="1" ht="15">
      <c r="D374" s="285"/>
      <c r="E374" s="285"/>
      <c r="F374" s="285"/>
    </row>
    <row r="375" spans="4:6" s="284" customFormat="1" ht="15">
      <c r="D375" s="285"/>
      <c r="E375" s="285"/>
      <c r="F375" s="285"/>
    </row>
    <row r="376" spans="4:6" s="284" customFormat="1" ht="15">
      <c r="D376" s="285"/>
      <c r="E376" s="285"/>
      <c r="F376" s="285"/>
    </row>
    <row r="377" spans="4:6" s="284" customFormat="1" ht="15">
      <c r="D377" s="285"/>
      <c r="E377" s="285"/>
      <c r="F377" s="285"/>
    </row>
    <row r="378" spans="4:6" s="284" customFormat="1" ht="15">
      <c r="D378" s="285"/>
      <c r="E378" s="285"/>
      <c r="F378" s="285"/>
    </row>
    <row r="379" spans="4:6" s="284" customFormat="1" ht="15">
      <c r="D379" s="285"/>
      <c r="E379" s="285"/>
      <c r="F379" s="285"/>
    </row>
    <row r="380" spans="4:6" s="284" customFormat="1" ht="15">
      <c r="D380" s="285"/>
      <c r="E380" s="285"/>
      <c r="F380" s="285"/>
    </row>
    <row r="381" spans="4:6" s="284" customFormat="1" ht="15">
      <c r="D381" s="285"/>
      <c r="E381" s="285"/>
      <c r="F381" s="285"/>
    </row>
    <row r="382" spans="4:6" s="284" customFormat="1" ht="15">
      <c r="D382" s="285"/>
      <c r="E382" s="285"/>
      <c r="F382" s="285"/>
    </row>
    <row r="383" spans="4:6" s="284" customFormat="1" ht="15">
      <c r="D383" s="285"/>
      <c r="E383" s="285"/>
      <c r="F383" s="285"/>
    </row>
    <row r="384" spans="4:6" s="284" customFormat="1" ht="15">
      <c r="D384" s="285"/>
      <c r="E384" s="285"/>
      <c r="F384" s="285"/>
    </row>
    <row r="385" spans="4:6" s="284" customFormat="1" ht="15">
      <c r="D385" s="285"/>
      <c r="E385" s="285"/>
      <c r="F385" s="285"/>
    </row>
    <row r="386" spans="4:6" s="284" customFormat="1" ht="15">
      <c r="D386" s="285"/>
      <c r="E386" s="285"/>
      <c r="F386" s="285"/>
    </row>
    <row r="387" spans="4:6" s="284" customFormat="1" ht="15">
      <c r="D387" s="285"/>
      <c r="E387" s="285"/>
      <c r="F387" s="285"/>
    </row>
    <row r="388" spans="4:6" s="284" customFormat="1" ht="15">
      <c r="D388" s="285"/>
      <c r="E388" s="285"/>
      <c r="F388" s="285"/>
    </row>
    <row r="389" spans="4:6" s="284" customFormat="1" ht="15">
      <c r="D389" s="285"/>
      <c r="E389" s="285"/>
      <c r="F389" s="285"/>
    </row>
    <row r="390" spans="4:6" s="284" customFormat="1" ht="15">
      <c r="D390" s="285"/>
      <c r="E390" s="285"/>
      <c r="F390" s="285"/>
    </row>
    <row r="391" spans="4:6" s="284" customFormat="1" ht="15">
      <c r="D391" s="285"/>
      <c r="E391" s="285"/>
      <c r="F391" s="285"/>
    </row>
    <row r="392" spans="4:6" s="284" customFormat="1" ht="15">
      <c r="D392" s="285"/>
      <c r="E392" s="285"/>
      <c r="F392" s="285"/>
    </row>
    <row r="393" spans="4:6" s="284" customFormat="1" ht="15">
      <c r="D393" s="285"/>
      <c r="E393" s="285"/>
      <c r="F393" s="285"/>
    </row>
    <row r="394" spans="4:6" s="284" customFormat="1" ht="15">
      <c r="D394" s="285"/>
      <c r="E394" s="285"/>
      <c r="F394" s="285"/>
    </row>
    <row r="395" spans="4:6" s="284" customFormat="1" ht="15">
      <c r="D395" s="285"/>
      <c r="E395" s="285"/>
      <c r="F395" s="285"/>
    </row>
    <row r="396" spans="4:6" s="284" customFormat="1" ht="15">
      <c r="D396" s="285"/>
      <c r="E396" s="285"/>
      <c r="F396" s="285"/>
    </row>
    <row r="397" spans="4:6" s="284" customFormat="1" ht="15">
      <c r="D397" s="285"/>
      <c r="E397" s="285"/>
      <c r="F397" s="285"/>
    </row>
    <row r="398" spans="4:6" s="284" customFormat="1" ht="15">
      <c r="D398" s="285"/>
      <c r="E398" s="285"/>
      <c r="F398" s="285"/>
    </row>
    <row r="399" spans="4:6" s="284" customFormat="1" ht="15">
      <c r="D399" s="285"/>
      <c r="E399" s="285"/>
      <c r="F399" s="285"/>
    </row>
    <row r="400" spans="4:6" s="284" customFormat="1" ht="15">
      <c r="D400" s="285"/>
      <c r="E400" s="285"/>
      <c r="F400" s="285"/>
    </row>
    <row r="401" spans="4:6" s="284" customFormat="1" ht="15">
      <c r="D401" s="285"/>
      <c r="E401" s="285"/>
      <c r="F401" s="285"/>
    </row>
    <row r="402" spans="4:6" s="284" customFormat="1" ht="15">
      <c r="D402" s="285"/>
      <c r="E402" s="285"/>
      <c r="F402" s="285"/>
    </row>
    <row r="403" spans="4:6" s="284" customFormat="1" ht="15">
      <c r="D403" s="285"/>
      <c r="E403" s="285"/>
      <c r="F403" s="285"/>
    </row>
    <row r="404" spans="4:6" s="284" customFormat="1" ht="15">
      <c r="D404" s="285"/>
      <c r="E404" s="285"/>
      <c r="F404" s="285"/>
    </row>
    <row r="405" spans="4:6" s="284" customFormat="1" ht="15">
      <c r="D405" s="285"/>
      <c r="E405" s="285"/>
      <c r="F405" s="285"/>
    </row>
    <row r="406" spans="4:6" s="284" customFormat="1" ht="15">
      <c r="D406" s="285"/>
      <c r="E406" s="285"/>
      <c r="F406" s="285"/>
    </row>
    <row r="407" spans="4:6" s="284" customFormat="1" ht="15">
      <c r="D407" s="285"/>
      <c r="E407" s="285"/>
      <c r="F407" s="285"/>
    </row>
    <row r="408" spans="4:6" s="284" customFormat="1" ht="15">
      <c r="D408" s="285"/>
      <c r="E408" s="285"/>
      <c r="F408" s="285"/>
    </row>
    <row r="409" spans="4:6" s="284" customFormat="1" ht="15">
      <c r="D409" s="285"/>
      <c r="E409" s="285"/>
      <c r="F409" s="285"/>
    </row>
    <row r="410" spans="4:6" s="284" customFormat="1" ht="15">
      <c r="D410" s="285"/>
      <c r="E410" s="285"/>
      <c r="F410" s="285"/>
    </row>
    <row r="411" spans="4:6" s="284" customFormat="1" ht="15">
      <c r="D411" s="285"/>
      <c r="E411" s="285"/>
      <c r="F411" s="285"/>
    </row>
    <row r="412" spans="4:6" s="284" customFormat="1" ht="15">
      <c r="D412" s="285"/>
      <c r="E412" s="285"/>
      <c r="F412" s="285"/>
    </row>
    <row r="413" spans="4:6" s="284" customFormat="1" ht="15">
      <c r="D413" s="285"/>
      <c r="E413" s="285"/>
      <c r="F413" s="285"/>
    </row>
    <row r="414" spans="4:6" s="284" customFormat="1" ht="15">
      <c r="D414" s="285"/>
      <c r="E414" s="285"/>
      <c r="F414" s="285"/>
    </row>
    <row r="415" spans="4:6" s="284" customFormat="1" ht="15">
      <c r="D415" s="285"/>
      <c r="E415" s="285"/>
      <c r="F415" s="285"/>
    </row>
    <row r="416" spans="4:6" s="284" customFormat="1" ht="15">
      <c r="D416" s="285"/>
      <c r="E416" s="285"/>
      <c r="F416" s="285"/>
    </row>
    <row r="417" spans="4:6" s="284" customFormat="1" ht="15">
      <c r="D417" s="285"/>
      <c r="E417" s="285"/>
      <c r="F417" s="285"/>
    </row>
    <row r="418" spans="4:6" s="284" customFormat="1" ht="15">
      <c r="D418" s="285"/>
      <c r="E418" s="285"/>
      <c r="F418" s="285"/>
    </row>
    <row r="419" spans="4:6" s="284" customFormat="1" ht="15">
      <c r="D419" s="285"/>
      <c r="E419" s="285"/>
      <c r="F419" s="285"/>
    </row>
    <row r="420" spans="4:6" s="284" customFormat="1" ht="15">
      <c r="D420" s="285"/>
      <c r="E420" s="285"/>
      <c r="F420" s="285"/>
    </row>
    <row r="421" spans="4:6" s="284" customFormat="1" ht="15">
      <c r="D421" s="285"/>
      <c r="E421" s="285"/>
      <c r="F421" s="285"/>
    </row>
    <row r="422" spans="4:6" s="284" customFormat="1" ht="15">
      <c r="D422" s="285"/>
      <c r="E422" s="285"/>
      <c r="F422" s="285"/>
    </row>
    <row r="423" spans="4:6" s="284" customFormat="1" ht="15">
      <c r="D423" s="285"/>
      <c r="E423" s="285"/>
      <c r="F423" s="285"/>
    </row>
    <row r="424" spans="4:6" s="284" customFormat="1" ht="15">
      <c r="D424" s="285"/>
      <c r="E424" s="285"/>
      <c r="F424" s="285"/>
    </row>
    <row r="425" spans="4:6" s="284" customFormat="1" ht="15">
      <c r="D425" s="285"/>
      <c r="E425" s="285"/>
      <c r="F425" s="285"/>
    </row>
    <row r="426" spans="4:6" s="284" customFormat="1" ht="15">
      <c r="D426" s="285"/>
      <c r="E426" s="285"/>
      <c r="F426" s="285"/>
    </row>
    <row r="427" spans="4:6" s="284" customFormat="1" ht="15">
      <c r="D427" s="285"/>
      <c r="E427" s="285"/>
      <c r="F427" s="285"/>
    </row>
    <row r="428" spans="4:6" s="284" customFormat="1" ht="15">
      <c r="D428" s="285"/>
      <c r="E428" s="285"/>
      <c r="F428" s="285"/>
    </row>
    <row r="429" spans="4:6" s="284" customFormat="1" ht="15">
      <c r="D429" s="285"/>
      <c r="E429" s="285"/>
      <c r="F429" s="285"/>
    </row>
    <row r="430" spans="4:6" s="284" customFormat="1" ht="15">
      <c r="D430" s="285"/>
      <c r="E430" s="285"/>
      <c r="F430" s="285"/>
    </row>
    <row r="431" spans="4:6" s="284" customFormat="1" ht="15">
      <c r="D431" s="285"/>
      <c r="E431" s="285"/>
      <c r="F431" s="285"/>
    </row>
    <row r="432" spans="4:6" s="284" customFormat="1" ht="15">
      <c r="D432" s="285"/>
      <c r="E432" s="285"/>
      <c r="F432" s="285"/>
    </row>
    <row r="433" spans="4:6" s="284" customFormat="1" ht="15">
      <c r="D433" s="285"/>
      <c r="E433" s="285"/>
      <c r="F433" s="285"/>
    </row>
    <row r="434" spans="4:6" s="284" customFormat="1" ht="15">
      <c r="D434" s="285"/>
      <c r="E434" s="285"/>
      <c r="F434" s="285"/>
    </row>
    <row r="435" spans="4:6" s="284" customFormat="1" ht="15">
      <c r="D435" s="285"/>
      <c r="E435" s="285"/>
      <c r="F435" s="285"/>
    </row>
    <row r="436" spans="4:6" s="284" customFormat="1" ht="15">
      <c r="D436" s="285"/>
      <c r="E436" s="285"/>
      <c r="F436" s="285"/>
    </row>
    <row r="437" spans="4:6" s="284" customFormat="1" ht="15">
      <c r="D437" s="285"/>
      <c r="E437" s="285"/>
      <c r="F437" s="285"/>
    </row>
    <row r="438" spans="4:6" s="284" customFormat="1" ht="15">
      <c r="D438" s="285"/>
      <c r="E438" s="285"/>
      <c r="F438" s="285"/>
    </row>
    <row r="439" spans="4:6" s="284" customFormat="1" ht="15">
      <c r="D439" s="285"/>
      <c r="E439" s="285"/>
      <c r="F439" s="285"/>
    </row>
    <row r="440" spans="4:6" s="284" customFormat="1" ht="15">
      <c r="D440" s="285"/>
      <c r="E440" s="285"/>
      <c r="F440" s="285"/>
    </row>
    <row r="441" spans="4:6" s="284" customFormat="1" ht="15">
      <c r="D441" s="285"/>
      <c r="E441" s="285"/>
      <c r="F441" s="285"/>
    </row>
    <row r="442" spans="4:6" s="284" customFormat="1" ht="15">
      <c r="D442" s="285"/>
      <c r="E442" s="285"/>
      <c r="F442" s="285"/>
    </row>
    <row r="443" spans="4:6" s="284" customFormat="1" ht="15">
      <c r="D443" s="285"/>
      <c r="E443" s="285"/>
      <c r="F443" s="285"/>
    </row>
    <row r="444" spans="4:6" s="284" customFormat="1" ht="15">
      <c r="D444" s="285"/>
      <c r="E444" s="285"/>
      <c r="F444" s="285"/>
    </row>
    <row r="445" spans="4:6" s="284" customFormat="1" ht="15">
      <c r="D445" s="285"/>
      <c r="E445" s="285"/>
      <c r="F445" s="285"/>
    </row>
    <row r="446" spans="4:6" s="284" customFormat="1" ht="15">
      <c r="D446" s="285"/>
      <c r="E446" s="285"/>
      <c r="F446" s="285"/>
    </row>
    <row r="447" spans="4:6" s="284" customFormat="1" ht="15">
      <c r="D447" s="285"/>
      <c r="E447" s="285"/>
      <c r="F447" s="285"/>
    </row>
    <row r="448" spans="4:6" s="284" customFormat="1" ht="15">
      <c r="D448" s="285"/>
      <c r="E448" s="285"/>
      <c r="F448" s="285"/>
    </row>
    <row r="449" spans="4:6" s="284" customFormat="1" ht="15">
      <c r="D449" s="285"/>
      <c r="E449" s="285"/>
      <c r="F449" s="285"/>
    </row>
    <row r="450" spans="4:6" s="284" customFormat="1" ht="15">
      <c r="D450" s="285"/>
      <c r="E450" s="285"/>
      <c r="F450" s="285"/>
    </row>
    <row r="451" spans="4:6" s="284" customFormat="1" ht="15">
      <c r="D451" s="285"/>
      <c r="E451" s="285"/>
      <c r="F451" s="285"/>
    </row>
    <row r="452" spans="4:6" s="284" customFormat="1" ht="15">
      <c r="D452" s="285"/>
      <c r="E452" s="285"/>
      <c r="F452" s="285"/>
    </row>
    <row r="453" spans="4:6" s="284" customFormat="1" ht="15">
      <c r="D453" s="285"/>
      <c r="E453" s="285"/>
      <c r="F453" s="285"/>
    </row>
    <row r="454" spans="4:6" s="284" customFormat="1" ht="15">
      <c r="D454" s="285"/>
      <c r="E454" s="285"/>
      <c r="F454" s="285"/>
    </row>
    <row r="455" spans="4:6" s="284" customFormat="1" ht="15">
      <c r="D455" s="285"/>
      <c r="E455" s="285"/>
      <c r="F455" s="285"/>
    </row>
    <row r="456" spans="4:6" s="284" customFormat="1" ht="15">
      <c r="D456" s="285"/>
      <c r="E456" s="285"/>
      <c r="F456" s="285"/>
    </row>
    <row r="457" spans="4:6" s="284" customFormat="1" ht="15">
      <c r="D457" s="285"/>
      <c r="E457" s="285"/>
      <c r="F457" s="285"/>
    </row>
    <row r="458" spans="4:6" s="284" customFormat="1" ht="15">
      <c r="D458" s="285"/>
      <c r="E458" s="285"/>
      <c r="F458" s="285"/>
    </row>
    <row r="459" spans="4:6" s="284" customFormat="1" ht="15">
      <c r="D459" s="285"/>
      <c r="E459" s="285"/>
      <c r="F459" s="285"/>
    </row>
    <row r="460" spans="4:6" s="284" customFormat="1" ht="15">
      <c r="D460" s="285"/>
      <c r="E460" s="285"/>
      <c r="F460" s="285"/>
    </row>
    <row r="461" spans="4:6" s="284" customFormat="1" ht="15">
      <c r="D461" s="285"/>
      <c r="E461" s="285"/>
      <c r="F461" s="285"/>
    </row>
    <row r="462" spans="4:6" s="284" customFormat="1" ht="15">
      <c r="D462" s="285"/>
      <c r="E462" s="285"/>
      <c r="F462" s="285"/>
    </row>
    <row r="463" spans="4:6" s="284" customFormat="1" ht="15">
      <c r="D463" s="285"/>
      <c r="E463" s="285"/>
      <c r="F463" s="285"/>
    </row>
    <row r="464" spans="4:6" s="284" customFormat="1" ht="15">
      <c r="D464" s="285"/>
      <c r="E464" s="285"/>
      <c r="F464" s="285"/>
    </row>
    <row r="465" spans="4:6" s="284" customFormat="1" ht="15">
      <c r="D465" s="285"/>
      <c r="E465" s="285"/>
      <c r="F465" s="285"/>
    </row>
    <row r="466" spans="4:6" s="284" customFormat="1" ht="15">
      <c r="D466" s="285"/>
      <c r="E466" s="285"/>
      <c r="F466" s="285"/>
    </row>
    <row r="467" spans="4:6" s="284" customFormat="1" ht="15">
      <c r="D467" s="285"/>
      <c r="E467" s="285"/>
      <c r="F467" s="285"/>
    </row>
    <row r="468" spans="4:6" s="284" customFormat="1" ht="15">
      <c r="D468" s="285"/>
      <c r="E468" s="285"/>
      <c r="F468" s="285"/>
    </row>
    <row r="469" spans="4:6" s="284" customFormat="1" ht="15">
      <c r="D469" s="285"/>
      <c r="E469" s="285"/>
      <c r="F469" s="285"/>
    </row>
    <row r="470" spans="4:6" s="284" customFormat="1" ht="15">
      <c r="D470" s="285"/>
      <c r="E470" s="285"/>
      <c r="F470" s="285"/>
    </row>
    <row r="471" spans="4:6" s="284" customFormat="1" ht="15">
      <c r="D471" s="285"/>
      <c r="E471" s="285"/>
      <c r="F471" s="285"/>
    </row>
    <row r="472" ht="15">
      <c r="B472" s="284"/>
    </row>
    <row r="473" ht="15">
      <c r="B473" s="284"/>
    </row>
    <row r="474" ht="15">
      <c r="B474" s="284"/>
    </row>
    <row r="475" ht="15">
      <c r="B475" s="284"/>
    </row>
    <row r="476" ht="15">
      <c r="B476" s="284"/>
    </row>
    <row r="477" ht="15">
      <c r="B477" s="284"/>
    </row>
    <row r="478" ht="15">
      <c r="B478" s="284"/>
    </row>
    <row r="479" ht="15">
      <c r="B479" s="284"/>
    </row>
    <row r="480" ht="15">
      <c r="B480" s="284"/>
    </row>
    <row r="481" ht="15">
      <c r="B481" s="284"/>
    </row>
    <row r="482" ht="15">
      <c r="B482" s="284"/>
    </row>
  </sheetData>
  <mergeCells count="5">
    <mergeCell ref="B20:D20"/>
    <mergeCell ref="C23:C25"/>
    <mergeCell ref="C135:D135"/>
    <mergeCell ref="A160:A175"/>
    <mergeCell ref="A177:A180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1413"/>
  <sheetViews>
    <sheetView workbookViewId="0" topLeftCell="A70">
      <selection activeCell="G70" sqref="G70"/>
    </sheetView>
  </sheetViews>
  <sheetFormatPr defaultColWidth="9.140625" defaultRowHeight="15"/>
  <cols>
    <col min="1" max="1" width="14.140625" style="285" customWidth="1"/>
    <col min="2" max="2" width="50.140625" style="284" customWidth="1"/>
    <col min="3" max="3" width="6.8515625" style="285" customWidth="1"/>
    <col min="4" max="4" width="17.8515625" style="285" bestFit="1" customWidth="1"/>
    <col min="5" max="5" width="9.8515625" style="285" customWidth="1"/>
    <col min="6" max="6" width="18.8515625" style="285" customWidth="1"/>
    <col min="7" max="7" width="14.140625" style="285" customWidth="1"/>
    <col min="8" max="8" width="12.00390625" style="284" customWidth="1"/>
    <col min="9" max="16384" width="9.140625" style="284" customWidth="1"/>
  </cols>
  <sheetData>
    <row r="1" spans="1:7" s="390" customFormat="1" ht="33.75" hidden="1">
      <c r="A1" s="389"/>
      <c r="C1" s="389"/>
      <c r="D1" s="389"/>
      <c r="E1" s="389"/>
      <c r="F1" s="389"/>
      <c r="G1" s="389"/>
    </row>
    <row r="2" spans="1:7" s="390" customFormat="1" ht="33.75" hidden="1">
      <c r="A2" s="389"/>
      <c r="C2" s="389"/>
      <c r="D2" s="389"/>
      <c r="E2" s="389"/>
      <c r="F2" s="389"/>
      <c r="G2" s="389"/>
    </row>
    <row r="3" spans="1:7" s="390" customFormat="1" ht="33.75" hidden="1">
      <c r="A3" s="389"/>
      <c r="C3" s="389"/>
      <c r="D3" s="389"/>
      <c r="E3" s="552"/>
      <c r="F3" s="552"/>
      <c r="G3" s="552"/>
    </row>
    <row r="4" spans="1:7" s="290" customFormat="1" ht="15.75" hidden="1">
      <c r="A4" s="328"/>
      <c r="C4" s="328"/>
      <c r="D4" s="328"/>
      <c r="E4" s="328"/>
      <c r="F4" s="328"/>
      <c r="G4" s="328"/>
    </row>
    <row r="5" spans="1:7" s="392" customFormat="1" ht="31.5" hidden="1">
      <c r="A5" s="391"/>
      <c r="C5" s="391"/>
      <c r="E5" s="553"/>
      <c r="F5" s="553"/>
      <c r="G5" s="553"/>
    </row>
    <row r="6" spans="1:7" s="392" customFormat="1" ht="31.5" hidden="1">
      <c r="A6" s="391"/>
      <c r="C6" s="391"/>
      <c r="E6" s="553"/>
      <c r="F6" s="553"/>
      <c r="G6" s="553"/>
    </row>
    <row r="7" spans="1:7" s="394" customFormat="1" ht="26.25" hidden="1">
      <c r="A7" s="393"/>
      <c r="C7" s="393"/>
      <c r="D7" s="393"/>
      <c r="E7" s="393"/>
      <c r="F7" s="393"/>
      <c r="G7" s="393"/>
    </row>
    <row r="8" spans="1:7" s="290" customFormat="1" ht="15.75" hidden="1">
      <c r="A8" s="328"/>
      <c r="C8" s="328"/>
      <c r="D8" s="328"/>
      <c r="E8" s="328"/>
      <c r="F8" s="328"/>
      <c r="G8" s="328"/>
    </row>
    <row r="9" spans="1:7" s="290" customFormat="1" ht="15.75" hidden="1">
      <c r="A9" s="328"/>
      <c r="C9" s="328"/>
      <c r="D9" s="328"/>
      <c r="E9" s="328"/>
      <c r="F9" s="328"/>
      <c r="G9" s="328"/>
    </row>
    <row r="10" spans="1:7" s="392" customFormat="1" ht="31.5" hidden="1">
      <c r="A10" s="391"/>
      <c r="C10" s="391"/>
      <c r="D10" s="391"/>
      <c r="E10" s="391"/>
      <c r="F10" s="391"/>
      <c r="G10" s="391"/>
    </row>
    <row r="11" spans="1:7" s="396" customFormat="1" ht="23.25" hidden="1">
      <c r="A11" s="395"/>
      <c r="C11" s="395"/>
      <c r="D11" s="395"/>
      <c r="E11" s="395"/>
      <c r="F11" s="395"/>
      <c r="G11" s="395"/>
    </row>
    <row r="12" spans="1:7" s="394" customFormat="1" ht="26.25" hidden="1">
      <c r="A12" s="393"/>
      <c r="C12" s="393"/>
      <c r="D12" s="397"/>
      <c r="E12" s="398"/>
      <c r="F12" s="398"/>
      <c r="G12" s="393"/>
    </row>
    <row r="13" spans="1:7" s="290" customFormat="1" ht="15.75" hidden="1">
      <c r="A13" s="328"/>
      <c r="C13" s="328"/>
      <c r="D13" s="328"/>
      <c r="E13" s="328"/>
      <c r="F13" s="328"/>
      <c r="G13" s="328"/>
    </row>
    <row r="14" spans="1:7" s="396" customFormat="1" ht="23.25" hidden="1">
      <c r="A14" s="399"/>
      <c r="C14" s="395"/>
      <c r="D14" s="400"/>
      <c r="E14" s="401"/>
      <c r="F14" s="401"/>
      <c r="G14" s="395"/>
    </row>
    <row r="15" spans="1:7" s="396" customFormat="1" ht="23.25" hidden="1">
      <c r="A15" s="395"/>
      <c r="C15" s="395"/>
      <c r="D15" s="400"/>
      <c r="E15" s="402"/>
      <c r="F15" s="402"/>
      <c r="G15" s="395"/>
    </row>
    <row r="16" spans="1:7" s="349" customFormat="1" ht="15.75" hidden="1">
      <c r="A16" s="350"/>
      <c r="C16" s="350"/>
      <c r="D16" s="350"/>
      <c r="E16" s="350"/>
      <c r="F16" s="350"/>
      <c r="G16" s="350"/>
    </row>
    <row r="17" ht="15" hidden="1"/>
    <row r="18" ht="15" hidden="1"/>
    <row r="19" ht="15" hidden="1"/>
    <row r="20" ht="15" hidden="1"/>
    <row r="21" ht="12" customHeight="1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>
      <c r="B32" s="323"/>
    </row>
    <row r="33" ht="15" hidden="1">
      <c r="B33" s="323"/>
    </row>
    <row r="34" ht="15" hidden="1">
      <c r="B34" s="323"/>
    </row>
    <row r="35" ht="15" hidden="1">
      <c r="B35" s="323"/>
    </row>
    <row r="36" ht="15" hidden="1">
      <c r="B36" s="323"/>
    </row>
    <row r="37" ht="15" hidden="1">
      <c r="B37" s="323"/>
    </row>
    <row r="38" spans="2:7" ht="15.75" hidden="1">
      <c r="B38" s="323"/>
      <c r="G38" s="350"/>
    </row>
    <row r="39" ht="15" hidden="1"/>
    <row r="40" ht="15" hidden="1"/>
    <row r="41" spans="1:7" s="349" customFormat="1" ht="15.75" hidden="1">
      <c r="A41" s="350"/>
      <c r="C41" s="350"/>
      <c r="D41" s="350"/>
      <c r="E41" s="350"/>
      <c r="F41" s="350"/>
      <c r="G41" s="350"/>
    </row>
    <row r="42" ht="15" hidden="1"/>
    <row r="43" ht="12" customHeight="1" hidden="1"/>
    <row r="44" ht="15" hidden="1"/>
    <row r="45" ht="15" hidden="1"/>
    <row r="46" spans="2:7" ht="15.75" hidden="1">
      <c r="B46" s="323"/>
      <c r="G46" s="350"/>
    </row>
    <row r="47" ht="15" hidden="1"/>
    <row r="48" ht="15" hidden="1"/>
    <row r="49" ht="15" hidden="1"/>
    <row r="50" ht="15" hidden="1"/>
    <row r="51" spans="1:7" s="404" customFormat="1" ht="28.5" hidden="1">
      <c r="A51" s="403"/>
      <c r="C51" s="403"/>
      <c r="D51" s="403"/>
      <c r="E51" s="403"/>
      <c r="F51" s="403"/>
      <c r="G51" s="403"/>
    </row>
    <row r="52" spans="1:7" s="392" customFormat="1" ht="31.5" hidden="1">
      <c r="A52" s="391"/>
      <c r="C52" s="391"/>
      <c r="D52" s="391"/>
      <c r="E52" s="391"/>
      <c r="F52" s="391"/>
      <c r="G52" s="391"/>
    </row>
    <row r="53" spans="1:7" s="392" customFormat="1" ht="31.5" hidden="1">
      <c r="A53" s="391"/>
      <c r="C53" s="391"/>
      <c r="D53" s="391"/>
      <c r="E53" s="391"/>
      <c r="F53" s="391"/>
      <c r="G53" s="391"/>
    </row>
    <row r="54" spans="1:7" s="392" customFormat="1" ht="18" customHeight="1" hidden="1">
      <c r="A54" s="391"/>
      <c r="B54" s="290"/>
      <c r="C54" s="328"/>
      <c r="D54" s="551"/>
      <c r="E54" s="551"/>
      <c r="F54" s="328"/>
      <c r="G54" s="391"/>
    </row>
    <row r="55" spans="1:7" s="392" customFormat="1" ht="18" customHeight="1" hidden="1">
      <c r="A55" s="391"/>
      <c r="B55" s="290"/>
      <c r="C55" s="328"/>
      <c r="D55" s="551"/>
      <c r="E55" s="551"/>
      <c r="F55" s="328"/>
      <c r="G55" s="391"/>
    </row>
    <row r="56" spans="1:7" s="392" customFormat="1" ht="18" customHeight="1" hidden="1">
      <c r="A56" s="391"/>
      <c r="B56" s="290"/>
      <c r="C56" s="328"/>
      <c r="D56" s="551"/>
      <c r="E56" s="551"/>
      <c r="F56" s="328"/>
      <c r="G56" s="391"/>
    </row>
    <row r="57" spans="1:7" s="392" customFormat="1" ht="18" customHeight="1" hidden="1">
      <c r="A57" s="391"/>
      <c r="B57" s="290"/>
      <c r="C57" s="328"/>
      <c r="D57" s="551"/>
      <c r="E57" s="551"/>
      <c r="F57" s="328"/>
      <c r="G57" s="391"/>
    </row>
    <row r="58" spans="1:7" s="392" customFormat="1" ht="31.5" hidden="1">
      <c r="A58" s="391"/>
      <c r="B58" s="405"/>
      <c r="C58" s="328"/>
      <c r="D58" s="551"/>
      <c r="E58" s="551"/>
      <c r="F58" s="328"/>
      <c r="G58" s="391"/>
    </row>
    <row r="59" spans="1:7" s="392" customFormat="1" ht="31.5" hidden="1">
      <c r="A59" s="391"/>
      <c r="B59" s="405"/>
      <c r="C59" s="328"/>
      <c r="D59" s="551"/>
      <c r="E59" s="551"/>
      <c r="F59" s="328"/>
      <c r="G59" s="391"/>
    </row>
    <row r="60" spans="1:7" s="392" customFormat="1" ht="18" customHeight="1" hidden="1">
      <c r="A60" s="391"/>
      <c r="B60" s="290"/>
      <c r="C60" s="328"/>
      <c r="D60" s="551"/>
      <c r="E60" s="551"/>
      <c r="F60" s="328"/>
      <c r="G60" s="391"/>
    </row>
    <row r="61" spans="1:7" s="392" customFormat="1" ht="18" customHeight="1" hidden="1">
      <c r="A61" s="391"/>
      <c r="B61" s="290"/>
      <c r="C61" s="328"/>
      <c r="D61" s="551"/>
      <c r="E61" s="551"/>
      <c r="F61" s="328"/>
      <c r="G61" s="391"/>
    </row>
    <row r="62" spans="1:7" s="392" customFormat="1" ht="31.5" hidden="1">
      <c r="A62" s="391"/>
      <c r="C62" s="391"/>
      <c r="D62" s="391"/>
      <c r="E62" s="391"/>
      <c r="F62" s="391"/>
      <c r="G62" s="391"/>
    </row>
    <row r="63" spans="1:7" s="404" customFormat="1" ht="28.5" hidden="1">
      <c r="A63" s="403"/>
      <c r="C63" s="403"/>
      <c r="D63" s="403"/>
      <c r="E63" s="403"/>
      <c r="F63" s="403"/>
      <c r="G63" s="403"/>
    </row>
    <row r="64" spans="1:7" s="396" customFormat="1" ht="23.25" hidden="1">
      <c r="A64" s="395"/>
      <c r="C64" s="395"/>
      <c r="D64" s="400"/>
      <c r="E64" s="401"/>
      <c r="F64" s="401"/>
      <c r="G64" s="400"/>
    </row>
    <row r="65" spans="1:7" s="394" customFormat="1" ht="26.25" hidden="1">
      <c r="A65" s="393"/>
      <c r="C65" s="393"/>
      <c r="D65" s="397"/>
      <c r="E65" s="398"/>
      <c r="F65" s="398"/>
      <c r="G65" s="397"/>
    </row>
    <row r="66" spans="1:7" s="290" customFormat="1" ht="15.75" hidden="1">
      <c r="A66" s="328"/>
      <c r="C66" s="328"/>
      <c r="D66" s="301"/>
      <c r="E66" s="406"/>
      <c r="F66" s="406"/>
      <c r="G66" s="301"/>
    </row>
    <row r="67" spans="4:7" ht="15" hidden="1">
      <c r="D67" s="407"/>
      <c r="E67" s="408"/>
      <c r="F67" s="408"/>
      <c r="G67" s="407"/>
    </row>
    <row r="68" spans="1:7" s="394" customFormat="1" ht="26.25" hidden="1">
      <c r="A68" s="393"/>
      <c r="C68" s="393"/>
      <c r="D68" s="397"/>
      <c r="E68" s="398"/>
      <c r="F68" s="398"/>
      <c r="G68" s="397"/>
    </row>
    <row r="69" spans="1:7" s="290" customFormat="1" ht="15.75" hidden="1">
      <c r="A69" s="328"/>
      <c r="C69" s="328"/>
      <c r="D69" s="301"/>
      <c r="E69" s="328"/>
      <c r="F69" s="328"/>
      <c r="G69" s="301"/>
    </row>
    <row r="70" spans="2:6" s="409" customFormat="1" ht="21">
      <c r="B70" s="410" t="s">
        <v>834</v>
      </c>
      <c r="F70" s="411"/>
    </row>
    <row r="71" spans="1:6" s="398" customFormat="1" ht="16.5" customHeight="1">
      <c r="A71" s="412"/>
      <c r="F71" s="411"/>
    </row>
    <row r="72" spans="1:6" s="398" customFormat="1" ht="16.5" customHeight="1">
      <c r="A72" s="412"/>
      <c r="B72" s="413" t="s">
        <v>835</v>
      </c>
      <c r="C72" s="414"/>
      <c r="D72" s="415">
        <f>+F84</f>
        <v>0</v>
      </c>
      <c r="E72" s="290" t="s">
        <v>768</v>
      </c>
      <c r="F72" s="411"/>
    </row>
    <row r="73" spans="1:5" s="406" customFormat="1" ht="15.75">
      <c r="A73" s="416"/>
      <c r="B73" s="413" t="s">
        <v>836</v>
      </c>
      <c r="C73" s="414"/>
      <c r="D73" s="415">
        <f>+F108</f>
        <v>0</v>
      </c>
      <c r="E73" s="290" t="s">
        <v>768</v>
      </c>
    </row>
    <row r="74" spans="1:5" s="406" customFormat="1" ht="15.75">
      <c r="A74" s="416"/>
      <c r="B74" s="413" t="s">
        <v>837</v>
      </c>
      <c r="C74" s="414"/>
      <c r="D74" s="415">
        <f>+F135</f>
        <v>0</v>
      </c>
      <c r="E74" s="290" t="s">
        <v>768</v>
      </c>
    </row>
    <row r="75" spans="1:5" s="406" customFormat="1" ht="16.5" thickBot="1">
      <c r="A75" s="416"/>
      <c r="B75" s="413" t="s">
        <v>838</v>
      </c>
      <c r="C75" s="414"/>
      <c r="D75" s="417">
        <f>+F154</f>
        <v>0</v>
      </c>
      <c r="E75" s="290" t="s">
        <v>768</v>
      </c>
    </row>
    <row r="76" spans="1:7" s="290" customFormat="1" ht="21.75" thickBot="1">
      <c r="A76" s="328"/>
      <c r="B76" s="303" t="s">
        <v>772</v>
      </c>
      <c r="C76" s="418"/>
      <c r="D76" s="419">
        <f>SUM(D72:D75)</f>
        <v>0</v>
      </c>
      <c r="E76" s="290" t="s">
        <v>768</v>
      </c>
      <c r="G76" s="301"/>
    </row>
    <row r="77" spans="1:6" s="426" customFormat="1" ht="15.75">
      <c r="A77" s="420"/>
      <c r="B77" s="421"/>
      <c r="C77" s="422"/>
      <c r="D77" s="423"/>
      <c r="E77" s="424"/>
      <c r="F77" s="425"/>
    </row>
    <row r="78" spans="1:6" s="426" customFormat="1" ht="15.75">
      <c r="A78" s="420"/>
      <c r="B78" s="427" t="s">
        <v>835</v>
      </c>
      <c r="C78" s="281" t="s">
        <v>839</v>
      </c>
      <c r="D78" s="428" t="s">
        <v>840</v>
      </c>
      <c r="E78" s="428" t="s">
        <v>841</v>
      </c>
      <c r="F78" s="428" t="s">
        <v>766</v>
      </c>
    </row>
    <row r="79" spans="1:6" s="434" customFormat="1" ht="24">
      <c r="A79" s="429" t="s">
        <v>842</v>
      </c>
      <c r="B79" s="430" t="s">
        <v>843</v>
      </c>
      <c r="C79" s="431" t="s">
        <v>122</v>
      </c>
      <c r="D79" s="432">
        <v>282</v>
      </c>
      <c r="E79" s="505">
        <v>0</v>
      </c>
      <c r="F79" s="433">
        <f aca="true" t="shared" si="0" ref="F79">ROUND(E79*D79,2)</f>
        <v>0</v>
      </c>
    </row>
    <row r="80" spans="1:6" s="440" customFormat="1" ht="24">
      <c r="A80" s="435" t="s">
        <v>844</v>
      </c>
      <c r="B80" s="436" t="s">
        <v>845</v>
      </c>
      <c r="C80" s="437" t="s">
        <v>122</v>
      </c>
      <c r="D80" s="438">
        <v>99</v>
      </c>
      <c r="E80" s="511">
        <v>0</v>
      </c>
      <c r="F80" s="439">
        <f>+D80*E80</f>
        <v>0</v>
      </c>
    </row>
    <row r="81" spans="1:6" s="440" customFormat="1" ht="24">
      <c r="A81" s="429" t="s">
        <v>846</v>
      </c>
      <c r="B81" s="441" t="s">
        <v>847</v>
      </c>
      <c r="C81" s="442" t="s">
        <v>138</v>
      </c>
      <c r="D81" s="443">
        <v>557</v>
      </c>
      <c r="E81" s="512">
        <v>0</v>
      </c>
      <c r="F81" s="444">
        <f>+D81*E81</f>
        <v>0</v>
      </c>
    </row>
    <row r="82" spans="1:6" s="440" customFormat="1" ht="24">
      <c r="A82" s="429" t="s">
        <v>848</v>
      </c>
      <c r="B82" s="441" t="s">
        <v>849</v>
      </c>
      <c r="C82" s="442" t="s">
        <v>138</v>
      </c>
      <c r="D82" s="443">
        <v>227</v>
      </c>
      <c r="E82" s="512">
        <v>0</v>
      </c>
      <c r="F82" s="444">
        <f>+D82*E82</f>
        <v>0</v>
      </c>
    </row>
    <row r="83" spans="1:6" s="440" customFormat="1" ht="24">
      <c r="A83" s="429"/>
      <c r="B83" s="441" t="s">
        <v>850</v>
      </c>
      <c r="C83" s="442" t="s">
        <v>138</v>
      </c>
      <c r="D83" s="443">
        <v>110</v>
      </c>
      <c r="E83" s="512">
        <v>0</v>
      </c>
      <c r="F83" s="444">
        <f>+D83*E83</f>
        <v>0</v>
      </c>
    </row>
    <row r="84" spans="1:6" s="426" customFormat="1" ht="16.5" thickBot="1">
      <c r="A84" s="420"/>
      <c r="B84" s="421"/>
      <c r="C84" s="422"/>
      <c r="D84" s="423"/>
      <c r="E84" s="424"/>
      <c r="F84" s="445">
        <f>SUM(F79:F83)</f>
        <v>0</v>
      </c>
    </row>
    <row r="85" spans="1:6" s="426" customFormat="1" ht="15.75">
      <c r="A85" s="420"/>
      <c r="B85" s="427" t="s">
        <v>836</v>
      </c>
      <c r="C85" s="281" t="s">
        <v>839</v>
      </c>
      <c r="D85" s="428" t="s">
        <v>840</v>
      </c>
      <c r="E85" s="428" t="s">
        <v>841</v>
      </c>
      <c r="F85" s="428" t="s">
        <v>766</v>
      </c>
    </row>
    <row r="86" spans="1:6" s="434" customFormat="1" ht="24">
      <c r="A86" s="429" t="s">
        <v>851</v>
      </c>
      <c r="B86" s="430" t="s">
        <v>852</v>
      </c>
      <c r="C86" s="431" t="s">
        <v>119</v>
      </c>
      <c r="D86" s="432">
        <f>+D91</f>
        <v>6</v>
      </c>
      <c r="E86" s="505">
        <v>0</v>
      </c>
      <c r="F86" s="433">
        <f aca="true" t="shared" si="1" ref="F86:F99">ROUND(E86*D86,2)</f>
        <v>0</v>
      </c>
    </row>
    <row r="87" spans="1:6" s="426" customFormat="1" ht="12.75">
      <c r="A87" s="429" t="s">
        <v>853</v>
      </c>
      <c r="B87" s="430" t="s">
        <v>854</v>
      </c>
      <c r="C87" s="431" t="s">
        <v>119</v>
      </c>
      <c r="D87" s="432">
        <f>+D91</f>
        <v>6</v>
      </c>
      <c r="E87" s="505">
        <v>0</v>
      </c>
      <c r="F87" s="433">
        <f t="shared" si="1"/>
        <v>0</v>
      </c>
    </row>
    <row r="88" spans="1:7" s="349" customFormat="1" ht="24">
      <c r="A88" s="429" t="s">
        <v>855</v>
      </c>
      <c r="B88" s="430" t="s">
        <v>856</v>
      </c>
      <c r="C88" s="431" t="s">
        <v>122</v>
      </c>
      <c r="D88" s="432">
        <f>+D90</f>
        <v>3</v>
      </c>
      <c r="E88" s="505">
        <v>0</v>
      </c>
      <c r="F88" s="433">
        <f>+D88*E88</f>
        <v>0</v>
      </c>
      <c r="G88" s="350"/>
    </row>
    <row r="89" spans="1:7" s="349" customFormat="1" ht="15.75">
      <c r="A89" s="429"/>
      <c r="B89" s="430" t="s">
        <v>857</v>
      </c>
      <c r="C89" s="431" t="s">
        <v>858</v>
      </c>
      <c r="D89" s="432">
        <f>+D88*0.02*2</f>
        <v>0.12</v>
      </c>
      <c r="E89" s="505">
        <v>0</v>
      </c>
      <c r="F89" s="433">
        <f>+D89*E89</f>
        <v>0</v>
      </c>
      <c r="G89" s="350"/>
    </row>
    <row r="90" spans="1:7" s="426" customFormat="1" ht="24">
      <c r="A90" s="429" t="s">
        <v>859</v>
      </c>
      <c r="B90" s="430" t="s">
        <v>860</v>
      </c>
      <c r="C90" s="431" t="s">
        <v>135</v>
      </c>
      <c r="D90" s="432">
        <f>+'SAD-rostliny'!D38</f>
        <v>3</v>
      </c>
      <c r="E90" s="505">
        <v>0</v>
      </c>
      <c r="F90" s="433">
        <f t="shared" si="1"/>
        <v>0</v>
      </c>
      <c r="G90" s="446"/>
    </row>
    <row r="91" spans="1:6" s="344" customFormat="1" ht="12.75">
      <c r="A91" s="429"/>
      <c r="B91" s="430" t="s">
        <v>861</v>
      </c>
      <c r="C91" s="431" t="s">
        <v>119</v>
      </c>
      <c r="D91" s="432">
        <f>+D90*2</f>
        <v>6</v>
      </c>
      <c r="E91" s="505">
        <v>0</v>
      </c>
      <c r="F91" s="433">
        <f t="shared" si="1"/>
        <v>0</v>
      </c>
    </row>
    <row r="92" spans="1:6" s="426" customFormat="1" ht="12.75">
      <c r="A92" s="429"/>
      <c r="B92" s="430" t="s">
        <v>862</v>
      </c>
      <c r="C92" s="431" t="s">
        <v>197</v>
      </c>
      <c r="D92" s="432">
        <f>+D91*3</f>
        <v>18</v>
      </c>
      <c r="E92" s="505">
        <v>0</v>
      </c>
      <c r="F92" s="433">
        <f t="shared" si="1"/>
        <v>0</v>
      </c>
    </row>
    <row r="93" spans="1:6" s="434" customFormat="1" ht="15">
      <c r="A93" s="429" t="s">
        <v>863</v>
      </c>
      <c r="B93" s="430" t="s">
        <v>864</v>
      </c>
      <c r="C93" s="431" t="s">
        <v>135</v>
      </c>
      <c r="D93" s="432">
        <f>+D90</f>
        <v>3</v>
      </c>
      <c r="E93" s="505">
        <v>0</v>
      </c>
      <c r="F93" s="433">
        <f t="shared" si="1"/>
        <v>0</v>
      </c>
    </row>
    <row r="94" spans="1:6" s="426" customFormat="1" ht="12.75">
      <c r="A94" s="429"/>
      <c r="B94" s="430" t="s">
        <v>865</v>
      </c>
      <c r="C94" s="431" t="s">
        <v>135</v>
      </c>
      <c r="D94" s="432">
        <f>+D90</f>
        <v>3</v>
      </c>
      <c r="E94" s="505">
        <v>0</v>
      </c>
      <c r="F94" s="433">
        <f t="shared" si="1"/>
        <v>0</v>
      </c>
    </row>
    <row r="95" spans="1:6" s="426" customFormat="1" ht="24">
      <c r="A95" s="429" t="s">
        <v>866</v>
      </c>
      <c r="B95" s="430" t="s">
        <v>867</v>
      </c>
      <c r="C95" s="431" t="s">
        <v>135</v>
      </c>
      <c r="D95" s="432">
        <f>+D90</f>
        <v>3</v>
      </c>
      <c r="E95" s="505">
        <v>0</v>
      </c>
      <c r="F95" s="433">
        <f>ROUND(E95*D95,2)</f>
        <v>0</v>
      </c>
    </row>
    <row r="96" spans="1:6" s="426" customFormat="1" ht="24">
      <c r="A96" s="429" t="s">
        <v>868</v>
      </c>
      <c r="B96" s="430" t="s">
        <v>869</v>
      </c>
      <c r="C96" s="431" t="s">
        <v>135</v>
      </c>
      <c r="D96" s="432">
        <f>+D90</f>
        <v>3</v>
      </c>
      <c r="E96" s="505">
        <v>0</v>
      </c>
      <c r="F96" s="433">
        <f t="shared" si="1"/>
        <v>0</v>
      </c>
    </row>
    <row r="97" spans="1:6" s="426" customFormat="1" ht="12.75">
      <c r="A97" s="429"/>
      <c r="B97" s="430" t="s">
        <v>870</v>
      </c>
      <c r="C97" s="431" t="s">
        <v>122</v>
      </c>
      <c r="D97" s="432">
        <f>+D96</f>
        <v>3</v>
      </c>
      <c r="E97" s="505">
        <v>0</v>
      </c>
      <c r="F97" s="433">
        <f t="shared" si="1"/>
        <v>0</v>
      </c>
    </row>
    <row r="98" spans="1:6" s="344" customFormat="1" ht="24">
      <c r="A98" s="429" t="s">
        <v>871</v>
      </c>
      <c r="B98" s="430" t="s">
        <v>872</v>
      </c>
      <c r="C98" s="431" t="s">
        <v>135</v>
      </c>
      <c r="D98" s="432">
        <f>+D90</f>
        <v>3</v>
      </c>
      <c r="E98" s="505">
        <v>0</v>
      </c>
      <c r="F98" s="433">
        <f t="shared" si="1"/>
        <v>0</v>
      </c>
    </row>
    <row r="99" spans="1:6" s="344" customFormat="1" ht="24">
      <c r="A99" s="429" t="s">
        <v>873</v>
      </c>
      <c r="B99" s="430" t="s">
        <v>874</v>
      </c>
      <c r="C99" s="431" t="s">
        <v>135</v>
      </c>
      <c r="D99" s="432">
        <f>+D90</f>
        <v>3</v>
      </c>
      <c r="E99" s="505">
        <v>0</v>
      </c>
      <c r="F99" s="433">
        <f t="shared" si="1"/>
        <v>0</v>
      </c>
    </row>
    <row r="100" spans="1:6" s="344" customFormat="1" ht="12.75">
      <c r="A100" s="429"/>
      <c r="B100" s="430" t="s">
        <v>875</v>
      </c>
      <c r="C100" s="431" t="s">
        <v>135</v>
      </c>
      <c r="D100" s="432">
        <f>+D98</f>
        <v>3</v>
      </c>
      <c r="E100" s="505">
        <v>0</v>
      </c>
      <c r="F100" s="433">
        <f>ROUND(E100*D100,2)</f>
        <v>0</v>
      </c>
    </row>
    <row r="101" spans="1:6" s="344" customFormat="1" ht="24">
      <c r="A101" s="429" t="s">
        <v>876</v>
      </c>
      <c r="B101" s="430" t="s">
        <v>877</v>
      </c>
      <c r="C101" s="431" t="s">
        <v>135</v>
      </c>
      <c r="D101" s="432">
        <f>+D90</f>
        <v>3</v>
      </c>
      <c r="E101" s="505">
        <v>0</v>
      </c>
      <c r="F101" s="433">
        <f>+D101*E101</f>
        <v>0</v>
      </c>
    </row>
    <row r="102" spans="1:6" ht="15">
      <c r="A102" s="429" t="s">
        <v>878</v>
      </c>
      <c r="B102" s="430" t="s">
        <v>879</v>
      </c>
      <c r="C102" s="431" t="s">
        <v>122</v>
      </c>
      <c r="D102" s="432">
        <f>+D90</f>
        <v>3</v>
      </c>
      <c r="E102" s="505">
        <v>0</v>
      </c>
      <c r="F102" s="433">
        <f aca="true" t="shared" si="2" ref="F102:F107">ROUND(E102*D102,2)</f>
        <v>0</v>
      </c>
    </row>
    <row r="103" spans="1:6" ht="24">
      <c r="A103" s="429"/>
      <c r="B103" s="430" t="s">
        <v>880</v>
      </c>
      <c r="C103" s="431" t="s">
        <v>119</v>
      </c>
      <c r="D103" s="432">
        <f>+D102*0.15</f>
        <v>0.44999999999999996</v>
      </c>
      <c r="E103" s="505">
        <v>0</v>
      </c>
      <c r="F103" s="447">
        <f aca="true" t="shared" si="3" ref="F103:F105">ROUND(E103*D103,2)</f>
        <v>0</v>
      </c>
    </row>
    <row r="104" spans="1:6" ht="15">
      <c r="A104" s="429" t="s">
        <v>928</v>
      </c>
      <c r="B104" s="430" t="s">
        <v>948</v>
      </c>
      <c r="C104" s="431" t="s">
        <v>119</v>
      </c>
      <c r="D104" s="432">
        <v>0.3</v>
      </c>
      <c r="E104" s="505">
        <v>0</v>
      </c>
      <c r="F104" s="447">
        <f t="shared" si="3"/>
        <v>0</v>
      </c>
    </row>
    <row r="105" spans="1:6" ht="15">
      <c r="A105" s="429" t="s">
        <v>949</v>
      </c>
      <c r="B105" s="430" t="s">
        <v>950</v>
      </c>
      <c r="C105" s="431" t="s">
        <v>119</v>
      </c>
      <c r="D105" s="432">
        <v>0.3</v>
      </c>
      <c r="E105" s="505">
        <v>0</v>
      </c>
      <c r="F105" s="447">
        <f t="shared" si="3"/>
        <v>0</v>
      </c>
    </row>
    <row r="106" spans="1:6" ht="24">
      <c r="A106" s="429" t="s">
        <v>951</v>
      </c>
      <c r="B106" s="430" t="s">
        <v>952</v>
      </c>
      <c r="C106" s="431" t="s">
        <v>119</v>
      </c>
      <c r="D106" s="432">
        <v>0.3</v>
      </c>
      <c r="E106" s="505">
        <v>0</v>
      </c>
      <c r="F106" s="447">
        <f aca="true" t="shared" si="4" ref="F106">ROUND(E106*D106,2)</f>
        <v>0</v>
      </c>
    </row>
    <row r="107" spans="1:6" ht="15.75" thickBot="1">
      <c r="A107" s="429" t="s">
        <v>953</v>
      </c>
      <c r="B107" s="430" t="s">
        <v>954</v>
      </c>
      <c r="C107" s="431" t="s">
        <v>119</v>
      </c>
      <c r="D107" s="432">
        <v>0.3</v>
      </c>
      <c r="E107" s="505">
        <v>0</v>
      </c>
      <c r="F107" s="447">
        <f t="shared" si="2"/>
        <v>0</v>
      </c>
    </row>
    <row r="108" spans="1:6" s="344" customFormat="1" ht="16.5" thickBot="1">
      <c r="A108" s="343"/>
      <c r="C108" s="343"/>
      <c r="D108" s="343"/>
      <c r="E108" s="343"/>
      <c r="F108" s="448">
        <f>SUM(F86:F107)</f>
        <v>0</v>
      </c>
    </row>
    <row r="109" spans="2:6" ht="15.75">
      <c r="B109" s="427" t="s">
        <v>837</v>
      </c>
      <c r="C109" s="281" t="s">
        <v>839</v>
      </c>
      <c r="D109" s="428" t="s">
        <v>840</v>
      </c>
      <c r="E109" s="428" t="s">
        <v>841</v>
      </c>
      <c r="F109" s="428" t="s">
        <v>766</v>
      </c>
    </row>
    <row r="110" spans="1:6" s="434" customFormat="1" ht="24">
      <c r="A110" s="429" t="s">
        <v>851</v>
      </c>
      <c r="B110" s="430" t="s">
        <v>852</v>
      </c>
      <c r="C110" s="431" t="s">
        <v>119</v>
      </c>
      <c r="D110" s="432">
        <f>+D120*2</f>
        <v>63.040000000000006</v>
      </c>
      <c r="E110" s="505">
        <v>0</v>
      </c>
      <c r="F110" s="433">
        <f aca="true" t="shared" si="5" ref="F110:F111">ROUND(E110*D110,2)</f>
        <v>0</v>
      </c>
    </row>
    <row r="111" spans="1:6" s="426" customFormat="1" ht="12.75">
      <c r="A111" s="429" t="s">
        <v>853</v>
      </c>
      <c r="B111" s="430" t="s">
        <v>854</v>
      </c>
      <c r="C111" s="431" t="s">
        <v>119</v>
      </c>
      <c r="D111" s="432">
        <f>+D110</f>
        <v>63.040000000000006</v>
      </c>
      <c r="E111" s="505">
        <v>0</v>
      </c>
      <c r="F111" s="433">
        <f t="shared" si="5"/>
        <v>0</v>
      </c>
    </row>
    <row r="112" spans="1:7" s="349" customFormat="1" ht="24">
      <c r="A112" s="429" t="s">
        <v>855</v>
      </c>
      <c r="B112" s="430" t="s">
        <v>856</v>
      </c>
      <c r="C112" s="431" t="s">
        <v>122</v>
      </c>
      <c r="D112" s="432">
        <f>+'SAD-rostliny'!C23</f>
        <v>244</v>
      </c>
      <c r="E112" s="505">
        <v>0</v>
      </c>
      <c r="F112" s="433">
        <f>+D112*E112</f>
        <v>0</v>
      </c>
      <c r="G112" s="350"/>
    </row>
    <row r="113" spans="1:7" s="349" customFormat="1" ht="15.75">
      <c r="A113" s="429"/>
      <c r="B113" s="430" t="s">
        <v>857</v>
      </c>
      <c r="C113" s="431" t="s">
        <v>858</v>
      </c>
      <c r="D113" s="432">
        <f>+D112*0.02</f>
        <v>4.88</v>
      </c>
      <c r="E113" s="505">
        <v>0</v>
      </c>
      <c r="F113" s="433">
        <f>+D113*E113</f>
        <v>0</v>
      </c>
      <c r="G113" s="350"/>
    </row>
    <row r="114" spans="1:7" s="349" customFormat="1" ht="15.75">
      <c r="A114" s="429" t="s">
        <v>881</v>
      </c>
      <c r="B114" s="430" t="s">
        <v>882</v>
      </c>
      <c r="C114" s="431" t="s">
        <v>122</v>
      </c>
      <c r="D114" s="432">
        <f>+D112</f>
        <v>244</v>
      </c>
      <c r="E114" s="505">
        <v>0</v>
      </c>
      <c r="F114" s="433">
        <f aca="true" t="shared" si="6" ref="F114:F128">+D114*E114</f>
        <v>0</v>
      </c>
      <c r="G114" s="350"/>
    </row>
    <row r="115" spans="1:7" ht="24">
      <c r="A115" s="429" t="s">
        <v>883</v>
      </c>
      <c r="B115" s="430" t="s">
        <v>884</v>
      </c>
      <c r="C115" s="431" t="s">
        <v>135</v>
      </c>
      <c r="D115" s="432">
        <f>+'SAD-rostliny'!D139+'SAD-rostliny'!D141+'SAD-rostliny'!D144+'SAD-rostliny'!D145</f>
        <v>34</v>
      </c>
      <c r="E115" s="505">
        <v>0</v>
      </c>
      <c r="F115" s="433">
        <f t="shared" si="6"/>
        <v>0</v>
      </c>
      <c r="G115" s="449" t="s">
        <v>885</v>
      </c>
    </row>
    <row r="116" spans="1:7" ht="24">
      <c r="A116" s="429" t="s">
        <v>886</v>
      </c>
      <c r="B116" s="430" t="s">
        <v>887</v>
      </c>
      <c r="C116" s="431" t="s">
        <v>135</v>
      </c>
      <c r="D116" s="432">
        <f>+'SAD-rostliny'!D138+'SAD-rostliny'!D140+'SAD-rostliny'!D142+'SAD-rostliny'!D143</f>
        <v>123</v>
      </c>
      <c r="E116" s="505">
        <v>0</v>
      </c>
      <c r="F116" s="433">
        <f t="shared" si="6"/>
        <v>0</v>
      </c>
      <c r="G116" s="449" t="s">
        <v>885</v>
      </c>
    </row>
    <row r="117" spans="1:7" ht="24">
      <c r="A117" s="429" t="s">
        <v>888</v>
      </c>
      <c r="B117" s="430" t="s">
        <v>889</v>
      </c>
      <c r="C117" s="431" t="s">
        <v>135</v>
      </c>
      <c r="D117" s="432">
        <f>+'SAD-rostliny'!D156+'SAD-rostliny'!D157+'SAD-rostliny'!D158+'SAD-rostliny'!D159+'SAD-rostliny'!D160</f>
        <v>931</v>
      </c>
      <c r="E117" s="505">
        <v>0</v>
      </c>
      <c r="F117" s="433">
        <f t="shared" si="6"/>
        <v>0</v>
      </c>
      <c r="G117" s="449" t="s">
        <v>890</v>
      </c>
    </row>
    <row r="118" spans="1:7" ht="24">
      <c r="A118" s="429" t="s">
        <v>891</v>
      </c>
      <c r="B118" s="430" t="s">
        <v>892</v>
      </c>
      <c r="C118" s="431" t="s">
        <v>135</v>
      </c>
      <c r="D118" s="432">
        <f>+'SAD-rostliny'!D177+'SAD-rostliny'!D178</f>
        <v>50</v>
      </c>
      <c r="E118" s="505">
        <v>0</v>
      </c>
      <c r="F118" s="433">
        <f t="shared" si="6"/>
        <v>0</v>
      </c>
      <c r="G118" s="449" t="s">
        <v>893</v>
      </c>
    </row>
    <row r="119" spans="1:7" ht="24">
      <c r="A119" s="429" t="s">
        <v>894</v>
      </c>
      <c r="B119" s="430" t="s">
        <v>895</v>
      </c>
      <c r="C119" s="431" t="s">
        <v>135</v>
      </c>
      <c r="D119" s="432">
        <f>+'SAD-rostliny'!D179+'SAD-rostliny'!D180</f>
        <v>400</v>
      </c>
      <c r="E119" s="505">
        <v>0</v>
      </c>
      <c r="F119" s="433">
        <f t="shared" si="6"/>
        <v>0</v>
      </c>
      <c r="G119" s="449" t="s">
        <v>893</v>
      </c>
    </row>
    <row r="120" spans="1:7" ht="15">
      <c r="A120" s="429"/>
      <c r="B120" s="430" t="s">
        <v>896</v>
      </c>
      <c r="C120" s="431" t="s">
        <v>119</v>
      </c>
      <c r="D120" s="432">
        <f>+D115*0.125+D116*0.05+D117*0.02+D118*0.01+D119*0.005</f>
        <v>31.520000000000003</v>
      </c>
      <c r="E120" s="505">
        <v>0</v>
      </c>
      <c r="F120" s="433">
        <f t="shared" si="6"/>
        <v>0</v>
      </c>
      <c r="G120" s="449"/>
    </row>
    <row r="121" spans="1:6" ht="15">
      <c r="A121" s="429"/>
      <c r="B121" s="430" t="s">
        <v>862</v>
      </c>
      <c r="C121" s="431" t="s">
        <v>197</v>
      </c>
      <c r="D121" s="432">
        <f>+D120*3</f>
        <v>94.56</v>
      </c>
      <c r="E121" s="505">
        <v>0</v>
      </c>
      <c r="F121" s="433">
        <f t="shared" si="6"/>
        <v>0</v>
      </c>
    </row>
    <row r="122" spans="1:6" ht="24">
      <c r="A122" s="429" t="s">
        <v>897</v>
      </c>
      <c r="B122" s="430" t="s">
        <v>898</v>
      </c>
      <c r="C122" s="431" t="s">
        <v>135</v>
      </c>
      <c r="D122" s="432">
        <f>+D115</f>
        <v>34</v>
      </c>
      <c r="E122" s="505">
        <v>0</v>
      </c>
      <c r="F122" s="433">
        <f t="shared" si="6"/>
        <v>0</v>
      </c>
    </row>
    <row r="123" spans="1:7" ht="24">
      <c r="A123" s="429" t="s">
        <v>899</v>
      </c>
      <c r="B123" s="430" t="s">
        <v>900</v>
      </c>
      <c r="C123" s="431" t="s">
        <v>135</v>
      </c>
      <c r="D123" s="432">
        <f>+D116</f>
        <v>123</v>
      </c>
      <c r="E123" s="505">
        <v>0</v>
      </c>
      <c r="F123" s="433">
        <f t="shared" si="6"/>
        <v>0</v>
      </c>
      <c r="G123" s="284"/>
    </row>
    <row r="124" spans="1:6" ht="24">
      <c r="A124" s="429" t="s">
        <v>901</v>
      </c>
      <c r="B124" s="430" t="s">
        <v>902</v>
      </c>
      <c r="C124" s="431" t="s">
        <v>135</v>
      </c>
      <c r="D124" s="432">
        <f>+D117</f>
        <v>931</v>
      </c>
      <c r="E124" s="505">
        <v>0</v>
      </c>
      <c r="F124" s="433">
        <f t="shared" si="6"/>
        <v>0</v>
      </c>
    </row>
    <row r="125" spans="1:6" ht="15">
      <c r="A125" s="429" t="s">
        <v>903</v>
      </c>
      <c r="B125" s="430" t="s">
        <v>904</v>
      </c>
      <c r="C125" s="431" t="s">
        <v>135</v>
      </c>
      <c r="D125" s="432">
        <f>+D118+D119</f>
        <v>450</v>
      </c>
      <c r="E125" s="505">
        <v>0</v>
      </c>
      <c r="F125" s="433">
        <f t="shared" si="6"/>
        <v>0</v>
      </c>
    </row>
    <row r="126" spans="1:6" ht="24">
      <c r="A126" s="429" t="s">
        <v>905</v>
      </c>
      <c r="B126" s="430" t="s">
        <v>906</v>
      </c>
      <c r="C126" s="431" t="s">
        <v>122</v>
      </c>
      <c r="D126" s="432">
        <f>+D114</f>
        <v>244</v>
      </c>
      <c r="E126" s="505">
        <v>0</v>
      </c>
      <c r="F126" s="433">
        <f t="shared" si="6"/>
        <v>0</v>
      </c>
    </row>
    <row r="127" spans="1:6" ht="24">
      <c r="A127" s="429" t="s">
        <v>907</v>
      </c>
      <c r="B127" s="430" t="s">
        <v>908</v>
      </c>
      <c r="C127" s="431" t="s">
        <v>135</v>
      </c>
      <c r="D127" s="432">
        <f>+D115+D116+D117+D118+D119</f>
        <v>1538</v>
      </c>
      <c r="E127" s="505">
        <v>0</v>
      </c>
      <c r="F127" s="433">
        <f t="shared" si="6"/>
        <v>0</v>
      </c>
    </row>
    <row r="128" spans="1:6" ht="15">
      <c r="A128" s="429"/>
      <c r="B128" s="430" t="s">
        <v>909</v>
      </c>
      <c r="C128" s="431" t="s">
        <v>135</v>
      </c>
      <c r="D128" s="432">
        <f>+D127</f>
        <v>1538</v>
      </c>
      <c r="E128" s="505">
        <v>0</v>
      </c>
      <c r="F128" s="433">
        <f t="shared" si="6"/>
        <v>0</v>
      </c>
    </row>
    <row r="129" spans="1:6" ht="15">
      <c r="A129" s="429" t="s">
        <v>878</v>
      </c>
      <c r="B129" s="430" t="s">
        <v>879</v>
      </c>
      <c r="C129" s="431" t="s">
        <v>122</v>
      </c>
      <c r="D129" s="432">
        <f>+D112</f>
        <v>244</v>
      </c>
      <c r="E129" s="505">
        <v>0</v>
      </c>
      <c r="F129" s="433">
        <f aca="true" t="shared" si="7" ref="F129:F134">ROUND(E129*D129,2)</f>
        <v>0</v>
      </c>
    </row>
    <row r="130" spans="1:6" ht="24">
      <c r="A130" s="429"/>
      <c r="B130" s="430" t="s">
        <v>910</v>
      </c>
      <c r="C130" s="431" t="s">
        <v>119</v>
      </c>
      <c r="D130" s="432">
        <f>+D129*0.15</f>
        <v>36.6</v>
      </c>
      <c r="E130" s="505">
        <v>0</v>
      </c>
      <c r="F130" s="447">
        <f aca="true" t="shared" si="8" ref="F130">ROUND(E130*D130,2)</f>
        <v>0</v>
      </c>
    </row>
    <row r="131" spans="1:6" ht="15">
      <c r="A131" s="429" t="s">
        <v>932</v>
      </c>
      <c r="B131" s="430" t="s">
        <v>955</v>
      </c>
      <c r="C131" s="431" t="s">
        <v>119</v>
      </c>
      <c r="D131" s="432">
        <v>10.88</v>
      </c>
      <c r="E131" s="505">
        <v>0</v>
      </c>
      <c r="F131" s="447">
        <f aca="true" t="shared" si="9" ref="F131:F133">ROUND(E131*D131,2)</f>
        <v>0</v>
      </c>
    </row>
    <row r="132" spans="1:6" ht="15">
      <c r="A132" s="429" t="s">
        <v>949</v>
      </c>
      <c r="B132" s="430" t="s">
        <v>950</v>
      </c>
      <c r="C132" s="431" t="s">
        <v>119</v>
      </c>
      <c r="D132" s="432">
        <v>10.88</v>
      </c>
      <c r="E132" s="505">
        <v>0</v>
      </c>
      <c r="F132" s="447">
        <f t="shared" si="9"/>
        <v>0</v>
      </c>
    </row>
    <row r="133" spans="1:6" ht="24">
      <c r="A133" s="429" t="s">
        <v>951</v>
      </c>
      <c r="B133" s="430" t="s">
        <v>952</v>
      </c>
      <c r="C133" s="431" t="s">
        <v>119</v>
      </c>
      <c r="D133" s="432">
        <v>10.88</v>
      </c>
      <c r="E133" s="505">
        <v>0</v>
      </c>
      <c r="F133" s="447">
        <f t="shared" si="9"/>
        <v>0</v>
      </c>
    </row>
    <row r="134" spans="1:6" ht="15.75" thickBot="1">
      <c r="A134" s="429" t="s">
        <v>953</v>
      </c>
      <c r="B134" s="430" t="s">
        <v>954</v>
      </c>
      <c r="C134" s="431" t="s">
        <v>119</v>
      </c>
      <c r="D134" s="432">
        <v>10.88</v>
      </c>
      <c r="E134" s="505">
        <v>0</v>
      </c>
      <c r="F134" s="447">
        <f t="shared" si="7"/>
        <v>0</v>
      </c>
    </row>
    <row r="135" ht="16.5" thickBot="1">
      <c r="F135" s="450">
        <f>SUM(F110:F134)</f>
        <v>0</v>
      </c>
    </row>
    <row r="136" spans="1:7" s="426" customFormat="1" ht="15.75">
      <c r="A136" s="420"/>
      <c r="B136" s="427" t="s">
        <v>838</v>
      </c>
      <c r="C136" s="281" t="s">
        <v>839</v>
      </c>
      <c r="D136" s="428" t="s">
        <v>840</v>
      </c>
      <c r="E136" s="428" t="s">
        <v>841</v>
      </c>
      <c r="F136" s="428" t="s">
        <v>766</v>
      </c>
      <c r="G136" s="281"/>
    </row>
    <row r="137" spans="1:6" s="453" customFormat="1" ht="24">
      <c r="A137" s="318">
        <v>181111111</v>
      </c>
      <c r="B137" s="316" t="s">
        <v>911</v>
      </c>
      <c r="C137" s="318" t="s">
        <v>122</v>
      </c>
      <c r="D137" s="451">
        <v>80</v>
      </c>
      <c r="E137" s="506">
        <v>0</v>
      </c>
      <c r="F137" s="452">
        <f aca="true" t="shared" si="10" ref="F137:F153">+D137*E137</f>
        <v>0</v>
      </c>
    </row>
    <row r="138" spans="1:6" s="454" customFormat="1" ht="24">
      <c r="A138" s="318">
        <v>182303111</v>
      </c>
      <c r="B138" s="316" t="s">
        <v>912</v>
      </c>
      <c r="C138" s="318" t="s">
        <v>122</v>
      </c>
      <c r="D138" s="451">
        <f>+D137</f>
        <v>80</v>
      </c>
      <c r="E138" s="506">
        <v>0</v>
      </c>
      <c r="F138" s="452">
        <f t="shared" si="10"/>
        <v>0</v>
      </c>
    </row>
    <row r="139" spans="1:7" s="456" customFormat="1" ht="12">
      <c r="A139" s="338"/>
      <c r="B139" s="334" t="s">
        <v>913</v>
      </c>
      <c r="C139" s="338" t="s">
        <v>119</v>
      </c>
      <c r="D139" s="451">
        <f>+D137*0.05*2</f>
        <v>8</v>
      </c>
      <c r="E139" s="506">
        <v>0</v>
      </c>
      <c r="F139" s="452">
        <f t="shared" si="10"/>
        <v>0</v>
      </c>
      <c r="G139" s="455"/>
    </row>
    <row r="140" spans="1:6" ht="15">
      <c r="A140" s="429"/>
      <c r="B140" s="430" t="s">
        <v>862</v>
      </c>
      <c r="C140" s="431" t="s">
        <v>197</v>
      </c>
      <c r="D140" s="432">
        <f>+D139*3</f>
        <v>24</v>
      </c>
      <c r="E140" s="505">
        <v>0</v>
      </c>
      <c r="F140" s="433">
        <f t="shared" si="10"/>
        <v>0</v>
      </c>
    </row>
    <row r="141" spans="1:7" s="456" customFormat="1" ht="12">
      <c r="A141" s="318">
        <v>183403114</v>
      </c>
      <c r="B141" s="316" t="s">
        <v>914</v>
      </c>
      <c r="C141" s="318" t="s">
        <v>122</v>
      </c>
      <c r="D141" s="451">
        <f>+D137</f>
        <v>80</v>
      </c>
      <c r="E141" s="506">
        <v>0</v>
      </c>
      <c r="F141" s="452">
        <f t="shared" si="10"/>
        <v>0</v>
      </c>
      <c r="G141" s="455"/>
    </row>
    <row r="142" spans="1:6" s="454" customFormat="1" ht="12">
      <c r="A142" s="318">
        <v>183403153</v>
      </c>
      <c r="B142" s="316" t="s">
        <v>915</v>
      </c>
      <c r="C142" s="318" t="s">
        <v>122</v>
      </c>
      <c r="D142" s="451">
        <f>+D137</f>
        <v>80</v>
      </c>
      <c r="E142" s="506">
        <v>0</v>
      </c>
      <c r="F142" s="452">
        <f t="shared" si="10"/>
        <v>0</v>
      </c>
    </row>
    <row r="143" spans="1:7" s="349" customFormat="1" ht="24">
      <c r="A143" s="429" t="s">
        <v>855</v>
      </c>
      <c r="B143" s="430" t="s">
        <v>856</v>
      </c>
      <c r="C143" s="431" t="s">
        <v>122</v>
      </c>
      <c r="D143" s="432">
        <f>+D137</f>
        <v>80</v>
      </c>
      <c r="E143" s="505">
        <v>0</v>
      </c>
      <c r="F143" s="433">
        <f>+D143*E143</f>
        <v>0</v>
      </c>
      <c r="G143" s="350"/>
    </row>
    <row r="144" spans="1:7" s="349" customFormat="1" ht="15.75">
      <c r="A144" s="429"/>
      <c r="B144" s="430" t="s">
        <v>857</v>
      </c>
      <c r="C144" s="431" t="s">
        <v>858</v>
      </c>
      <c r="D144" s="432">
        <f>+D137*0.02</f>
        <v>1.6</v>
      </c>
      <c r="E144" s="505">
        <v>0</v>
      </c>
      <c r="F144" s="433">
        <f>+D144*E144</f>
        <v>0</v>
      </c>
      <c r="G144" s="350"/>
    </row>
    <row r="145" spans="1:6" s="454" customFormat="1" ht="24">
      <c r="A145" s="318">
        <v>185802113</v>
      </c>
      <c r="B145" s="316" t="s">
        <v>916</v>
      </c>
      <c r="C145" s="318" t="s">
        <v>122</v>
      </c>
      <c r="D145" s="451">
        <f>+D137</f>
        <v>80</v>
      </c>
      <c r="E145" s="506">
        <v>0</v>
      </c>
      <c r="F145" s="452">
        <f t="shared" si="10"/>
        <v>0</v>
      </c>
    </row>
    <row r="146" spans="1:6" s="453" customFormat="1" ht="12">
      <c r="A146" s="318"/>
      <c r="B146" s="316" t="s">
        <v>917</v>
      </c>
      <c r="C146" s="318" t="s">
        <v>197</v>
      </c>
      <c r="D146" s="451">
        <f>+D137*0.03</f>
        <v>2.4</v>
      </c>
      <c r="E146" s="506">
        <v>0</v>
      </c>
      <c r="F146" s="452">
        <f t="shared" si="10"/>
        <v>0</v>
      </c>
    </row>
    <row r="147" spans="1:6" s="454" customFormat="1" ht="24">
      <c r="A147" s="318">
        <v>181411131</v>
      </c>
      <c r="B147" s="316" t="s">
        <v>918</v>
      </c>
      <c r="C147" s="318" t="s">
        <v>122</v>
      </c>
      <c r="D147" s="451">
        <f>+D137</f>
        <v>80</v>
      </c>
      <c r="E147" s="506">
        <v>0</v>
      </c>
      <c r="F147" s="452">
        <f t="shared" si="10"/>
        <v>0</v>
      </c>
    </row>
    <row r="148" spans="1:6" s="453" customFormat="1" ht="12">
      <c r="A148" s="318"/>
      <c r="B148" s="316" t="s">
        <v>919</v>
      </c>
      <c r="C148" s="318" t="s">
        <v>197</v>
      </c>
      <c r="D148" s="451">
        <f>+D137*0.03</f>
        <v>2.4</v>
      </c>
      <c r="E148" s="506">
        <v>0</v>
      </c>
      <c r="F148" s="452">
        <f t="shared" si="10"/>
        <v>0</v>
      </c>
    </row>
    <row r="149" spans="1:6" s="457" customFormat="1" ht="12">
      <c r="A149" s="318">
        <v>183403161</v>
      </c>
      <c r="B149" s="316" t="s">
        <v>920</v>
      </c>
      <c r="C149" s="318" t="s">
        <v>122</v>
      </c>
      <c r="D149" s="451">
        <f>+D137*2</f>
        <v>160</v>
      </c>
      <c r="E149" s="506">
        <v>0</v>
      </c>
      <c r="F149" s="452">
        <f aca="true" t="shared" si="11" ref="F149:F152">+D149*E149</f>
        <v>0</v>
      </c>
    </row>
    <row r="150" spans="1:6" s="457" customFormat="1" ht="12">
      <c r="A150" s="318">
        <v>185804312</v>
      </c>
      <c r="B150" s="316" t="s">
        <v>956</v>
      </c>
      <c r="C150" s="318" t="s">
        <v>119</v>
      </c>
      <c r="D150" s="451">
        <v>0.8</v>
      </c>
      <c r="E150" s="506">
        <v>0</v>
      </c>
      <c r="F150" s="452">
        <f t="shared" si="11"/>
        <v>0</v>
      </c>
    </row>
    <row r="151" spans="1:6" s="457" customFormat="1" ht="12">
      <c r="A151" s="318">
        <v>185851121</v>
      </c>
      <c r="B151" s="316" t="s">
        <v>950</v>
      </c>
      <c r="C151" s="318" t="s">
        <v>119</v>
      </c>
      <c r="D151" s="451">
        <v>0.8</v>
      </c>
      <c r="E151" s="506">
        <v>0</v>
      </c>
      <c r="F151" s="452">
        <f t="shared" si="11"/>
        <v>0</v>
      </c>
    </row>
    <row r="152" spans="1:6" s="457" customFormat="1" ht="24">
      <c r="A152" s="318">
        <v>185851129</v>
      </c>
      <c r="B152" s="316" t="s">
        <v>952</v>
      </c>
      <c r="C152" s="318" t="s">
        <v>119</v>
      </c>
      <c r="D152" s="451">
        <v>0.8</v>
      </c>
      <c r="E152" s="506">
        <v>0</v>
      </c>
      <c r="F152" s="452">
        <f t="shared" si="11"/>
        <v>0</v>
      </c>
    </row>
    <row r="153" spans="1:6" s="457" customFormat="1" ht="12">
      <c r="A153" s="318">
        <v>82113210</v>
      </c>
      <c r="B153" s="316" t="s">
        <v>954</v>
      </c>
      <c r="C153" s="318" t="s">
        <v>119</v>
      </c>
      <c r="D153" s="451">
        <v>0.8</v>
      </c>
      <c r="E153" s="506">
        <v>0</v>
      </c>
      <c r="F153" s="452">
        <f t="shared" si="10"/>
        <v>0</v>
      </c>
    </row>
    <row r="154" spans="1:6" s="416" customFormat="1" ht="16.5" thickBot="1">
      <c r="A154" s="343"/>
      <c r="B154" s="344"/>
      <c r="C154" s="343"/>
      <c r="D154" s="343"/>
      <c r="E154" s="343"/>
      <c r="F154" s="458">
        <f>SUM(F137:F153)</f>
        <v>0</v>
      </c>
    </row>
    <row r="155" s="416" customFormat="1" ht="15.75">
      <c r="A155" s="350"/>
    </row>
    <row r="156" s="416" customFormat="1" ht="15.75">
      <c r="A156" s="350"/>
    </row>
    <row r="157" s="416" customFormat="1" ht="15.75">
      <c r="A157" s="350"/>
    </row>
    <row r="158" s="416" customFormat="1" ht="15.75">
      <c r="A158" s="350"/>
    </row>
    <row r="159" s="416" customFormat="1" ht="15.75">
      <c r="A159" s="350"/>
    </row>
    <row r="160" s="416" customFormat="1" ht="15.75">
      <c r="A160" s="350"/>
    </row>
    <row r="161" s="416" customFormat="1" ht="15.75">
      <c r="A161" s="350"/>
    </row>
    <row r="162" s="416" customFormat="1" ht="15.75">
      <c r="A162" s="350"/>
    </row>
    <row r="163" s="416" customFormat="1" ht="15.75">
      <c r="A163" s="350"/>
    </row>
    <row r="164" s="416" customFormat="1" ht="15.75">
      <c r="A164" s="350"/>
    </row>
    <row r="165" s="416" customFormat="1" ht="15.75">
      <c r="A165" s="350"/>
    </row>
    <row r="166" s="416" customFormat="1" ht="15.75">
      <c r="A166" s="350"/>
    </row>
    <row r="167" s="416" customFormat="1" ht="15.75">
      <c r="A167" s="350"/>
    </row>
    <row r="168" s="416" customFormat="1" ht="15.75">
      <c r="A168" s="350"/>
    </row>
    <row r="169" s="416" customFormat="1" ht="15.75">
      <c r="A169" s="350"/>
    </row>
    <row r="170" s="416" customFormat="1" ht="15.75">
      <c r="A170" s="350"/>
    </row>
    <row r="171" s="416" customFormat="1" ht="15.75">
      <c r="A171" s="350"/>
    </row>
    <row r="172" s="416" customFormat="1" ht="15.75">
      <c r="A172" s="350"/>
    </row>
    <row r="173" s="416" customFormat="1" ht="15.75">
      <c r="A173" s="350"/>
    </row>
    <row r="174" s="416" customFormat="1" ht="15.75">
      <c r="A174" s="350"/>
    </row>
    <row r="175" s="416" customFormat="1" ht="15.75">
      <c r="A175" s="350"/>
    </row>
    <row r="176" s="416" customFormat="1" ht="15.75">
      <c r="A176" s="350"/>
    </row>
    <row r="177" s="416" customFormat="1" ht="15.75">
      <c r="A177" s="350"/>
    </row>
    <row r="178" s="416" customFormat="1" ht="15.75">
      <c r="A178" s="350"/>
    </row>
    <row r="179" s="416" customFormat="1" ht="15.75">
      <c r="A179" s="350"/>
    </row>
    <row r="180" s="416" customFormat="1" ht="15.75">
      <c r="A180" s="350"/>
    </row>
    <row r="181" s="416" customFormat="1" ht="15.75">
      <c r="A181" s="350"/>
    </row>
    <row r="182" s="416" customFormat="1" ht="15.75">
      <c r="A182" s="350"/>
    </row>
    <row r="183" s="416" customFormat="1" ht="15.75">
      <c r="A183" s="350"/>
    </row>
    <row r="184" s="416" customFormat="1" ht="15.75">
      <c r="A184" s="350"/>
    </row>
    <row r="185" s="416" customFormat="1" ht="15.75">
      <c r="A185" s="350"/>
    </row>
    <row r="186" s="416" customFormat="1" ht="15.75">
      <c r="A186" s="350"/>
    </row>
    <row r="187" s="416" customFormat="1" ht="15.75">
      <c r="A187" s="350"/>
    </row>
    <row r="188" s="416" customFormat="1" ht="15.75">
      <c r="A188" s="350"/>
    </row>
    <row r="189" s="416" customFormat="1" ht="15.75">
      <c r="A189" s="350"/>
    </row>
    <row r="190" s="416" customFormat="1" ht="15.75">
      <c r="A190" s="350"/>
    </row>
    <row r="191" s="416" customFormat="1" ht="15.75">
      <c r="A191" s="350"/>
    </row>
    <row r="192" s="416" customFormat="1" ht="15.75">
      <c r="A192" s="350"/>
    </row>
    <row r="193" s="416" customFormat="1" ht="15.75">
      <c r="A193" s="350"/>
    </row>
    <row r="194" s="416" customFormat="1" ht="15.75">
      <c r="A194" s="350"/>
    </row>
    <row r="195" s="416" customFormat="1" ht="15.75">
      <c r="A195" s="350"/>
    </row>
    <row r="196" s="416" customFormat="1" ht="15.75">
      <c r="A196" s="350"/>
    </row>
    <row r="197" s="416" customFormat="1" ht="15.75">
      <c r="A197" s="350"/>
    </row>
    <row r="198" s="416" customFormat="1" ht="15.75">
      <c r="A198" s="350"/>
    </row>
    <row r="199" s="416" customFormat="1" ht="15.75">
      <c r="A199" s="350"/>
    </row>
    <row r="200" s="416" customFormat="1" ht="15.75">
      <c r="A200" s="350"/>
    </row>
    <row r="201" s="416" customFormat="1" ht="15.75">
      <c r="A201" s="350"/>
    </row>
    <row r="202" s="416" customFormat="1" ht="15.75">
      <c r="A202" s="350"/>
    </row>
    <row r="203" s="416" customFormat="1" ht="15.75">
      <c r="A203" s="350"/>
    </row>
    <row r="204" s="416" customFormat="1" ht="15.75">
      <c r="A204" s="350"/>
    </row>
    <row r="205" s="416" customFormat="1" ht="15.75">
      <c r="A205" s="350"/>
    </row>
    <row r="206" s="416" customFormat="1" ht="15.75">
      <c r="A206" s="350"/>
    </row>
    <row r="207" s="416" customFormat="1" ht="15.75">
      <c r="A207" s="350"/>
    </row>
    <row r="208" s="416" customFormat="1" ht="15.75">
      <c r="A208" s="350"/>
    </row>
    <row r="209" s="416" customFormat="1" ht="15.75">
      <c r="A209" s="350"/>
    </row>
    <row r="210" s="416" customFormat="1" ht="15.75">
      <c r="A210" s="350"/>
    </row>
    <row r="211" s="416" customFormat="1" ht="15.75">
      <c r="A211" s="350"/>
    </row>
    <row r="212" s="416" customFormat="1" ht="15.75">
      <c r="A212" s="350"/>
    </row>
    <row r="213" s="416" customFormat="1" ht="15.75">
      <c r="A213" s="350"/>
    </row>
    <row r="214" s="416" customFormat="1" ht="15.75">
      <c r="A214" s="350"/>
    </row>
    <row r="215" s="416" customFormat="1" ht="15.75">
      <c r="A215" s="350"/>
    </row>
    <row r="216" s="416" customFormat="1" ht="15.75">
      <c r="A216" s="350"/>
    </row>
    <row r="217" s="416" customFormat="1" ht="15.75">
      <c r="A217" s="350"/>
    </row>
    <row r="218" s="416" customFormat="1" ht="15.75">
      <c r="A218" s="350"/>
    </row>
    <row r="219" s="416" customFormat="1" ht="15.75">
      <c r="A219" s="350"/>
    </row>
    <row r="220" s="416" customFormat="1" ht="15.75">
      <c r="A220" s="350"/>
    </row>
    <row r="221" s="416" customFormat="1" ht="15.75">
      <c r="A221" s="350"/>
    </row>
    <row r="222" s="416" customFormat="1" ht="15.75">
      <c r="A222" s="350"/>
    </row>
    <row r="223" s="416" customFormat="1" ht="15.75">
      <c r="A223" s="350"/>
    </row>
    <row r="224" s="416" customFormat="1" ht="15.75">
      <c r="A224" s="350"/>
    </row>
    <row r="225" s="416" customFormat="1" ht="15.75">
      <c r="A225" s="350"/>
    </row>
    <row r="226" s="416" customFormat="1" ht="15.75">
      <c r="A226" s="350"/>
    </row>
    <row r="227" s="416" customFormat="1" ht="15.75">
      <c r="A227" s="350"/>
    </row>
    <row r="228" s="416" customFormat="1" ht="15.75">
      <c r="A228" s="350"/>
    </row>
    <row r="229" s="416" customFormat="1" ht="15.75">
      <c r="A229" s="350"/>
    </row>
    <row r="230" s="416" customFormat="1" ht="15.75">
      <c r="A230" s="350"/>
    </row>
    <row r="231" s="416" customFormat="1" ht="15.75">
      <c r="A231" s="350"/>
    </row>
    <row r="232" s="416" customFormat="1" ht="15.75">
      <c r="A232" s="350"/>
    </row>
    <row r="233" s="416" customFormat="1" ht="15.75">
      <c r="A233" s="350"/>
    </row>
    <row r="234" s="416" customFormat="1" ht="15.75">
      <c r="A234" s="350"/>
    </row>
    <row r="235" s="416" customFormat="1" ht="15.75">
      <c r="A235" s="350"/>
    </row>
    <row r="236" s="416" customFormat="1" ht="15.75">
      <c r="A236" s="350"/>
    </row>
    <row r="237" s="416" customFormat="1" ht="15.75">
      <c r="A237" s="350"/>
    </row>
    <row r="238" s="416" customFormat="1" ht="15.75">
      <c r="A238" s="350"/>
    </row>
    <row r="239" s="416" customFormat="1" ht="15.75">
      <c r="A239" s="350"/>
    </row>
    <row r="240" s="416" customFormat="1" ht="15.75">
      <c r="A240" s="350"/>
    </row>
    <row r="241" s="416" customFormat="1" ht="15.75">
      <c r="A241" s="350"/>
    </row>
    <row r="242" s="416" customFormat="1" ht="15.75">
      <c r="A242" s="350"/>
    </row>
    <row r="243" s="416" customFormat="1" ht="15.75">
      <c r="A243" s="350"/>
    </row>
    <row r="244" s="416" customFormat="1" ht="15.75">
      <c r="A244" s="350"/>
    </row>
    <row r="245" s="416" customFormat="1" ht="15.75">
      <c r="A245" s="350"/>
    </row>
    <row r="246" s="416" customFormat="1" ht="15.75">
      <c r="A246" s="350"/>
    </row>
    <row r="247" s="416" customFormat="1" ht="15.75">
      <c r="A247" s="350"/>
    </row>
    <row r="248" s="416" customFormat="1" ht="15.75">
      <c r="A248" s="350"/>
    </row>
    <row r="249" s="416" customFormat="1" ht="15.75">
      <c r="A249" s="350"/>
    </row>
    <row r="250" s="416" customFormat="1" ht="15.75">
      <c r="A250" s="350"/>
    </row>
    <row r="251" s="416" customFormat="1" ht="15.75">
      <c r="A251" s="350"/>
    </row>
    <row r="252" s="416" customFormat="1" ht="15.75">
      <c r="A252" s="350"/>
    </row>
    <row r="253" s="416" customFormat="1" ht="15.75">
      <c r="A253" s="350"/>
    </row>
    <row r="254" s="416" customFormat="1" ht="15.75">
      <c r="A254" s="350"/>
    </row>
    <row r="255" s="416" customFormat="1" ht="15.75">
      <c r="A255" s="350"/>
    </row>
    <row r="256" s="416" customFormat="1" ht="15.75">
      <c r="A256" s="350"/>
    </row>
    <row r="257" s="416" customFormat="1" ht="15.75">
      <c r="A257" s="350"/>
    </row>
    <row r="258" s="416" customFormat="1" ht="15.75">
      <c r="A258" s="350"/>
    </row>
    <row r="259" s="416" customFormat="1" ht="15.75">
      <c r="A259" s="350"/>
    </row>
    <row r="260" s="416" customFormat="1" ht="15.75">
      <c r="A260" s="350"/>
    </row>
    <row r="261" s="416" customFormat="1" ht="15.75">
      <c r="A261" s="350"/>
    </row>
    <row r="262" s="416" customFormat="1" ht="15.75">
      <c r="A262" s="350"/>
    </row>
    <row r="263" s="416" customFormat="1" ht="15.75">
      <c r="A263" s="350"/>
    </row>
    <row r="264" s="416" customFormat="1" ht="15.75">
      <c r="A264" s="350"/>
    </row>
    <row r="265" s="416" customFormat="1" ht="15.75">
      <c r="A265" s="350"/>
    </row>
    <row r="266" s="416" customFormat="1" ht="15.75">
      <c r="A266" s="350"/>
    </row>
    <row r="267" s="416" customFormat="1" ht="15.75">
      <c r="A267" s="350"/>
    </row>
    <row r="268" s="416" customFormat="1" ht="15.75">
      <c r="A268" s="350"/>
    </row>
    <row r="269" s="416" customFormat="1" ht="15.75">
      <c r="A269" s="350"/>
    </row>
    <row r="270" s="416" customFormat="1" ht="15.75">
      <c r="A270" s="350"/>
    </row>
    <row r="271" s="416" customFormat="1" ht="15.75">
      <c r="A271" s="350"/>
    </row>
    <row r="272" s="416" customFormat="1" ht="15.75">
      <c r="A272" s="350"/>
    </row>
    <row r="273" s="416" customFormat="1" ht="15.75">
      <c r="A273" s="350"/>
    </row>
    <row r="274" s="416" customFormat="1" ht="15.75">
      <c r="A274" s="350"/>
    </row>
    <row r="275" s="416" customFormat="1" ht="15.75">
      <c r="A275" s="350"/>
    </row>
    <row r="276" s="416" customFormat="1" ht="15.75">
      <c r="A276" s="350"/>
    </row>
    <row r="277" s="416" customFormat="1" ht="15.75">
      <c r="A277" s="350"/>
    </row>
    <row r="278" s="416" customFormat="1" ht="15.75">
      <c r="A278" s="350"/>
    </row>
    <row r="279" s="416" customFormat="1" ht="15.75">
      <c r="A279" s="350"/>
    </row>
    <row r="280" s="416" customFormat="1" ht="15.75">
      <c r="A280" s="350"/>
    </row>
    <row r="281" s="416" customFormat="1" ht="15.75">
      <c r="A281" s="350"/>
    </row>
    <row r="282" s="416" customFormat="1" ht="15.75">
      <c r="A282" s="350"/>
    </row>
    <row r="283" s="416" customFormat="1" ht="15.75">
      <c r="A283" s="350"/>
    </row>
    <row r="284" s="416" customFormat="1" ht="15.75">
      <c r="A284" s="350"/>
    </row>
    <row r="285" s="416" customFormat="1" ht="15.75">
      <c r="A285" s="350"/>
    </row>
    <row r="286" s="416" customFormat="1" ht="15.75">
      <c r="A286" s="350"/>
    </row>
    <row r="287" s="416" customFormat="1" ht="15.75">
      <c r="A287" s="350"/>
    </row>
    <row r="288" s="416" customFormat="1" ht="15.75">
      <c r="A288" s="350"/>
    </row>
    <row r="289" s="416" customFormat="1" ht="15.75">
      <c r="A289" s="350"/>
    </row>
    <row r="290" s="416" customFormat="1" ht="15.75">
      <c r="A290" s="350"/>
    </row>
    <row r="291" s="416" customFormat="1" ht="15.75">
      <c r="A291" s="350"/>
    </row>
    <row r="292" s="416" customFormat="1" ht="15.75">
      <c r="A292" s="350"/>
    </row>
    <row r="293" s="416" customFormat="1" ht="15.75">
      <c r="A293" s="350"/>
    </row>
    <row r="294" s="416" customFormat="1" ht="15.75">
      <c r="A294" s="350"/>
    </row>
    <row r="295" s="416" customFormat="1" ht="15.75">
      <c r="A295" s="350"/>
    </row>
    <row r="296" s="416" customFormat="1" ht="15.75">
      <c r="A296" s="350"/>
    </row>
    <row r="297" s="416" customFormat="1" ht="15.75">
      <c r="A297" s="350"/>
    </row>
    <row r="298" s="416" customFormat="1" ht="15.75">
      <c r="A298" s="350"/>
    </row>
    <row r="299" s="416" customFormat="1" ht="15.75">
      <c r="A299" s="350"/>
    </row>
    <row r="300" s="416" customFormat="1" ht="15.75">
      <c r="A300" s="350"/>
    </row>
    <row r="301" s="416" customFormat="1" ht="15.75">
      <c r="A301" s="350"/>
    </row>
    <row r="302" s="416" customFormat="1" ht="15.75">
      <c r="A302" s="350"/>
    </row>
    <row r="303" s="416" customFormat="1" ht="15.75">
      <c r="A303" s="350"/>
    </row>
    <row r="304" s="416" customFormat="1" ht="15.75">
      <c r="A304" s="350"/>
    </row>
    <row r="305" s="416" customFormat="1" ht="15.75">
      <c r="A305" s="350"/>
    </row>
    <row r="306" s="416" customFormat="1" ht="15.75">
      <c r="A306" s="350"/>
    </row>
    <row r="307" s="416" customFormat="1" ht="15.75">
      <c r="A307" s="350"/>
    </row>
    <row r="308" s="416" customFormat="1" ht="15.75">
      <c r="A308" s="350"/>
    </row>
    <row r="309" s="416" customFormat="1" ht="15.75">
      <c r="A309" s="350"/>
    </row>
    <row r="310" s="416" customFormat="1" ht="15.75">
      <c r="A310" s="350"/>
    </row>
    <row r="311" s="416" customFormat="1" ht="15.75">
      <c r="A311" s="350"/>
    </row>
    <row r="312" s="416" customFormat="1" ht="15.75">
      <c r="A312" s="350"/>
    </row>
    <row r="313" s="416" customFormat="1" ht="15.75">
      <c r="A313" s="350"/>
    </row>
    <row r="314" s="416" customFormat="1" ht="15.75">
      <c r="A314" s="350"/>
    </row>
    <row r="315" s="416" customFormat="1" ht="15.75">
      <c r="A315" s="350"/>
    </row>
    <row r="316" s="416" customFormat="1" ht="15.75">
      <c r="A316" s="350"/>
    </row>
    <row r="317" s="416" customFormat="1" ht="15.75">
      <c r="A317" s="350"/>
    </row>
    <row r="318" s="416" customFormat="1" ht="15.75">
      <c r="A318" s="350"/>
    </row>
    <row r="319" s="416" customFormat="1" ht="15.75">
      <c r="A319" s="350"/>
    </row>
    <row r="320" s="416" customFormat="1" ht="15.75">
      <c r="A320" s="350"/>
    </row>
    <row r="321" s="416" customFormat="1" ht="15.75">
      <c r="A321" s="350"/>
    </row>
    <row r="322" s="416" customFormat="1" ht="15.75">
      <c r="A322" s="350"/>
    </row>
    <row r="323" s="416" customFormat="1" ht="15.75">
      <c r="A323" s="350"/>
    </row>
    <row r="324" s="416" customFormat="1" ht="15.75">
      <c r="A324" s="350"/>
    </row>
    <row r="325" s="416" customFormat="1" ht="15.75">
      <c r="A325" s="350"/>
    </row>
    <row r="326" s="416" customFormat="1" ht="15.75">
      <c r="A326" s="350"/>
    </row>
    <row r="327" s="416" customFormat="1" ht="15.75">
      <c r="A327" s="350"/>
    </row>
    <row r="328" s="416" customFormat="1" ht="15.75">
      <c r="A328" s="350"/>
    </row>
    <row r="329" s="416" customFormat="1" ht="15.75">
      <c r="A329" s="350"/>
    </row>
    <row r="330" s="416" customFormat="1" ht="15.75">
      <c r="A330" s="350"/>
    </row>
    <row r="331" s="416" customFormat="1" ht="15.75">
      <c r="A331" s="350"/>
    </row>
    <row r="332" s="416" customFormat="1" ht="15.75">
      <c r="A332" s="350"/>
    </row>
    <row r="333" s="416" customFormat="1" ht="15.75">
      <c r="A333" s="350"/>
    </row>
    <row r="334" s="416" customFormat="1" ht="15.75">
      <c r="A334" s="350"/>
    </row>
    <row r="335" s="416" customFormat="1" ht="15.75">
      <c r="A335" s="350"/>
    </row>
    <row r="336" s="416" customFormat="1" ht="15.75">
      <c r="A336" s="350"/>
    </row>
    <row r="337" s="416" customFormat="1" ht="15.75">
      <c r="A337" s="350"/>
    </row>
    <row r="338" s="416" customFormat="1" ht="15.75">
      <c r="A338" s="350"/>
    </row>
    <row r="339" s="416" customFormat="1" ht="15.75">
      <c r="A339" s="350"/>
    </row>
    <row r="340" s="416" customFormat="1" ht="15.75">
      <c r="A340" s="350"/>
    </row>
    <row r="341" s="416" customFormat="1" ht="15.75">
      <c r="A341" s="350"/>
    </row>
    <row r="342" s="416" customFormat="1" ht="15.75">
      <c r="A342" s="350"/>
    </row>
    <row r="343" s="416" customFormat="1" ht="15.75">
      <c r="A343" s="350"/>
    </row>
    <row r="344" s="416" customFormat="1" ht="15.75">
      <c r="A344" s="350"/>
    </row>
    <row r="345" s="416" customFormat="1" ht="15.75">
      <c r="A345" s="350"/>
    </row>
    <row r="346" s="416" customFormat="1" ht="15.75">
      <c r="A346" s="350"/>
    </row>
    <row r="347" s="416" customFormat="1" ht="15.75">
      <c r="A347" s="350"/>
    </row>
    <row r="348" s="416" customFormat="1" ht="15.75">
      <c r="A348" s="350"/>
    </row>
    <row r="349" s="416" customFormat="1" ht="15.75">
      <c r="A349" s="350"/>
    </row>
    <row r="350" s="416" customFormat="1" ht="15.75">
      <c r="A350" s="350"/>
    </row>
    <row r="351" s="416" customFormat="1" ht="15.75">
      <c r="A351" s="350"/>
    </row>
    <row r="352" s="416" customFormat="1" ht="15.75">
      <c r="A352" s="350"/>
    </row>
    <row r="353" s="416" customFormat="1" ht="15.75">
      <c r="A353" s="350"/>
    </row>
    <row r="354" s="416" customFormat="1" ht="15.75">
      <c r="A354" s="350"/>
    </row>
    <row r="355" s="416" customFormat="1" ht="15.75">
      <c r="A355" s="350"/>
    </row>
    <row r="356" s="416" customFormat="1" ht="15.75">
      <c r="A356" s="350"/>
    </row>
    <row r="357" s="416" customFormat="1" ht="15.75">
      <c r="A357" s="350"/>
    </row>
    <row r="358" s="416" customFormat="1" ht="15.75">
      <c r="A358" s="350"/>
    </row>
    <row r="359" s="416" customFormat="1" ht="15.75">
      <c r="A359" s="350"/>
    </row>
    <row r="360" s="416" customFormat="1" ht="15.75">
      <c r="A360" s="350"/>
    </row>
    <row r="361" s="416" customFormat="1" ht="15.75">
      <c r="A361" s="350"/>
    </row>
    <row r="362" s="416" customFormat="1" ht="15.75">
      <c r="A362" s="350"/>
    </row>
    <row r="363" s="416" customFormat="1" ht="15.75">
      <c r="A363" s="350"/>
    </row>
    <row r="364" s="416" customFormat="1" ht="15.75">
      <c r="A364" s="350"/>
    </row>
    <row r="365" s="416" customFormat="1" ht="15.75">
      <c r="A365" s="350"/>
    </row>
    <row r="366" s="416" customFormat="1" ht="15.75">
      <c r="A366" s="350"/>
    </row>
    <row r="367" s="416" customFormat="1" ht="15.75">
      <c r="A367" s="350"/>
    </row>
    <row r="368" s="416" customFormat="1" ht="15.75">
      <c r="A368" s="350"/>
    </row>
    <row r="369" s="416" customFormat="1" ht="15.75">
      <c r="A369" s="350"/>
    </row>
    <row r="370" s="416" customFormat="1" ht="15.75">
      <c r="A370" s="350"/>
    </row>
    <row r="371" s="416" customFormat="1" ht="15.75">
      <c r="A371" s="350"/>
    </row>
    <row r="372" s="416" customFormat="1" ht="15.75">
      <c r="A372" s="350"/>
    </row>
    <row r="373" s="416" customFormat="1" ht="15.75">
      <c r="A373" s="350"/>
    </row>
    <row r="374" s="416" customFormat="1" ht="15.75">
      <c r="A374" s="350"/>
    </row>
    <row r="375" s="416" customFormat="1" ht="15.75">
      <c r="A375" s="350"/>
    </row>
    <row r="376" s="416" customFormat="1" ht="15.75">
      <c r="A376" s="350"/>
    </row>
    <row r="377" s="416" customFormat="1" ht="15.75">
      <c r="A377" s="350"/>
    </row>
    <row r="378" s="416" customFormat="1" ht="15.75">
      <c r="A378" s="350"/>
    </row>
    <row r="379" s="416" customFormat="1" ht="15.75">
      <c r="A379" s="350"/>
    </row>
    <row r="380" s="416" customFormat="1" ht="15.75">
      <c r="A380" s="350"/>
    </row>
    <row r="381" s="416" customFormat="1" ht="15.75">
      <c r="A381" s="350"/>
    </row>
    <row r="382" s="416" customFormat="1" ht="15.75">
      <c r="A382" s="350"/>
    </row>
    <row r="383" s="416" customFormat="1" ht="15.75">
      <c r="A383" s="350"/>
    </row>
    <row r="384" s="416" customFormat="1" ht="15.75">
      <c r="A384" s="350"/>
    </row>
    <row r="385" s="416" customFormat="1" ht="15.75">
      <c r="A385" s="350"/>
    </row>
    <row r="386" s="416" customFormat="1" ht="15.75">
      <c r="A386" s="350"/>
    </row>
    <row r="387" s="416" customFormat="1" ht="15.75">
      <c r="A387" s="350"/>
    </row>
    <row r="388" s="416" customFormat="1" ht="15.75">
      <c r="A388" s="350"/>
    </row>
    <row r="389" s="416" customFormat="1" ht="15.75">
      <c r="A389" s="350"/>
    </row>
    <row r="390" s="416" customFormat="1" ht="15.75">
      <c r="A390" s="350"/>
    </row>
    <row r="391" s="416" customFormat="1" ht="15.75">
      <c r="A391" s="350"/>
    </row>
    <row r="392" s="416" customFormat="1" ht="15.75">
      <c r="A392" s="350"/>
    </row>
    <row r="393" s="416" customFormat="1" ht="15.75">
      <c r="A393" s="350"/>
    </row>
    <row r="394" s="416" customFormat="1" ht="15.75">
      <c r="A394" s="350"/>
    </row>
    <row r="395" s="416" customFormat="1" ht="15.75">
      <c r="A395" s="350"/>
    </row>
    <row r="396" s="416" customFormat="1" ht="15.75">
      <c r="A396" s="350"/>
    </row>
    <row r="397" s="416" customFormat="1" ht="15.75">
      <c r="A397" s="350"/>
    </row>
    <row r="398" s="416" customFormat="1" ht="15.75">
      <c r="A398" s="350"/>
    </row>
    <row r="399" s="416" customFormat="1" ht="15.75">
      <c r="A399" s="350"/>
    </row>
    <row r="400" s="416" customFormat="1" ht="15.75">
      <c r="A400" s="350"/>
    </row>
    <row r="401" s="416" customFormat="1" ht="15.75">
      <c r="A401" s="350"/>
    </row>
    <row r="402" s="416" customFormat="1" ht="15.75">
      <c r="A402" s="350"/>
    </row>
    <row r="403" s="416" customFormat="1" ht="15.75">
      <c r="A403" s="350"/>
    </row>
    <row r="404" s="416" customFormat="1" ht="15.75">
      <c r="A404" s="350"/>
    </row>
    <row r="405" s="416" customFormat="1" ht="15.75">
      <c r="A405" s="350"/>
    </row>
    <row r="406" s="416" customFormat="1" ht="15.75">
      <c r="A406" s="350"/>
    </row>
    <row r="407" s="416" customFormat="1" ht="15.75">
      <c r="A407" s="350"/>
    </row>
    <row r="408" s="416" customFormat="1" ht="15.75">
      <c r="A408" s="350"/>
    </row>
    <row r="409" s="416" customFormat="1" ht="15.75">
      <c r="A409" s="350"/>
    </row>
    <row r="410" s="416" customFormat="1" ht="15.75">
      <c r="A410" s="350"/>
    </row>
    <row r="411" s="416" customFormat="1" ht="15.75">
      <c r="A411" s="350"/>
    </row>
    <row r="412" s="416" customFormat="1" ht="15.75">
      <c r="A412" s="350"/>
    </row>
    <row r="413" s="416" customFormat="1" ht="15.75">
      <c r="A413" s="350"/>
    </row>
    <row r="414" s="416" customFormat="1" ht="15.75">
      <c r="A414" s="350"/>
    </row>
    <row r="415" s="416" customFormat="1" ht="15.75">
      <c r="A415" s="350"/>
    </row>
    <row r="416" s="416" customFormat="1" ht="15.75">
      <c r="A416" s="350"/>
    </row>
    <row r="417" s="416" customFormat="1" ht="15.75">
      <c r="A417" s="350"/>
    </row>
    <row r="418" s="416" customFormat="1" ht="15.75">
      <c r="A418" s="350"/>
    </row>
    <row r="419" s="416" customFormat="1" ht="15.75">
      <c r="A419" s="350"/>
    </row>
    <row r="420" s="416" customFormat="1" ht="15.75">
      <c r="A420" s="350"/>
    </row>
    <row r="421" s="416" customFormat="1" ht="15.75">
      <c r="A421" s="350"/>
    </row>
    <row r="422" s="416" customFormat="1" ht="15.75">
      <c r="A422" s="350"/>
    </row>
    <row r="423" s="416" customFormat="1" ht="15.75">
      <c r="A423" s="350"/>
    </row>
    <row r="424" s="416" customFormat="1" ht="15.75">
      <c r="A424" s="350"/>
    </row>
    <row r="425" s="416" customFormat="1" ht="15.75">
      <c r="A425" s="350"/>
    </row>
    <row r="426" s="416" customFormat="1" ht="15.75">
      <c r="A426" s="350"/>
    </row>
    <row r="427" s="416" customFormat="1" ht="15.75">
      <c r="A427" s="350"/>
    </row>
    <row r="428" s="416" customFormat="1" ht="15.75">
      <c r="A428" s="350"/>
    </row>
    <row r="429" s="416" customFormat="1" ht="15.75">
      <c r="A429" s="350"/>
    </row>
    <row r="430" s="416" customFormat="1" ht="15.75">
      <c r="A430" s="350"/>
    </row>
    <row r="431" s="416" customFormat="1" ht="15.75">
      <c r="A431" s="350"/>
    </row>
    <row r="432" s="416" customFormat="1" ht="15.75">
      <c r="A432" s="350"/>
    </row>
    <row r="433" s="416" customFormat="1" ht="15.75">
      <c r="A433" s="350"/>
    </row>
    <row r="434" s="416" customFormat="1" ht="15.75">
      <c r="A434" s="350"/>
    </row>
    <row r="435" s="416" customFormat="1" ht="15.75">
      <c r="A435" s="350"/>
    </row>
    <row r="436" s="416" customFormat="1" ht="15.75">
      <c r="A436" s="350"/>
    </row>
    <row r="437" s="416" customFormat="1" ht="15.75">
      <c r="A437" s="350"/>
    </row>
    <row r="438" s="416" customFormat="1" ht="15.75">
      <c r="A438" s="350"/>
    </row>
    <row r="439" s="416" customFormat="1" ht="15.75">
      <c r="A439" s="350"/>
    </row>
    <row r="440" s="416" customFormat="1" ht="15.75">
      <c r="A440" s="350"/>
    </row>
    <row r="441" s="416" customFormat="1" ht="15.75">
      <c r="A441" s="350"/>
    </row>
    <row r="442" s="416" customFormat="1" ht="15.75">
      <c r="A442" s="350"/>
    </row>
    <row r="443" s="416" customFormat="1" ht="15.75">
      <c r="A443" s="350"/>
    </row>
    <row r="444" s="416" customFormat="1" ht="15.75">
      <c r="A444" s="350"/>
    </row>
    <row r="445" s="416" customFormat="1" ht="15.75">
      <c r="A445" s="350"/>
    </row>
    <row r="446" s="416" customFormat="1" ht="15.75">
      <c r="A446" s="350"/>
    </row>
    <row r="447" s="416" customFormat="1" ht="15.75">
      <c r="A447" s="350"/>
    </row>
    <row r="448" s="416" customFormat="1" ht="15.75">
      <c r="A448" s="350"/>
    </row>
    <row r="449" s="416" customFormat="1" ht="15.75">
      <c r="A449" s="350"/>
    </row>
    <row r="450" s="416" customFormat="1" ht="15.75">
      <c r="A450" s="350"/>
    </row>
    <row r="451" s="416" customFormat="1" ht="15.75">
      <c r="A451" s="350"/>
    </row>
    <row r="452" spans="1:7" s="349" customFormat="1" ht="15.75">
      <c r="A452" s="350"/>
      <c r="B452" s="416"/>
      <c r="C452" s="416"/>
      <c r="D452" s="416"/>
      <c r="E452" s="416"/>
      <c r="F452" s="350"/>
      <c r="G452" s="350"/>
    </row>
    <row r="453" spans="1:5" ht="15.75">
      <c r="A453" s="350"/>
      <c r="B453" s="349"/>
      <c r="C453" s="350"/>
      <c r="D453" s="350"/>
      <c r="E453" s="350"/>
    </row>
    <row r="479" ht="15">
      <c r="G479" s="459"/>
    </row>
    <row r="482" spans="1:7" s="349" customFormat="1" ht="15.75">
      <c r="A482" s="285"/>
      <c r="B482" s="284"/>
      <c r="C482" s="285"/>
      <c r="D482" s="285"/>
      <c r="E482" s="285"/>
      <c r="F482" s="350"/>
      <c r="G482" s="350"/>
    </row>
    <row r="483" spans="1:5" ht="15.75">
      <c r="A483" s="350"/>
      <c r="B483" s="349"/>
      <c r="D483" s="350"/>
      <c r="E483" s="350"/>
    </row>
    <row r="504" ht="15.75">
      <c r="G504" s="350"/>
    </row>
    <row r="507" spans="1:7" s="349" customFormat="1" ht="15.75">
      <c r="A507" s="285"/>
      <c r="B507" s="284"/>
      <c r="C507" s="285"/>
      <c r="D507" s="285"/>
      <c r="E507" s="285"/>
      <c r="F507" s="350"/>
      <c r="G507" s="350"/>
    </row>
    <row r="508" spans="1:5" ht="15.75">
      <c r="A508" s="350"/>
      <c r="B508" s="349"/>
      <c r="D508" s="350"/>
      <c r="E508" s="350"/>
    </row>
    <row r="545" ht="15.75">
      <c r="G545" s="350"/>
    </row>
    <row r="548" spans="1:7" s="349" customFormat="1" ht="15.75">
      <c r="A548" s="285"/>
      <c r="B548" s="284"/>
      <c r="C548" s="285"/>
      <c r="D548" s="285"/>
      <c r="E548" s="285"/>
      <c r="F548" s="350"/>
      <c r="G548" s="350"/>
    </row>
    <row r="549" spans="1:5" ht="15.75">
      <c r="A549" s="350"/>
      <c r="B549" s="349"/>
      <c r="D549" s="350"/>
      <c r="E549" s="350"/>
    </row>
    <row r="557" spans="2:7" ht="15.75">
      <c r="B557" s="323"/>
      <c r="G557" s="350"/>
    </row>
    <row r="657" spans="1:5" s="416" customFormat="1" ht="15.75">
      <c r="A657" s="285"/>
      <c r="B657" s="284"/>
      <c r="C657" s="285"/>
      <c r="D657" s="285"/>
      <c r="E657" s="285"/>
    </row>
    <row r="658" spans="1:3" s="416" customFormat="1" ht="15.75">
      <c r="A658" s="350"/>
      <c r="C658" s="285"/>
    </row>
    <row r="659" spans="1:5" ht="15.75">
      <c r="A659" s="350"/>
      <c r="B659" s="416"/>
      <c r="D659" s="416"/>
      <c r="E659" s="416"/>
    </row>
    <row r="660" ht="15">
      <c r="A660" s="460"/>
    </row>
    <row r="661" ht="15">
      <c r="A661" s="460"/>
    </row>
    <row r="689" ht="26.25">
      <c r="A689" s="393"/>
    </row>
    <row r="722" ht="26.25">
      <c r="A722" s="393"/>
    </row>
    <row r="774" ht="15.75">
      <c r="G774" s="350"/>
    </row>
    <row r="777" ht="15.75">
      <c r="G777" s="350"/>
    </row>
    <row r="797" ht="15.75">
      <c r="G797" s="350"/>
    </row>
    <row r="827" ht="15">
      <c r="G827" s="459"/>
    </row>
    <row r="830" spans="1:7" s="349" customFormat="1" ht="15.75">
      <c r="A830" s="285"/>
      <c r="B830" s="284"/>
      <c r="C830" s="285"/>
      <c r="D830" s="285"/>
      <c r="E830" s="285"/>
      <c r="F830" s="350"/>
      <c r="G830" s="350"/>
    </row>
    <row r="831" spans="1:5" ht="15.75">
      <c r="A831" s="350"/>
      <c r="B831" s="349"/>
      <c r="D831" s="350"/>
      <c r="E831" s="350"/>
    </row>
    <row r="852" ht="15.75">
      <c r="G852" s="350"/>
    </row>
    <row r="855" spans="1:7" s="349" customFormat="1" ht="15.75">
      <c r="A855" s="285"/>
      <c r="B855" s="284"/>
      <c r="C855" s="285"/>
      <c r="D855" s="285"/>
      <c r="E855" s="285"/>
      <c r="F855" s="350"/>
      <c r="G855" s="350"/>
    </row>
    <row r="856" spans="1:5" ht="15.75">
      <c r="A856" s="350"/>
      <c r="B856" s="349"/>
      <c r="D856" s="350"/>
      <c r="E856" s="350"/>
    </row>
    <row r="893" ht="15.75">
      <c r="G893" s="350"/>
    </row>
    <row r="896" spans="1:7" s="349" customFormat="1" ht="15.75">
      <c r="A896" s="285"/>
      <c r="B896" s="284"/>
      <c r="C896" s="285"/>
      <c r="D896" s="285"/>
      <c r="E896" s="285"/>
      <c r="F896" s="350"/>
      <c r="G896" s="350"/>
    </row>
    <row r="897" spans="1:5" ht="15.75">
      <c r="A897" s="350"/>
      <c r="B897" s="349"/>
      <c r="D897" s="350"/>
      <c r="E897" s="350"/>
    </row>
    <row r="905" spans="2:7" ht="15.75">
      <c r="B905" s="323"/>
      <c r="G905" s="350"/>
    </row>
    <row r="1005" spans="1:5" s="416" customFormat="1" ht="15.75">
      <c r="A1005" s="285"/>
      <c r="B1005" s="284"/>
      <c r="C1005" s="285"/>
      <c r="D1005" s="285"/>
      <c r="E1005" s="285"/>
    </row>
    <row r="1006" spans="1:3" s="416" customFormat="1" ht="15.75">
      <c r="A1006" s="350"/>
      <c r="C1006" s="285"/>
    </row>
    <row r="1007" spans="1:5" ht="15.75">
      <c r="A1007" s="350"/>
      <c r="B1007" s="416"/>
      <c r="D1007" s="416"/>
      <c r="E1007" s="416"/>
    </row>
    <row r="1008" ht="15">
      <c r="A1008" s="460"/>
    </row>
    <row r="1009" ht="15">
      <c r="A1009" s="460"/>
    </row>
    <row r="1037" ht="26.25">
      <c r="A1037" s="393"/>
    </row>
    <row r="1070" ht="26.25">
      <c r="A1070" s="393"/>
    </row>
    <row r="1122" ht="15.75">
      <c r="G1122" s="350"/>
    </row>
    <row r="1125" ht="15.75">
      <c r="G1125" s="350"/>
    </row>
    <row r="1147" ht="15" hidden="1">
      <c r="F1147" s="461">
        <f>ROUND(E1148*D1148,2)</f>
        <v>2200.5</v>
      </c>
    </row>
    <row r="1148" spans="1:7" ht="15" hidden="1">
      <c r="A1148" s="462" t="s">
        <v>921</v>
      </c>
      <c r="B1148" s="463" t="s">
        <v>922</v>
      </c>
      <c r="C1148" s="464" t="s">
        <v>122</v>
      </c>
      <c r="D1148" s="465">
        <v>45</v>
      </c>
      <c r="E1148" s="461">
        <v>48.9</v>
      </c>
      <c r="F1148" s="461">
        <f>ROUND(E1149*D1149,2)</f>
        <v>8100</v>
      </c>
      <c r="G1148" s="284"/>
    </row>
    <row r="1149" spans="1:6" ht="15" hidden="1">
      <c r="A1149" s="462" t="s">
        <v>923</v>
      </c>
      <c r="B1149" s="463" t="s">
        <v>924</v>
      </c>
      <c r="C1149" s="464" t="s">
        <v>119</v>
      </c>
      <c r="D1149" s="465">
        <v>6.75</v>
      </c>
      <c r="E1149" s="461">
        <v>1200</v>
      </c>
      <c r="F1149" s="407"/>
    </row>
    <row r="1150" ht="15" hidden="1">
      <c r="F1150" s="407"/>
    </row>
    <row r="1151" ht="15" hidden="1">
      <c r="F1151" s="407"/>
    </row>
    <row r="1152" ht="15" hidden="1">
      <c r="F1152" s="407"/>
    </row>
    <row r="1153" ht="15" hidden="1">
      <c r="F1153" s="407"/>
    </row>
    <row r="1154" ht="15" hidden="1">
      <c r="F1154" s="407"/>
    </row>
    <row r="1155" ht="15" hidden="1">
      <c r="F1155" s="407"/>
    </row>
    <row r="1156" ht="15" hidden="1">
      <c r="F1156" s="407"/>
    </row>
    <row r="1157" ht="15" hidden="1">
      <c r="F1157" s="407"/>
    </row>
    <row r="1158" ht="15" hidden="1">
      <c r="F1158" s="407"/>
    </row>
    <row r="1159" ht="15">
      <c r="F1159" s="407"/>
    </row>
    <row r="1160" spans="1:6" s="344" customFormat="1" ht="15">
      <c r="A1160" s="285"/>
      <c r="B1160" s="284"/>
      <c r="C1160" s="285"/>
      <c r="D1160" s="285"/>
      <c r="E1160" s="285"/>
      <c r="F1160" s="466"/>
    </row>
    <row r="1161" spans="1:6" s="344" customFormat="1" ht="12.75">
      <c r="A1161" s="343"/>
      <c r="C1161" s="343"/>
      <c r="D1161" s="343"/>
      <c r="E1161" s="343"/>
      <c r="F1161" s="466"/>
    </row>
    <row r="1162" spans="1:6" s="344" customFormat="1" ht="12.75">
      <c r="A1162" s="343"/>
      <c r="C1162" s="343"/>
      <c r="D1162" s="343"/>
      <c r="E1162" s="343"/>
      <c r="F1162" s="466"/>
    </row>
    <row r="1163" spans="1:6" s="344" customFormat="1" ht="12.75">
      <c r="A1163" s="343"/>
      <c r="C1163" s="343"/>
      <c r="D1163" s="343"/>
      <c r="E1163" s="343"/>
      <c r="F1163" s="466"/>
    </row>
    <row r="1164" spans="1:6" ht="15">
      <c r="A1164" s="343"/>
      <c r="B1164" s="344"/>
      <c r="C1164" s="343"/>
      <c r="D1164" s="343"/>
      <c r="E1164" s="343"/>
      <c r="F1164" s="407"/>
    </row>
    <row r="1165" ht="15" hidden="1">
      <c r="F1165" s="407"/>
    </row>
    <row r="1166" spans="6:7" ht="15" hidden="1">
      <c r="F1166" s="407"/>
      <c r="G1166" s="284"/>
    </row>
    <row r="1167" ht="15">
      <c r="F1167" s="407"/>
    </row>
    <row r="1168" ht="15" hidden="1">
      <c r="F1168" s="407"/>
    </row>
    <row r="1169" spans="6:7" ht="15" hidden="1">
      <c r="F1169" s="407"/>
      <c r="G1169" s="284"/>
    </row>
    <row r="1170" ht="15">
      <c r="F1170" s="407"/>
    </row>
    <row r="1171" ht="15" hidden="1">
      <c r="F1171" s="407"/>
    </row>
    <row r="1172" ht="15">
      <c r="F1172" s="407"/>
    </row>
    <row r="1173" spans="6:7" ht="15">
      <c r="F1173" s="407"/>
      <c r="G1173" s="284"/>
    </row>
    <row r="1174" spans="6:7" ht="15" hidden="1">
      <c r="F1174" s="407"/>
      <c r="G1174" s="284"/>
    </row>
    <row r="1175" ht="15" hidden="1">
      <c r="F1175" s="407"/>
    </row>
    <row r="1176" ht="15" hidden="1">
      <c r="F1176" s="407"/>
    </row>
    <row r="1177" ht="15" hidden="1">
      <c r="F1177" s="407"/>
    </row>
    <row r="1178" ht="15">
      <c r="F1178" s="407"/>
    </row>
    <row r="1179" ht="15" hidden="1">
      <c r="F1179" s="407"/>
    </row>
    <row r="1180" ht="15" hidden="1">
      <c r="F1180" s="407"/>
    </row>
    <row r="1181" ht="15" hidden="1">
      <c r="F1181" s="407"/>
    </row>
    <row r="1182" ht="15" hidden="1">
      <c r="F1182" s="407"/>
    </row>
    <row r="1183" ht="15" hidden="1">
      <c r="F1183" s="407"/>
    </row>
    <row r="1184" ht="15" hidden="1">
      <c r="F1184" s="407"/>
    </row>
    <row r="1185" ht="15" hidden="1">
      <c r="F1185" s="407"/>
    </row>
    <row r="1186" ht="15" hidden="1">
      <c r="F1186" s="407"/>
    </row>
    <row r="1187" ht="15.75">
      <c r="F1187" s="467"/>
    </row>
    <row r="1189" ht="15" hidden="1"/>
    <row r="1190" spans="1:7" s="349" customFormat="1" ht="15.75" hidden="1">
      <c r="A1190" s="285"/>
      <c r="B1190" s="284"/>
      <c r="C1190" s="285"/>
      <c r="D1190" s="285"/>
      <c r="E1190" s="285"/>
      <c r="F1190" s="350"/>
      <c r="G1190" s="350"/>
    </row>
    <row r="1191" spans="1:7" s="469" customFormat="1" ht="15.75" hidden="1">
      <c r="A1191" s="350"/>
      <c r="B1191" s="349"/>
      <c r="C1191" s="350"/>
      <c r="D1191" s="350"/>
      <c r="E1191" s="350"/>
      <c r="F1191" s="468"/>
      <c r="G1191" s="468"/>
    </row>
    <row r="1192" spans="1:5" ht="23.25" customHeight="1" hidden="1">
      <c r="A1192" s="468"/>
      <c r="B1192" s="469"/>
      <c r="C1192" s="468"/>
      <c r="D1192" s="468"/>
      <c r="E1192" s="468"/>
    </row>
    <row r="1193" ht="15" hidden="1">
      <c r="G1193" s="407"/>
    </row>
    <row r="1194" spans="1:7" s="344" customFormat="1" ht="15" hidden="1">
      <c r="A1194" s="285"/>
      <c r="B1194" s="284"/>
      <c r="C1194" s="285"/>
      <c r="D1194" s="285"/>
      <c r="E1194" s="285"/>
      <c r="F1194" s="343"/>
      <c r="G1194" s="466"/>
    </row>
    <row r="1195" spans="1:7" ht="15" hidden="1">
      <c r="A1195" s="343"/>
      <c r="B1195" s="344"/>
      <c r="C1195" s="343"/>
      <c r="D1195" s="343"/>
      <c r="E1195" s="343"/>
      <c r="G1195" s="407"/>
    </row>
    <row r="1196" spans="1:7" s="408" customFormat="1" ht="15" hidden="1">
      <c r="A1196" s="285"/>
      <c r="B1196" s="284"/>
      <c r="C1196" s="285"/>
      <c r="D1196" s="285"/>
      <c r="E1196" s="285"/>
      <c r="F1196" s="285"/>
      <c r="G1196" s="407"/>
    </row>
    <row r="1197" spans="2:7" ht="15" hidden="1">
      <c r="B1197" s="408"/>
      <c r="G1197" s="407"/>
    </row>
    <row r="1198" ht="15" hidden="1">
      <c r="G1198" s="407"/>
    </row>
    <row r="1199" ht="15" hidden="1">
      <c r="G1199" s="407"/>
    </row>
    <row r="1200" ht="15" hidden="1">
      <c r="G1200" s="407"/>
    </row>
    <row r="1201" ht="15.75" hidden="1">
      <c r="G1201" s="467"/>
    </row>
    <row r="1202" ht="15" hidden="1">
      <c r="D1202" s="407"/>
    </row>
    <row r="1203" ht="15" hidden="1"/>
    <row r="1204" spans="1:7" s="349" customFormat="1" ht="15.75" hidden="1">
      <c r="A1204" s="285"/>
      <c r="B1204" s="284"/>
      <c r="C1204" s="285"/>
      <c r="D1204" s="285"/>
      <c r="E1204" s="285"/>
      <c r="F1204" s="416"/>
      <c r="G1204" s="350"/>
    </row>
    <row r="1205" spans="1:7" s="349" customFormat="1" ht="15.75" hidden="1">
      <c r="A1205" s="350"/>
      <c r="C1205" s="350"/>
      <c r="D1205" s="467"/>
      <c r="E1205" s="416"/>
      <c r="F1205" s="416"/>
      <c r="G1205" s="350"/>
    </row>
    <row r="1206" spans="1:5" s="408" customFormat="1" ht="15.75" hidden="1">
      <c r="A1206" s="350"/>
      <c r="B1206" s="349"/>
      <c r="C1206" s="350"/>
      <c r="D1206" s="467"/>
      <c r="E1206" s="416"/>
    </row>
    <row r="1207" spans="2:7" ht="15" hidden="1">
      <c r="B1207" s="408"/>
      <c r="C1207" s="408"/>
      <c r="D1207" s="407"/>
      <c r="E1207" s="408"/>
      <c r="G1207" s="407"/>
    </row>
    <row r="1208" ht="15" hidden="1">
      <c r="G1208" s="407"/>
    </row>
    <row r="1209" ht="12.75" customHeight="1" hidden="1">
      <c r="G1209" s="407"/>
    </row>
    <row r="1210" ht="12.75" customHeight="1" hidden="1">
      <c r="G1210" s="407"/>
    </row>
    <row r="1211" ht="15.75" hidden="1">
      <c r="G1211" s="467"/>
    </row>
    <row r="1212" ht="15" hidden="1">
      <c r="G1212" s="407"/>
    </row>
    <row r="1213" ht="15" hidden="1"/>
    <row r="1214" spans="1:7" s="349" customFormat="1" ht="15.75" hidden="1">
      <c r="A1214" s="285"/>
      <c r="B1214" s="284"/>
      <c r="C1214" s="285"/>
      <c r="D1214" s="285"/>
      <c r="E1214" s="285"/>
      <c r="F1214" s="350"/>
      <c r="G1214" s="350"/>
    </row>
    <row r="1215" spans="1:7" s="469" customFormat="1" ht="15.75" hidden="1">
      <c r="A1215" s="350"/>
      <c r="B1215" s="349"/>
      <c r="C1215" s="350"/>
      <c r="D1215" s="350"/>
      <c r="E1215" s="350"/>
      <c r="F1215" s="468"/>
      <c r="G1215" s="468"/>
    </row>
    <row r="1216" spans="1:5" ht="23.25" customHeight="1" hidden="1">
      <c r="A1216" s="468"/>
      <c r="B1216" s="469"/>
      <c r="C1216" s="468"/>
      <c r="D1216" s="468"/>
      <c r="E1216" s="468"/>
    </row>
    <row r="1217" ht="15" hidden="1">
      <c r="G1217" s="407"/>
    </row>
    <row r="1218" ht="15" hidden="1">
      <c r="G1218" s="407"/>
    </row>
    <row r="1219" ht="15" hidden="1">
      <c r="G1219" s="407"/>
    </row>
    <row r="1220" ht="15" hidden="1">
      <c r="G1220" s="407"/>
    </row>
    <row r="1221" spans="1:7" s="344" customFormat="1" ht="15" hidden="1">
      <c r="A1221" s="285"/>
      <c r="B1221" s="284"/>
      <c r="C1221" s="285"/>
      <c r="D1221" s="285"/>
      <c r="E1221" s="285"/>
      <c r="F1221" s="343"/>
      <c r="G1221" s="466"/>
    </row>
    <row r="1222" spans="1:7" ht="15" hidden="1">
      <c r="A1222" s="343"/>
      <c r="B1222" s="344"/>
      <c r="C1222" s="343"/>
      <c r="D1222" s="343"/>
      <c r="E1222" s="343"/>
      <c r="G1222" s="407"/>
    </row>
    <row r="1223" spans="1:7" s="408" customFormat="1" ht="15" hidden="1">
      <c r="A1223" s="285"/>
      <c r="B1223" s="284"/>
      <c r="C1223" s="285"/>
      <c r="D1223" s="285"/>
      <c r="E1223" s="285"/>
      <c r="F1223" s="285"/>
      <c r="G1223" s="407"/>
    </row>
    <row r="1224" spans="2:7" ht="15" hidden="1">
      <c r="B1224" s="408"/>
      <c r="G1224" s="407"/>
    </row>
    <row r="1225" ht="15" hidden="1">
      <c r="G1225" s="407"/>
    </row>
    <row r="1226" ht="15" hidden="1">
      <c r="G1226" s="407"/>
    </row>
    <row r="1227" ht="15" hidden="1">
      <c r="G1227" s="407"/>
    </row>
    <row r="1228" ht="15" hidden="1">
      <c r="G1228" s="407"/>
    </row>
    <row r="1229" ht="15" hidden="1">
      <c r="G1229" s="407"/>
    </row>
    <row r="1230" ht="15" hidden="1">
      <c r="G1230" s="407"/>
    </row>
    <row r="1231" ht="15" hidden="1">
      <c r="G1231" s="407"/>
    </row>
    <row r="1232" ht="15" hidden="1">
      <c r="G1232" s="407"/>
    </row>
    <row r="1233" ht="15" hidden="1">
      <c r="G1233" s="407"/>
    </row>
    <row r="1234" spans="1:7" s="290" customFormat="1" ht="15.75" hidden="1">
      <c r="A1234" s="285"/>
      <c r="B1234" s="284"/>
      <c r="C1234" s="285"/>
      <c r="D1234" s="285"/>
      <c r="E1234" s="285"/>
      <c r="F1234" s="328"/>
      <c r="G1234" s="467"/>
    </row>
    <row r="1235" spans="1:5" ht="15.75" hidden="1">
      <c r="A1235" s="328"/>
      <c r="B1235" s="290"/>
      <c r="C1235" s="328"/>
      <c r="D1235" s="328"/>
      <c r="E1235" s="328"/>
    </row>
    <row r="1236" ht="15" hidden="1"/>
    <row r="1237" ht="15" hidden="1"/>
    <row r="1238" ht="15" hidden="1"/>
    <row r="1239" spans="1:7" s="349" customFormat="1" ht="15.75">
      <c r="A1239" s="285"/>
      <c r="B1239" s="284"/>
      <c r="C1239" s="285"/>
      <c r="D1239" s="285"/>
      <c r="E1239" s="285"/>
      <c r="F1239" s="350"/>
      <c r="G1239" s="350"/>
    </row>
    <row r="1240" spans="1:5" ht="15.75" hidden="1">
      <c r="A1240" s="350"/>
      <c r="B1240" s="349"/>
      <c r="C1240" s="350"/>
      <c r="D1240" s="350"/>
      <c r="E1240" s="350"/>
    </row>
    <row r="1241" ht="15" hidden="1"/>
    <row r="1242" ht="15" hidden="1"/>
    <row r="1243" ht="15" hidden="1"/>
    <row r="1244" ht="12" customHeight="1"/>
    <row r="1245" ht="15" hidden="1"/>
    <row r="1246" ht="15" hidden="1"/>
    <row r="1247" ht="15" hidden="1"/>
    <row r="1248" ht="15" hidden="1"/>
    <row r="1249" ht="13.5" customHeight="1">
      <c r="F1249" s="407"/>
    </row>
    <row r="1250" ht="15" hidden="1">
      <c r="F1250" s="407"/>
    </row>
    <row r="1251" ht="15" hidden="1">
      <c r="F1251" s="407"/>
    </row>
    <row r="1252" ht="15">
      <c r="F1252" s="407"/>
    </row>
    <row r="1253" spans="1:6" s="344" customFormat="1" ht="15">
      <c r="A1253" s="285"/>
      <c r="B1253" s="284"/>
      <c r="C1253" s="285"/>
      <c r="D1253" s="285"/>
      <c r="E1253" s="285"/>
      <c r="F1253" s="466"/>
    </row>
    <row r="1254" spans="1:6" ht="15">
      <c r="A1254" s="343"/>
      <c r="B1254" s="344"/>
      <c r="C1254" s="343"/>
      <c r="D1254" s="343"/>
      <c r="E1254" s="343"/>
      <c r="F1254" s="407"/>
    </row>
    <row r="1255" ht="15" hidden="1">
      <c r="F1255" s="407"/>
    </row>
    <row r="1256" ht="15">
      <c r="F1256" s="407"/>
    </row>
    <row r="1257" ht="15">
      <c r="F1257" s="407"/>
    </row>
    <row r="1258" ht="15">
      <c r="F1258" s="407"/>
    </row>
    <row r="1259" ht="15">
      <c r="F1259" s="407"/>
    </row>
    <row r="1260" ht="15">
      <c r="F1260" s="407"/>
    </row>
    <row r="1261" ht="15">
      <c r="F1261" s="407"/>
    </row>
    <row r="1262" ht="15">
      <c r="F1262" s="407"/>
    </row>
    <row r="1263" ht="15" hidden="1">
      <c r="F1263" s="407"/>
    </row>
    <row r="1264" ht="15" hidden="1">
      <c r="F1264" s="407"/>
    </row>
    <row r="1265" ht="15" hidden="1">
      <c r="F1265" s="407"/>
    </row>
    <row r="1266" ht="15" hidden="1">
      <c r="F1266" s="407"/>
    </row>
    <row r="1267" ht="15" hidden="1">
      <c r="F1267" s="407"/>
    </row>
    <row r="1268" ht="15">
      <c r="F1268" s="407"/>
    </row>
    <row r="1269" ht="15.75">
      <c r="F1269" s="467"/>
    </row>
    <row r="1270" ht="15" hidden="1"/>
    <row r="1271" ht="15" hidden="1"/>
    <row r="1272" ht="15" hidden="1"/>
    <row r="1273" ht="15" hidden="1"/>
    <row r="1274" ht="13.5" customHeight="1">
      <c r="F1274" s="407"/>
    </row>
    <row r="1275" ht="15" hidden="1">
      <c r="F1275" s="407"/>
    </row>
    <row r="1276" ht="15" hidden="1">
      <c r="F1276" s="407"/>
    </row>
    <row r="1277" spans="1:7" s="349" customFormat="1" ht="15.75">
      <c r="A1277" s="285"/>
      <c r="B1277" s="284"/>
      <c r="C1277" s="285"/>
      <c r="D1277" s="285"/>
      <c r="E1277" s="285"/>
      <c r="F1277" s="350"/>
      <c r="G1277" s="350"/>
    </row>
    <row r="1278" spans="1:5" ht="15.75" hidden="1">
      <c r="A1278" s="350"/>
      <c r="B1278" s="349"/>
      <c r="C1278" s="350"/>
      <c r="D1278" s="350"/>
      <c r="E1278" s="350"/>
    </row>
    <row r="1279" ht="15" hidden="1"/>
    <row r="1280" ht="15" hidden="1"/>
    <row r="1281" ht="15" hidden="1"/>
    <row r="1282" ht="12" customHeight="1"/>
    <row r="1283" ht="15" hidden="1"/>
    <row r="1284" ht="15" hidden="1"/>
    <row r="1285" ht="15" hidden="1"/>
    <row r="1286" ht="15" hidden="1"/>
    <row r="1287" ht="15">
      <c r="G1287" s="407"/>
    </row>
    <row r="1288" spans="2:7" ht="15">
      <c r="B1288" s="388"/>
      <c r="G1288" s="407"/>
    </row>
    <row r="1289" spans="2:7" ht="13.5" customHeight="1">
      <c r="B1289" s="388"/>
      <c r="G1289" s="407"/>
    </row>
    <row r="1290" ht="15" hidden="1">
      <c r="G1290" s="407"/>
    </row>
    <row r="1291" ht="15" hidden="1">
      <c r="G1291" s="407"/>
    </row>
    <row r="1292" ht="15">
      <c r="G1292" s="407"/>
    </row>
    <row r="1293" ht="15">
      <c r="G1293" s="407"/>
    </row>
    <row r="1294" ht="15">
      <c r="G1294" s="407"/>
    </row>
    <row r="1295" ht="15">
      <c r="G1295" s="407"/>
    </row>
    <row r="1296" ht="15">
      <c r="G1296" s="407"/>
    </row>
    <row r="1297" ht="15">
      <c r="G1297" s="407"/>
    </row>
    <row r="1298" spans="1:7" s="344" customFormat="1" ht="15">
      <c r="A1298" s="285"/>
      <c r="B1298" s="284"/>
      <c r="C1298" s="285"/>
      <c r="D1298" s="285"/>
      <c r="E1298" s="285"/>
      <c r="F1298" s="343"/>
      <c r="G1298" s="466"/>
    </row>
    <row r="1299" spans="1:7" ht="15" hidden="1">
      <c r="A1299" s="343"/>
      <c r="B1299" s="470"/>
      <c r="C1299" s="343"/>
      <c r="D1299" s="343"/>
      <c r="E1299" s="343"/>
      <c r="G1299" s="407"/>
    </row>
    <row r="1300" spans="2:7" ht="15">
      <c r="B1300" s="388"/>
      <c r="G1300" s="407"/>
    </row>
    <row r="1301" ht="15" hidden="1">
      <c r="G1301" s="407"/>
    </row>
    <row r="1302" ht="15" hidden="1">
      <c r="G1302" s="407"/>
    </row>
    <row r="1303" ht="15" hidden="1">
      <c r="G1303" s="407"/>
    </row>
    <row r="1304" ht="15" hidden="1">
      <c r="G1304" s="407"/>
    </row>
    <row r="1305" ht="15" hidden="1">
      <c r="G1305" s="407"/>
    </row>
    <row r="1306" ht="15">
      <c r="G1306" s="407"/>
    </row>
    <row r="1307" spans="2:7" ht="15.75">
      <c r="B1307" s="388"/>
      <c r="F1307" s="407"/>
      <c r="G1307" s="467"/>
    </row>
    <row r="1308" spans="2:6" ht="15">
      <c r="B1308" s="388"/>
      <c r="F1308" s="407"/>
    </row>
    <row r="1309" spans="2:6" ht="15">
      <c r="B1309" s="388"/>
      <c r="F1309" s="407"/>
    </row>
    <row r="1310" spans="2:6" ht="15">
      <c r="B1310" s="388"/>
      <c r="F1310" s="407"/>
    </row>
    <row r="1311" ht="15">
      <c r="F1311" s="407"/>
    </row>
    <row r="1312" ht="15">
      <c r="F1312" s="407"/>
    </row>
    <row r="1313" ht="15">
      <c r="F1313" s="407"/>
    </row>
    <row r="1314" ht="15">
      <c r="F1314" s="407"/>
    </row>
    <row r="1315" ht="15">
      <c r="F1315" s="407"/>
    </row>
    <row r="1316" ht="15">
      <c r="F1316" s="407"/>
    </row>
    <row r="1317" ht="15">
      <c r="F1317" s="407"/>
    </row>
    <row r="1318" ht="15">
      <c r="F1318" s="407"/>
    </row>
    <row r="1319" ht="15">
      <c r="F1319" s="407"/>
    </row>
    <row r="1320" ht="15.75">
      <c r="F1320" s="467"/>
    </row>
    <row r="1322" spans="1:7" s="349" customFormat="1" ht="15.75">
      <c r="A1322" s="285"/>
      <c r="B1322" s="284"/>
      <c r="C1322" s="285"/>
      <c r="D1322" s="285"/>
      <c r="E1322" s="285"/>
      <c r="F1322" s="350"/>
      <c r="G1322" s="350"/>
    </row>
    <row r="1323" spans="1:5" ht="15.75">
      <c r="A1323" s="350"/>
      <c r="B1323" s="349"/>
      <c r="C1323" s="350"/>
      <c r="D1323" s="350"/>
      <c r="E1323" s="350"/>
    </row>
    <row r="1324" ht="15" hidden="1">
      <c r="F1324" s="407"/>
    </row>
    <row r="1325" ht="15" hidden="1">
      <c r="F1325" s="407"/>
    </row>
    <row r="1326" ht="15" hidden="1">
      <c r="F1326" s="407"/>
    </row>
    <row r="1327" ht="15" hidden="1">
      <c r="F1327" s="407"/>
    </row>
    <row r="1328" ht="15" hidden="1">
      <c r="F1328" s="407"/>
    </row>
    <row r="1329" ht="15" hidden="1">
      <c r="F1329" s="407"/>
    </row>
    <row r="1330" spans="6:7" ht="15" hidden="1">
      <c r="F1330" s="407"/>
      <c r="G1330" s="284"/>
    </row>
    <row r="1331" ht="15" hidden="1">
      <c r="F1331" s="407"/>
    </row>
    <row r="1332" ht="15" hidden="1">
      <c r="F1332" s="407"/>
    </row>
    <row r="1333" ht="15">
      <c r="F1333" s="407"/>
    </row>
    <row r="1334" ht="15" hidden="1">
      <c r="F1334" s="407"/>
    </row>
    <row r="1335" spans="6:7" ht="15" hidden="1">
      <c r="F1335" s="407"/>
      <c r="G1335" s="284"/>
    </row>
    <row r="1336" ht="15" hidden="1">
      <c r="F1336" s="407"/>
    </row>
    <row r="1337" ht="15" hidden="1">
      <c r="F1337" s="407"/>
    </row>
    <row r="1338" ht="15" hidden="1">
      <c r="F1338" s="407"/>
    </row>
    <row r="1339" ht="15" hidden="1">
      <c r="F1339" s="407"/>
    </row>
    <row r="1340" ht="15" hidden="1">
      <c r="F1340" s="407"/>
    </row>
    <row r="1341" ht="15" hidden="1">
      <c r="F1341" s="407"/>
    </row>
    <row r="1342" ht="15" hidden="1">
      <c r="F1342" s="407"/>
    </row>
    <row r="1343" ht="15" hidden="1">
      <c r="F1343" s="407"/>
    </row>
    <row r="1344" ht="15" hidden="1">
      <c r="F1344" s="407"/>
    </row>
    <row r="1345" ht="15" hidden="1">
      <c r="F1345" s="407"/>
    </row>
    <row r="1346" spans="1:6" s="344" customFormat="1" ht="15" hidden="1">
      <c r="A1346" s="285"/>
      <c r="B1346" s="284"/>
      <c r="C1346" s="285"/>
      <c r="D1346" s="285"/>
      <c r="E1346" s="285"/>
      <c r="F1346" s="466"/>
    </row>
    <row r="1347" spans="1:6" s="344" customFormat="1" ht="12.75">
      <c r="A1347" s="343"/>
      <c r="C1347" s="343"/>
      <c r="D1347" s="343"/>
      <c r="E1347" s="343"/>
      <c r="F1347" s="466"/>
    </row>
    <row r="1348" spans="1:6" ht="15">
      <c r="A1348" s="343"/>
      <c r="C1348" s="343"/>
      <c r="D1348" s="343"/>
      <c r="E1348" s="343"/>
      <c r="F1348" s="407"/>
    </row>
    <row r="1349" ht="15" hidden="1">
      <c r="F1349" s="407"/>
    </row>
    <row r="1350" spans="6:7" ht="15" hidden="1">
      <c r="F1350" s="407"/>
      <c r="G1350" s="284"/>
    </row>
    <row r="1351" ht="15">
      <c r="F1351" s="407"/>
    </row>
    <row r="1352" ht="15">
      <c r="F1352" s="407"/>
    </row>
    <row r="1353" ht="15" hidden="1">
      <c r="F1353" s="407"/>
    </row>
    <row r="1354" spans="6:7" ht="15" hidden="1">
      <c r="F1354" s="407"/>
      <c r="G1354" s="284"/>
    </row>
    <row r="1355" ht="15">
      <c r="F1355" s="407"/>
    </row>
    <row r="1356" ht="15">
      <c r="F1356" s="407"/>
    </row>
    <row r="1357" ht="15" hidden="1">
      <c r="F1357" s="407"/>
    </row>
    <row r="1358" ht="15">
      <c r="F1358" s="407"/>
    </row>
    <row r="1359" ht="15">
      <c r="F1359" s="407"/>
    </row>
    <row r="1360" ht="15" hidden="1"/>
    <row r="1361" ht="15" hidden="1"/>
    <row r="1362" ht="15" hidden="1"/>
    <row r="1363" spans="6:7" ht="15" hidden="1">
      <c r="F1363" s="407"/>
      <c r="G1363" s="284"/>
    </row>
    <row r="1364" spans="6:7" ht="15" hidden="1">
      <c r="F1364" s="407"/>
      <c r="G1364" s="284"/>
    </row>
    <row r="1365" ht="15" hidden="1">
      <c r="F1365" s="407"/>
    </row>
    <row r="1366" ht="15" hidden="1">
      <c r="F1366" s="407"/>
    </row>
    <row r="1367" ht="15" hidden="1">
      <c r="F1367" s="407"/>
    </row>
    <row r="1368" ht="15" hidden="1">
      <c r="F1368" s="407"/>
    </row>
    <row r="1369" ht="15" hidden="1">
      <c r="F1369" s="407"/>
    </row>
    <row r="1370" ht="15" hidden="1">
      <c r="F1370" s="407"/>
    </row>
    <row r="1371" ht="15" hidden="1">
      <c r="F1371" s="407"/>
    </row>
    <row r="1372" ht="15" hidden="1">
      <c r="F1372" s="407"/>
    </row>
    <row r="1373" ht="15" hidden="1">
      <c r="F1373" s="407"/>
    </row>
    <row r="1374" ht="15" hidden="1">
      <c r="F1374" s="407"/>
    </row>
    <row r="1375" ht="15" hidden="1">
      <c r="F1375" s="407"/>
    </row>
    <row r="1376" ht="15" hidden="1">
      <c r="F1376" s="407"/>
    </row>
    <row r="1377" ht="15" hidden="1">
      <c r="F1377" s="407"/>
    </row>
    <row r="1378" ht="15.75">
      <c r="F1378" s="467"/>
    </row>
    <row r="1380" ht="15" hidden="1"/>
    <row r="1381" spans="1:6" s="349" customFormat="1" ht="15.75">
      <c r="A1381" s="285"/>
      <c r="B1381" s="284"/>
      <c r="C1381" s="285"/>
      <c r="D1381" s="285"/>
      <c r="E1381" s="285"/>
      <c r="F1381" s="350"/>
    </row>
    <row r="1382" spans="1:6" s="469" customFormat="1" ht="15.75" hidden="1">
      <c r="A1382" s="350"/>
      <c r="B1382" s="349"/>
      <c r="C1382" s="350"/>
      <c r="D1382" s="350"/>
      <c r="E1382" s="350"/>
      <c r="F1382" s="468"/>
    </row>
    <row r="1383" spans="1:7" ht="15">
      <c r="A1383" s="468"/>
      <c r="B1383" s="469"/>
      <c r="C1383" s="468"/>
      <c r="D1383" s="468"/>
      <c r="E1383" s="468"/>
      <c r="G1383" s="284"/>
    </row>
    <row r="1384" spans="6:7" ht="15">
      <c r="F1384" s="407"/>
      <c r="G1384" s="284"/>
    </row>
    <row r="1385" spans="1:6" s="344" customFormat="1" ht="15" hidden="1">
      <c r="A1385" s="285"/>
      <c r="B1385" s="284"/>
      <c r="C1385" s="285"/>
      <c r="D1385" s="285"/>
      <c r="E1385" s="285"/>
      <c r="F1385" s="466"/>
    </row>
    <row r="1386" spans="1:7" ht="15">
      <c r="A1386" s="343"/>
      <c r="B1386" s="344"/>
      <c r="C1386" s="343"/>
      <c r="D1386" s="343"/>
      <c r="E1386" s="343"/>
      <c r="F1386" s="407"/>
      <c r="G1386" s="284"/>
    </row>
    <row r="1387" spans="6:7" ht="15">
      <c r="F1387" s="407"/>
      <c r="G1387" s="284"/>
    </row>
    <row r="1388" ht="15" hidden="1"/>
    <row r="1389" spans="6:7" ht="15">
      <c r="F1389" s="407"/>
      <c r="G1389" s="284"/>
    </row>
    <row r="1390" ht="15">
      <c r="F1390" s="407"/>
    </row>
    <row r="1391" ht="15">
      <c r="F1391" s="407"/>
    </row>
    <row r="1392" spans="1:6" s="408" customFormat="1" ht="15">
      <c r="A1392" s="285"/>
      <c r="B1392" s="284"/>
      <c r="C1392" s="285"/>
      <c r="D1392" s="285"/>
      <c r="E1392" s="285"/>
      <c r="F1392" s="407"/>
    </row>
    <row r="1393" spans="1:6" s="408" customFormat="1" ht="15">
      <c r="A1393" s="285"/>
      <c r="C1393" s="285"/>
      <c r="D1393" s="285"/>
      <c r="E1393" s="285"/>
      <c r="F1393" s="407"/>
    </row>
    <row r="1394" spans="2:7" ht="15" hidden="1">
      <c r="B1394" s="408"/>
      <c r="F1394" s="407"/>
      <c r="G1394" s="284"/>
    </row>
    <row r="1395" spans="6:7" ht="15" hidden="1">
      <c r="F1395" s="407"/>
      <c r="G1395" s="284"/>
    </row>
    <row r="1396" spans="6:7" ht="15" hidden="1">
      <c r="F1396" s="407"/>
      <c r="G1396" s="284"/>
    </row>
    <row r="1397" spans="6:7" ht="15">
      <c r="F1397" s="407"/>
      <c r="G1397" s="284"/>
    </row>
    <row r="1398" spans="6:7" ht="15" hidden="1">
      <c r="F1398" s="407"/>
      <c r="G1398" s="284"/>
    </row>
    <row r="1399" spans="6:7" ht="15.75">
      <c r="F1399" s="467"/>
      <c r="G1399" s="284"/>
    </row>
    <row r="1400" ht="15">
      <c r="D1400" s="407"/>
    </row>
    <row r="1401" ht="15" hidden="1"/>
    <row r="1402" spans="1:6" s="349" customFormat="1" ht="15.75">
      <c r="A1402" s="285"/>
      <c r="B1402" s="284"/>
      <c r="C1402" s="285"/>
      <c r="D1402" s="285"/>
      <c r="E1402" s="285"/>
      <c r="F1402" s="350"/>
    </row>
    <row r="1403" spans="1:6" s="349" customFormat="1" ht="15.75" hidden="1">
      <c r="A1403" s="350"/>
      <c r="C1403" s="350"/>
      <c r="D1403" s="467"/>
      <c r="E1403" s="416"/>
      <c r="F1403" s="350"/>
    </row>
    <row r="1404" spans="1:5" s="408" customFormat="1" ht="15.75">
      <c r="A1404" s="350"/>
      <c r="B1404" s="349"/>
      <c r="C1404" s="350"/>
      <c r="D1404" s="467"/>
      <c r="E1404" s="416"/>
    </row>
    <row r="1405" spans="2:7" ht="15">
      <c r="B1405" s="408"/>
      <c r="C1405" s="408"/>
      <c r="D1405" s="407"/>
      <c r="E1405" s="408"/>
      <c r="F1405" s="407"/>
      <c r="G1405" s="284"/>
    </row>
    <row r="1406" spans="6:7" ht="15">
      <c r="F1406" s="407"/>
      <c r="G1406" s="284"/>
    </row>
    <row r="1407" spans="6:7" ht="15">
      <c r="F1407" s="407"/>
      <c r="G1407" s="284"/>
    </row>
    <row r="1408" spans="6:7" ht="15">
      <c r="F1408" s="407"/>
      <c r="G1408" s="284"/>
    </row>
    <row r="1409" ht="15" hidden="1"/>
    <row r="1410" ht="15">
      <c r="F1410" s="407"/>
    </row>
    <row r="1411" ht="15">
      <c r="F1411" s="407"/>
    </row>
    <row r="1412" spans="6:7" ht="12.75" customHeight="1">
      <c r="F1412" s="407"/>
      <c r="G1412" s="284"/>
    </row>
    <row r="1413" spans="6:7" ht="15.75">
      <c r="F1413" s="467"/>
      <c r="G1413" s="284"/>
    </row>
    <row r="1446" ht="15" hidden="1"/>
  </sheetData>
  <mergeCells count="11">
    <mergeCell ref="D56:E56"/>
    <mergeCell ref="E3:G3"/>
    <mergeCell ref="E5:G5"/>
    <mergeCell ref="E6:G6"/>
    <mergeCell ref="D54:E54"/>
    <mergeCell ref="D55:E55"/>
    <mergeCell ref="D57:E57"/>
    <mergeCell ref="D58:E58"/>
    <mergeCell ref="D59:E59"/>
    <mergeCell ref="D60:E60"/>
    <mergeCell ref="D61:E61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23"/>
  <sheetViews>
    <sheetView workbookViewId="0" topLeftCell="A1">
      <selection activeCell="H1" sqref="H1"/>
    </sheetView>
  </sheetViews>
  <sheetFormatPr defaultColWidth="9.140625" defaultRowHeight="15"/>
  <cols>
    <col min="1" max="1" width="11.57421875" style="287" customWidth="1"/>
    <col min="2" max="2" width="41.8515625" style="287" customWidth="1"/>
    <col min="3" max="3" width="9.140625" style="287" customWidth="1"/>
    <col min="4" max="4" width="15.421875" style="287" customWidth="1"/>
    <col min="5" max="6" width="9.140625" style="287" customWidth="1"/>
    <col min="7" max="7" width="18.7109375" style="287" customWidth="1"/>
    <col min="8" max="16384" width="9.140625" style="287" customWidth="1"/>
  </cols>
  <sheetData>
    <row r="1" spans="2:3" s="279" customFormat="1" ht="21.75" thickBot="1">
      <c r="B1" s="410" t="s">
        <v>925</v>
      </c>
      <c r="C1" s="280"/>
    </row>
    <row r="2" spans="1:5" s="471" customFormat="1" ht="27" thickBot="1">
      <c r="A2" s="412"/>
      <c r="B2" s="349" t="s">
        <v>926</v>
      </c>
      <c r="D2" s="472">
        <f>+G9+G18+G23</f>
        <v>0</v>
      </c>
      <c r="E2" s="290" t="s">
        <v>768</v>
      </c>
    </row>
    <row r="3" spans="1:7" s="426" customFormat="1" ht="22.5">
      <c r="A3" s="473"/>
      <c r="B3" s="427" t="s">
        <v>767</v>
      </c>
      <c r="C3" s="281" t="s">
        <v>839</v>
      </c>
      <c r="D3" s="428" t="s">
        <v>840</v>
      </c>
      <c r="E3" s="281" t="s">
        <v>841</v>
      </c>
      <c r="F3" s="474" t="s">
        <v>927</v>
      </c>
      <c r="G3" s="281" t="s">
        <v>766</v>
      </c>
    </row>
    <row r="4" spans="1:7" s="477" customFormat="1" ht="24">
      <c r="A4" s="475" t="s">
        <v>928</v>
      </c>
      <c r="B4" s="430" t="s">
        <v>957</v>
      </c>
      <c r="C4" s="431" t="s">
        <v>119</v>
      </c>
      <c r="D4" s="451">
        <f>+'SAD-rostliny'!C22*0.05</f>
        <v>0.15000000000000002</v>
      </c>
      <c r="E4" s="506">
        <v>0</v>
      </c>
      <c r="F4" s="476">
        <v>9</v>
      </c>
      <c r="G4" s="452">
        <f>+D4*E4*F4</f>
        <v>0</v>
      </c>
    </row>
    <row r="5" spans="1:7" s="477" customFormat="1" ht="24">
      <c r="A5" s="475" t="s">
        <v>949</v>
      </c>
      <c r="B5" s="430" t="s">
        <v>950</v>
      </c>
      <c r="C5" s="431" t="s">
        <v>119</v>
      </c>
      <c r="D5" s="451">
        <v>0.15</v>
      </c>
      <c r="E5" s="506">
        <v>0</v>
      </c>
      <c r="F5" s="476">
        <v>9</v>
      </c>
      <c r="G5" s="452">
        <f>+D5*E5*F5</f>
        <v>0</v>
      </c>
    </row>
    <row r="6" spans="1:7" s="477" customFormat="1" ht="24">
      <c r="A6" s="475" t="s">
        <v>951</v>
      </c>
      <c r="B6" s="430" t="s">
        <v>952</v>
      </c>
      <c r="C6" s="431" t="s">
        <v>119</v>
      </c>
      <c r="D6" s="451">
        <v>0.15</v>
      </c>
      <c r="E6" s="506">
        <v>0</v>
      </c>
      <c r="F6" s="476">
        <v>9</v>
      </c>
      <c r="G6" s="452">
        <f>+D6*E6*F6</f>
        <v>0</v>
      </c>
    </row>
    <row r="7" spans="1:7" s="477" customFormat="1" ht="15">
      <c r="A7" s="475" t="s">
        <v>953</v>
      </c>
      <c r="B7" s="430" t="s">
        <v>954</v>
      </c>
      <c r="C7" s="431" t="s">
        <v>119</v>
      </c>
      <c r="D7" s="451">
        <v>0.15</v>
      </c>
      <c r="E7" s="506">
        <v>0</v>
      </c>
      <c r="F7" s="476">
        <v>9</v>
      </c>
      <c r="G7" s="452">
        <f>+D7*E7*F7</f>
        <v>0</v>
      </c>
    </row>
    <row r="8" spans="1:7" s="479" customFormat="1" ht="24" customHeight="1" thickBot="1">
      <c r="A8" s="475" t="s">
        <v>929</v>
      </c>
      <c r="B8" s="430" t="s">
        <v>930</v>
      </c>
      <c r="C8" s="431" t="s">
        <v>135</v>
      </c>
      <c r="D8" s="451">
        <f>+'SAD-rostliny'!C22</f>
        <v>3</v>
      </c>
      <c r="E8" s="506">
        <v>0</v>
      </c>
      <c r="F8" s="476">
        <v>1</v>
      </c>
      <c r="G8" s="478">
        <f>+D8*E8*F8</f>
        <v>0</v>
      </c>
    </row>
    <row r="9" spans="1:7" s="479" customFormat="1" ht="16.5" thickBot="1">
      <c r="A9" s="480"/>
      <c r="B9" s="481"/>
      <c r="C9" s="482"/>
      <c r="D9" s="483"/>
      <c r="E9" s="484"/>
      <c r="F9" s="454"/>
      <c r="G9" s="485">
        <f>SUM(G4:G8)</f>
        <v>0</v>
      </c>
    </row>
    <row r="10" spans="1:7" s="388" customFormat="1" ht="22.5">
      <c r="A10" s="353"/>
      <c r="B10" s="486" t="s">
        <v>931</v>
      </c>
      <c r="C10" s="282" t="s">
        <v>839</v>
      </c>
      <c r="D10" s="487" t="s">
        <v>840</v>
      </c>
      <c r="E10" s="282" t="s">
        <v>841</v>
      </c>
      <c r="F10" s="474" t="s">
        <v>927</v>
      </c>
      <c r="G10" s="282" t="s">
        <v>766</v>
      </c>
    </row>
    <row r="11" spans="1:7" s="453" customFormat="1" ht="24">
      <c r="A11" s="475" t="s">
        <v>932</v>
      </c>
      <c r="B11" s="430" t="s">
        <v>958</v>
      </c>
      <c r="C11" s="431" t="s">
        <v>119</v>
      </c>
      <c r="D11" s="451">
        <f>+('[10]SAD-rostliny'!D23+'[10]SAD-rostliny'!D24)*0.0025</f>
        <v>2.72</v>
      </c>
      <c r="E11" s="506">
        <v>0</v>
      </c>
      <c r="F11" s="476">
        <v>9</v>
      </c>
      <c r="G11" s="452">
        <f aca="true" t="shared" si="0" ref="G11:G17">+D11*E11*F11</f>
        <v>0</v>
      </c>
    </row>
    <row r="12" spans="1:7" s="453" customFormat="1" ht="24">
      <c r="A12" s="475" t="s">
        <v>949</v>
      </c>
      <c r="B12" s="430" t="s">
        <v>950</v>
      </c>
      <c r="C12" s="431" t="s">
        <v>119</v>
      </c>
      <c r="D12" s="451">
        <v>2.72</v>
      </c>
      <c r="E12" s="506">
        <v>0</v>
      </c>
      <c r="F12" s="476">
        <v>9</v>
      </c>
      <c r="G12" s="452">
        <f t="shared" si="0"/>
        <v>0</v>
      </c>
    </row>
    <row r="13" spans="1:7" s="453" customFormat="1" ht="24">
      <c r="A13" s="475" t="s">
        <v>951</v>
      </c>
      <c r="B13" s="430" t="s">
        <v>952</v>
      </c>
      <c r="C13" s="431" t="s">
        <v>119</v>
      </c>
      <c r="D13" s="451">
        <v>2.72</v>
      </c>
      <c r="E13" s="506">
        <v>0</v>
      </c>
      <c r="F13" s="476">
        <v>9</v>
      </c>
      <c r="G13" s="452">
        <f t="shared" si="0"/>
        <v>0</v>
      </c>
    </row>
    <row r="14" spans="1:7" s="453" customFormat="1" ht="12">
      <c r="A14" s="475" t="s">
        <v>953</v>
      </c>
      <c r="B14" s="430" t="s">
        <v>954</v>
      </c>
      <c r="C14" s="431" t="s">
        <v>119</v>
      </c>
      <c r="D14" s="451">
        <v>2.72</v>
      </c>
      <c r="E14" s="506">
        <v>0</v>
      </c>
      <c r="F14" s="476">
        <v>9</v>
      </c>
      <c r="G14" s="452">
        <f t="shared" si="0"/>
        <v>0</v>
      </c>
    </row>
    <row r="15" spans="1:7" s="456" customFormat="1" ht="24">
      <c r="A15" s="475" t="s">
        <v>933</v>
      </c>
      <c r="B15" s="430" t="s">
        <v>934</v>
      </c>
      <c r="C15" s="431" t="s">
        <v>122</v>
      </c>
      <c r="D15" s="451">
        <f>+'SAD-rostliny'!C23</f>
        <v>244</v>
      </c>
      <c r="E15" s="506">
        <v>0</v>
      </c>
      <c r="F15" s="334">
        <v>2</v>
      </c>
      <c r="G15" s="452">
        <f t="shared" si="0"/>
        <v>0</v>
      </c>
    </row>
    <row r="16" spans="1:7" s="453" customFormat="1" ht="24">
      <c r="A16" s="475" t="s">
        <v>935</v>
      </c>
      <c r="B16" s="430" t="s">
        <v>936</v>
      </c>
      <c r="C16" s="431" t="s">
        <v>135</v>
      </c>
      <c r="D16" s="451">
        <f>+'SAD-rostliny'!D24*0.1</f>
        <v>93.10000000000001</v>
      </c>
      <c r="E16" s="506">
        <v>0</v>
      </c>
      <c r="F16" s="476">
        <v>1</v>
      </c>
      <c r="G16" s="452">
        <f t="shared" si="0"/>
        <v>0</v>
      </c>
    </row>
    <row r="17" spans="1:7" s="454" customFormat="1" ht="24.75" thickBot="1">
      <c r="A17" s="475" t="s">
        <v>937</v>
      </c>
      <c r="B17" s="430" t="s">
        <v>938</v>
      </c>
      <c r="C17" s="431" t="s">
        <v>122</v>
      </c>
      <c r="D17" s="451">
        <f>+D15</f>
        <v>244</v>
      </c>
      <c r="E17" s="506">
        <v>0</v>
      </c>
      <c r="F17" s="476">
        <v>2</v>
      </c>
      <c r="G17" s="478">
        <f t="shared" si="0"/>
        <v>0</v>
      </c>
    </row>
    <row r="18" s="488" customFormat="1" ht="16.5" thickBot="1">
      <c r="G18" s="489">
        <f>SUM(G11:G17)</f>
        <v>0</v>
      </c>
    </row>
    <row r="19" spans="2:7" s="488" customFormat="1" ht="22.5">
      <c r="B19" s="486" t="s">
        <v>939</v>
      </c>
      <c r="C19" s="282" t="s">
        <v>839</v>
      </c>
      <c r="D19" s="487" t="s">
        <v>840</v>
      </c>
      <c r="E19" s="282" t="s">
        <v>841</v>
      </c>
      <c r="F19" s="474" t="s">
        <v>927</v>
      </c>
      <c r="G19" s="282" t="s">
        <v>766</v>
      </c>
    </row>
    <row r="20" spans="1:7" s="492" customFormat="1" ht="24">
      <c r="A20" s="338">
        <v>111151121</v>
      </c>
      <c r="B20" s="490" t="s">
        <v>940</v>
      </c>
      <c r="C20" s="338" t="s">
        <v>122</v>
      </c>
      <c r="D20" s="517">
        <f>+'SAD-úpravy'!D137</f>
        <v>80</v>
      </c>
      <c r="E20" s="518">
        <v>0</v>
      </c>
      <c r="F20" s="316">
        <v>8</v>
      </c>
      <c r="G20" s="491">
        <f aca="true" t="shared" si="1" ref="G20:G22">+D20*E20*F20</f>
        <v>0</v>
      </c>
    </row>
    <row r="21" spans="1:7" s="492" customFormat="1" ht="24">
      <c r="A21" s="318">
        <v>185811221</v>
      </c>
      <c r="B21" s="493" t="s">
        <v>941</v>
      </c>
      <c r="C21" s="318" t="s">
        <v>122</v>
      </c>
      <c r="D21" s="517">
        <f>+D20</f>
        <v>80</v>
      </c>
      <c r="E21" s="519">
        <v>0</v>
      </c>
      <c r="F21" s="316">
        <v>1</v>
      </c>
      <c r="G21" s="491">
        <f t="shared" si="1"/>
        <v>0</v>
      </c>
    </row>
    <row r="22" spans="1:7" s="492" customFormat="1" ht="24" customHeight="1" thickBot="1">
      <c r="A22" s="318">
        <v>185811112</v>
      </c>
      <c r="B22" s="493" t="s">
        <v>942</v>
      </c>
      <c r="C22" s="318" t="s">
        <v>122</v>
      </c>
      <c r="D22" s="517">
        <f>+D20</f>
        <v>80</v>
      </c>
      <c r="E22" s="519">
        <v>0</v>
      </c>
      <c r="F22" s="316">
        <v>1</v>
      </c>
      <c r="G22" s="491">
        <f t="shared" si="1"/>
        <v>0</v>
      </c>
    </row>
    <row r="23" spans="5:7" s="488" customFormat="1" ht="16.5" thickBot="1">
      <c r="E23" s="494"/>
      <c r="G23" s="520">
        <f>SUM(G20:G22)</f>
        <v>0</v>
      </c>
    </row>
    <row r="24" ht="15" customHeight="1"/>
  </sheetData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7"/>
  <sheetViews>
    <sheetView view="pageBreakPreview" zoomScale="80" zoomScaleSheetLayoutView="80" zoomScalePageLayoutView="120" workbookViewId="0" topLeftCell="A1">
      <pane ySplit="3" topLeftCell="A4" activePane="bottomLeft" state="frozen"/>
      <selection pane="bottomLeft" activeCell="D34" sqref="D34"/>
    </sheetView>
  </sheetViews>
  <sheetFormatPr defaultColWidth="11.7109375" defaultRowHeight="15"/>
  <cols>
    <col min="1" max="1" width="11.140625" style="60" customWidth="1"/>
    <col min="2" max="2" width="57.28125" style="33" customWidth="1"/>
    <col min="3" max="3" width="9.57421875" style="33" customWidth="1"/>
    <col min="4" max="4" width="16.00390625" style="33" customWidth="1"/>
    <col min="5" max="256" width="11.7109375" style="33" customWidth="1"/>
    <col min="257" max="257" width="11.140625" style="33" customWidth="1"/>
    <col min="258" max="258" width="57.28125" style="33" customWidth="1"/>
    <col min="259" max="259" width="9.57421875" style="33" customWidth="1"/>
    <col min="260" max="260" width="16.00390625" style="33" customWidth="1"/>
    <col min="261" max="512" width="11.7109375" style="33" customWidth="1"/>
    <col min="513" max="513" width="11.140625" style="33" customWidth="1"/>
    <col min="514" max="514" width="57.28125" style="33" customWidth="1"/>
    <col min="515" max="515" width="9.57421875" style="33" customWidth="1"/>
    <col min="516" max="516" width="16.00390625" style="33" customWidth="1"/>
    <col min="517" max="768" width="11.7109375" style="33" customWidth="1"/>
    <col min="769" max="769" width="11.140625" style="33" customWidth="1"/>
    <col min="770" max="770" width="57.28125" style="33" customWidth="1"/>
    <col min="771" max="771" width="9.57421875" style="33" customWidth="1"/>
    <col min="772" max="772" width="16.00390625" style="33" customWidth="1"/>
    <col min="773" max="1024" width="11.7109375" style="33" customWidth="1"/>
    <col min="1025" max="1025" width="11.140625" style="33" customWidth="1"/>
    <col min="1026" max="1026" width="57.28125" style="33" customWidth="1"/>
    <col min="1027" max="1027" width="9.57421875" style="33" customWidth="1"/>
    <col min="1028" max="1028" width="16.00390625" style="33" customWidth="1"/>
    <col min="1029" max="1280" width="11.7109375" style="33" customWidth="1"/>
    <col min="1281" max="1281" width="11.140625" style="33" customWidth="1"/>
    <col min="1282" max="1282" width="57.28125" style="33" customWidth="1"/>
    <col min="1283" max="1283" width="9.57421875" style="33" customWidth="1"/>
    <col min="1284" max="1284" width="16.00390625" style="33" customWidth="1"/>
    <col min="1285" max="1536" width="11.7109375" style="33" customWidth="1"/>
    <col min="1537" max="1537" width="11.140625" style="33" customWidth="1"/>
    <col min="1538" max="1538" width="57.28125" style="33" customWidth="1"/>
    <col min="1539" max="1539" width="9.57421875" style="33" customWidth="1"/>
    <col min="1540" max="1540" width="16.00390625" style="33" customWidth="1"/>
    <col min="1541" max="1792" width="11.7109375" style="33" customWidth="1"/>
    <col min="1793" max="1793" width="11.140625" style="33" customWidth="1"/>
    <col min="1794" max="1794" width="57.28125" style="33" customWidth="1"/>
    <col min="1795" max="1795" width="9.57421875" style="33" customWidth="1"/>
    <col min="1796" max="1796" width="16.00390625" style="33" customWidth="1"/>
    <col min="1797" max="2048" width="11.7109375" style="33" customWidth="1"/>
    <col min="2049" max="2049" width="11.140625" style="33" customWidth="1"/>
    <col min="2050" max="2050" width="57.28125" style="33" customWidth="1"/>
    <col min="2051" max="2051" width="9.57421875" style="33" customWidth="1"/>
    <col min="2052" max="2052" width="16.00390625" style="33" customWidth="1"/>
    <col min="2053" max="2304" width="11.7109375" style="33" customWidth="1"/>
    <col min="2305" max="2305" width="11.140625" style="33" customWidth="1"/>
    <col min="2306" max="2306" width="57.28125" style="33" customWidth="1"/>
    <col min="2307" max="2307" width="9.57421875" style="33" customWidth="1"/>
    <col min="2308" max="2308" width="16.00390625" style="33" customWidth="1"/>
    <col min="2309" max="2560" width="11.7109375" style="33" customWidth="1"/>
    <col min="2561" max="2561" width="11.140625" style="33" customWidth="1"/>
    <col min="2562" max="2562" width="57.28125" style="33" customWidth="1"/>
    <col min="2563" max="2563" width="9.57421875" style="33" customWidth="1"/>
    <col min="2564" max="2564" width="16.00390625" style="33" customWidth="1"/>
    <col min="2565" max="2816" width="11.7109375" style="33" customWidth="1"/>
    <col min="2817" max="2817" width="11.140625" style="33" customWidth="1"/>
    <col min="2818" max="2818" width="57.28125" style="33" customWidth="1"/>
    <col min="2819" max="2819" width="9.57421875" style="33" customWidth="1"/>
    <col min="2820" max="2820" width="16.00390625" style="33" customWidth="1"/>
    <col min="2821" max="3072" width="11.7109375" style="33" customWidth="1"/>
    <col min="3073" max="3073" width="11.140625" style="33" customWidth="1"/>
    <col min="3074" max="3074" width="57.28125" style="33" customWidth="1"/>
    <col min="3075" max="3075" width="9.57421875" style="33" customWidth="1"/>
    <col min="3076" max="3076" width="16.00390625" style="33" customWidth="1"/>
    <col min="3077" max="3328" width="11.7109375" style="33" customWidth="1"/>
    <col min="3329" max="3329" width="11.140625" style="33" customWidth="1"/>
    <col min="3330" max="3330" width="57.28125" style="33" customWidth="1"/>
    <col min="3331" max="3331" width="9.57421875" style="33" customWidth="1"/>
    <col min="3332" max="3332" width="16.00390625" style="33" customWidth="1"/>
    <col min="3333" max="3584" width="11.7109375" style="33" customWidth="1"/>
    <col min="3585" max="3585" width="11.140625" style="33" customWidth="1"/>
    <col min="3586" max="3586" width="57.28125" style="33" customWidth="1"/>
    <col min="3587" max="3587" width="9.57421875" style="33" customWidth="1"/>
    <col min="3588" max="3588" width="16.00390625" style="33" customWidth="1"/>
    <col min="3589" max="3840" width="11.7109375" style="33" customWidth="1"/>
    <col min="3841" max="3841" width="11.140625" style="33" customWidth="1"/>
    <col min="3842" max="3842" width="57.28125" style="33" customWidth="1"/>
    <col min="3843" max="3843" width="9.57421875" style="33" customWidth="1"/>
    <col min="3844" max="3844" width="16.00390625" style="33" customWidth="1"/>
    <col min="3845" max="4096" width="11.7109375" style="33" customWidth="1"/>
    <col min="4097" max="4097" width="11.140625" style="33" customWidth="1"/>
    <col min="4098" max="4098" width="57.28125" style="33" customWidth="1"/>
    <col min="4099" max="4099" width="9.57421875" style="33" customWidth="1"/>
    <col min="4100" max="4100" width="16.00390625" style="33" customWidth="1"/>
    <col min="4101" max="4352" width="11.7109375" style="33" customWidth="1"/>
    <col min="4353" max="4353" width="11.140625" style="33" customWidth="1"/>
    <col min="4354" max="4354" width="57.28125" style="33" customWidth="1"/>
    <col min="4355" max="4355" width="9.57421875" style="33" customWidth="1"/>
    <col min="4356" max="4356" width="16.00390625" style="33" customWidth="1"/>
    <col min="4357" max="4608" width="11.7109375" style="33" customWidth="1"/>
    <col min="4609" max="4609" width="11.140625" style="33" customWidth="1"/>
    <col min="4610" max="4610" width="57.28125" style="33" customWidth="1"/>
    <col min="4611" max="4611" width="9.57421875" style="33" customWidth="1"/>
    <col min="4612" max="4612" width="16.00390625" style="33" customWidth="1"/>
    <col min="4613" max="4864" width="11.7109375" style="33" customWidth="1"/>
    <col min="4865" max="4865" width="11.140625" style="33" customWidth="1"/>
    <col min="4866" max="4866" width="57.28125" style="33" customWidth="1"/>
    <col min="4867" max="4867" width="9.57421875" style="33" customWidth="1"/>
    <col min="4868" max="4868" width="16.00390625" style="33" customWidth="1"/>
    <col min="4869" max="5120" width="11.7109375" style="33" customWidth="1"/>
    <col min="5121" max="5121" width="11.140625" style="33" customWidth="1"/>
    <col min="5122" max="5122" width="57.28125" style="33" customWidth="1"/>
    <col min="5123" max="5123" width="9.57421875" style="33" customWidth="1"/>
    <col min="5124" max="5124" width="16.00390625" style="33" customWidth="1"/>
    <col min="5125" max="5376" width="11.7109375" style="33" customWidth="1"/>
    <col min="5377" max="5377" width="11.140625" style="33" customWidth="1"/>
    <col min="5378" max="5378" width="57.28125" style="33" customWidth="1"/>
    <col min="5379" max="5379" width="9.57421875" style="33" customWidth="1"/>
    <col min="5380" max="5380" width="16.00390625" style="33" customWidth="1"/>
    <col min="5381" max="5632" width="11.7109375" style="33" customWidth="1"/>
    <col min="5633" max="5633" width="11.140625" style="33" customWidth="1"/>
    <col min="5634" max="5634" width="57.28125" style="33" customWidth="1"/>
    <col min="5635" max="5635" width="9.57421875" style="33" customWidth="1"/>
    <col min="5636" max="5636" width="16.00390625" style="33" customWidth="1"/>
    <col min="5637" max="5888" width="11.7109375" style="33" customWidth="1"/>
    <col min="5889" max="5889" width="11.140625" style="33" customWidth="1"/>
    <col min="5890" max="5890" width="57.28125" style="33" customWidth="1"/>
    <col min="5891" max="5891" width="9.57421875" style="33" customWidth="1"/>
    <col min="5892" max="5892" width="16.00390625" style="33" customWidth="1"/>
    <col min="5893" max="6144" width="11.7109375" style="33" customWidth="1"/>
    <col min="6145" max="6145" width="11.140625" style="33" customWidth="1"/>
    <col min="6146" max="6146" width="57.28125" style="33" customWidth="1"/>
    <col min="6147" max="6147" width="9.57421875" style="33" customWidth="1"/>
    <col min="6148" max="6148" width="16.00390625" style="33" customWidth="1"/>
    <col min="6149" max="6400" width="11.7109375" style="33" customWidth="1"/>
    <col min="6401" max="6401" width="11.140625" style="33" customWidth="1"/>
    <col min="6402" max="6402" width="57.28125" style="33" customWidth="1"/>
    <col min="6403" max="6403" width="9.57421875" style="33" customWidth="1"/>
    <col min="6404" max="6404" width="16.00390625" style="33" customWidth="1"/>
    <col min="6405" max="6656" width="11.7109375" style="33" customWidth="1"/>
    <col min="6657" max="6657" width="11.140625" style="33" customWidth="1"/>
    <col min="6658" max="6658" width="57.28125" style="33" customWidth="1"/>
    <col min="6659" max="6659" width="9.57421875" style="33" customWidth="1"/>
    <col min="6660" max="6660" width="16.00390625" style="33" customWidth="1"/>
    <col min="6661" max="6912" width="11.7109375" style="33" customWidth="1"/>
    <col min="6913" max="6913" width="11.140625" style="33" customWidth="1"/>
    <col min="6914" max="6914" width="57.28125" style="33" customWidth="1"/>
    <col min="6915" max="6915" width="9.57421875" style="33" customWidth="1"/>
    <col min="6916" max="6916" width="16.00390625" style="33" customWidth="1"/>
    <col min="6917" max="7168" width="11.7109375" style="33" customWidth="1"/>
    <col min="7169" max="7169" width="11.140625" style="33" customWidth="1"/>
    <col min="7170" max="7170" width="57.28125" style="33" customWidth="1"/>
    <col min="7171" max="7171" width="9.57421875" style="33" customWidth="1"/>
    <col min="7172" max="7172" width="16.00390625" style="33" customWidth="1"/>
    <col min="7173" max="7424" width="11.7109375" style="33" customWidth="1"/>
    <col min="7425" max="7425" width="11.140625" style="33" customWidth="1"/>
    <col min="7426" max="7426" width="57.28125" style="33" customWidth="1"/>
    <col min="7427" max="7427" width="9.57421875" style="33" customWidth="1"/>
    <col min="7428" max="7428" width="16.00390625" style="33" customWidth="1"/>
    <col min="7429" max="7680" width="11.7109375" style="33" customWidth="1"/>
    <col min="7681" max="7681" width="11.140625" style="33" customWidth="1"/>
    <col min="7682" max="7682" width="57.28125" style="33" customWidth="1"/>
    <col min="7683" max="7683" width="9.57421875" style="33" customWidth="1"/>
    <col min="7684" max="7684" width="16.00390625" style="33" customWidth="1"/>
    <col min="7685" max="7936" width="11.7109375" style="33" customWidth="1"/>
    <col min="7937" max="7937" width="11.140625" style="33" customWidth="1"/>
    <col min="7938" max="7938" width="57.28125" style="33" customWidth="1"/>
    <col min="7939" max="7939" width="9.57421875" style="33" customWidth="1"/>
    <col min="7940" max="7940" width="16.00390625" style="33" customWidth="1"/>
    <col min="7941" max="8192" width="11.7109375" style="33" customWidth="1"/>
    <col min="8193" max="8193" width="11.140625" style="33" customWidth="1"/>
    <col min="8194" max="8194" width="57.28125" style="33" customWidth="1"/>
    <col min="8195" max="8195" width="9.57421875" style="33" customWidth="1"/>
    <col min="8196" max="8196" width="16.00390625" style="33" customWidth="1"/>
    <col min="8197" max="8448" width="11.7109375" style="33" customWidth="1"/>
    <col min="8449" max="8449" width="11.140625" style="33" customWidth="1"/>
    <col min="8450" max="8450" width="57.28125" style="33" customWidth="1"/>
    <col min="8451" max="8451" width="9.57421875" style="33" customWidth="1"/>
    <col min="8452" max="8452" width="16.00390625" style="33" customWidth="1"/>
    <col min="8453" max="8704" width="11.7109375" style="33" customWidth="1"/>
    <col min="8705" max="8705" width="11.140625" style="33" customWidth="1"/>
    <col min="8706" max="8706" width="57.28125" style="33" customWidth="1"/>
    <col min="8707" max="8707" width="9.57421875" style="33" customWidth="1"/>
    <col min="8708" max="8708" width="16.00390625" style="33" customWidth="1"/>
    <col min="8709" max="8960" width="11.7109375" style="33" customWidth="1"/>
    <col min="8961" max="8961" width="11.140625" style="33" customWidth="1"/>
    <col min="8962" max="8962" width="57.28125" style="33" customWidth="1"/>
    <col min="8963" max="8963" width="9.57421875" style="33" customWidth="1"/>
    <col min="8964" max="8964" width="16.00390625" style="33" customWidth="1"/>
    <col min="8965" max="9216" width="11.7109375" style="33" customWidth="1"/>
    <col min="9217" max="9217" width="11.140625" style="33" customWidth="1"/>
    <col min="9218" max="9218" width="57.28125" style="33" customWidth="1"/>
    <col min="9219" max="9219" width="9.57421875" style="33" customWidth="1"/>
    <col min="9220" max="9220" width="16.00390625" style="33" customWidth="1"/>
    <col min="9221" max="9472" width="11.7109375" style="33" customWidth="1"/>
    <col min="9473" max="9473" width="11.140625" style="33" customWidth="1"/>
    <col min="9474" max="9474" width="57.28125" style="33" customWidth="1"/>
    <col min="9475" max="9475" width="9.57421875" style="33" customWidth="1"/>
    <col min="9476" max="9476" width="16.00390625" style="33" customWidth="1"/>
    <col min="9477" max="9728" width="11.7109375" style="33" customWidth="1"/>
    <col min="9729" max="9729" width="11.140625" style="33" customWidth="1"/>
    <col min="9730" max="9730" width="57.28125" style="33" customWidth="1"/>
    <col min="9731" max="9731" width="9.57421875" style="33" customWidth="1"/>
    <col min="9732" max="9732" width="16.00390625" style="33" customWidth="1"/>
    <col min="9733" max="9984" width="11.7109375" style="33" customWidth="1"/>
    <col min="9985" max="9985" width="11.140625" style="33" customWidth="1"/>
    <col min="9986" max="9986" width="57.28125" style="33" customWidth="1"/>
    <col min="9987" max="9987" width="9.57421875" style="33" customWidth="1"/>
    <col min="9988" max="9988" width="16.00390625" style="33" customWidth="1"/>
    <col min="9989" max="10240" width="11.7109375" style="33" customWidth="1"/>
    <col min="10241" max="10241" width="11.140625" style="33" customWidth="1"/>
    <col min="10242" max="10242" width="57.28125" style="33" customWidth="1"/>
    <col min="10243" max="10243" width="9.57421875" style="33" customWidth="1"/>
    <col min="10244" max="10244" width="16.00390625" style="33" customWidth="1"/>
    <col min="10245" max="10496" width="11.7109375" style="33" customWidth="1"/>
    <col min="10497" max="10497" width="11.140625" style="33" customWidth="1"/>
    <col min="10498" max="10498" width="57.28125" style="33" customWidth="1"/>
    <col min="10499" max="10499" width="9.57421875" style="33" customWidth="1"/>
    <col min="10500" max="10500" width="16.00390625" style="33" customWidth="1"/>
    <col min="10501" max="10752" width="11.7109375" style="33" customWidth="1"/>
    <col min="10753" max="10753" width="11.140625" style="33" customWidth="1"/>
    <col min="10754" max="10754" width="57.28125" style="33" customWidth="1"/>
    <col min="10755" max="10755" width="9.57421875" style="33" customWidth="1"/>
    <col min="10756" max="10756" width="16.00390625" style="33" customWidth="1"/>
    <col min="10757" max="11008" width="11.7109375" style="33" customWidth="1"/>
    <col min="11009" max="11009" width="11.140625" style="33" customWidth="1"/>
    <col min="11010" max="11010" width="57.28125" style="33" customWidth="1"/>
    <col min="11011" max="11011" width="9.57421875" style="33" customWidth="1"/>
    <col min="11012" max="11012" width="16.00390625" style="33" customWidth="1"/>
    <col min="11013" max="11264" width="11.7109375" style="33" customWidth="1"/>
    <col min="11265" max="11265" width="11.140625" style="33" customWidth="1"/>
    <col min="11266" max="11266" width="57.28125" style="33" customWidth="1"/>
    <col min="11267" max="11267" width="9.57421875" style="33" customWidth="1"/>
    <col min="11268" max="11268" width="16.00390625" style="33" customWidth="1"/>
    <col min="11269" max="11520" width="11.7109375" style="33" customWidth="1"/>
    <col min="11521" max="11521" width="11.140625" style="33" customWidth="1"/>
    <col min="11522" max="11522" width="57.28125" style="33" customWidth="1"/>
    <col min="11523" max="11523" width="9.57421875" style="33" customWidth="1"/>
    <col min="11524" max="11524" width="16.00390625" style="33" customWidth="1"/>
    <col min="11525" max="11776" width="11.7109375" style="33" customWidth="1"/>
    <col min="11777" max="11777" width="11.140625" style="33" customWidth="1"/>
    <col min="11778" max="11778" width="57.28125" style="33" customWidth="1"/>
    <col min="11779" max="11779" width="9.57421875" style="33" customWidth="1"/>
    <col min="11780" max="11780" width="16.00390625" style="33" customWidth="1"/>
    <col min="11781" max="12032" width="11.7109375" style="33" customWidth="1"/>
    <col min="12033" max="12033" width="11.140625" style="33" customWidth="1"/>
    <col min="12034" max="12034" width="57.28125" style="33" customWidth="1"/>
    <col min="12035" max="12035" width="9.57421875" style="33" customWidth="1"/>
    <col min="12036" max="12036" width="16.00390625" style="33" customWidth="1"/>
    <col min="12037" max="12288" width="11.7109375" style="33" customWidth="1"/>
    <col min="12289" max="12289" width="11.140625" style="33" customWidth="1"/>
    <col min="12290" max="12290" width="57.28125" style="33" customWidth="1"/>
    <col min="12291" max="12291" width="9.57421875" style="33" customWidth="1"/>
    <col min="12292" max="12292" width="16.00390625" style="33" customWidth="1"/>
    <col min="12293" max="12544" width="11.7109375" style="33" customWidth="1"/>
    <col min="12545" max="12545" width="11.140625" style="33" customWidth="1"/>
    <col min="12546" max="12546" width="57.28125" style="33" customWidth="1"/>
    <col min="12547" max="12547" width="9.57421875" style="33" customWidth="1"/>
    <col min="12548" max="12548" width="16.00390625" style="33" customWidth="1"/>
    <col min="12549" max="12800" width="11.7109375" style="33" customWidth="1"/>
    <col min="12801" max="12801" width="11.140625" style="33" customWidth="1"/>
    <col min="12802" max="12802" width="57.28125" style="33" customWidth="1"/>
    <col min="12803" max="12803" width="9.57421875" style="33" customWidth="1"/>
    <col min="12804" max="12804" width="16.00390625" style="33" customWidth="1"/>
    <col min="12805" max="13056" width="11.7109375" style="33" customWidth="1"/>
    <col min="13057" max="13057" width="11.140625" style="33" customWidth="1"/>
    <col min="13058" max="13058" width="57.28125" style="33" customWidth="1"/>
    <col min="13059" max="13059" width="9.57421875" style="33" customWidth="1"/>
    <col min="13060" max="13060" width="16.00390625" style="33" customWidth="1"/>
    <col min="13061" max="13312" width="11.7109375" style="33" customWidth="1"/>
    <col min="13313" max="13313" width="11.140625" style="33" customWidth="1"/>
    <col min="13314" max="13314" width="57.28125" style="33" customWidth="1"/>
    <col min="13315" max="13315" width="9.57421875" style="33" customWidth="1"/>
    <col min="13316" max="13316" width="16.00390625" style="33" customWidth="1"/>
    <col min="13317" max="13568" width="11.7109375" style="33" customWidth="1"/>
    <col min="13569" max="13569" width="11.140625" style="33" customWidth="1"/>
    <col min="13570" max="13570" width="57.28125" style="33" customWidth="1"/>
    <col min="13571" max="13571" width="9.57421875" style="33" customWidth="1"/>
    <col min="13572" max="13572" width="16.00390625" style="33" customWidth="1"/>
    <col min="13573" max="13824" width="11.7109375" style="33" customWidth="1"/>
    <col min="13825" max="13825" width="11.140625" style="33" customWidth="1"/>
    <col min="13826" max="13826" width="57.28125" style="33" customWidth="1"/>
    <col min="13827" max="13827" width="9.57421875" style="33" customWidth="1"/>
    <col min="13828" max="13828" width="16.00390625" style="33" customWidth="1"/>
    <col min="13829" max="14080" width="11.7109375" style="33" customWidth="1"/>
    <col min="14081" max="14081" width="11.140625" style="33" customWidth="1"/>
    <col min="14082" max="14082" width="57.28125" style="33" customWidth="1"/>
    <col min="14083" max="14083" width="9.57421875" style="33" customWidth="1"/>
    <col min="14084" max="14084" width="16.00390625" style="33" customWidth="1"/>
    <col min="14085" max="14336" width="11.7109375" style="33" customWidth="1"/>
    <col min="14337" max="14337" width="11.140625" style="33" customWidth="1"/>
    <col min="14338" max="14338" width="57.28125" style="33" customWidth="1"/>
    <col min="14339" max="14339" width="9.57421875" style="33" customWidth="1"/>
    <col min="14340" max="14340" width="16.00390625" style="33" customWidth="1"/>
    <col min="14341" max="14592" width="11.7109375" style="33" customWidth="1"/>
    <col min="14593" max="14593" width="11.140625" style="33" customWidth="1"/>
    <col min="14594" max="14594" width="57.28125" style="33" customWidth="1"/>
    <col min="14595" max="14595" width="9.57421875" style="33" customWidth="1"/>
    <col min="14596" max="14596" width="16.00390625" style="33" customWidth="1"/>
    <col min="14597" max="14848" width="11.7109375" style="33" customWidth="1"/>
    <col min="14849" max="14849" width="11.140625" style="33" customWidth="1"/>
    <col min="14850" max="14850" width="57.28125" style="33" customWidth="1"/>
    <col min="14851" max="14851" width="9.57421875" style="33" customWidth="1"/>
    <col min="14852" max="14852" width="16.00390625" style="33" customWidth="1"/>
    <col min="14853" max="15104" width="11.7109375" style="33" customWidth="1"/>
    <col min="15105" max="15105" width="11.140625" style="33" customWidth="1"/>
    <col min="15106" max="15106" width="57.28125" style="33" customWidth="1"/>
    <col min="15107" max="15107" width="9.57421875" style="33" customWidth="1"/>
    <col min="15108" max="15108" width="16.00390625" style="33" customWidth="1"/>
    <col min="15109" max="15360" width="11.7109375" style="33" customWidth="1"/>
    <col min="15361" max="15361" width="11.140625" style="33" customWidth="1"/>
    <col min="15362" max="15362" width="57.28125" style="33" customWidth="1"/>
    <col min="15363" max="15363" width="9.57421875" style="33" customWidth="1"/>
    <col min="15364" max="15364" width="16.00390625" style="33" customWidth="1"/>
    <col min="15365" max="15616" width="11.7109375" style="33" customWidth="1"/>
    <col min="15617" max="15617" width="11.140625" style="33" customWidth="1"/>
    <col min="15618" max="15618" width="57.28125" style="33" customWidth="1"/>
    <col min="15619" max="15619" width="9.57421875" style="33" customWidth="1"/>
    <col min="15620" max="15620" width="16.00390625" style="33" customWidth="1"/>
    <col min="15621" max="15872" width="11.7109375" style="33" customWidth="1"/>
    <col min="15873" max="15873" width="11.140625" style="33" customWidth="1"/>
    <col min="15874" max="15874" width="57.28125" style="33" customWidth="1"/>
    <col min="15875" max="15875" width="9.57421875" style="33" customWidth="1"/>
    <col min="15876" max="15876" width="16.00390625" style="33" customWidth="1"/>
    <col min="15877" max="16128" width="11.7109375" style="33" customWidth="1"/>
    <col min="16129" max="16129" width="11.140625" style="33" customWidth="1"/>
    <col min="16130" max="16130" width="57.28125" style="33" customWidth="1"/>
    <col min="16131" max="16131" width="9.57421875" style="33" customWidth="1"/>
    <col min="16132" max="16132" width="16.00390625" style="33" customWidth="1"/>
    <col min="16133" max="16384" width="11.7109375" style="33" customWidth="1"/>
  </cols>
  <sheetData>
    <row r="1" spans="1:5" ht="15">
      <c r="A1" s="29"/>
      <c r="B1" s="30"/>
      <c r="C1" s="31"/>
      <c r="D1" s="61"/>
      <c r="E1" s="32"/>
    </row>
    <row r="2" spans="1:4" ht="15.75" customHeight="1" thickBot="1">
      <c r="A2" s="34"/>
      <c r="B2" s="32"/>
      <c r="C2" s="32"/>
      <c r="D2" s="62"/>
    </row>
    <row r="3" spans="1:4" s="37" customFormat="1" ht="32.25" thickBot="1">
      <c r="A3" s="35" t="s">
        <v>11</v>
      </c>
      <c r="B3" s="36" t="s">
        <v>12</v>
      </c>
      <c r="C3" s="36" t="s">
        <v>13</v>
      </c>
      <c r="D3" s="63" t="s">
        <v>0</v>
      </c>
    </row>
    <row r="4" spans="1:4" ht="15">
      <c r="A4" s="38"/>
      <c r="B4" s="39"/>
      <c r="C4" s="40"/>
      <c r="D4" s="41"/>
    </row>
    <row r="5" spans="1:6" ht="15">
      <c r="A5" s="38"/>
      <c r="B5" s="39" t="s">
        <v>22</v>
      </c>
      <c r="C5" s="40"/>
      <c r="D5" s="64"/>
      <c r="E5" s="65"/>
      <c r="F5" s="43"/>
    </row>
    <row r="6" spans="1:6" ht="15">
      <c r="A6" s="38"/>
      <c r="B6" s="39"/>
      <c r="C6" s="40"/>
      <c r="D6" s="64"/>
      <c r="E6" s="65"/>
      <c r="F6" s="43"/>
    </row>
    <row r="7" spans="1:6" ht="15">
      <c r="A7" s="38"/>
      <c r="B7" s="39"/>
      <c r="C7" s="40"/>
      <c r="D7" s="64"/>
      <c r="E7" s="65"/>
      <c r="F7" s="43"/>
    </row>
    <row r="8" spans="1:6" ht="15">
      <c r="A8" s="42" t="s">
        <v>23</v>
      </c>
      <c r="B8" s="45" t="s">
        <v>24</v>
      </c>
      <c r="C8" s="40" t="s">
        <v>25</v>
      </c>
      <c r="D8" s="64">
        <v>10600</v>
      </c>
      <c r="E8" s="65"/>
      <c r="F8" s="43"/>
    </row>
    <row r="9" spans="1:6" ht="15">
      <c r="A9" s="38"/>
      <c r="B9" s="39"/>
      <c r="C9" s="40"/>
      <c r="D9" s="64"/>
      <c r="E9" s="65"/>
      <c r="F9" s="43"/>
    </row>
    <row r="10" spans="1:6" ht="63">
      <c r="A10" s="42" t="s">
        <v>26</v>
      </c>
      <c r="B10" s="45" t="s">
        <v>27</v>
      </c>
      <c r="C10" s="40" t="s">
        <v>25</v>
      </c>
      <c r="D10" s="64">
        <v>153700</v>
      </c>
      <c r="E10" s="65"/>
      <c r="F10" s="43"/>
    </row>
    <row r="11" spans="1:6" ht="15">
      <c r="A11" s="42"/>
      <c r="B11" s="46" t="s">
        <v>14</v>
      </c>
      <c r="C11" s="40"/>
      <c r="D11" s="64"/>
      <c r="E11" s="65"/>
      <c r="F11" s="43"/>
    </row>
    <row r="12" spans="1:6" ht="15">
      <c r="A12" s="42"/>
      <c r="B12" s="44" t="s">
        <v>28</v>
      </c>
      <c r="C12" s="40"/>
      <c r="D12" s="64"/>
      <c r="E12" s="65"/>
      <c r="F12" s="43"/>
    </row>
    <row r="13" spans="1:6" ht="15">
      <c r="A13" s="42"/>
      <c r="B13" s="44" t="s">
        <v>29</v>
      </c>
      <c r="C13" s="40"/>
      <c r="D13" s="64"/>
      <c r="E13" s="65"/>
      <c r="F13" s="43"/>
    </row>
    <row r="14" spans="1:6" ht="15">
      <c r="A14" s="42"/>
      <c r="B14" s="44" t="s">
        <v>30</v>
      </c>
      <c r="C14" s="40"/>
      <c r="D14" s="64"/>
      <c r="E14" s="65"/>
      <c r="F14" s="43"/>
    </row>
    <row r="15" spans="1:6" ht="15">
      <c r="A15" s="42"/>
      <c r="B15" s="46" t="s">
        <v>15</v>
      </c>
      <c r="C15" s="40"/>
      <c r="D15" s="64"/>
      <c r="E15" s="65"/>
      <c r="F15" s="43"/>
    </row>
    <row r="16" spans="1:6" ht="15">
      <c r="A16" s="42"/>
      <c r="B16" s="44" t="s">
        <v>31</v>
      </c>
      <c r="C16" s="40" t="s">
        <v>25</v>
      </c>
      <c r="D16" s="64">
        <v>26500</v>
      </c>
      <c r="E16" s="65"/>
      <c r="F16" s="43"/>
    </row>
    <row r="17" spans="1:6" ht="15">
      <c r="A17" s="42"/>
      <c r="B17" s="44"/>
      <c r="C17" s="40"/>
      <c r="D17" s="64"/>
      <c r="E17" s="65"/>
      <c r="F17" s="43"/>
    </row>
    <row r="18" spans="1:6" ht="15">
      <c r="A18" s="42" t="s">
        <v>32</v>
      </c>
      <c r="B18" s="45" t="s">
        <v>33</v>
      </c>
      <c r="C18" s="40" t="s">
        <v>34</v>
      </c>
      <c r="D18" s="64">
        <v>8000</v>
      </c>
      <c r="E18" s="65"/>
      <c r="F18" s="43"/>
    </row>
    <row r="19" spans="1:6" ht="15">
      <c r="A19" s="42"/>
      <c r="B19" s="45"/>
      <c r="C19" s="40"/>
      <c r="D19" s="64"/>
      <c r="E19" s="65"/>
      <c r="F19" s="43"/>
    </row>
    <row r="20" spans="1:4" ht="15">
      <c r="A20" s="47" t="s">
        <v>35</v>
      </c>
      <c r="B20" s="32" t="s">
        <v>16</v>
      </c>
      <c r="C20" s="40"/>
      <c r="D20" s="64"/>
    </row>
    <row r="21" spans="1:6" ht="15">
      <c r="A21" s="42"/>
      <c r="B21" s="44"/>
      <c r="C21" s="40"/>
      <c r="D21" s="64"/>
      <c r="E21" s="65"/>
      <c r="F21" s="43"/>
    </row>
    <row r="22" spans="1:6" ht="63">
      <c r="A22" s="42"/>
      <c r="B22" s="66" t="s">
        <v>36</v>
      </c>
      <c r="C22" s="40"/>
      <c r="D22" s="64"/>
      <c r="E22" s="65"/>
      <c r="F22" s="43"/>
    </row>
    <row r="23" spans="1:6" ht="15">
      <c r="A23" s="42"/>
      <c r="B23" s="44"/>
      <c r="C23" s="40"/>
      <c r="D23" s="64"/>
      <c r="E23" s="65"/>
      <c r="F23" s="43"/>
    </row>
    <row r="24" spans="1:4" ht="15">
      <c r="A24" s="47"/>
      <c r="B24" s="48" t="s">
        <v>18</v>
      </c>
      <c r="C24" s="40"/>
      <c r="D24" s="64"/>
    </row>
    <row r="25" spans="1:4" ht="15">
      <c r="A25" s="47"/>
      <c r="B25" s="49" t="s">
        <v>37</v>
      </c>
      <c r="C25" s="40" t="s">
        <v>38</v>
      </c>
      <c r="D25" s="64">
        <v>33000</v>
      </c>
    </row>
    <row r="26" spans="1:4" ht="15">
      <c r="A26" s="47"/>
      <c r="B26" s="50" t="s">
        <v>17</v>
      </c>
      <c r="C26" s="40" t="s">
        <v>39</v>
      </c>
      <c r="D26" s="64">
        <v>13200</v>
      </c>
    </row>
    <row r="27" spans="1:6" ht="15">
      <c r="A27" s="42"/>
      <c r="B27" s="51"/>
      <c r="C27" s="40"/>
      <c r="D27" s="64"/>
      <c r="E27" s="65"/>
      <c r="F27" s="43"/>
    </row>
    <row r="28" spans="1:4" ht="15">
      <c r="A28" s="47"/>
      <c r="B28" s="67"/>
      <c r="C28" s="40"/>
      <c r="D28" s="64"/>
    </row>
    <row r="29" spans="1:4" ht="15">
      <c r="A29" s="47"/>
      <c r="B29" s="32" t="s">
        <v>19</v>
      </c>
      <c r="C29" s="40" t="s">
        <v>40</v>
      </c>
      <c r="D29" s="64">
        <v>2300</v>
      </c>
    </row>
    <row r="30" spans="1:4" ht="15">
      <c r="A30" s="47"/>
      <c r="B30" s="32" t="s">
        <v>20</v>
      </c>
      <c r="C30" s="40" t="s">
        <v>40</v>
      </c>
      <c r="D30" s="64">
        <v>2300</v>
      </c>
    </row>
    <row r="31" spans="1:4" ht="15">
      <c r="A31" s="47"/>
      <c r="B31" s="32"/>
      <c r="C31" s="40"/>
      <c r="D31" s="64"/>
    </row>
    <row r="32" spans="1:4" ht="15">
      <c r="A32" s="47"/>
      <c r="B32" s="32"/>
      <c r="C32" s="40"/>
      <c r="D32" s="64"/>
    </row>
    <row r="33" spans="1:4" ht="15">
      <c r="A33" s="47"/>
      <c r="B33" s="32"/>
      <c r="C33" s="40"/>
      <c r="D33" s="64"/>
    </row>
    <row r="34" spans="1:4" ht="15">
      <c r="A34" s="68"/>
      <c r="B34" s="69"/>
      <c r="C34" s="70"/>
      <c r="D34" s="71"/>
    </row>
    <row r="35" spans="1:4" ht="15">
      <c r="A35" s="47"/>
      <c r="B35" s="52" t="s">
        <v>21</v>
      </c>
      <c r="C35" s="40"/>
      <c r="D35" s="72">
        <f>SUM(D5:D32)</f>
        <v>249600</v>
      </c>
    </row>
    <row r="36" spans="1:4" ht="15">
      <c r="A36" s="47"/>
      <c r="B36" s="32"/>
      <c r="C36" s="40"/>
      <c r="D36" s="64"/>
    </row>
    <row r="37" spans="1:4" ht="15">
      <c r="A37" s="47"/>
      <c r="B37" s="53" t="s">
        <v>10</v>
      </c>
      <c r="C37" s="40"/>
      <c r="D37" s="64"/>
    </row>
    <row r="38" spans="1:4" ht="15">
      <c r="A38" s="47"/>
      <c r="B38" s="53" t="s">
        <v>41</v>
      </c>
      <c r="C38" s="40"/>
      <c r="D38" s="64"/>
    </row>
    <row r="39" spans="1:4" ht="15">
      <c r="A39" s="47"/>
      <c r="B39" s="53" t="s">
        <v>42</v>
      </c>
      <c r="C39" s="40"/>
      <c r="D39" s="64"/>
    </row>
    <row r="40" spans="1:4" ht="15">
      <c r="A40" s="47"/>
      <c r="B40" s="53" t="s">
        <v>43</v>
      </c>
      <c r="C40" s="40"/>
      <c r="D40" s="64"/>
    </row>
    <row r="41" spans="1:4" ht="16.5" thickBot="1">
      <c r="A41" s="54"/>
      <c r="B41" s="73"/>
      <c r="C41" s="55"/>
      <c r="D41" s="56"/>
    </row>
    <row r="42" spans="1:4" ht="15">
      <c r="A42" s="57"/>
      <c r="B42" s="32"/>
      <c r="C42" s="43"/>
      <c r="D42" s="43"/>
    </row>
    <row r="43" spans="1:4" ht="15">
      <c r="A43" s="57"/>
      <c r="B43" s="32"/>
      <c r="C43" s="43"/>
      <c r="D43" s="43"/>
    </row>
    <row r="44" spans="1:4" ht="15">
      <c r="A44" s="57"/>
      <c r="B44" s="32"/>
      <c r="C44" s="43"/>
      <c r="D44" s="43"/>
    </row>
    <row r="45" spans="1:4" ht="15">
      <c r="A45" s="57"/>
      <c r="B45" s="32"/>
      <c r="C45" s="43"/>
      <c r="D45" s="43"/>
    </row>
    <row r="46" spans="1:4" ht="15">
      <c r="A46" s="57"/>
      <c r="B46" s="32"/>
      <c r="C46" s="43"/>
      <c r="D46" s="43"/>
    </row>
    <row r="47" spans="1:4" ht="15">
      <c r="A47" s="57"/>
      <c r="B47" s="32"/>
      <c r="C47" s="43"/>
      <c r="D47" s="43"/>
    </row>
    <row r="48" spans="1:4" ht="15">
      <c r="A48" s="57"/>
      <c r="B48" s="32"/>
      <c r="C48" s="43"/>
      <c r="D48" s="43"/>
    </row>
    <row r="49" spans="1:4" ht="15">
      <c r="A49" s="57"/>
      <c r="B49" s="32"/>
      <c r="C49" s="43"/>
      <c r="D49" s="43"/>
    </row>
    <row r="50" spans="1:4" ht="15">
      <c r="A50" s="57"/>
      <c r="B50" s="32"/>
      <c r="C50" s="43"/>
      <c r="D50" s="43"/>
    </row>
    <row r="51" spans="1:4" ht="15">
      <c r="A51" s="57"/>
      <c r="B51" s="32"/>
      <c r="C51" s="43"/>
      <c r="D51" s="43"/>
    </row>
    <row r="52" spans="1:4" ht="15">
      <c r="A52" s="57"/>
      <c r="B52" s="32"/>
      <c r="C52" s="43"/>
      <c r="D52" s="43"/>
    </row>
    <row r="53" spans="1:4" ht="15">
      <c r="A53" s="57"/>
      <c r="B53" s="32"/>
      <c r="C53" s="43"/>
      <c r="D53" s="43"/>
    </row>
    <row r="54" spans="1:4" ht="15">
      <c r="A54" s="57"/>
      <c r="B54" s="32"/>
      <c r="C54" s="43"/>
      <c r="D54" s="43"/>
    </row>
    <row r="55" spans="1:4" ht="15">
      <c r="A55" s="57"/>
      <c r="B55" s="32"/>
      <c r="C55" s="43"/>
      <c r="D55" s="43"/>
    </row>
    <row r="56" spans="1:4" ht="15">
      <c r="A56" s="57"/>
      <c r="B56" s="32"/>
      <c r="C56" s="43"/>
      <c r="D56" s="43"/>
    </row>
    <row r="57" spans="1:4" ht="15">
      <c r="A57" s="57"/>
      <c r="B57" s="32"/>
      <c r="C57" s="43"/>
      <c r="D57" s="43"/>
    </row>
    <row r="58" spans="1:4" ht="15">
      <c r="A58" s="57"/>
      <c r="B58" s="32"/>
      <c r="C58" s="43"/>
      <c r="D58" s="43"/>
    </row>
    <row r="59" spans="1:4" ht="15">
      <c r="A59" s="57"/>
      <c r="B59" s="32"/>
      <c r="C59" s="43"/>
      <c r="D59" s="43"/>
    </row>
    <row r="60" spans="1:4" ht="15">
      <c r="A60" s="57"/>
      <c r="B60" s="32"/>
      <c r="C60" s="43"/>
      <c r="D60" s="43"/>
    </row>
    <row r="61" spans="1:4" ht="15">
      <c r="A61" s="57"/>
      <c r="B61" s="32"/>
      <c r="C61" s="43"/>
      <c r="D61" s="43"/>
    </row>
    <row r="62" spans="1:4" ht="15">
      <c r="A62" s="57"/>
      <c r="B62" s="32"/>
      <c r="C62" s="43"/>
      <c r="D62" s="43"/>
    </row>
    <row r="63" spans="1:4" ht="15">
      <c r="A63" s="57"/>
      <c r="B63" s="32"/>
      <c r="C63" s="43"/>
      <c r="D63" s="43"/>
    </row>
    <row r="64" spans="1:4" ht="15">
      <c r="A64" s="57"/>
      <c r="B64" s="32"/>
      <c r="C64" s="43"/>
      <c r="D64" s="43"/>
    </row>
    <row r="65" spans="1:4" ht="15">
      <c r="A65" s="57"/>
      <c r="B65" s="32"/>
      <c r="C65" s="43"/>
      <c r="D65" s="43"/>
    </row>
    <row r="66" spans="1:4" ht="15">
      <c r="A66" s="57"/>
      <c r="B66" s="32"/>
      <c r="C66" s="43"/>
      <c r="D66" s="43"/>
    </row>
    <row r="67" spans="1:4" ht="15">
      <c r="A67" s="57"/>
      <c r="B67" s="32"/>
      <c r="C67" s="43"/>
      <c r="D67" s="43"/>
    </row>
    <row r="68" spans="1:4" ht="15">
      <c r="A68" s="57"/>
      <c r="B68" s="32"/>
      <c r="C68" s="43"/>
      <c r="D68" s="43"/>
    </row>
    <row r="69" spans="1:4" ht="15">
      <c r="A69" s="57"/>
      <c r="B69" s="32"/>
      <c r="C69" s="43"/>
      <c r="D69" s="43"/>
    </row>
    <row r="70" spans="1:4" ht="15">
      <c r="A70" s="57"/>
      <c r="B70" s="32"/>
      <c r="C70" s="43"/>
      <c r="D70" s="43"/>
    </row>
    <row r="71" spans="1:4" ht="15">
      <c r="A71" s="57"/>
      <c r="B71" s="32"/>
      <c r="C71" s="43"/>
      <c r="D71" s="43"/>
    </row>
    <row r="72" spans="1:4" ht="15">
      <c r="A72" s="57"/>
      <c r="B72" s="32"/>
      <c r="C72" s="43"/>
      <c r="D72" s="43"/>
    </row>
    <row r="73" spans="1:4" ht="15">
      <c r="A73" s="57"/>
      <c r="B73" s="32"/>
      <c r="C73" s="43"/>
      <c r="D73" s="43"/>
    </row>
    <row r="74" spans="1:4" ht="15">
      <c r="A74" s="57"/>
      <c r="B74" s="32"/>
      <c r="C74" s="43"/>
      <c r="D74" s="43"/>
    </row>
    <row r="75" spans="1:4" ht="15">
      <c r="A75" s="57"/>
      <c r="B75" s="32"/>
      <c r="C75" s="43"/>
      <c r="D75" s="43"/>
    </row>
    <row r="76" spans="1:4" ht="15">
      <c r="A76" s="57"/>
      <c r="B76" s="32"/>
      <c r="C76" s="43"/>
      <c r="D76" s="43"/>
    </row>
    <row r="77" spans="1:4" ht="15">
      <c r="A77" s="57"/>
      <c r="B77" s="32"/>
      <c r="C77" s="43"/>
      <c r="D77" s="43"/>
    </row>
    <row r="78" spans="1:4" ht="15">
      <c r="A78" s="57"/>
      <c r="B78" s="32"/>
      <c r="C78" s="43"/>
      <c r="D78" s="43"/>
    </row>
    <row r="79" spans="1:4" ht="15">
      <c r="A79" s="57"/>
      <c r="B79" s="32"/>
      <c r="C79" s="43"/>
      <c r="D79" s="43"/>
    </row>
    <row r="80" spans="1:4" ht="15">
      <c r="A80" s="57"/>
      <c r="B80" s="32"/>
      <c r="C80" s="43"/>
      <c r="D80" s="43"/>
    </row>
    <row r="81" spans="1:4" ht="15">
      <c r="A81" s="57"/>
      <c r="B81" s="32"/>
      <c r="C81" s="43"/>
      <c r="D81" s="43"/>
    </row>
    <row r="82" spans="1:4" ht="15">
      <c r="A82" s="57"/>
      <c r="B82" s="32"/>
      <c r="C82" s="43"/>
      <c r="D82" s="43"/>
    </row>
    <row r="83" spans="1:4" ht="15">
      <c r="A83" s="57"/>
      <c r="B83" s="32"/>
      <c r="C83" s="43"/>
      <c r="D83" s="43"/>
    </row>
    <row r="84" spans="1:4" ht="15">
      <c r="A84" s="57"/>
      <c r="B84" s="32"/>
      <c r="C84" s="43"/>
      <c r="D84" s="43"/>
    </row>
    <row r="85" spans="1:4" ht="15">
      <c r="A85" s="57"/>
      <c r="B85" s="32"/>
      <c r="C85" s="43"/>
      <c r="D85" s="43"/>
    </row>
    <row r="86" spans="1:4" ht="15">
      <c r="A86" s="57"/>
      <c r="B86" s="32"/>
      <c r="C86" s="43"/>
      <c r="D86" s="43"/>
    </row>
    <row r="87" spans="1:4" ht="15">
      <c r="A87" s="57"/>
      <c r="B87" s="32"/>
      <c r="C87" s="43"/>
      <c r="D87" s="43"/>
    </row>
    <row r="88" spans="1:4" ht="15">
      <c r="A88" s="57"/>
      <c r="B88" s="32"/>
      <c r="C88" s="43"/>
      <c r="D88" s="43"/>
    </row>
    <row r="89" spans="1:4" ht="15">
      <c r="A89" s="57"/>
      <c r="B89" s="32"/>
      <c r="C89" s="43"/>
      <c r="D89" s="43"/>
    </row>
    <row r="90" spans="1:4" ht="15">
      <c r="A90" s="57"/>
      <c r="B90" s="32"/>
      <c r="C90" s="43"/>
      <c r="D90" s="43"/>
    </row>
    <row r="91" spans="1:4" ht="15">
      <c r="A91" s="57"/>
      <c r="B91" s="32"/>
      <c r="C91" s="43"/>
      <c r="D91" s="43"/>
    </row>
    <row r="92" spans="1:4" ht="15">
      <c r="A92" s="57"/>
      <c r="B92" s="32"/>
      <c r="C92" s="43"/>
      <c r="D92" s="43"/>
    </row>
    <row r="93" spans="1:4" ht="15">
      <c r="A93" s="57"/>
      <c r="B93" s="32"/>
      <c r="C93" s="43"/>
      <c r="D93" s="43"/>
    </row>
    <row r="94" spans="1:4" ht="15">
      <c r="A94" s="57"/>
      <c r="B94" s="32"/>
      <c r="C94" s="43"/>
      <c r="D94" s="43"/>
    </row>
    <row r="95" spans="1:4" ht="15">
      <c r="A95" s="57"/>
      <c r="B95" s="32"/>
      <c r="C95" s="43"/>
      <c r="D95" s="43"/>
    </row>
    <row r="96" spans="1:4" ht="15">
      <c r="A96" s="57"/>
      <c r="B96" s="32"/>
      <c r="C96" s="43"/>
      <c r="D96" s="43"/>
    </row>
    <row r="97" spans="1:4" ht="15">
      <c r="A97" s="57"/>
      <c r="B97" s="32"/>
      <c r="C97" s="43"/>
      <c r="D97" s="43"/>
    </row>
    <row r="98" spans="1:4" ht="15">
      <c r="A98" s="57"/>
      <c r="B98" s="32"/>
      <c r="C98" s="43"/>
      <c r="D98" s="43"/>
    </row>
    <row r="99" spans="1:4" ht="15">
      <c r="A99" s="57"/>
      <c r="B99" s="32"/>
      <c r="C99" s="43"/>
      <c r="D99" s="43"/>
    </row>
    <row r="100" spans="1:4" ht="15">
      <c r="A100" s="57"/>
      <c r="B100" s="32"/>
      <c r="C100" s="43"/>
      <c r="D100" s="43"/>
    </row>
    <row r="101" spans="1:4" ht="15">
      <c r="A101" s="57"/>
      <c r="B101" s="32"/>
      <c r="C101" s="43"/>
      <c r="D101" s="43"/>
    </row>
    <row r="102" spans="1:4" ht="15">
      <c r="A102" s="57"/>
      <c r="B102" s="32"/>
      <c r="C102" s="43"/>
      <c r="D102" s="43"/>
    </row>
    <row r="103" spans="1:4" ht="15">
      <c r="A103" s="57"/>
      <c r="B103" s="32"/>
      <c r="C103" s="43"/>
      <c r="D103" s="43"/>
    </row>
    <row r="104" spans="1:4" ht="15">
      <c r="A104" s="57"/>
      <c r="B104" s="32"/>
      <c r="C104" s="43"/>
      <c r="D104" s="43"/>
    </row>
    <row r="105" spans="1:4" ht="15">
      <c r="A105" s="57"/>
      <c r="B105" s="32"/>
      <c r="C105" s="43"/>
      <c r="D105" s="43"/>
    </row>
    <row r="106" spans="1:4" ht="15">
      <c r="A106" s="57"/>
      <c r="B106" s="32"/>
      <c r="C106" s="43"/>
      <c r="D106" s="43"/>
    </row>
    <row r="107" spans="1:4" ht="15">
      <c r="A107" s="57"/>
      <c r="B107" s="32"/>
      <c r="C107" s="43"/>
      <c r="D107" s="43"/>
    </row>
    <row r="108" spans="1:4" ht="15">
      <c r="A108" s="57"/>
      <c r="B108" s="32"/>
      <c r="C108" s="43"/>
      <c r="D108" s="43"/>
    </row>
    <row r="109" spans="1:4" ht="15">
      <c r="A109" s="57"/>
      <c r="B109" s="32"/>
      <c r="C109" s="43"/>
      <c r="D109" s="43"/>
    </row>
    <row r="110" spans="1:4" ht="15">
      <c r="A110" s="57"/>
      <c r="B110" s="32"/>
      <c r="C110" s="43"/>
      <c r="D110" s="43"/>
    </row>
    <row r="111" spans="1:4" ht="15">
      <c r="A111" s="57"/>
      <c r="B111" s="32"/>
      <c r="C111" s="43"/>
      <c r="D111" s="43"/>
    </row>
    <row r="112" spans="1:4" ht="15">
      <c r="A112" s="57"/>
      <c r="B112" s="32"/>
      <c r="C112" s="43"/>
      <c r="D112" s="43"/>
    </row>
    <row r="113" spans="1:4" ht="15">
      <c r="A113" s="57"/>
      <c r="B113" s="32"/>
      <c r="C113" s="43"/>
      <c r="D113" s="43"/>
    </row>
    <row r="114" spans="1:4" ht="15">
      <c r="A114" s="57"/>
      <c r="B114" s="32"/>
      <c r="C114" s="43"/>
      <c r="D114" s="43"/>
    </row>
    <row r="115" spans="1:4" ht="15">
      <c r="A115" s="57"/>
      <c r="B115" s="32"/>
      <c r="C115" s="43"/>
      <c r="D115" s="43"/>
    </row>
    <row r="116" spans="1:4" ht="15">
      <c r="A116" s="57"/>
      <c r="B116" s="32"/>
      <c r="C116" s="43"/>
      <c r="D116" s="43"/>
    </row>
    <row r="117" spans="1:4" ht="15">
      <c r="A117" s="57"/>
      <c r="B117" s="32"/>
      <c r="C117" s="43"/>
      <c r="D117" s="43"/>
    </row>
    <row r="118" spans="1:4" ht="15">
      <c r="A118" s="57"/>
      <c r="B118" s="32"/>
      <c r="C118" s="43"/>
      <c r="D118" s="43"/>
    </row>
    <row r="119" spans="1:4" ht="15">
      <c r="A119" s="57"/>
      <c r="B119" s="32"/>
      <c r="C119" s="43"/>
      <c r="D119" s="43"/>
    </row>
    <row r="120" spans="1:4" ht="15">
      <c r="A120" s="57"/>
      <c r="B120" s="32"/>
      <c r="C120" s="43"/>
      <c r="D120" s="43"/>
    </row>
    <row r="121" spans="1:4" ht="15">
      <c r="A121" s="57"/>
      <c r="B121" s="32"/>
      <c r="C121" s="43"/>
      <c r="D121" s="43"/>
    </row>
    <row r="122" spans="1:4" ht="15">
      <c r="A122" s="57"/>
      <c r="B122" s="32"/>
      <c r="C122" s="43"/>
      <c r="D122" s="43"/>
    </row>
    <row r="123" spans="1:4" ht="15">
      <c r="A123" s="57"/>
      <c r="B123" s="32"/>
      <c r="C123" s="43"/>
      <c r="D123" s="43"/>
    </row>
    <row r="124" spans="1:4" ht="15">
      <c r="A124" s="57"/>
      <c r="B124" s="32"/>
      <c r="C124" s="43"/>
      <c r="D124" s="43"/>
    </row>
    <row r="125" spans="1:4" ht="15">
      <c r="A125" s="57"/>
      <c r="B125" s="32"/>
      <c r="C125" s="43"/>
      <c r="D125" s="43"/>
    </row>
    <row r="126" spans="1:4" ht="15">
      <c r="A126" s="57"/>
      <c r="B126" s="32"/>
      <c r="C126" s="43"/>
      <c r="D126" s="43"/>
    </row>
    <row r="127" spans="1:4" ht="15">
      <c r="A127" s="57"/>
      <c r="B127" s="32"/>
      <c r="C127" s="43"/>
      <c r="D127" s="43"/>
    </row>
    <row r="128" spans="1:4" ht="15">
      <c r="A128" s="57"/>
      <c r="B128" s="32"/>
      <c r="C128" s="43"/>
      <c r="D128" s="43"/>
    </row>
    <row r="129" spans="1:4" ht="15">
      <c r="A129" s="57"/>
      <c r="B129" s="32"/>
      <c r="C129" s="43"/>
      <c r="D129" s="43"/>
    </row>
    <row r="130" spans="1:4" ht="15">
      <c r="A130" s="57"/>
      <c r="B130" s="32"/>
      <c r="C130" s="43"/>
      <c r="D130" s="43"/>
    </row>
    <row r="131" spans="1:4" ht="15">
      <c r="A131" s="57"/>
      <c r="B131" s="32"/>
      <c r="C131" s="43"/>
      <c r="D131" s="43"/>
    </row>
    <row r="132" spans="1:4" ht="15">
      <c r="A132" s="57"/>
      <c r="B132" s="32"/>
      <c r="C132" s="43"/>
      <c r="D132" s="43"/>
    </row>
    <row r="133" spans="1:4" ht="15">
      <c r="A133" s="57"/>
      <c r="B133" s="32"/>
      <c r="C133" s="43"/>
      <c r="D133" s="43"/>
    </row>
    <row r="134" spans="1:4" ht="15">
      <c r="A134" s="57"/>
      <c r="B134" s="32"/>
      <c r="C134" s="43"/>
      <c r="D134" s="43"/>
    </row>
    <row r="135" spans="1:4" ht="15">
      <c r="A135" s="57"/>
      <c r="B135" s="32"/>
      <c r="C135" s="43"/>
      <c r="D135" s="43"/>
    </row>
    <row r="136" spans="1:4" ht="15">
      <c r="A136" s="57"/>
      <c r="B136" s="32"/>
      <c r="C136" s="43"/>
      <c r="D136" s="43"/>
    </row>
    <row r="137" spans="1:4" ht="15">
      <c r="A137" s="57"/>
      <c r="B137" s="32"/>
      <c r="C137" s="43"/>
      <c r="D137" s="43"/>
    </row>
    <row r="138" spans="1:4" ht="15">
      <c r="A138" s="57"/>
      <c r="B138" s="32"/>
      <c r="C138" s="43"/>
      <c r="D138" s="43"/>
    </row>
    <row r="139" spans="1:4" ht="15">
      <c r="A139" s="57"/>
      <c r="B139" s="32"/>
      <c r="C139" s="43"/>
      <c r="D139" s="43"/>
    </row>
    <row r="140" spans="1:4" ht="15">
      <c r="A140" s="57"/>
      <c r="B140" s="32"/>
      <c r="C140" s="43"/>
      <c r="D140" s="43"/>
    </row>
    <row r="141" spans="1:4" ht="15">
      <c r="A141" s="57"/>
      <c r="B141" s="32"/>
      <c r="C141" s="43"/>
      <c r="D141" s="43"/>
    </row>
    <row r="142" spans="1:4" ht="15">
      <c r="A142" s="57"/>
      <c r="B142" s="32"/>
      <c r="C142" s="43"/>
      <c r="D142" s="43"/>
    </row>
    <row r="143" spans="1:4" ht="15">
      <c r="A143" s="57"/>
      <c r="B143" s="32"/>
      <c r="C143" s="43"/>
      <c r="D143" s="43"/>
    </row>
    <row r="144" spans="1:4" ht="15">
      <c r="A144" s="57"/>
      <c r="B144" s="32"/>
      <c r="C144" s="43"/>
      <c r="D144" s="43"/>
    </row>
    <row r="145" spans="1:4" ht="15">
      <c r="A145" s="57"/>
      <c r="B145" s="32"/>
      <c r="C145" s="43"/>
      <c r="D145" s="43"/>
    </row>
    <row r="146" spans="1:4" ht="15">
      <c r="A146" s="57"/>
      <c r="B146" s="32"/>
      <c r="C146" s="43"/>
      <c r="D146" s="43"/>
    </row>
    <row r="147" spans="1:4" ht="15">
      <c r="A147" s="57"/>
      <c r="B147" s="32"/>
      <c r="C147" s="43"/>
      <c r="D147" s="43"/>
    </row>
    <row r="148" spans="1:4" ht="15">
      <c r="A148" s="57"/>
      <c r="B148" s="32"/>
      <c r="C148" s="43"/>
      <c r="D148" s="43"/>
    </row>
    <row r="149" spans="1:4" ht="15">
      <c r="A149" s="57"/>
      <c r="B149" s="32"/>
      <c r="C149" s="43"/>
      <c r="D149" s="43"/>
    </row>
    <row r="150" spans="1:4" ht="15">
      <c r="A150" s="57"/>
      <c r="B150" s="32"/>
      <c r="C150" s="43"/>
      <c r="D150" s="43"/>
    </row>
    <row r="151" spans="1:4" ht="15">
      <c r="A151" s="57"/>
      <c r="B151" s="32"/>
      <c r="C151" s="43"/>
      <c r="D151" s="43"/>
    </row>
    <row r="152" spans="1:4" ht="15">
      <c r="A152" s="57"/>
      <c r="B152" s="32"/>
      <c r="C152" s="43"/>
      <c r="D152" s="43"/>
    </row>
    <row r="153" spans="1:4" ht="15">
      <c r="A153" s="57"/>
      <c r="B153" s="32"/>
      <c r="C153" s="43"/>
      <c r="D153" s="43"/>
    </row>
    <row r="154" spans="1:4" ht="15">
      <c r="A154" s="57"/>
      <c r="B154" s="32"/>
      <c r="C154" s="43"/>
      <c r="D154" s="43"/>
    </row>
    <row r="155" spans="1:4" ht="15">
      <c r="A155" s="57"/>
      <c r="B155" s="32"/>
      <c r="C155" s="43"/>
      <c r="D155" s="43"/>
    </row>
    <row r="156" spans="1:4" ht="15">
      <c r="A156" s="57"/>
      <c r="B156" s="32"/>
      <c r="C156" s="43"/>
      <c r="D156" s="43"/>
    </row>
    <row r="157" spans="1:4" ht="15">
      <c r="A157" s="57"/>
      <c r="B157" s="32"/>
      <c r="C157" s="43"/>
      <c r="D157" s="43"/>
    </row>
    <row r="158" spans="1:4" ht="15">
      <c r="A158" s="57"/>
      <c r="B158" s="32"/>
      <c r="C158" s="43"/>
      <c r="D158" s="43"/>
    </row>
    <row r="159" spans="1:4" ht="15">
      <c r="A159" s="57"/>
      <c r="B159" s="32"/>
      <c r="C159" s="43"/>
      <c r="D159" s="43"/>
    </row>
    <row r="160" spans="1:4" ht="15">
      <c r="A160" s="57"/>
      <c r="B160" s="32"/>
      <c r="C160" s="43"/>
      <c r="D160" s="43"/>
    </row>
    <row r="161" spans="1:4" ht="15">
      <c r="A161" s="57"/>
      <c r="B161" s="32"/>
      <c r="C161" s="43"/>
      <c r="D161" s="43"/>
    </row>
    <row r="162" spans="1:4" ht="15">
      <c r="A162" s="57"/>
      <c r="B162" s="32"/>
      <c r="C162" s="43"/>
      <c r="D162" s="43"/>
    </row>
    <row r="163" spans="1:4" ht="15">
      <c r="A163" s="57"/>
      <c r="B163" s="32"/>
      <c r="C163" s="43"/>
      <c r="D163" s="43"/>
    </row>
    <row r="164" spans="1:4" ht="15">
      <c r="A164" s="57"/>
      <c r="B164" s="32"/>
      <c r="C164" s="43"/>
      <c r="D164" s="43"/>
    </row>
    <row r="165" spans="1:4" ht="15">
      <c r="A165" s="57"/>
      <c r="B165" s="32"/>
      <c r="C165" s="43"/>
      <c r="D165" s="43"/>
    </row>
    <row r="166" spans="1:4" ht="15">
      <c r="A166" s="57"/>
      <c r="B166" s="32"/>
      <c r="C166" s="43"/>
      <c r="D166" s="43"/>
    </row>
    <row r="167" spans="1:4" ht="15">
      <c r="A167" s="57"/>
      <c r="B167" s="32"/>
      <c r="C167" s="43"/>
      <c r="D167" s="43"/>
    </row>
    <row r="168" spans="1:4" ht="15">
      <c r="A168" s="57"/>
      <c r="B168" s="32"/>
      <c r="C168" s="43"/>
      <c r="D168" s="43"/>
    </row>
    <row r="169" spans="1:4" ht="15">
      <c r="A169" s="57"/>
      <c r="B169" s="32"/>
      <c r="C169" s="43"/>
      <c r="D169" s="43"/>
    </row>
    <row r="170" spans="1:4" ht="15">
      <c r="A170" s="57"/>
      <c r="B170" s="32"/>
      <c r="C170" s="43"/>
      <c r="D170" s="43"/>
    </row>
    <row r="171" spans="1:4" ht="15">
      <c r="A171" s="57"/>
      <c r="B171" s="32"/>
      <c r="C171" s="43"/>
      <c r="D171" s="43"/>
    </row>
    <row r="172" spans="1:4" ht="15">
      <c r="A172" s="57"/>
      <c r="B172" s="32"/>
      <c r="C172" s="43"/>
      <c r="D172" s="43"/>
    </row>
    <row r="173" spans="1:4" ht="15">
      <c r="A173" s="57"/>
      <c r="B173" s="32"/>
      <c r="C173" s="43"/>
      <c r="D173" s="43"/>
    </row>
    <row r="174" spans="1:4" ht="15">
      <c r="A174" s="57"/>
      <c r="B174" s="32"/>
      <c r="C174" s="43"/>
      <c r="D174" s="43"/>
    </row>
    <row r="175" spans="1:4" ht="15">
      <c r="A175" s="57"/>
      <c r="B175" s="32"/>
      <c r="C175" s="43"/>
      <c r="D175" s="43"/>
    </row>
    <row r="176" spans="1:4" ht="15">
      <c r="A176" s="57"/>
      <c r="B176" s="32"/>
      <c r="C176" s="43"/>
      <c r="D176" s="43"/>
    </row>
    <row r="177" spans="1:4" ht="15">
      <c r="A177" s="57"/>
      <c r="B177" s="32"/>
      <c r="C177" s="43"/>
      <c r="D177" s="43"/>
    </row>
    <row r="178" spans="1:4" ht="15">
      <c r="A178" s="57"/>
      <c r="B178" s="32"/>
      <c r="C178" s="43"/>
      <c r="D178" s="43"/>
    </row>
    <row r="179" spans="1:4" ht="15">
      <c r="A179" s="57"/>
      <c r="B179" s="32"/>
      <c r="C179" s="43"/>
      <c r="D179" s="43"/>
    </row>
    <row r="180" spans="1:4" ht="15">
      <c r="A180" s="57"/>
      <c r="B180" s="32"/>
      <c r="C180" s="43"/>
      <c r="D180" s="43"/>
    </row>
    <row r="181" spans="1:4" ht="15">
      <c r="A181" s="57"/>
      <c r="B181" s="32"/>
      <c r="C181" s="43"/>
      <c r="D181" s="43"/>
    </row>
    <row r="182" spans="1:4" ht="15">
      <c r="A182" s="57"/>
      <c r="B182" s="32"/>
      <c r="C182" s="43"/>
      <c r="D182" s="43"/>
    </row>
    <row r="183" spans="1:4" ht="15">
      <c r="A183" s="57"/>
      <c r="B183" s="32"/>
      <c r="C183" s="43"/>
      <c r="D183" s="43"/>
    </row>
    <row r="184" spans="1:4" ht="15">
      <c r="A184" s="57"/>
      <c r="B184" s="32"/>
      <c r="C184" s="43"/>
      <c r="D184" s="43"/>
    </row>
    <row r="185" spans="1:4" ht="15">
      <c r="A185" s="57"/>
      <c r="B185" s="32"/>
      <c r="C185" s="43"/>
      <c r="D185" s="43"/>
    </row>
    <row r="186" spans="1:4" ht="15">
      <c r="A186" s="57"/>
      <c r="B186" s="32"/>
      <c r="C186" s="43"/>
      <c r="D186" s="43"/>
    </row>
    <row r="187" spans="1:4" ht="15">
      <c r="A187" s="57"/>
      <c r="B187" s="32"/>
      <c r="C187" s="43"/>
      <c r="D187" s="43"/>
    </row>
    <row r="188" spans="1:4" ht="15">
      <c r="A188" s="57"/>
      <c r="B188" s="32"/>
      <c r="C188" s="43"/>
      <c r="D188" s="43"/>
    </row>
    <row r="189" spans="1:4" ht="15">
      <c r="A189" s="57"/>
      <c r="B189" s="32"/>
      <c r="C189" s="43"/>
      <c r="D189" s="43"/>
    </row>
    <row r="190" spans="1:4" ht="15">
      <c r="A190" s="57"/>
      <c r="B190" s="32"/>
      <c r="C190" s="43"/>
      <c r="D190" s="43"/>
    </row>
    <row r="191" spans="1:4" ht="15">
      <c r="A191" s="57"/>
      <c r="B191" s="32"/>
      <c r="C191" s="43"/>
      <c r="D191" s="43"/>
    </row>
    <row r="192" spans="1:4" ht="15">
      <c r="A192" s="57"/>
      <c r="B192" s="32"/>
      <c r="C192" s="43"/>
      <c r="D192" s="43"/>
    </row>
    <row r="193" spans="1:4" ht="15">
      <c r="A193" s="57"/>
      <c r="B193" s="32"/>
      <c r="C193" s="43"/>
      <c r="D193" s="43"/>
    </row>
    <row r="194" spans="1:4" ht="15">
      <c r="A194" s="57"/>
      <c r="B194" s="32"/>
      <c r="C194" s="43"/>
      <c r="D194" s="43"/>
    </row>
    <row r="195" spans="1:4" ht="15">
      <c r="A195" s="57"/>
      <c r="B195" s="32"/>
      <c r="C195" s="43"/>
      <c r="D195" s="43"/>
    </row>
    <row r="196" spans="1:4" ht="15">
      <c r="A196" s="57"/>
      <c r="B196" s="32"/>
      <c r="C196" s="43"/>
      <c r="D196" s="43"/>
    </row>
    <row r="197" spans="1:4" ht="15">
      <c r="A197" s="57"/>
      <c r="B197" s="32"/>
      <c r="C197" s="43"/>
      <c r="D197" s="43"/>
    </row>
    <row r="198" spans="1:4" ht="15">
      <c r="A198" s="57"/>
      <c r="B198" s="32"/>
      <c r="C198" s="43"/>
      <c r="D198" s="43"/>
    </row>
    <row r="199" spans="1:4" ht="15">
      <c r="A199" s="57"/>
      <c r="B199" s="32"/>
      <c r="C199" s="43"/>
      <c r="D199" s="43"/>
    </row>
    <row r="200" spans="1:4" ht="15">
      <c r="A200" s="57"/>
      <c r="B200" s="32"/>
      <c r="C200" s="43"/>
      <c r="D200" s="43"/>
    </row>
    <row r="201" spans="1:4" ht="15">
      <c r="A201" s="57"/>
      <c r="B201" s="32"/>
      <c r="C201" s="43"/>
      <c r="D201" s="43"/>
    </row>
    <row r="202" spans="1:4" ht="15">
      <c r="A202" s="57"/>
      <c r="B202" s="32"/>
      <c r="C202" s="43"/>
      <c r="D202" s="43"/>
    </row>
    <row r="203" spans="1:4" ht="15">
      <c r="A203" s="57"/>
      <c r="B203" s="32"/>
      <c r="C203" s="43"/>
      <c r="D203" s="43"/>
    </row>
    <row r="204" spans="1:4" ht="15">
      <c r="A204" s="57"/>
      <c r="B204" s="32"/>
      <c r="C204" s="43"/>
      <c r="D204" s="43"/>
    </row>
    <row r="205" spans="1:4" ht="15">
      <c r="A205" s="57"/>
      <c r="B205" s="32"/>
      <c r="C205" s="43"/>
      <c r="D205" s="43"/>
    </row>
    <row r="206" spans="1:4" ht="15">
      <c r="A206" s="57"/>
      <c r="B206" s="32"/>
      <c r="C206" s="43"/>
      <c r="D206" s="43"/>
    </row>
    <row r="207" spans="1:4" ht="15">
      <c r="A207" s="57"/>
      <c r="B207" s="32"/>
      <c r="C207" s="43"/>
      <c r="D207" s="43"/>
    </row>
    <row r="208" spans="1:4" ht="15">
      <c r="A208" s="57"/>
      <c r="B208" s="32"/>
      <c r="C208" s="43"/>
      <c r="D208" s="43"/>
    </row>
    <row r="209" spans="1:4" ht="15">
      <c r="A209" s="57"/>
      <c r="B209" s="32"/>
      <c r="C209" s="43"/>
      <c r="D209" s="43"/>
    </row>
    <row r="210" spans="1:4" ht="15">
      <c r="A210" s="57"/>
      <c r="B210" s="32"/>
      <c r="C210" s="43"/>
      <c r="D210" s="43"/>
    </row>
    <row r="211" spans="1:4" ht="15">
      <c r="A211" s="57"/>
      <c r="B211" s="32"/>
      <c r="C211" s="43"/>
      <c r="D211" s="43"/>
    </row>
    <row r="212" spans="1:4" ht="15">
      <c r="A212" s="57"/>
      <c r="B212" s="32"/>
      <c r="C212" s="43"/>
      <c r="D212" s="43"/>
    </row>
    <row r="213" spans="1:4" ht="15">
      <c r="A213" s="57"/>
      <c r="B213" s="32"/>
      <c r="C213" s="43"/>
      <c r="D213" s="43"/>
    </row>
    <row r="214" spans="1:4" ht="15">
      <c r="A214" s="57"/>
      <c r="B214" s="32"/>
      <c r="C214" s="43"/>
      <c r="D214" s="43"/>
    </row>
    <row r="215" spans="1:4" ht="15">
      <c r="A215" s="57"/>
      <c r="B215" s="32"/>
      <c r="C215" s="43"/>
      <c r="D215" s="43"/>
    </row>
    <row r="216" spans="1:4" ht="15">
      <c r="A216" s="57"/>
      <c r="B216" s="32"/>
      <c r="C216" s="43"/>
      <c r="D216" s="43"/>
    </row>
    <row r="217" spans="1:4" ht="15">
      <c r="A217" s="57"/>
      <c r="B217" s="32"/>
      <c r="C217" s="43"/>
      <c r="D217" s="43"/>
    </row>
    <row r="218" spans="1:4" ht="15">
      <c r="A218" s="57"/>
      <c r="B218" s="32"/>
      <c r="C218" s="43"/>
      <c r="D218" s="43"/>
    </row>
    <row r="219" spans="1:4" ht="15">
      <c r="A219" s="57"/>
      <c r="B219" s="32"/>
      <c r="C219" s="43"/>
      <c r="D219" s="43"/>
    </row>
    <row r="220" spans="1:4" ht="15">
      <c r="A220" s="57"/>
      <c r="B220" s="32"/>
      <c r="C220" s="43"/>
      <c r="D220" s="43"/>
    </row>
    <row r="221" spans="1:4" ht="15">
      <c r="A221" s="57"/>
      <c r="B221" s="32"/>
      <c r="C221" s="43"/>
      <c r="D221" s="43"/>
    </row>
    <row r="222" spans="1:4" ht="15">
      <c r="A222" s="57"/>
      <c r="B222" s="32"/>
      <c r="C222" s="43"/>
      <c r="D222" s="43"/>
    </row>
    <row r="223" spans="1:4" ht="15">
      <c r="A223" s="57"/>
      <c r="B223" s="32"/>
      <c r="C223" s="43"/>
      <c r="D223" s="43"/>
    </row>
    <row r="224" spans="1:4" ht="15">
      <c r="A224" s="57"/>
      <c r="B224" s="32"/>
      <c r="C224" s="43"/>
      <c r="D224" s="43"/>
    </row>
    <row r="225" spans="1:4" ht="15">
      <c r="A225" s="57"/>
      <c r="B225" s="32"/>
      <c r="C225" s="43"/>
      <c r="D225" s="43"/>
    </row>
    <row r="226" spans="1:4" ht="15">
      <c r="A226" s="57"/>
      <c r="B226" s="32"/>
      <c r="C226" s="43"/>
      <c r="D226" s="43"/>
    </row>
    <row r="227" spans="1:4" ht="15">
      <c r="A227" s="57"/>
      <c r="B227" s="32"/>
      <c r="C227" s="43"/>
      <c r="D227" s="43"/>
    </row>
    <row r="228" spans="1:4" ht="15">
      <c r="A228" s="57"/>
      <c r="B228" s="32"/>
      <c r="C228" s="43"/>
      <c r="D228" s="43"/>
    </row>
    <row r="229" spans="1:4" ht="15">
      <c r="A229" s="57"/>
      <c r="B229" s="32"/>
      <c r="C229" s="43"/>
      <c r="D229" s="43"/>
    </row>
    <row r="230" spans="1:4" ht="15">
      <c r="A230" s="57"/>
      <c r="B230" s="32"/>
      <c r="C230" s="43"/>
      <c r="D230" s="43"/>
    </row>
    <row r="231" spans="1:4" ht="15">
      <c r="A231" s="57"/>
      <c r="B231" s="32"/>
      <c r="C231" s="43"/>
      <c r="D231" s="43"/>
    </row>
    <row r="232" spans="1:4" ht="15">
      <c r="A232" s="57"/>
      <c r="B232" s="32"/>
      <c r="C232" s="43"/>
      <c r="D232" s="43"/>
    </row>
    <row r="233" spans="1:4" ht="15">
      <c r="A233" s="57"/>
      <c r="B233" s="32"/>
      <c r="C233" s="43"/>
      <c r="D233" s="43"/>
    </row>
    <row r="234" spans="1:4" ht="15">
      <c r="A234" s="57"/>
      <c r="B234" s="32"/>
      <c r="C234" s="43"/>
      <c r="D234" s="43"/>
    </row>
    <row r="235" spans="1:4" ht="15">
      <c r="A235" s="57"/>
      <c r="B235" s="32"/>
      <c r="C235" s="43"/>
      <c r="D235" s="43"/>
    </row>
    <row r="236" spans="1:4" ht="15">
      <c r="A236" s="57"/>
      <c r="B236" s="32"/>
      <c r="C236" s="43"/>
      <c r="D236" s="43"/>
    </row>
    <row r="237" spans="1:4" ht="15">
      <c r="A237" s="57"/>
      <c r="B237" s="32"/>
      <c r="C237" s="43"/>
      <c r="D237" s="43"/>
    </row>
    <row r="238" spans="1:4" ht="15">
      <c r="A238" s="57"/>
      <c r="B238" s="32"/>
      <c r="C238" s="43"/>
      <c r="D238" s="43"/>
    </row>
    <row r="239" spans="1:4" ht="15">
      <c r="A239" s="57"/>
      <c r="B239" s="32"/>
      <c r="C239" s="43"/>
      <c r="D239" s="43"/>
    </row>
    <row r="240" spans="1:4" ht="15">
      <c r="A240" s="57"/>
      <c r="B240" s="32"/>
      <c r="C240" s="43"/>
      <c r="D240" s="43"/>
    </row>
    <row r="241" spans="1:4" ht="15">
      <c r="A241" s="57"/>
      <c r="B241" s="32"/>
      <c r="C241" s="43"/>
      <c r="D241" s="43"/>
    </row>
    <row r="242" spans="1:4" ht="15">
      <c r="A242" s="57"/>
      <c r="B242" s="32"/>
      <c r="C242" s="43"/>
      <c r="D242" s="43"/>
    </row>
    <row r="243" spans="1:4" ht="15">
      <c r="A243" s="57"/>
      <c r="B243" s="32"/>
      <c r="C243" s="43"/>
      <c r="D243" s="43"/>
    </row>
    <row r="244" spans="1:4" ht="15">
      <c r="A244" s="57"/>
      <c r="B244" s="32"/>
      <c r="C244" s="43"/>
      <c r="D244" s="43"/>
    </row>
    <row r="245" spans="1:4" ht="15">
      <c r="A245" s="57"/>
      <c r="B245" s="32"/>
      <c r="C245" s="43"/>
      <c r="D245" s="43"/>
    </row>
    <row r="246" spans="1:4" ht="15">
      <c r="A246" s="57"/>
      <c r="B246" s="32"/>
      <c r="C246" s="43"/>
      <c r="D246" s="43"/>
    </row>
    <row r="247" spans="1:4" ht="15">
      <c r="A247" s="57"/>
      <c r="B247" s="32"/>
      <c r="C247" s="43"/>
      <c r="D247" s="43"/>
    </row>
    <row r="248" spans="1:4" ht="15">
      <c r="A248" s="57"/>
      <c r="B248" s="32"/>
      <c r="C248" s="43"/>
      <c r="D248" s="43"/>
    </row>
    <row r="249" spans="1:4" ht="15">
      <c r="A249" s="57"/>
      <c r="B249" s="32"/>
      <c r="C249" s="43"/>
      <c r="D249" s="43"/>
    </row>
    <row r="250" spans="1:4" ht="15">
      <c r="A250" s="57"/>
      <c r="B250" s="32"/>
      <c r="C250" s="43"/>
      <c r="D250" s="43"/>
    </row>
    <row r="251" spans="1:4" ht="15">
      <c r="A251" s="57"/>
      <c r="B251" s="32"/>
      <c r="C251" s="43"/>
      <c r="D251" s="43"/>
    </row>
    <row r="252" spans="1:4" ht="15">
      <c r="A252" s="57"/>
      <c r="B252" s="32"/>
      <c r="C252" s="43"/>
      <c r="D252" s="43"/>
    </row>
    <row r="253" spans="1:4" ht="15">
      <c r="A253" s="57"/>
      <c r="B253" s="32"/>
      <c r="C253" s="43"/>
      <c r="D253" s="43"/>
    </row>
    <row r="254" spans="1:4" ht="15">
      <c r="A254" s="57"/>
      <c r="B254" s="32"/>
      <c r="C254" s="43"/>
      <c r="D254" s="43"/>
    </row>
    <row r="255" spans="1:4" ht="15">
      <c r="A255" s="57"/>
      <c r="B255" s="32"/>
      <c r="C255" s="43"/>
      <c r="D255" s="43"/>
    </row>
    <row r="256" spans="1:4" ht="15">
      <c r="A256" s="57"/>
      <c r="B256" s="32"/>
      <c r="C256" s="43"/>
      <c r="D256" s="43"/>
    </row>
    <row r="257" spans="1:4" ht="15">
      <c r="A257" s="57"/>
      <c r="B257" s="32"/>
      <c r="C257" s="43"/>
      <c r="D257" s="43"/>
    </row>
    <row r="258" spans="1:4" ht="15">
      <c r="A258" s="57"/>
      <c r="B258" s="32"/>
      <c r="C258" s="43"/>
      <c r="D258" s="43"/>
    </row>
    <row r="259" spans="1:4" ht="15">
      <c r="A259" s="57"/>
      <c r="B259" s="32"/>
      <c r="C259" s="43"/>
      <c r="D259" s="43"/>
    </row>
    <row r="260" spans="1:4" ht="15">
      <c r="A260" s="57"/>
      <c r="B260" s="32"/>
      <c r="C260" s="43"/>
      <c r="D260" s="43"/>
    </row>
    <row r="261" spans="1:4" ht="15">
      <c r="A261" s="57"/>
      <c r="B261" s="32"/>
      <c r="C261" s="43"/>
      <c r="D261" s="43"/>
    </row>
    <row r="262" spans="1:4" ht="15">
      <c r="A262" s="57"/>
      <c r="B262" s="32"/>
      <c r="C262" s="43"/>
      <c r="D262" s="43"/>
    </row>
    <row r="263" spans="1:4" ht="15">
      <c r="A263" s="57"/>
      <c r="B263" s="32"/>
      <c r="C263" s="43"/>
      <c r="D263" s="43"/>
    </row>
    <row r="264" spans="1:4" ht="15">
      <c r="A264" s="57"/>
      <c r="B264" s="32"/>
      <c r="C264" s="43"/>
      <c r="D264" s="43"/>
    </row>
    <row r="265" spans="1:4" ht="15">
      <c r="A265" s="57"/>
      <c r="B265" s="32"/>
      <c r="C265" s="43"/>
      <c r="D265" s="43"/>
    </row>
    <row r="266" spans="1:4" ht="15">
      <c r="A266" s="57"/>
      <c r="B266" s="32"/>
      <c r="C266" s="43"/>
      <c r="D266" s="43"/>
    </row>
    <row r="267" spans="1:4" ht="15">
      <c r="A267" s="57"/>
      <c r="B267" s="32"/>
      <c r="C267" s="43"/>
      <c r="D267" s="43"/>
    </row>
    <row r="268" spans="1:4" ht="15">
      <c r="A268" s="57"/>
      <c r="B268" s="32"/>
      <c r="C268" s="43"/>
      <c r="D268" s="43"/>
    </row>
    <row r="269" spans="1:4" ht="15">
      <c r="A269" s="57"/>
      <c r="B269" s="32"/>
      <c r="C269" s="43"/>
      <c r="D269" s="43"/>
    </row>
    <row r="270" spans="1:4" ht="15">
      <c r="A270" s="57"/>
      <c r="B270" s="32"/>
      <c r="C270" s="43"/>
      <c r="D270" s="43"/>
    </row>
    <row r="271" spans="1:4" ht="15">
      <c r="A271" s="57"/>
      <c r="B271" s="32"/>
      <c r="C271" s="43"/>
      <c r="D271" s="43"/>
    </row>
    <row r="272" spans="1:4" ht="15">
      <c r="A272" s="57"/>
      <c r="B272" s="32"/>
      <c r="C272" s="43"/>
      <c r="D272" s="43"/>
    </row>
    <row r="273" spans="1:4" ht="15">
      <c r="A273" s="57"/>
      <c r="B273" s="32"/>
      <c r="C273" s="43"/>
      <c r="D273" s="43"/>
    </row>
    <row r="274" spans="1:4" ht="15">
      <c r="A274" s="57"/>
      <c r="B274" s="32"/>
      <c r="C274" s="43"/>
      <c r="D274" s="43"/>
    </row>
    <row r="275" spans="1:4" ht="15">
      <c r="A275" s="57"/>
      <c r="B275" s="32"/>
      <c r="C275" s="43"/>
      <c r="D275" s="43"/>
    </row>
    <row r="276" spans="1:4" ht="15">
      <c r="A276" s="57"/>
      <c r="B276" s="32"/>
      <c r="C276" s="43"/>
      <c r="D276" s="43"/>
    </row>
    <row r="277" spans="1:4" ht="15">
      <c r="A277" s="57"/>
      <c r="B277" s="32"/>
      <c r="C277" s="43"/>
      <c r="D277" s="43"/>
    </row>
    <row r="278" spans="1:4" ht="15">
      <c r="A278" s="57"/>
      <c r="B278" s="32"/>
      <c r="C278" s="43"/>
      <c r="D278" s="43"/>
    </row>
    <row r="279" spans="1:4" ht="15">
      <c r="A279" s="57"/>
      <c r="B279" s="32"/>
      <c r="C279" s="43"/>
      <c r="D279" s="43"/>
    </row>
    <row r="280" spans="1:4" ht="15">
      <c r="A280" s="57"/>
      <c r="B280" s="32"/>
      <c r="C280" s="43"/>
      <c r="D280" s="43"/>
    </row>
    <row r="281" spans="1:4" ht="15">
      <c r="A281" s="57"/>
      <c r="B281" s="32"/>
      <c r="C281" s="43"/>
      <c r="D281" s="43"/>
    </row>
    <row r="282" spans="1:4" ht="15">
      <c r="A282" s="57"/>
      <c r="B282" s="32"/>
      <c r="C282" s="43"/>
      <c r="D282" s="43"/>
    </row>
    <row r="283" spans="1:4" ht="15">
      <c r="A283" s="57"/>
      <c r="B283" s="32"/>
      <c r="C283" s="43"/>
      <c r="D283" s="43"/>
    </row>
    <row r="284" spans="1:4" ht="15">
      <c r="A284" s="57"/>
      <c r="B284" s="32"/>
      <c r="C284" s="43"/>
      <c r="D284" s="43"/>
    </row>
    <row r="285" spans="1:4" ht="15">
      <c r="A285" s="57"/>
      <c r="B285" s="32"/>
      <c r="C285" s="43"/>
      <c r="D285" s="43"/>
    </row>
    <row r="286" spans="1:4" ht="15">
      <c r="A286" s="57"/>
      <c r="B286" s="32"/>
      <c r="C286" s="43"/>
      <c r="D286" s="43"/>
    </row>
    <row r="287" spans="1:4" ht="15">
      <c r="A287" s="57"/>
      <c r="B287" s="32"/>
      <c r="C287" s="43"/>
      <c r="D287" s="43"/>
    </row>
    <row r="288" spans="1:4" ht="15">
      <c r="A288" s="57"/>
      <c r="B288" s="32"/>
      <c r="C288" s="43"/>
      <c r="D288" s="43"/>
    </row>
    <row r="289" spans="1:4" ht="15">
      <c r="A289" s="57"/>
      <c r="B289" s="32"/>
      <c r="C289" s="43"/>
      <c r="D289" s="43"/>
    </row>
    <row r="290" spans="1:4" ht="15">
      <c r="A290" s="57"/>
      <c r="B290" s="32"/>
      <c r="C290" s="43"/>
      <c r="D290" s="43"/>
    </row>
    <row r="291" spans="1:4" ht="15">
      <c r="A291" s="57"/>
      <c r="B291" s="32"/>
      <c r="C291" s="43"/>
      <c r="D291" s="43"/>
    </row>
    <row r="292" spans="1:4" ht="15">
      <c r="A292" s="57"/>
      <c r="B292" s="32"/>
      <c r="C292" s="43"/>
      <c r="D292" s="43"/>
    </row>
    <row r="293" spans="1:4" ht="15">
      <c r="A293" s="57"/>
      <c r="B293" s="32"/>
      <c r="C293" s="43"/>
      <c r="D293" s="43"/>
    </row>
    <row r="294" spans="1:4" ht="15">
      <c r="A294" s="57"/>
      <c r="B294" s="32"/>
      <c r="C294" s="43"/>
      <c r="D294" s="43"/>
    </row>
    <row r="295" spans="1:4" ht="15">
      <c r="A295" s="57"/>
      <c r="B295" s="32"/>
      <c r="C295" s="43"/>
      <c r="D295" s="43"/>
    </row>
    <row r="296" spans="1:4" ht="15">
      <c r="A296" s="57"/>
      <c r="B296" s="32"/>
      <c r="C296" s="43"/>
      <c r="D296" s="43"/>
    </row>
    <row r="297" spans="1:4" ht="15">
      <c r="A297" s="57"/>
      <c r="B297" s="32"/>
      <c r="C297" s="43"/>
      <c r="D297" s="43"/>
    </row>
    <row r="298" spans="1:4" ht="15">
      <c r="A298" s="57"/>
      <c r="B298" s="32"/>
      <c r="C298" s="43"/>
      <c r="D298" s="43"/>
    </row>
    <row r="299" spans="1:4" ht="15">
      <c r="A299" s="57"/>
      <c r="B299" s="32"/>
      <c r="C299" s="43"/>
      <c r="D299" s="43"/>
    </row>
    <row r="300" spans="1:4" ht="15">
      <c r="A300" s="57"/>
      <c r="B300" s="32"/>
      <c r="C300" s="43"/>
      <c r="D300" s="43"/>
    </row>
    <row r="301" spans="1:4" ht="15">
      <c r="A301" s="57"/>
      <c r="B301" s="32"/>
      <c r="C301" s="43"/>
      <c r="D301" s="43"/>
    </row>
    <row r="302" spans="1:4" ht="15">
      <c r="A302" s="57"/>
      <c r="B302" s="32"/>
      <c r="C302" s="43"/>
      <c r="D302" s="43"/>
    </row>
    <row r="303" spans="1:4" ht="15">
      <c r="A303" s="57"/>
      <c r="B303" s="32"/>
      <c r="C303" s="43"/>
      <c r="D303" s="43"/>
    </row>
    <row r="304" spans="1:4" ht="15">
      <c r="A304" s="57"/>
      <c r="B304" s="32"/>
      <c r="C304" s="43"/>
      <c r="D304" s="43"/>
    </row>
    <row r="305" spans="1:4" ht="15">
      <c r="A305" s="57"/>
      <c r="B305" s="32"/>
      <c r="C305" s="43"/>
      <c r="D305" s="43"/>
    </row>
    <row r="306" spans="1:4" ht="15">
      <c r="A306" s="57"/>
      <c r="B306" s="32"/>
      <c r="C306" s="43"/>
      <c r="D306" s="43"/>
    </row>
    <row r="307" spans="1:4" ht="15">
      <c r="A307" s="57"/>
      <c r="B307" s="32"/>
      <c r="C307" s="43"/>
      <c r="D307" s="43"/>
    </row>
    <row r="308" spans="1:4" ht="15">
      <c r="A308" s="57"/>
      <c r="B308" s="32"/>
      <c r="C308" s="43"/>
      <c r="D308" s="43"/>
    </row>
    <row r="309" spans="1:4" ht="15">
      <c r="A309" s="57"/>
      <c r="B309" s="32"/>
      <c r="C309" s="43"/>
      <c r="D309" s="43"/>
    </row>
    <row r="310" spans="1:4" ht="15">
      <c r="A310" s="57"/>
      <c r="B310" s="32"/>
      <c r="C310" s="43"/>
      <c r="D310" s="43"/>
    </row>
    <row r="311" spans="1:4" ht="15">
      <c r="A311" s="57"/>
      <c r="B311" s="32"/>
      <c r="C311" s="43"/>
      <c r="D311" s="43"/>
    </row>
    <row r="312" spans="1:4" ht="15">
      <c r="A312" s="57"/>
      <c r="B312" s="32"/>
      <c r="C312" s="43"/>
      <c r="D312" s="43"/>
    </row>
    <row r="313" spans="1:4" ht="15">
      <c r="A313" s="57"/>
      <c r="B313" s="32"/>
      <c r="C313" s="43"/>
      <c r="D313" s="43"/>
    </row>
    <row r="314" spans="1:4" ht="15">
      <c r="A314" s="57"/>
      <c r="B314" s="32"/>
      <c r="C314" s="43"/>
      <c r="D314" s="43"/>
    </row>
    <row r="315" spans="1:4" ht="15">
      <c r="A315" s="57"/>
      <c r="B315" s="32"/>
      <c r="C315" s="43"/>
      <c r="D315" s="43"/>
    </row>
    <row r="316" spans="1:4" ht="15">
      <c r="A316" s="57"/>
      <c r="B316" s="32"/>
      <c r="C316" s="43"/>
      <c r="D316" s="43"/>
    </row>
    <row r="317" spans="1:4" ht="15">
      <c r="A317" s="57"/>
      <c r="B317" s="32"/>
      <c r="C317" s="43"/>
      <c r="D317" s="43"/>
    </row>
    <row r="318" spans="1:4" ht="15">
      <c r="A318" s="57"/>
      <c r="B318" s="32"/>
      <c r="C318" s="43"/>
      <c r="D318" s="43"/>
    </row>
    <row r="319" spans="1:4" ht="15">
      <c r="A319" s="57"/>
      <c r="B319" s="32"/>
      <c r="C319" s="43"/>
      <c r="D319" s="43"/>
    </row>
    <row r="320" spans="1:4" ht="15">
      <c r="A320" s="57"/>
      <c r="B320" s="32"/>
      <c r="C320" s="43"/>
      <c r="D320" s="43"/>
    </row>
    <row r="321" spans="1:4" ht="15">
      <c r="A321" s="57"/>
      <c r="B321" s="32"/>
      <c r="C321" s="43"/>
      <c r="D321" s="43"/>
    </row>
    <row r="322" spans="1:4" ht="15">
      <c r="A322" s="57"/>
      <c r="B322" s="32"/>
      <c r="C322" s="43"/>
      <c r="D322" s="43"/>
    </row>
    <row r="323" spans="1:4" ht="15">
      <c r="A323" s="57"/>
      <c r="B323" s="32"/>
      <c r="C323" s="43"/>
      <c r="D323" s="43"/>
    </row>
    <row r="324" spans="1:4" ht="15">
      <c r="A324" s="57"/>
      <c r="B324" s="32"/>
      <c r="C324" s="43"/>
      <c r="D324" s="43"/>
    </row>
    <row r="325" spans="1:4" ht="15">
      <c r="A325" s="57"/>
      <c r="B325" s="32"/>
      <c r="C325" s="43"/>
      <c r="D325" s="43"/>
    </row>
    <row r="326" spans="1:4" ht="15">
      <c r="A326" s="57"/>
      <c r="B326" s="32"/>
      <c r="C326" s="43"/>
      <c r="D326" s="43"/>
    </row>
    <row r="327" spans="1:4" ht="15">
      <c r="A327" s="57"/>
      <c r="B327" s="32"/>
      <c r="C327" s="43"/>
      <c r="D327" s="43"/>
    </row>
    <row r="328" spans="1:4" ht="15">
      <c r="A328" s="57"/>
      <c r="B328" s="32"/>
      <c r="C328" s="43"/>
      <c r="D328" s="43"/>
    </row>
    <row r="329" spans="1:4" ht="15">
      <c r="A329" s="57"/>
      <c r="B329" s="32"/>
      <c r="C329" s="43"/>
      <c r="D329" s="43"/>
    </row>
    <row r="330" spans="1:4" ht="15">
      <c r="A330" s="57"/>
      <c r="B330" s="32"/>
      <c r="C330" s="43"/>
      <c r="D330" s="43"/>
    </row>
    <row r="331" spans="1:4" ht="15">
      <c r="A331" s="57"/>
      <c r="B331" s="32"/>
      <c r="C331" s="43"/>
      <c r="D331" s="43"/>
    </row>
    <row r="332" spans="1:4" ht="15">
      <c r="A332" s="57"/>
      <c r="B332" s="32"/>
      <c r="C332" s="43"/>
      <c r="D332" s="43"/>
    </row>
    <row r="333" spans="1:4" ht="15">
      <c r="A333" s="57"/>
      <c r="B333" s="32"/>
      <c r="C333" s="43"/>
      <c r="D333" s="43"/>
    </row>
    <row r="334" spans="1:4" ht="15">
      <c r="A334" s="57"/>
      <c r="B334" s="32"/>
      <c r="C334" s="43"/>
      <c r="D334" s="43"/>
    </row>
    <row r="335" spans="1:4" ht="15">
      <c r="A335" s="57"/>
      <c r="B335" s="32"/>
      <c r="C335" s="43"/>
      <c r="D335" s="43"/>
    </row>
    <row r="336" spans="1:4" ht="15">
      <c r="A336" s="57"/>
      <c r="B336" s="32"/>
      <c r="C336" s="43"/>
      <c r="D336" s="43"/>
    </row>
    <row r="337" spans="1:4" ht="15">
      <c r="A337" s="57"/>
      <c r="B337" s="32"/>
      <c r="C337" s="43"/>
      <c r="D337" s="43"/>
    </row>
    <row r="338" spans="1:4" ht="15">
      <c r="A338" s="57"/>
      <c r="B338" s="32"/>
      <c r="C338" s="43"/>
      <c r="D338" s="43"/>
    </row>
    <row r="339" spans="1:4" ht="15">
      <c r="A339" s="57"/>
      <c r="B339" s="32"/>
      <c r="C339" s="43"/>
      <c r="D339" s="43"/>
    </row>
    <row r="340" spans="1:4" ht="15">
      <c r="A340" s="57"/>
      <c r="B340" s="32"/>
      <c r="C340" s="43"/>
      <c r="D340" s="43"/>
    </row>
    <row r="341" spans="1:4" ht="15">
      <c r="A341" s="57"/>
      <c r="B341" s="32"/>
      <c r="C341" s="43"/>
      <c r="D341" s="43"/>
    </row>
    <row r="342" spans="1:4" ht="15">
      <c r="A342" s="57"/>
      <c r="B342" s="32"/>
      <c r="C342" s="43"/>
      <c r="D342" s="43"/>
    </row>
    <row r="343" spans="1:4" ht="15">
      <c r="A343" s="57"/>
      <c r="B343" s="32"/>
      <c r="C343" s="43"/>
      <c r="D343" s="43"/>
    </row>
    <row r="344" spans="1:4" ht="15">
      <c r="A344" s="57"/>
      <c r="B344" s="32"/>
      <c r="C344" s="43"/>
      <c r="D344" s="43"/>
    </row>
    <row r="345" spans="1:4" ht="15">
      <c r="A345" s="57"/>
      <c r="B345" s="32"/>
      <c r="C345" s="43"/>
      <c r="D345" s="43"/>
    </row>
    <row r="346" spans="1:4" ht="15">
      <c r="A346" s="57"/>
      <c r="B346" s="32"/>
      <c r="C346" s="43"/>
      <c r="D346" s="43"/>
    </row>
    <row r="347" spans="1:4" ht="15">
      <c r="A347" s="57"/>
      <c r="B347" s="32"/>
      <c r="C347" s="43"/>
      <c r="D347" s="43"/>
    </row>
    <row r="348" spans="1:4" ht="15">
      <c r="A348" s="57"/>
      <c r="B348" s="32"/>
      <c r="C348" s="43"/>
      <c r="D348" s="43"/>
    </row>
    <row r="349" spans="1:4" ht="15">
      <c r="A349" s="57"/>
      <c r="B349" s="32"/>
      <c r="C349" s="43"/>
      <c r="D349" s="43"/>
    </row>
    <row r="350" spans="1:4" ht="15">
      <c r="A350" s="57"/>
      <c r="B350" s="32"/>
      <c r="C350" s="43"/>
      <c r="D350" s="43"/>
    </row>
    <row r="351" spans="1:4" ht="15">
      <c r="A351" s="57"/>
      <c r="B351" s="32"/>
      <c r="C351" s="43"/>
      <c r="D351" s="43"/>
    </row>
    <row r="352" spans="1:4" ht="15">
      <c r="A352" s="57"/>
      <c r="B352" s="32"/>
      <c r="C352" s="43"/>
      <c r="D352" s="43"/>
    </row>
    <row r="353" spans="1:4" ht="15">
      <c r="A353" s="57"/>
      <c r="B353" s="32"/>
      <c r="C353" s="43"/>
      <c r="D353" s="43"/>
    </row>
    <row r="354" spans="1:4" ht="15">
      <c r="A354" s="57"/>
      <c r="B354" s="32"/>
      <c r="C354" s="43"/>
      <c r="D354" s="43"/>
    </row>
    <row r="355" spans="1:4" ht="15">
      <c r="A355" s="57"/>
      <c r="B355" s="32"/>
      <c r="C355" s="43"/>
      <c r="D355" s="43"/>
    </row>
    <row r="356" spans="1:4" ht="15">
      <c r="A356" s="57"/>
      <c r="B356" s="32"/>
      <c r="C356" s="43"/>
      <c r="D356" s="43"/>
    </row>
    <row r="357" spans="1:4" ht="15">
      <c r="A357" s="57"/>
      <c r="B357" s="32"/>
      <c r="C357" s="43"/>
      <c r="D357" s="43"/>
    </row>
    <row r="358" spans="1:4" ht="15">
      <c r="A358" s="57"/>
      <c r="B358" s="32"/>
      <c r="C358" s="43"/>
      <c r="D358" s="43"/>
    </row>
    <row r="359" spans="1:4" ht="15">
      <c r="A359" s="57"/>
      <c r="B359" s="32"/>
      <c r="C359" s="43"/>
      <c r="D359" s="43"/>
    </row>
    <row r="360" spans="1:4" ht="15">
      <c r="A360" s="57"/>
      <c r="B360" s="32"/>
      <c r="C360" s="43"/>
      <c r="D360" s="43"/>
    </row>
    <row r="361" spans="1:4" ht="15">
      <c r="A361" s="57"/>
      <c r="B361" s="32"/>
      <c r="C361" s="43"/>
      <c r="D361" s="43"/>
    </row>
    <row r="362" spans="1:4" ht="15">
      <c r="A362" s="57"/>
      <c r="B362" s="32"/>
      <c r="C362" s="43"/>
      <c r="D362" s="43"/>
    </row>
    <row r="363" spans="1:4" ht="15">
      <c r="A363" s="57"/>
      <c r="B363" s="32"/>
      <c r="C363" s="43"/>
      <c r="D363" s="43"/>
    </row>
    <row r="364" spans="1:4" ht="15">
      <c r="A364" s="57"/>
      <c r="B364" s="32"/>
      <c r="C364" s="43"/>
      <c r="D364" s="43"/>
    </row>
    <row r="365" spans="1:4" ht="15">
      <c r="A365" s="57"/>
      <c r="B365" s="32"/>
      <c r="C365" s="43"/>
      <c r="D365" s="43"/>
    </row>
    <row r="366" spans="1:4" ht="15">
      <c r="A366" s="57"/>
      <c r="B366" s="32"/>
      <c r="C366" s="43"/>
      <c r="D366" s="43"/>
    </row>
    <row r="367" spans="1:4" ht="15">
      <c r="A367" s="57"/>
      <c r="B367" s="32"/>
      <c r="C367" s="43"/>
      <c r="D367" s="43"/>
    </row>
    <row r="368" spans="1:4" ht="15">
      <c r="A368" s="57"/>
      <c r="B368" s="32"/>
      <c r="C368" s="43"/>
      <c r="D368" s="43"/>
    </row>
    <row r="369" spans="1:4" ht="15">
      <c r="A369" s="57"/>
      <c r="B369" s="32"/>
      <c r="C369" s="43"/>
      <c r="D369" s="43"/>
    </row>
    <row r="370" spans="1:4" ht="15">
      <c r="A370" s="57"/>
      <c r="B370" s="32"/>
      <c r="C370" s="43"/>
      <c r="D370" s="43"/>
    </row>
    <row r="371" spans="1:4" ht="15">
      <c r="A371" s="57"/>
      <c r="B371" s="32"/>
      <c r="C371" s="43"/>
      <c r="D371" s="43"/>
    </row>
    <row r="372" spans="1:4" ht="15">
      <c r="A372" s="57"/>
      <c r="B372" s="32"/>
      <c r="C372" s="43"/>
      <c r="D372" s="43"/>
    </row>
    <row r="373" spans="1:4" ht="15">
      <c r="A373" s="57"/>
      <c r="B373" s="32"/>
      <c r="C373" s="43"/>
      <c r="D373" s="43"/>
    </row>
    <row r="374" spans="1:4" ht="15">
      <c r="A374" s="57"/>
      <c r="B374" s="32"/>
      <c r="C374" s="43"/>
      <c r="D374" s="43"/>
    </row>
    <row r="375" spans="1:4" ht="15">
      <c r="A375" s="57"/>
      <c r="B375" s="32"/>
      <c r="C375" s="43"/>
      <c r="D375" s="43"/>
    </row>
    <row r="376" spans="1:4" ht="15">
      <c r="A376" s="57"/>
      <c r="B376" s="32"/>
      <c r="C376" s="43"/>
      <c r="D376" s="43"/>
    </row>
    <row r="377" spans="1:4" ht="15">
      <c r="A377" s="57"/>
      <c r="B377" s="32"/>
      <c r="C377" s="43"/>
      <c r="D377" s="43"/>
    </row>
    <row r="378" spans="1:4" ht="15">
      <c r="A378" s="57"/>
      <c r="B378" s="32"/>
      <c r="C378" s="43"/>
      <c r="D378" s="43"/>
    </row>
    <row r="379" spans="1:4" ht="15">
      <c r="A379" s="57"/>
      <c r="B379" s="32"/>
      <c r="C379" s="43"/>
      <c r="D379" s="43"/>
    </row>
    <row r="380" spans="1:4" ht="15">
      <c r="A380" s="57"/>
      <c r="B380" s="32"/>
      <c r="C380" s="43"/>
      <c r="D380" s="43"/>
    </row>
    <row r="381" spans="1:4" ht="15">
      <c r="A381" s="57"/>
      <c r="B381" s="32"/>
      <c r="C381" s="43"/>
      <c r="D381" s="43"/>
    </row>
    <row r="382" spans="1:4" ht="15">
      <c r="A382" s="57"/>
      <c r="B382" s="32"/>
      <c r="C382" s="43"/>
      <c r="D382" s="43"/>
    </row>
    <row r="383" spans="1:4" ht="15">
      <c r="A383" s="57"/>
      <c r="B383" s="32"/>
      <c r="C383" s="43"/>
      <c r="D383" s="43"/>
    </row>
    <row r="384" spans="1:4" ht="15">
      <c r="A384" s="57"/>
      <c r="B384" s="32"/>
      <c r="C384" s="43"/>
      <c r="D384" s="43"/>
    </row>
    <row r="385" spans="1:4" ht="15">
      <c r="A385" s="57"/>
      <c r="B385" s="32"/>
      <c r="C385" s="43"/>
      <c r="D385" s="43"/>
    </row>
    <row r="386" spans="1:4" ht="15">
      <c r="A386" s="57"/>
      <c r="B386" s="32"/>
      <c r="C386" s="43"/>
      <c r="D386" s="43"/>
    </row>
    <row r="387" spans="1:4" ht="15">
      <c r="A387" s="57"/>
      <c r="B387" s="32"/>
      <c r="C387" s="43"/>
      <c r="D387" s="43"/>
    </row>
    <row r="388" spans="1:4" ht="15">
      <c r="A388" s="57"/>
      <c r="B388" s="32"/>
      <c r="C388" s="43"/>
      <c r="D388" s="43"/>
    </row>
    <row r="389" spans="1:4" ht="15">
      <c r="A389" s="57"/>
      <c r="B389" s="32"/>
      <c r="C389" s="43"/>
      <c r="D389" s="43"/>
    </row>
    <row r="390" spans="1:4" ht="15">
      <c r="A390" s="57"/>
      <c r="B390" s="32"/>
      <c r="C390" s="43"/>
      <c r="D390" s="43"/>
    </row>
    <row r="391" spans="1:4" ht="15">
      <c r="A391" s="57"/>
      <c r="B391" s="32"/>
      <c r="C391" s="43"/>
      <c r="D391" s="43"/>
    </row>
    <row r="392" spans="1:4" ht="15">
      <c r="A392" s="57"/>
      <c r="B392" s="32"/>
      <c r="C392" s="43"/>
      <c r="D392" s="43"/>
    </row>
    <row r="393" spans="1:4" ht="15">
      <c r="A393" s="57"/>
      <c r="B393" s="32"/>
      <c r="C393" s="43"/>
      <c r="D393" s="43"/>
    </row>
    <row r="394" spans="1:4" ht="15">
      <c r="A394" s="57"/>
      <c r="B394" s="32"/>
      <c r="C394" s="43"/>
      <c r="D394" s="43"/>
    </row>
    <row r="395" spans="1:4" ht="15">
      <c r="A395" s="57"/>
      <c r="B395" s="32"/>
      <c r="C395" s="43"/>
      <c r="D395" s="43"/>
    </row>
    <row r="396" spans="1:4" ht="15">
      <c r="A396" s="57"/>
      <c r="B396" s="32"/>
      <c r="C396" s="43"/>
      <c r="D396" s="43"/>
    </row>
    <row r="397" spans="1:4" ht="15">
      <c r="A397" s="57"/>
      <c r="B397" s="32"/>
      <c r="C397" s="43"/>
      <c r="D397" s="43"/>
    </row>
    <row r="398" spans="1:4" ht="15">
      <c r="A398" s="57"/>
      <c r="B398" s="32"/>
      <c r="C398" s="43"/>
      <c r="D398" s="43"/>
    </row>
    <row r="399" spans="1:4" ht="15">
      <c r="A399" s="57"/>
      <c r="B399" s="32"/>
      <c r="C399" s="43"/>
      <c r="D399" s="43"/>
    </row>
    <row r="400" spans="1:4" ht="15">
      <c r="A400" s="57"/>
      <c r="B400" s="32"/>
      <c r="C400" s="43"/>
      <c r="D400" s="43"/>
    </row>
    <row r="401" spans="1:4" ht="15">
      <c r="A401" s="57"/>
      <c r="B401" s="32"/>
      <c r="C401" s="43"/>
      <c r="D401" s="43"/>
    </row>
    <row r="402" spans="1:4" ht="15">
      <c r="A402" s="57"/>
      <c r="B402" s="32"/>
      <c r="C402" s="43"/>
      <c r="D402" s="43"/>
    </row>
    <row r="403" spans="1:4" ht="15">
      <c r="A403" s="57"/>
      <c r="B403" s="32"/>
      <c r="C403" s="43"/>
      <c r="D403" s="43"/>
    </row>
    <row r="404" spans="1:4" ht="15">
      <c r="A404" s="57"/>
      <c r="B404" s="32"/>
      <c r="C404" s="43"/>
      <c r="D404" s="43"/>
    </row>
    <row r="405" spans="1:4" ht="15">
      <c r="A405" s="57"/>
      <c r="B405" s="32"/>
      <c r="C405" s="43"/>
      <c r="D405" s="43"/>
    </row>
    <row r="406" spans="1:4" ht="15">
      <c r="A406" s="57"/>
      <c r="B406" s="32"/>
      <c r="C406" s="43"/>
      <c r="D406" s="43"/>
    </row>
    <row r="407" spans="1:4" ht="15">
      <c r="A407" s="57"/>
      <c r="B407" s="32"/>
      <c r="C407" s="43"/>
      <c r="D407" s="43"/>
    </row>
    <row r="408" spans="1:4" ht="15">
      <c r="A408" s="57"/>
      <c r="B408" s="32"/>
      <c r="C408" s="43"/>
      <c r="D408" s="43"/>
    </row>
    <row r="409" spans="1:4" ht="15">
      <c r="A409" s="57"/>
      <c r="B409" s="32"/>
      <c r="C409" s="43"/>
      <c r="D409" s="43"/>
    </row>
    <row r="410" spans="1:4" ht="15">
      <c r="A410" s="57"/>
      <c r="B410" s="32"/>
      <c r="C410" s="43"/>
      <c r="D410" s="43"/>
    </row>
    <row r="411" spans="1:4" ht="15">
      <c r="A411" s="57"/>
      <c r="B411" s="32"/>
      <c r="C411" s="43"/>
      <c r="D411" s="43"/>
    </row>
    <row r="412" spans="1:4" ht="15">
      <c r="A412" s="57"/>
      <c r="B412" s="32"/>
      <c r="C412" s="43"/>
      <c r="D412" s="43"/>
    </row>
    <row r="413" spans="1:4" ht="15">
      <c r="A413" s="57"/>
      <c r="B413" s="32"/>
      <c r="C413" s="43"/>
      <c r="D413" s="43"/>
    </row>
    <row r="414" spans="1:4" ht="15">
      <c r="A414" s="57"/>
      <c r="B414" s="32"/>
      <c r="C414" s="43"/>
      <c r="D414" s="43"/>
    </row>
    <row r="415" spans="1:4" ht="15">
      <c r="A415" s="57"/>
      <c r="B415" s="32"/>
      <c r="C415" s="43"/>
      <c r="D415" s="43"/>
    </row>
    <row r="416" spans="1:4" ht="15">
      <c r="A416" s="57"/>
      <c r="B416" s="32"/>
      <c r="C416" s="43"/>
      <c r="D416" s="43"/>
    </row>
    <row r="417" spans="1:4" ht="15">
      <c r="A417" s="57"/>
      <c r="B417" s="32"/>
      <c r="C417" s="43"/>
      <c r="D417" s="43"/>
    </row>
    <row r="418" spans="1:4" ht="15">
      <c r="A418" s="57"/>
      <c r="B418" s="32"/>
      <c r="C418" s="43"/>
      <c r="D418" s="43"/>
    </row>
    <row r="419" spans="1:4" ht="15">
      <c r="A419" s="57"/>
      <c r="B419" s="32"/>
      <c r="C419" s="43"/>
      <c r="D419" s="43"/>
    </row>
    <row r="420" spans="1:4" ht="15">
      <c r="A420" s="57"/>
      <c r="B420" s="32"/>
      <c r="C420" s="43"/>
      <c r="D420" s="43"/>
    </row>
    <row r="421" spans="1:4" ht="15">
      <c r="A421" s="57"/>
      <c r="B421" s="32"/>
      <c r="C421" s="43"/>
      <c r="D421" s="43"/>
    </row>
    <row r="422" spans="1:4" ht="15">
      <c r="A422" s="57"/>
      <c r="B422" s="32"/>
      <c r="C422" s="43"/>
      <c r="D422" s="43"/>
    </row>
    <row r="423" spans="1:4" ht="15">
      <c r="A423" s="57"/>
      <c r="B423" s="32"/>
      <c r="C423" s="43"/>
      <c r="D423" s="43"/>
    </row>
    <row r="424" spans="1:4" ht="15">
      <c r="A424" s="57"/>
      <c r="B424" s="32"/>
      <c r="C424" s="43"/>
      <c r="D424" s="43"/>
    </row>
    <row r="425" spans="1:4" ht="15">
      <c r="A425" s="57"/>
      <c r="B425" s="32"/>
      <c r="C425" s="43"/>
      <c r="D425" s="43"/>
    </row>
    <row r="426" spans="1:4" ht="15">
      <c r="A426" s="57"/>
      <c r="B426" s="32"/>
      <c r="C426" s="43"/>
      <c r="D426" s="43"/>
    </row>
    <row r="427" spans="1:4" ht="15">
      <c r="A427" s="57"/>
      <c r="B427" s="32"/>
      <c r="C427" s="43"/>
      <c r="D427" s="43"/>
    </row>
    <row r="428" spans="1:4" ht="15">
      <c r="A428" s="57"/>
      <c r="B428" s="32"/>
      <c r="C428" s="43"/>
      <c r="D428" s="43"/>
    </row>
    <row r="429" spans="1:4" ht="15">
      <c r="A429" s="57"/>
      <c r="B429" s="32"/>
      <c r="C429" s="43"/>
      <c r="D429" s="43"/>
    </row>
    <row r="430" spans="1:4" ht="15">
      <c r="A430" s="57"/>
      <c r="B430" s="32"/>
      <c r="C430" s="43"/>
      <c r="D430" s="43"/>
    </row>
    <row r="431" spans="1:4" ht="15">
      <c r="A431" s="57"/>
      <c r="B431" s="32"/>
      <c r="C431" s="43"/>
      <c r="D431" s="43"/>
    </row>
    <row r="432" spans="1:4" ht="15">
      <c r="A432" s="57"/>
      <c r="B432" s="32"/>
      <c r="C432" s="43"/>
      <c r="D432" s="43"/>
    </row>
    <row r="433" spans="1:4" ht="15">
      <c r="A433" s="57"/>
      <c r="B433" s="32"/>
      <c r="C433" s="43"/>
      <c r="D433" s="43"/>
    </row>
    <row r="434" spans="1:4" ht="15">
      <c r="A434" s="57"/>
      <c r="B434" s="32"/>
      <c r="C434" s="43"/>
      <c r="D434" s="43"/>
    </row>
    <row r="435" spans="1:4" ht="15">
      <c r="A435" s="57"/>
      <c r="B435" s="32"/>
      <c r="C435" s="43"/>
      <c r="D435" s="43"/>
    </row>
    <row r="436" spans="1:4" ht="15">
      <c r="A436" s="57"/>
      <c r="B436" s="32"/>
      <c r="C436" s="43"/>
      <c r="D436" s="43"/>
    </row>
    <row r="437" spans="1:4" ht="15">
      <c r="A437" s="57"/>
      <c r="B437" s="32"/>
      <c r="C437" s="43"/>
      <c r="D437" s="43"/>
    </row>
    <row r="438" spans="1:4" ht="15">
      <c r="A438" s="57"/>
      <c r="B438" s="32"/>
      <c r="C438" s="43"/>
      <c r="D438" s="43"/>
    </row>
    <row r="439" spans="1:4" ht="15">
      <c r="A439" s="57"/>
      <c r="B439" s="32"/>
      <c r="C439" s="43"/>
      <c r="D439" s="43"/>
    </row>
    <row r="440" spans="1:4" ht="15">
      <c r="A440" s="57"/>
      <c r="B440" s="32"/>
      <c r="C440" s="43"/>
      <c r="D440" s="43"/>
    </row>
    <row r="441" spans="1:4" ht="15">
      <c r="A441" s="57"/>
      <c r="B441" s="32"/>
      <c r="C441" s="43"/>
      <c r="D441" s="43"/>
    </row>
    <row r="442" spans="1:4" ht="15">
      <c r="A442" s="57"/>
      <c r="B442" s="32"/>
      <c r="C442" s="43"/>
      <c r="D442" s="43"/>
    </row>
    <row r="443" spans="1:4" ht="15">
      <c r="A443" s="57"/>
      <c r="B443" s="32"/>
      <c r="C443" s="43"/>
      <c r="D443" s="43"/>
    </row>
    <row r="444" spans="1:4" ht="15">
      <c r="A444" s="57"/>
      <c r="B444" s="32"/>
      <c r="C444" s="43"/>
      <c r="D444" s="43"/>
    </row>
    <row r="445" spans="1:4" ht="15">
      <c r="A445" s="57"/>
      <c r="B445" s="32"/>
      <c r="C445" s="43"/>
      <c r="D445" s="43"/>
    </row>
    <row r="446" spans="1:4" ht="15">
      <c r="A446" s="57"/>
      <c r="B446" s="32"/>
      <c r="C446" s="43"/>
      <c r="D446" s="43"/>
    </row>
    <row r="447" spans="1:4" ht="15">
      <c r="A447" s="57"/>
      <c r="B447" s="32"/>
      <c r="C447" s="43"/>
      <c r="D447" s="43"/>
    </row>
    <row r="448" spans="1:4" ht="15">
      <c r="A448" s="57"/>
      <c r="B448" s="32"/>
      <c r="C448" s="43"/>
      <c r="D448" s="43"/>
    </row>
    <row r="449" spans="1:4" ht="15">
      <c r="A449" s="57"/>
      <c r="B449" s="32"/>
      <c r="C449" s="43"/>
      <c r="D449" s="43"/>
    </row>
    <row r="450" spans="1:4" ht="15">
      <c r="A450" s="57"/>
      <c r="B450" s="32"/>
      <c r="C450" s="43"/>
      <c r="D450" s="43"/>
    </row>
    <row r="451" spans="1:4" ht="15">
      <c r="A451" s="57"/>
      <c r="B451" s="32"/>
      <c r="C451" s="43"/>
      <c r="D451" s="43"/>
    </row>
    <row r="452" spans="1:4" ht="15">
      <c r="A452" s="57"/>
      <c r="B452" s="32"/>
      <c r="C452" s="43"/>
      <c r="D452" s="43"/>
    </row>
    <row r="453" spans="1:4" ht="15">
      <c r="A453" s="57"/>
      <c r="B453" s="32"/>
      <c r="C453" s="43"/>
      <c r="D453" s="43"/>
    </row>
    <row r="454" spans="1:4" ht="15">
      <c r="A454" s="57"/>
      <c r="B454" s="32"/>
      <c r="C454" s="43"/>
      <c r="D454" s="43"/>
    </row>
    <row r="455" spans="1:4" ht="15">
      <c r="A455" s="57"/>
      <c r="B455" s="32"/>
      <c r="C455" s="43"/>
      <c r="D455" s="43"/>
    </row>
    <row r="456" spans="1:4" ht="15">
      <c r="A456" s="57"/>
      <c r="B456" s="32"/>
      <c r="C456" s="43"/>
      <c r="D456" s="43"/>
    </row>
    <row r="457" spans="1:4" ht="15">
      <c r="A457" s="57"/>
      <c r="B457" s="32"/>
      <c r="C457" s="43"/>
      <c r="D457" s="43"/>
    </row>
    <row r="458" spans="1:4" ht="15">
      <c r="A458" s="57"/>
      <c r="B458" s="32"/>
      <c r="C458" s="43"/>
      <c r="D458" s="43"/>
    </row>
    <row r="459" spans="1:4" ht="15">
      <c r="A459" s="57"/>
      <c r="B459" s="32"/>
      <c r="C459" s="43"/>
      <c r="D459" s="43"/>
    </row>
    <row r="460" spans="1:4" ht="15">
      <c r="A460" s="57"/>
      <c r="B460" s="32"/>
      <c r="C460" s="43"/>
      <c r="D460" s="43"/>
    </row>
    <row r="461" spans="1:4" ht="15">
      <c r="A461" s="57"/>
      <c r="B461" s="32"/>
      <c r="C461" s="43"/>
      <c r="D461" s="43"/>
    </row>
    <row r="462" spans="1:4" ht="15">
      <c r="A462" s="57"/>
      <c r="B462" s="32"/>
      <c r="C462" s="43"/>
      <c r="D462" s="43"/>
    </row>
    <row r="463" spans="1:4" ht="15">
      <c r="A463" s="57"/>
      <c r="B463" s="32"/>
      <c r="C463" s="43"/>
      <c r="D463" s="43"/>
    </row>
    <row r="464" spans="1:4" ht="15">
      <c r="A464" s="57"/>
      <c r="B464" s="32"/>
      <c r="C464" s="43"/>
      <c r="D464" s="43"/>
    </row>
    <row r="465" spans="1:4" ht="15">
      <c r="A465" s="57"/>
      <c r="B465" s="32"/>
      <c r="C465" s="43"/>
      <c r="D465" s="43"/>
    </row>
    <row r="466" spans="1:4" ht="15">
      <c r="A466" s="57"/>
      <c r="B466" s="32"/>
      <c r="C466" s="43"/>
      <c r="D466" s="43"/>
    </row>
    <row r="467" spans="1:4" ht="15">
      <c r="A467" s="57"/>
      <c r="B467" s="32"/>
      <c r="C467" s="43"/>
      <c r="D467" s="43"/>
    </row>
    <row r="468" spans="1:4" ht="15">
      <c r="A468" s="57"/>
      <c r="B468" s="32"/>
      <c r="C468" s="43"/>
      <c r="D468" s="43"/>
    </row>
    <row r="469" spans="1:4" ht="15">
      <c r="A469" s="57"/>
      <c r="B469" s="32"/>
      <c r="C469" s="43"/>
      <c r="D469" s="43"/>
    </row>
    <row r="470" spans="1:4" ht="15">
      <c r="A470" s="57"/>
      <c r="B470" s="32"/>
      <c r="C470" s="43"/>
      <c r="D470" s="43"/>
    </row>
    <row r="471" spans="1:4" ht="15">
      <c r="A471" s="57"/>
      <c r="B471" s="32"/>
      <c r="C471" s="43"/>
      <c r="D471" s="43"/>
    </row>
    <row r="472" spans="1:4" ht="15">
      <c r="A472" s="57"/>
      <c r="B472" s="32"/>
      <c r="C472" s="43"/>
      <c r="D472" s="43"/>
    </row>
    <row r="473" spans="1:4" ht="15">
      <c r="A473" s="57"/>
      <c r="B473" s="32"/>
      <c r="C473" s="43"/>
      <c r="D473" s="43"/>
    </row>
    <row r="474" spans="1:4" ht="15">
      <c r="A474" s="57"/>
      <c r="B474" s="32"/>
      <c r="C474" s="43"/>
      <c r="D474" s="43"/>
    </row>
    <row r="475" spans="1:4" ht="15">
      <c r="A475" s="57"/>
      <c r="B475" s="32"/>
      <c r="C475" s="43"/>
      <c r="D475" s="43"/>
    </row>
    <row r="476" spans="1:4" ht="15">
      <c r="A476" s="57"/>
      <c r="B476" s="32"/>
      <c r="C476" s="43"/>
      <c r="D476" s="43"/>
    </row>
    <row r="477" spans="1:4" ht="15">
      <c r="A477" s="57"/>
      <c r="B477" s="32"/>
      <c r="C477" s="43"/>
      <c r="D477" s="43"/>
    </row>
    <row r="478" spans="1:4" ht="15">
      <c r="A478" s="57"/>
      <c r="B478" s="32"/>
      <c r="C478" s="43"/>
      <c r="D478" s="43"/>
    </row>
    <row r="479" spans="1:4" ht="15">
      <c r="A479" s="57"/>
      <c r="B479" s="32"/>
      <c r="C479" s="43"/>
      <c r="D479" s="43"/>
    </row>
    <row r="480" spans="1:4" ht="15">
      <c r="A480" s="57"/>
      <c r="B480" s="32"/>
      <c r="C480" s="43"/>
      <c r="D480" s="43"/>
    </row>
    <row r="481" spans="1:4" ht="15">
      <c r="A481" s="57"/>
      <c r="B481" s="32"/>
      <c r="C481" s="43"/>
      <c r="D481" s="43"/>
    </row>
    <row r="482" spans="1:4" ht="15">
      <c r="A482" s="57"/>
      <c r="B482" s="32"/>
      <c r="C482" s="43"/>
      <c r="D482" s="43"/>
    </row>
    <row r="483" spans="1:4" ht="15">
      <c r="A483" s="57"/>
      <c r="B483" s="32"/>
      <c r="C483" s="43"/>
      <c r="D483" s="43"/>
    </row>
    <row r="484" spans="1:4" ht="15">
      <c r="A484" s="57"/>
      <c r="B484" s="32"/>
      <c r="C484" s="43"/>
      <c r="D484" s="43"/>
    </row>
    <row r="485" spans="1:4" ht="15">
      <c r="A485" s="57"/>
      <c r="B485" s="32"/>
      <c r="C485" s="43"/>
      <c r="D485" s="43"/>
    </row>
    <row r="486" spans="1:4" ht="15">
      <c r="A486" s="57"/>
      <c r="B486" s="32"/>
      <c r="C486" s="43"/>
      <c r="D486" s="43"/>
    </row>
    <row r="487" spans="1:4" ht="15">
      <c r="A487" s="57"/>
      <c r="B487" s="32"/>
      <c r="C487" s="43"/>
      <c r="D487" s="43"/>
    </row>
    <row r="488" spans="1:4" ht="15">
      <c r="A488" s="57"/>
      <c r="B488" s="32"/>
      <c r="C488" s="43"/>
      <c r="D488" s="43"/>
    </row>
    <row r="489" spans="1:4" ht="15">
      <c r="A489" s="57"/>
      <c r="B489" s="32"/>
      <c r="C489" s="43"/>
      <c r="D489" s="43"/>
    </row>
    <row r="490" spans="1:4" ht="15">
      <c r="A490" s="57"/>
      <c r="B490" s="32"/>
      <c r="C490" s="43"/>
      <c r="D490" s="43"/>
    </row>
    <row r="491" spans="1:4" ht="15">
      <c r="A491" s="57"/>
      <c r="B491" s="32"/>
      <c r="C491" s="43"/>
      <c r="D491" s="43"/>
    </row>
    <row r="492" spans="1:4" ht="15">
      <c r="A492" s="57"/>
      <c r="B492" s="32"/>
      <c r="C492" s="43"/>
      <c r="D492" s="43"/>
    </row>
    <row r="493" spans="1:4" ht="15">
      <c r="A493" s="57"/>
      <c r="B493" s="32"/>
      <c r="C493" s="43"/>
      <c r="D493" s="43"/>
    </row>
    <row r="494" spans="1:4" ht="15">
      <c r="A494" s="57"/>
      <c r="B494" s="32"/>
      <c r="C494" s="43"/>
      <c r="D494" s="43"/>
    </row>
    <row r="495" spans="1:4" ht="15">
      <c r="A495" s="57"/>
      <c r="B495" s="32"/>
      <c r="C495" s="43"/>
      <c r="D495" s="43"/>
    </row>
    <row r="496" spans="1:4" ht="15">
      <c r="A496" s="57"/>
      <c r="B496" s="32"/>
      <c r="C496" s="43"/>
      <c r="D496" s="43"/>
    </row>
    <row r="497" spans="1:4" ht="15">
      <c r="A497" s="57"/>
      <c r="B497" s="32"/>
      <c r="C497" s="43"/>
      <c r="D497" s="43"/>
    </row>
    <row r="498" spans="1:4" ht="15">
      <c r="A498" s="57"/>
      <c r="B498" s="32"/>
      <c r="C498" s="43"/>
      <c r="D498" s="43"/>
    </row>
    <row r="499" spans="1:4" ht="15">
      <c r="A499" s="57"/>
      <c r="B499" s="32"/>
      <c r="C499" s="43"/>
      <c r="D499" s="43"/>
    </row>
    <row r="500" spans="1:4" ht="15">
      <c r="A500" s="57"/>
      <c r="B500" s="32"/>
      <c r="C500" s="43"/>
      <c r="D500" s="43"/>
    </row>
    <row r="501" spans="1:4" ht="15">
      <c r="A501" s="57"/>
      <c r="B501" s="32"/>
      <c r="C501" s="43"/>
      <c r="D501" s="43"/>
    </row>
    <row r="502" spans="1:4" ht="15">
      <c r="A502" s="57"/>
      <c r="B502" s="32"/>
      <c r="C502" s="43"/>
      <c r="D502" s="43"/>
    </row>
    <row r="503" spans="1:4" ht="15">
      <c r="A503" s="57"/>
      <c r="B503" s="32"/>
      <c r="C503" s="43"/>
      <c r="D503" s="43"/>
    </row>
    <row r="504" spans="1:4" ht="15">
      <c r="A504" s="57"/>
      <c r="B504" s="32"/>
      <c r="C504" s="43"/>
      <c r="D504" s="43"/>
    </row>
    <row r="505" spans="1:4" ht="15">
      <c r="A505" s="57"/>
      <c r="B505" s="32"/>
      <c r="C505" s="43"/>
      <c r="D505" s="43"/>
    </row>
    <row r="506" spans="1:4" ht="15">
      <c r="A506" s="57"/>
      <c r="B506" s="32"/>
      <c r="C506" s="43"/>
      <c r="D506" s="43"/>
    </row>
    <row r="507" spans="1:4" ht="15">
      <c r="A507" s="57"/>
      <c r="B507" s="32"/>
      <c r="C507" s="43"/>
      <c r="D507" s="43"/>
    </row>
    <row r="508" spans="1:4" ht="15">
      <c r="A508" s="57"/>
      <c r="B508" s="32"/>
      <c r="C508" s="43"/>
      <c r="D508" s="43"/>
    </row>
    <row r="509" spans="1:4" ht="15">
      <c r="A509" s="57"/>
      <c r="B509" s="32"/>
      <c r="C509" s="43"/>
      <c r="D509" s="43"/>
    </row>
    <row r="510" spans="1:4" ht="15">
      <c r="A510" s="57"/>
      <c r="B510" s="32"/>
      <c r="C510" s="43"/>
      <c r="D510" s="43"/>
    </row>
    <row r="511" spans="1:4" ht="15">
      <c r="A511" s="57"/>
      <c r="B511" s="32"/>
      <c r="C511" s="43"/>
      <c r="D511" s="43"/>
    </row>
    <row r="512" spans="1:4" ht="15">
      <c r="A512" s="57"/>
      <c r="B512" s="32"/>
      <c r="C512" s="43"/>
      <c r="D512" s="43"/>
    </row>
    <row r="513" spans="1:4" ht="15">
      <c r="A513" s="57"/>
      <c r="B513" s="32"/>
      <c r="C513" s="43"/>
      <c r="D513" s="43"/>
    </row>
    <row r="514" spans="1:4" ht="15">
      <c r="A514" s="57"/>
      <c r="B514" s="32"/>
      <c r="C514" s="43"/>
      <c r="D514" s="43"/>
    </row>
    <row r="515" spans="1:4" ht="15">
      <c r="A515" s="57"/>
      <c r="B515" s="32"/>
      <c r="C515" s="43"/>
      <c r="D515" s="43"/>
    </row>
    <row r="516" spans="1:4" ht="15">
      <c r="A516" s="57"/>
      <c r="B516" s="32"/>
      <c r="C516" s="43"/>
      <c r="D516" s="43"/>
    </row>
    <row r="517" spans="1:4" ht="15">
      <c r="A517" s="57"/>
      <c r="B517" s="32"/>
      <c r="C517" s="43"/>
      <c r="D517" s="43"/>
    </row>
    <row r="518" spans="1:4" ht="15">
      <c r="A518" s="57"/>
      <c r="B518" s="32"/>
      <c r="C518" s="43"/>
      <c r="D518" s="43"/>
    </row>
    <row r="519" spans="1:4" ht="15">
      <c r="A519" s="57"/>
      <c r="B519" s="32"/>
      <c r="C519" s="43"/>
      <c r="D519" s="43"/>
    </row>
    <row r="520" spans="1:4" ht="15">
      <c r="A520" s="57"/>
      <c r="B520" s="32"/>
      <c r="C520" s="43"/>
      <c r="D520" s="43"/>
    </row>
    <row r="521" spans="1:4" ht="15">
      <c r="A521" s="57"/>
      <c r="B521" s="32"/>
      <c r="C521" s="43"/>
      <c r="D521" s="43"/>
    </row>
    <row r="522" spans="1:4" ht="15">
      <c r="A522" s="57"/>
      <c r="B522" s="32"/>
      <c r="C522" s="43"/>
      <c r="D522" s="43"/>
    </row>
    <row r="523" spans="1:4" ht="15">
      <c r="A523" s="57"/>
      <c r="B523" s="32"/>
      <c r="C523" s="43"/>
      <c r="D523" s="43"/>
    </row>
    <row r="524" spans="1:4" ht="15">
      <c r="A524" s="57"/>
      <c r="B524" s="32"/>
      <c r="C524" s="43"/>
      <c r="D524" s="43"/>
    </row>
    <row r="525" spans="1:4" ht="15">
      <c r="A525" s="57"/>
      <c r="B525" s="32"/>
      <c r="C525" s="43"/>
      <c r="D525" s="43"/>
    </row>
    <row r="526" spans="1:4" ht="15">
      <c r="A526" s="57"/>
      <c r="B526" s="32"/>
      <c r="C526" s="43"/>
      <c r="D526" s="43"/>
    </row>
    <row r="527" spans="1:4" ht="15">
      <c r="A527" s="57"/>
      <c r="B527" s="32"/>
      <c r="C527" s="43"/>
      <c r="D527" s="43"/>
    </row>
    <row r="528" spans="1:4" ht="15">
      <c r="A528" s="57"/>
      <c r="B528" s="32"/>
      <c r="C528" s="43"/>
      <c r="D528" s="43"/>
    </row>
    <row r="529" spans="1:4" ht="15">
      <c r="A529" s="57"/>
      <c r="B529" s="32"/>
      <c r="C529" s="43"/>
      <c r="D529" s="43"/>
    </row>
    <row r="530" spans="1:4" ht="15">
      <c r="A530" s="57"/>
      <c r="B530" s="32"/>
      <c r="C530" s="43"/>
      <c r="D530" s="43"/>
    </row>
    <row r="531" spans="1:4" ht="15">
      <c r="A531" s="57"/>
      <c r="B531" s="32"/>
      <c r="C531" s="43"/>
      <c r="D531" s="43"/>
    </row>
    <row r="532" spans="1:4" ht="15">
      <c r="A532" s="57"/>
      <c r="B532" s="32"/>
      <c r="C532" s="43"/>
      <c r="D532" s="43"/>
    </row>
    <row r="533" spans="1:4" ht="15">
      <c r="A533" s="57"/>
      <c r="B533" s="32"/>
      <c r="C533" s="43"/>
      <c r="D533" s="43"/>
    </row>
    <row r="534" spans="1:4" ht="15">
      <c r="A534" s="57"/>
      <c r="B534" s="32"/>
      <c r="C534" s="43"/>
      <c r="D534" s="43"/>
    </row>
    <row r="535" spans="1:4" ht="15">
      <c r="A535" s="57"/>
      <c r="B535" s="32"/>
      <c r="C535" s="43"/>
      <c r="D535" s="43"/>
    </row>
    <row r="536" spans="1:4" ht="15">
      <c r="A536" s="57"/>
      <c r="B536" s="32"/>
      <c r="C536" s="43"/>
      <c r="D536" s="43"/>
    </row>
    <row r="537" spans="1:4" ht="15">
      <c r="A537" s="57"/>
      <c r="B537" s="32"/>
      <c r="C537" s="43"/>
      <c r="D537" s="43"/>
    </row>
    <row r="538" spans="1:4" ht="15">
      <c r="A538" s="57"/>
      <c r="B538" s="32"/>
      <c r="C538" s="43"/>
      <c r="D538" s="43"/>
    </row>
    <row r="539" spans="1:4" ht="15">
      <c r="A539" s="57"/>
      <c r="B539" s="32"/>
      <c r="C539" s="43"/>
      <c r="D539" s="43"/>
    </row>
    <row r="540" spans="1:4" ht="15">
      <c r="A540" s="57"/>
      <c r="B540" s="32"/>
      <c r="C540" s="43"/>
      <c r="D540" s="43"/>
    </row>
    <row r="541" spans="1:4" ht="15">
      <c r="A541" s="57"/>
      <c r="B541" s="32"/>
      <c r="C541" s="43"/>
      <c r="D541" s="43"/>
    </row>
    <row r="542" spans="1:4" ht="15">
      <c r="A542" s="57"/>
      <c r="B542" s="32"/>
      <c r="C542" s="43"/>
      <c r="D542" s="43"/>
    </row>
    <row r="543" spans="1:4" ht="15">
      <c r="A543" s="57"/>
      <c r="B543" s="32"/>
      <c r="C543" s="43"/>
      <c r="D543" s="43"/>
    </row>
    <row r="544" spans="1:4" ht="15">
      <c r="A544" s="57"/>
      <c r="B544" s="32"/>
      <c r="C544" s="43"/>
      <c r="D544" s="43"/>
    </row>
    <row r="545" spans="1:4" ht="15">
      <c r="A545" s="57"/>
      <c r="B545" s="32"/>
      <c r="C545" s="43"/>
      <c r="D545" s="43"/>
    </row>
    <row r="546" spans="1:4" ht="15">
      <c r="A546" s="57"/>
      <c r="B546" s="32"/>
      <c r="C546" s="43"/>
      <c r="D546" s="43"/>
    </row>
    <row r="547" spans="1:4" ht="15">
      <c r="A547" s="57"/>
      <c r="B547" s="32"/>
      <c r="C547" s="43"/>
      <c r="D547" s="43"/>
    </row>
    <row r="548" spans="1:4" ht="15">
      <c r="A548" s="57"/>
      <c r="B548" s="32"/>
      <c r="C548" s="43"/>
      <c r="D548" s="43"/>
    </row>
    <row r="549" spans="1:4" ht="15">
      <c r="A549" s="57"/>
      <c r="B549" s="32"/>
      <c r="C549" s="43"/>
      <c r="D549" s="43"/>
    </row>
    <row r="550" spans="1:4" ht="15">
      <c r="A550" s="57"/>
      <c r="B550" s="32"/>
      <c r="C550" s="43"/>
      <c r="D550" s="43"/>
    </row>
    <row r="551" spans="1:4" ht="15">
      <c r="A551" s="57"/>
      <c r="B551" s="32"/>
      <c r="C551" s="43"/>
      <c r="D551" s="43"/>
    </row>
    <row r="552" spans="1:4" ht="15">
      <c r="A552" s="57"/>
      <c r="B552" s="32"/>
      <c r="C552" s="43"/>
      <c r="D552" s="43"/>
    </row>
    <row r="553" spans="1:4" ht="15">
      <c r="A553" s="57"/>
      <c r="B553" s="32"/>
      <c r="C553" s="43"/>
      <c r="D553" s="43"/>
    </row>
    <row r="554" spans="1:4" ht="15">
      <c r="A554" s="57"/>
      <c r="B554" s="32"/>
      <c r="C554" s="43"/>
      <c r="D554" s="43"/>
    </row>
    <row r="555" spans="1:4" ht="15">
      <c r="A555" s="57"/>
      <c r="B555" s="32"/>
      <c r="C555" s="43"/>
      <c r="D555" s="43"/>
    </row>
    <row r="556" spans="1:4" ht="15">
      <c r="A556" s="57"/>
      <c r="B556" s="32"/>
      <c r="C556" s="43"/>
      <c r="D556" s="43"/>
    </row>
    <row r="557" spans="1:4" ht="15">
      <c r="A557" s="57"/>
      <c r="B557" s="32"/>
      <c r="C557" s="43"/>
      <c r="D557" s="43"/>
    </row>
    <row r="558" spans="1:4" ht="15">
      <c r="A558" s="57"/>
      <c r="B558" s="32"/>
      <c r="C558" s="43"/>
      <c r="D558" s="43"/>
    </row>
    <row r="559" spans="1:4" ht="15">
      <c r="A559" s="57"/>
      <c r="B559" s="32"/>
      <c r="C559" s="43"/>
      <c r="D559" s="43"/>
    </row>
    <row r="560" spans="1:4" ht="15">
      <c r="A560" s="57"/>
      <c r="B560" s="32"/>
      <c r="C560" s="43"/>
      <c r="D560" s="43"/>
    </row>
    <row r="561" spans="1:4" ht="15">
      <c r="A561" s="57"/>
      <c r="B561" s="32"/>
      <c r="C561" s="43"/>
      <c r="D561" s="43"/>
    </row>
    <row r="562" spans="1:4" ht="15">
      <c r="A562" s="57"/>
      <c r="B562" s="32"/>
      <c r="C562" s="43"/>
      <c r="D562" s="43"/>
    </row>
    <row r="563" spans="1:4" ht="15">
      <c r="A563" s="57"/>
      <c r="B563" s="32"/>
      <c r="C563" s="43"/>
      <c r="D563" s="43"/>
    </row>
    <row r="564" spans="1:4" ht="15">
      <c r="A564" s="57"/>
      <c r="B564" s="32"/>
      <c r="C564" s="43"/>
      <c r="D564" s="43"/>
    </row>
    <row r="565" spans="1:4" ht="15">
      <c r="A565" s="57"/>
      <c r="B565" s="32"/>
      <c r="C565" s="43"/>
      <c r="D565" s="43"/>
    </row>
    <row r="566" spans="1:4" ht="15">
      <c r="A566" s="57"/>
      <c r="B566" s="32"/>
      <c r="C566" s="43"/>
      <c r="D566" s="43"/>
    </row>
    <row r="567" spans="1:4" ht="15">
      <c r="A567" s="57"/>
      <c r="B567" s="32"/>
      <c r="C567" s="43"/>
      <c r="D567" s="43"/>
    </row>
    <row r="568" spans="1:4" ht="15">
      <c r="A568" s="57"/>
      <c r="B568" s="32"/>
      <c r="C568" s="43"/>
      <c r="D568" s="43"/>
    </row>
    <row r="569" spans="1:4" ht="15">
      <c r="A569" s="57"/>
      <c r="B569" s="32"/>
      <c r="C569" s="43"/>
      <c r="D569" s="43"/>
    </row>
    <row r="570" spans="1:4" ht="15">
      <c r="A570" s="57"/>
      <c r="B570" s="32"/>
      <c r="C570" s="43"/>
      <c r="D570" s="43"/>
    </row>
    <row r="571" spans="1:4" ht="15">
      <c r="A571" s="57"/>
      <c r="B571" s="32"/>
      <c r="C571" s="43"/>
      <c r="D571" s="43"/>
    </row>
    <row r="572" spans="1:4" ht="15">
      <c r="A572" s="57"/>
      <c r="B572" s="32"/>
      <c r="C572" s="43"/>
      <c r="D572" s="43"/>
    </row>
    <row r="573" spans="1:4" ht="15">
      <c r="A573" s="57"/>
      <c r="B573" s="32"/>
      <c r="C573" s="43"/>
      <c r="D573" s="43"/>
    </row>
    <row r="574" spans="1:4" ht="15">
      <c r="A574" s="57"/>
      <c r="B574" s="32"/>
      <c r="C574" s="43"/>
      <c r="D574" s="43"/>
    </row>
    <row r="575" spans="1:4" ht="15">
      <c r="A575" s="57"/>
      <c r="B575" s="32"/>
      <c r="C575" s="43"/>
      <c r="D575" s="43"/>
    </row>
    <row r="576" spans="1:4" ht="15">
      <c r="A576" s="57"/>
      <c r="B576" s="32"/>
      <c r="C576" s="43"/>
      <c r="D576" s="43"/>
    </row>
    <row r="577" spans="1:4" ht="15">
      <c r="A577" s="57"/>
      <c r="B577" s="32"/>
      <c r="C577" s="43"/>
      <c r="D577" s="43"/>
    </row>
    <row r="578" spans="1:4" ht="15">
      <c r="A578" s="57"/>
      <c r="B578" s="32"/>
      <c r="C578" s="43"/>
      <c r="D578" s="43"/>
    </row>
    <row r="579" spans="1:4" ht="15">
      <c r="A579" s="57"/>
      <c r="B579" s="32"/>
      <c r="C579" s="43"/>
      <c r="D579" s="43"/>
    </row>
    <row r="580" spans="1:4" ht="15">
      <c r="A580" s="57"/>
      <c r="B580" s="32"/>
      <c r="C580" s="43"/>
      <c r="D580" s="43"/>
    </row>
    <row r="581" spans="1:4" ht="15">
      <c r="A581" s="57"/>
      <c r="B581" s="32"/>
      <c r="C581" s="43"/>
      <c r="D581" s="43"/>
    </row>
    <row r="582" spans="1:4" ht="15">
      <c r="A582" s="57"/>
      <c r="B582" s="32"/>
      <c r="C582" s="43"/>
      <c r="D582" s="43"/>
    </row>
    <row r="583" spans="1:4" ht="15">
      <c r="A583" s="57"/>
      <c r="B583" s="32"/>
      <c r="C583" s="43"/>
      <c r="D583" s="43"/>
    </row>
    <row r="584" spans="1:4" ht="15">
      <c r="A584" s="57"/>
      <c r="B584" s="32"/>
      <c r="C584" s="43"/>
      <c r="D584" s="43"/>
    </row>
    <row r="585" spans="1:4" ht="15">
      <c r="A585" s="57"/>
      <c r="B585" s="32"/>
      <c r="C585" s="43"/>
      <c r="D585" s="43"/>
    </row>
    <row r="586" spans="1:4" ht="15">
      <c r="A586" s="57"/>
      <c r="B586" s="32"/>
      <c r="C586" s="43"/>
      <c r="D586" s="43"/>
    </row>
    <row r="587" spans="1:4" ht="15">
      <c r="A587" s="57"/>
      <c r="B587" s="32"/>
      <c r="C587" s="43"/>
      <c r="D587" s="43"/>
    </row>
    <row r="588" spans="1:4" ht="15">
      <c r="A588" s="57"/>
      <c r="B588" s="32"/>
      <c r="C588" s="43"/>
      <c r="D588" s="43"/>
    </row>
    <row r="589" spans="1:4" ht="15">
      <c r="A589" s="57"/>
      <c r="B589" s="32"/>
      <c r="C589" s="43"/>
      <c r="D589" s="43"/>
    </row>
    <row r="590" spans="1:4" ht="15">
      <c r="A590" s="57"/>
      <c r="B590" s="32"/>
      <c r="C590" s="43"/>
      <c r="D590" s="43"/>
    </row>
    <row r="591" spans="1:4" ht="15">
      <c r="A591" s="57"/>
      <c r="B591" s="32"/>
      <c r="C591" s="43"/>
      <c r="D591" s="43"/>
    </row>
    <row r="592" spans="1:4" ht="15">
      <c r="A592" s="57"/>
      <c r="B592" s="32"/>
      <c r="C592" s="43"/>
      <c r="D592" s="43"/>
    </row>
    <row r="593" spans="1:4" ht="15">
      <c r="A593" s="57"/>
      <c r="B593" s="32"/>
      <c r="C593" s="43"/>
      <c r="D593" s="43"/>
    </row>
    <row r="594" spans="1:4" ht="15">
      <c r="A594" s="57"/>
      <c r="B594" s="32"/>
      <c r="C594" s="43"/>
      <c r="D594" s="43"/>
    </row>
    <row r="595" spans="1:4" ht="15">
      <c r="A595" s="57"/>
      <c r="B595" s="32"/>
      <c r="C595" s="43"/>
      <c r="D595" s="43"/>
    </row>
    <row r="596" spans="1:4" ht="15">
      <c r="A596" s="57"/>
      <c r="B596" s="32"/>
      <c r="C596" s="43"/>
      <c r="D596" s="43"/>
    </row>
    <row r="597" spans="1:4" ht="15">
      <c r="A597" s="57"/>
      <c r="B597" s="32"/>
      <c r="C597" s="43"/>
      <c r="D597" s="43"/>
    </row>
    <row r="598" spans="1:4" ht="15">
      <c r="A598" s="57"/>
      <c r="B598" s="32"/>
      <c r="C598" s="43"/>
      <c r="D598" s="43"/>
    </row>
    <row r="599" spans="1:4" ht="15">
      <c r="A599" s="57"/>
      <c r="B599" s="32"/>
      <c r="C599" s="43"/>
      <c r="D599" s="43"/>
    </row>
    <row r="600" spans="1:4" ht="15">
      <c r="A600" s="57"/>
      <c r="B600" s="32"/>
      <c r="C600" s="43"/>
      <c r="D600" s="43"/>
    </row>
    <row r="601" spans="1:4" ht="15">
      <c r="A601" s="57"/>
      <c r="B601" s="32"/>
      <c r="C601" s="43"/>
      <c r="D601" s="43"/>
    </row>
    <row r="602" spans="1:4" ht="15">
      <c r="A602" s="57"/>
      <c r="B602" s="32"/>
      <c r="C602" s="43"/>
      <c r="D602" s="43"/>
    </row>
    <row r="603" spans="1:4" ht="15">
      <c r="A603" s="57"/>
      <c r="B603" s="32"/>
      <c r="C603" s="43"/>
      <c r="D603" s="43"/>
    </row>
    <row r="604" spans="1:4" ht="15">
      <c r="A604" s="57"/>
      <c r="B604" s="32"/>
      <c r="C604" s="43"/>
      <c r="D604" s="43"/>
    </row>
    <row r="605" spans="1:4" ht="15">
      <c r="A605" s="57"/>
      <c r="B605" s="32"/>
      <c r="C605" s="43"/>
      <c r="D605" s="43"/>
    </row>
    <row r="606" spans="1:4" ht="15">
      <c r="A606" s="57"/>
      <c r="B606" s="32"/>
      <c r="C606" s="43"/>
      <c r="D606" s="43"/>
    </row>
    <row r="607" spans="1:4" ht="15">
      <c r="A607" s="57"/>
      <c r="B607" s="32"/>
      <c r="C607" s="43"/>
      <c r="D607" s="43"/>
    </row>
    <row r="608" spans="1:4" ht="15">
      <c r="A608" s="57"/>
      <c r="B608" s="32"/>
      <c r="C608" s="43"/>
      <c r="D608" s="43"/>
    </row>
    <row r="609" spans="1:4" ht="15">
      <c r="A609" s="57"/>
      <c r="B609" s="32"/>
      <c r="C609" s="43"/>
      <c r="D609" s="43"/>
    </row>
    <row r="610" spans="1:4" ht="15">
      <c r="A610" s="57"/>
      <c r="B610" s="32"/>
      <c r="C610" s="43"/>
      <c r="D610" s="43"/>
    </row>
    <row r="611" spans="1:4" ht="15">
      <c r="A611" s="57"/>
      <c r="B611" s="32"/>
      <c r="C611" s="43"/>
      <c r="D611" s="43"/>
    </row>
    <row r="612" spans="1:4" ht="15">
      <c r="A612" s="57"/>
      <c r="B612" s="32"/>
      <c r="C612" s="43"/>
      <c r="D612" s="43"/>
    </row>
    <row r="613" spans="1:4" ht="15">
      <c r="A613" s="57"/>
      <c r="B613" s="32"/>
      <c r="C613" s="43"/>
      <c r="D613" s="43"/>
    </row>
    <row r="614" spans="1:4" ht="15">
      <c r="A614" s="57"/>
      <c r="B614" s="32"/>
      <c r="C614" s="43"/>
      <c r="D614" s="43"/>
    </row>
    <row r="615" spans="1:4" ht="15">
      <c r="A615" s="57"/>
      <c r="B615" s="32"/>
      <c r="C615" s="43"/>
      <c r="D615" s="43"/>
    </row>
    <row r="616" spans="1:4" ht="15">
      <c r="A616" s="57"/>
      <c r="B616" s="32"/>
      <c r="C616" s="43"/>
      <c r="D616" s="43"/>
    </row>
    <row r="617" spans="1:4" ht="15">
      <c r="A617" s="57"/>
      <c r="B617" s="32"/>
      <c r="C617" s="43"/>
      <c r="D617" s="43"/>
    </row>
    <row r="618" spans="1:4" ht="15">
      <c r="A618" s="57"/>
      <c r="B618" s="32"/>
      <c r="C618" s="43"/>
      <c r="D618" s="43"/>
    </row>
    <row r="619" spans="1:4" ht="15">
      <c r="A619" s="57"/>
      <c r="B619" s="32"/>
      <c r="C619" s="43"/>
      <c r="D619" s="43"/>
    </row>
    <row r="620" spans="1:4" ht="15">
      <c r="A620" s="57"/>
      <c r="B620" s="32"/>
      <c r="C620" s="43"/>
      <c r="D620" s="43"/>
    </row>
    <row r="621" spans="1:4" ht="15">
      <c r="A621" s="57"/>
      <c r="B621" s="32"/>
      <c r="C621" s="43"/>
      <c r="D621" s="43"/>
    </row>
    <row r="622" spans="1:4" ht="15">
      <c r="A622" s="57"/>
      <c r="B622" s="32"/>
      <c r="C622" s="43"/>
      <c r="D622" s="43"/>
    </row>
    <row r="623" spans="1:4" ht="15">
      <c r="A623" s="57"/>
      <c r="B623" s="32"/>
      <c r="C623" s="43"/>
      <c r="D623" s="43"/>
    </row>
    <row r="624" spans="1:4" ht="15">
      <c r="A624" s="57"/>
      <c r="B624" s="32"/>
      <c r="C624" s="43"/>
      <c r="D624" s="43"/>
    </row>
    <row r="625" spans="1:4" ht="15">
      <c r="A625" s="57"/>
      <c r="B625" s="32"/>
      <c r="C625" s="43"/>
      <c r="D625" s="43"/>
    </row>
    <row r="626" spans="1:4" ht="15">
      <c r="A626" s="57"/>
      <c r="B626" s="32"/>
      <c r="C626" s="43"/>
      <c r="D626" s="43"/>
    </row>
    <row r="627" spans="1:4" ht="15">
      <c r="A627" s="57"/>
      <c r="B627" s="32"/>
      <c r="C627" s="43"/>
      <c r="D627" s="43"/>
    </row>
    <row r="628" spans="1:4" ht="15">
      <c r="A628" s="57"/>
      <c r="B628" s="32"/>
      <c r="C628" s="43"/>
      <c r="D628" s="43"/>
    </row>
    <row r="629" spans="1:4" ht="15">
      <c r="A629" s="57"/>
      <c r="B629" s="32"/>
      <c r="C629" s="43"/>
      <c r="D629" s="43"/>
    </row>
    <row r="630" spans="1:4" ht="15">
      <c r="A630" s="57"/>
      <c r="B630" s="32"/>
      <c r="C630" s="43"/>
      <c r="D630" s="43"/>
    </row>
    <row r="631" spans="1:4" ht="15">
      <c r="A631" s="57"/>
      <c r="B631" s="32"/>
      <c r="C631" s="43"/>
      <c r="D631" s="43"/>
    </row>
    <row r="632" spans="1:4" ht="15">
      <c r="A632" s="57"/>
      <c r="B632" s="32"/>
      <c r="C632" s="43"/>
      <c r="D632" s="43"/>
    </row>
    <row r="633" spans="1:4" ht="15">
      <c r="A633" s="57"/>
      <c r="B633" s="32"/>
      <c r="C633" s="43"/>
      <c r="D633" s="43"/>
    </row>
    <row r="634" spans="1:4" ht="15">
      <c r="A634" s="57"/>
      <c r="B634" s="32"/>
      <c r="C634" s="43"/>
      <c r="D634" s="43"/>
    </row>
    <row r="635" spans="1:4" ht="15">
      <c r="A635" s="57"/>
      <c r="B635" s="32"/>
      <c r="C635" s="43"/>
      <c r="D635" s="43"/>
    </row>
    <row r="636" spans="1:4" ht="15">
      <c r="A636" s="57"/>
      <c r="B636" s="32"/>
      <c r="C636" s="43"/>
      <c r="D636" s="43"/>
    </row>
    <row r="637" spans="1:4" ht="15">
      <c r="A637" s="57"/>
      <c r="B637" s="32"/>
      <c r="C637" s="43"/>
      <c r="D637" s="43"/>
    </row>
    <row r="638" spans="1:4" ht="15">
      <c r="A638" s="57"/>
      <c r="B638" s="32"/>
      <c r="C638" s="43"/>
      <c r="D638" s="43"/>
    </row>
    <row r="639" spans="1:4" ht="15">
      <c r="A639" s="57"/>
      <c r="B639" s="32"/>
      <c r="C639" s="43"/>
      <c r="D639" s="43"/>
    </row>
    <row r="640" spans="1:4" ht="15">
      <c r="A640" s="57"/>
      <c r="B640" s="32"/>
      <c r="C640" s="43"/>
      <c r="D640" s="43"/>
    </row>
    <row r="641" spans="1:4" ht="15">
      <c r="A641" s="57"/>
      <c r="B641" s="32"/>
      <c r="C641" s="43"/>
      <c r="D641" s="43"/>
    </row>
    <row r="642" spans="1:4" ht="15">
      <c r="A642" s="57"/>
      <c r="B642" s="32"/>
      <c r="C642" s="43"/>
      <c r="D642" s="43"/>
    </row>
    <row r="643" spans="1:4" ht="15">
      <c r="A643" s="57"/>
      <c r="B643" s="32"/>
      <c r="C643" s="43"/>
      <c r="D643" s="43"/>
    </row>
    <row r="644" spans="1:4" ht="15">
      <c r="A644" s="57"/>
      <c r="B644" s="32"/>
      <c r="C644" s="43"/>
      <c r="D644" s="43"/>
    </row>
    <row r="645" spans="1:4" ht="15">
      <c r="A645" s="57"/>
      <c r="B645" s="32"/>
      <c r="C645" s="43"/>
      <c r="D645" s="43"/>
    </row>
    <row r="646" spans="1:4" ht="15">
      <c r="A646" s="57"/>
      <c r="B646" s="32"/>
      <c r="C646" s="43"/>
      <c r="D646" s="43"/>
    </row>
    <row r="647" spans="1:4" ht="15">
      <c r="A647" s="57"/>
      <c r="B647" s="32"/>
      <c r="C647" s="43"/>
      <c r="D647" s="43"/>
    </row>
    <row r="648" spans="1:4" ht="15">
      <c r="A648" s="57"/>
      <c r="B648" s="32"/>
      <c r="C648" s="43"/>
      <c r="D648" s="43"/>
    </row>
    <row r="649" spans="1:4" ht="15">
      <c r="A649" s="57"/>
      <c r="B649" s="32"/>
      <c r="C649" s="43"/>
      <c r="D649" s="43"/>
    </row>
    <row r="650" spans="1:4" ht="15">
      <c r="A650" s="57"/>
      <c r="B650" s="32"/>
      <c r="C650" s="43"/>
      <c r="D650" s="43"/>
    </row>
    <row r="651" spans="1:4" ht="15">
      <c r="A651" s="57"/>
      <c r="B651" s="32"/>
      <c r="C651" s="43"/>
      <c r="D651" s="43"/>
    </row>
    <row r="652" spans="1:4" ht="15">
      <c r="A652" s="57"/>
      <c r="B652" s="32"/>
      <c r="C652" s="43"/>
      <c r="D652" s="43"/>
    </row>
    <row r="653" spans="1:4" ht="15">
      <c r="A653" s="57"/>
      <c r="B653" s="32"/>
      <c r="C653" s="43"/>
      <c r="D653" s="43"/>
    </row>
    <row r="654" spans="1:4" ht="15">
      <c r="A654" s="57"/>
      <c r="B654" s="32"/>
      <c r="C654" s="43"/>
      <c r="D654" s="43"/>
    </row>
    <row r="655" spans="1:4" ht="15">
      <c r="A655" s="57"/>
      <c r="B655" s="32"/>
      <c r="C655" s="43"/>
      <c r="D655" s="43"/>
    </row>
    <row r="656" spans="1:4" ht="15">
      <c r="A656" s="57"/>
      <c r="B656" s="32"/>
      <c r="C656" s="43"/>
      <c r="D656" s="43"/>
    </row>
    <row r="657" spans="1:4" ht="15">
      <c r="A657" s="57"/>
      <c r="B657" s="32"/>
      <c r="C657" s="43"/>
      <c r="D657" s="43"/>
    </row>
    <row r="658" spans="1:4" ht="15">
      <c r="A658" s="57"/>
      <c r="B658" s="32"/>
      <c r="C658" s="43"/>
      <c r="D658" s="43"/>
    </row>
    <row r="659" spans="1:4" ht="15">
      <c r="A659" s="57"/>
      <c r="B659" s="32"/>
      <c r="C659" s="43"/>
      <c r="D659" s="43"/>
    </row>
    <row r="660" spans="1:4" ht="15">
      <c r="A660" s="57"/>
      <c r="B660" s="32"/>
      <c r="C660" s="43"/>
      <c r="D660" s="43"/>
    </row>
    <row r="661" spans="1:4" ht="15">
      <c r="A661" s="57"/>
      <c r="B661" s="32"/>
      <c r="C661" s="43"/>
      <c r="D661" s="43"/>
    </row>
    <row r="662" spans="1:4" ht="15">
      <c r="A662" s="57"/>
      <c r="B662" s="32"/>
      <c r="C662" s="43"/>
      <c r="D662" s="43"/>
    </row>
    <row r="663" spans="1:4" ht="15">
      <c r="A663" s="57"/>
      <c r="B663" s="32"/>
      <c r="C663" s="43"/>
      <c r="D663" s="43"/>
    </row>
    <row r="664" spans="1:4" ht="15">
      <c r="A664" s="57"/>
      <c r="B664" s="32"/>
      <c r="C664" s="43"/>
      <c r="D664" s="43"/>
    </row>
    <row r="665" spans="1:4" ht="15">
      <c r="A665" s="57"/>
      <c r="B665" s="32"/>
      <c r="C665" s="43"/>
      <c r="D665" s="43"/>
    </row>
    <row r="666" spans="1:4" ht="15">
      <c r="A666" s="57"/>
      <c r="B666" s="32"/>
      <c r="C666" s="43"/>
      <c r="D666" s="43"/>
    </row>
    <row r="667" spans="1:4" ht="15">
      <c r="A667" s="57"/>
      <c r="B667" s="32"/>
      <c r="C667" s="43"/>
      <c r="D667" s="43"/>
    </row>
    <row r="668" spans="1:4" ht="15">
      <c r="A668" s="57"/>
      <c r="B668" s="32"/>
      <c r="C668" s="43"/>
      <c r="D668" s="43"/>
    </row>
    <row r="669" spans="1:4" ht="15">
      <c r="A669" s="57"/>
      <c r="B669" s="32"/>
      <c r="C669" s="43"/>
      <c r="D669" s="43"/>
    </row>
    <row r="670" spans="1:4" ht="15">
      <c r="A670" s="57"/>
      <c r="B670" s="32"/>
      <c r="C670" s="43"/>
      <c r="D670" s="43"/>
    </row>
    <row r="671" spans="1:4" ht="15">
      <c r="A671" s="57"/>
      <c r="B671" s="32"/>
      <c r="C671" s="43"/>
      <c r="D671" s="43"/>
    </row>
    <row r="672" spans="1:4" ht="15">
      <c r="A672" s="57"/>
      <c r="B672" s="32"/>
      <c r="C672" s="43"/>
      <c r="D672" s="43"/>
    </row>
    <row r="673" spans="1:4" ht="15">
      <c r="A673" s="57"/>
      <c r="B673" s="32"/>
      <c r="C673" s="43"/>
      <c r="D673" s="43"/>
    </row>
    <row r="674" spans="1:4" ht="15">
      <c r="A674" s="57"/>
      <c r="B674" s="32"/>
      <c r="C674" s="43"/>
      <c r="D674" s="43"/>
    </row>
    <row r="675" spans="1:4" ht="15">
      <c r="A675" s="57"/>
      <c r="B675" s="32"/>
      <c r="C675" s="43"/>
      <c r="D675" s="43"/>
    </row>
    <row r="676" spans="1:4" ht="15">
      <c r="A676" s="57"/>
      <c r="B676" s="32"/>
      <c r="C676" s="43"/>
      <c r="D676" s="43"/>
    </row>
    <row r="677" spans="1:4" ht="15">
      <c r="A677" s="57"/>
      <c r="B677" s="32"/>
      <c r="C677" s="43"/>
      <c r="D677" s="43"/>
    </row>
    <row r="678" spans="1:4" ht="15">
      <c r="A678" s="57"/>
      <c r="B678" s="32"/>
      <c r="C678" s="43"/>
      <c r="D678" s="43"/>
    </row>
    <row r="679" spans="1:4" ht="15">
      <c r="A679" s="57"/>
      <c r="B679" s="32"/>
      <c r="C679" s="43"/>
      <c r="D679" s="43"/>
    </row>
    <row r="680" spans="1:4" ht="15">
      <c r="A680" s="57"/>
      <c r="B680" s="32"/>
      <c r="C680" s="43"/>
      <c r="D680" s="43"/>
    </row>
    <row r="681" spans="1:4" ht="15">
      <c r="A681" s="57"/>
      <c r="B681" s="32"/>
      <c r="C681" s="43"/>
      <c r="D681" s="43"/>
    </row>
    <row r="682" spans="1:4" ht="15">
      <c r="A682" s="57"/>
      <c r="B682" s="32"/>
      <c r="C682" s="43"/>
      <c r="D682" s="43"/>
    </row>
    <row r="683" spans="1:4" ht="15">
      <c r="A683" s="57"/>
      <c r="B683" s="32"/>
      <c r="C683" s="43"/>
      <c r="D683" s="43"/>
    </row>
    <row r="684" spans="1:4" ht="15">
      <c r="A684" s="57"/>
      <c r="B684" s="32"/>
      <c r="C684" s="43"/>
      <c r="D684" s="43"/>
    </row>
    <row r="685" spans="1:4" ht="15">
      <c r="A685" s="57"/>
      <c r="B685" s="32"/>
      <c r="C685" s="43"/>
      <c r="D685" s="43"/>
    </row>
    <row r="686" spans="1:4" ht="15">
      <c r="A686" s="57"/>
      <c r="B686" s="32"/>
      <c r="C686" s="43"/>
      <c r="D686" s="43"/>
    </row>
    <row r="687" spans="1:4" ht="15">
      <c r="A687" s="57"/>
      <c r="B687" s="32"/>
      <c r="C687" s="43"/>
      <c r="D687" s="43"/>
    </row>
    <row r="688" spans="1:4" ht="15">
      <c r="A688" s="57"/>
      <c r="B688" s="32"/>
      <c r="C688" s="43"/>
      <c r="D688" s="43"/>
    </row>
    <row r="689" spans="1:4" ht="15">
      <c r="A689" s="57"/>
      <c r="B689" s="32"/>
      <c r="C689" s="43"/>
      <c r="D689" s="43"/>
    </row>
    <row r="690" spans="1:4" ht="15">
      <c r="A690" s="57"/>
      <c r="B690" s="32"/>
      <c r="C690" s="43"/>
      <c r="D690" s="43"/>
    </row>
    <row r="691" spans="1:4" ht="15">
      <c r="A691" s="57"/>
      <c r="B691" s="32"/>
      <c r="C691" s="43"/>
      <c r="D691" s="43"/>
    </row>
    <row r="692" spans="1:4" ht="15">
      <c r="A692" s="57"/>
      <c r="B692" s="32"/>
      <c r="C692" s="43"/>
      <c r="D692" s="43"/>
    </row>
    <row r="693" spans="1:4" ht="15">
      <c r="A693" s="57"/>
      <c r="B693" s="32"/>
      <c r="C693" s="43"/>
      <c r="D693" s="43"/>
    </row>
    <row r="694" spans="1:4" ht="15">
      <c r="A694" s="57"/>
      <c r="B694" s="32"/>
      <c r="C694" s="43"/>
      <c r="D694" s="43"/>
    </row>
    <row r="695" spans="1:4" ht="15">
      <c r="A695" s="57"/>
      <c r="B695" s="32"/>
      <c r="C695" s="43"/>
      <c r="D695" s="43"/>
    </row>
    <row r="696" spans="1:4" ht="15">
      <c r="A696" s="57"/>
      <c r="B696" s="32"/>
      <c r="C696" s="43"/>
      <c r="D696" s="43"/>
    </row>
    <row r="697" spans="1:4" ht="15">
      <c r="A697" s="57"/>
      <c r="B697" s="32"/>
      <c r="C697" s="43"/>
      <c r="D697" s="43"/>
    </row>
    <row r="698" spans="1:4" ht="15">
      <c r="A698" s="57"/>
      <c r="B698" s="32"/>
      <c r="C698" s="43"/>
      <c r="D698" s="43"/>
    </row>
    <row r="699" spans="1:4" ht="15">
      <c r="A699" s="57"/>
      <c r="B699" s="32"/>
      <c r="C699" s="43"/>
      <c r="D699" s="43"/>
    </row>
    <row r="700" spans="1:4" ht="15">
      <c r="A700" s="57"/>
      <c r="B700" s="32"/>
      <c r="C700" s="43"/>
      <c r="D700" s="43"/>
    </row>
    <row r="701" spans="1:4" ht="15">
      <c r="A701" s="57"/>
      <c r="B701" s="32"/>
      <c r="C701" s="43"/>
      <c r="D701" s="43"/>
    </row>
    <row r="702" spans="1:4" ht="15">
      <c r="A702" s="57"/>
      <c r="B702" s="32"/>
      <c r="C702" s="43"/>
      <c r="D702" s="43"/>
    </row>
    <row r="703" spans="1:4" ht="15">
      <c r="A703" s="57"/>
      <c r="B703" s="32"/>
      <c r="C703" s="43"/>
      <c r="D703" s="43"/>
    </row>
    <row r="704" spans="1:4" ht="15">
      <c r="A704" s="57"/>
      <c r="B704" s="32"/>
      <c r="C704" s="43"/>
      <c r="D704" s="43"/>
    </row>
    <row r="705" spans="1:4" ht="15">
      <c r="A705" s="57"/>
      <c r="B705" s="32"/>
      <c r="C705" s="43"/>
      <c r="D705" s="43"/>
    </row>
    <row r="706" spans="1:4" ht="15">
      <c r="A706" s="57"/>
      <c r="B706" s="32"/>
      <c r="C706" s="43"/>
      <c r="D706" s="43"/>
    </row>
    <row r="707" spans="1:4" ht="15">
      <c r="A707" s="57"/>
      <c r="B707" s="32"/>
      <c r="C707" s="43"/>
      <c r="D707" s="43"/>
    </row>
    <row r="708" spans="1:4" ht="15">
      <c r="A708" s="57"/>
      <c r="B708" s="32"/>
      <c r="C708" s="43"/>
      <c r="D708" s="43"/>
    </row>
    <row r="709" spans="1:4" ht="15">
      <c r="A709" s="57"/>
      <c r="B709" s="32"/>
      <c r="C709" s="43"/>
      <c r="D709" s="43"/>
    </row>
    <row r="710" spans="1:4" ht="15">
      <c r="A710" s="57"/>
      <c r="B710" s="32"/>
      <c r="C710" s="43"/>
      <c r="D710" s="43"/>
    </row>
    <row r="711" spans="1:4" ht="15">
      <c r="A711" s="57"/>
      <c r="B711" s="32"/>
      <c r="C711" s="43"/>
      <c r="D711" s="43"/>
    </row>
    <row r="712" spans="1:4" ht="15">
      <c r="A712" s="57"/>
      <c r="B712" s="32"/>
      <c r="C712" s="43"/>
      <c r="D712" s="43"/>
    </row>
    <row r="713" spans="1:4" ht="15">
      <c r="A713" s="57"/>
      <c r="B713" s="32"/>
      <c r="C713" s="43"/>
      <c r="D713" s="43"/>
    </row>
    <row r="714" spans="1:4" ht="15">
      <c r="A714" s="57"/>
      <c r="B714" s="32"/>
      <c r="C714" s="43"/>
      <c r="D714" s="43"/>
    </row>
    <row r="715" spans="1:4" ht="15">
      <c r="A715" s="57"/>
      <c r="B715" s="32"/>
      <c r="C715" s="43"/>
      <c r="D715" s="43"/>
    </row>
    <row r="716" spans="1:4" ht="15">
      <c r="A716" s="57"/>
      <c r="B716" s="32"/>
      <c r="C716" s="43"/>
      <c r="D716" s="43"/>
    </row>
    <row r="717" spans="1:4" ht="15">
      <c r="A717" s="57"/>
      <c r="B717" s="32"/>
      <c r="C717" s="43"/>
      <c r="D717" s="43"/>
    </row>
    <row r="718" spans="1:4" ht="15">
      <c r="A718" s="57"/>
      <c r="B718" s="32"/>
      <c r="C718" s="43"/>
      <c r="D718" s="43"/>
    </row>
    <row r="719" spans="1:4" ht="15">
      <c r="A719" s="57"/>
      <c r="B719" s="32"/>
      <c r="C719" s="43"/>
      <c r="D719" s="43"/>
    </row>
    <row r="720" spans="1:4" ht="15">
      <c r="A720" s="57"/>
      <c r="B720" s="32"/>
      <c r="C720" s="43"/>
      <c r="D720" s="43"/>
    </row>
    <row r="721" spans="1:4" ht="15">
      <c r="A721" s="57"/>
      <c r="B721" s="32"/>
      <c r="C721" s="43"/>
      <c r="D721" s="43"/>
    </row>
    <row r="722" spans="1:4" ht="15">
      <c r="A722" s="57"/>
      <c r="B722" s="32"/>
      <c r="C722" s="43"/>
      <c r="D722" s="43"/>
    </row>
    <row r="723" spans="1:4" ht="15">
      <c r="A723" s="57"/>
      <c r="B723" s="32"/>
      <c r="C723" s="43"/>
      <c r="D723" s="43"/>
    </row>
    <row r="724" spans="1:4" ht="15">
      <c r="A724" s="57"/>
      <c r="B724" s="32"/>
      <c r="C724" s="43"/>
      <c r="D724" s="43"/>
    </row>
    <row r="725" spans="1:4" ht="15">
      <c r="A725" s="57"/>
      <c r="B725" s="32"/>
      <c r="C725" s="43"/>
      <c r="D725" s="43"/>
    </row>
    <row r="726" spans="1:4" ht="15">
      <c r="A726" s="57"/>
      <c r="B726" s="32"/>
      <c r="C726" s="43"/>
      <c r="D726" s="43"/>
    </row>
    <row r="727" spans="1:4" ht="15">
      <c r="A727" s="57"/>
      <c r="B727" s="32"/>
      <c r="C727" s="43"/>
      <c r="D727" s="43"/>
    </row>
    <row r="728" spans="1:4" ht="15">
      <c r="A728" s="57"/>
      <c r="B728" s="32"/>
      <c r="C728" s="43"/>
      <c r="D728" s="43"/>
    </row>
    <row r="729" spans="1:4" ht="15">
      <c r="A729" s="57"/>
      <c r="B729" s="32"/>
      <c r="C729" s="43"/>
      <c r="D729" s="43"/>
    </row>
    <row r="730" spans="1:4" ht="15">
      <c r="A730" s="57"/>
      <c r="B730" s="32"/>
      <c r="C730" s="43"/>
      <c r="D730" s="43"/>
    </row>
    <row r="731" spans="1:4" ht="15">
      <c r="A731" s="57"/>
      <c r="B731" s="32"/>
      <c r="C731" s="43"/>
      <c r="D731" s="43"/>
    </row>
    <row r="732" spans="1:4" ht="15">
      <c r="A732" s="57"/>
      <c r="B732" s="32"/>
      <c r="C732" s="43"/>
      <c r="D732" s="43"/>
    </row>
    <row r="733" spans="1:4" ht="15">
      <c r="A733" s="57"/>
      <c r="B733" s="32"/>
      <c r="C733" s="43"/>
      <c r="D733" s="43"/>
    </row>
    <row r="734" spans="1:4" ht="15">
      <c r="A734" s="57"/>
      <c r="B734" s="32"/>
      <c r="C734" s="43"/>
      <c r="D734" s="43"/>
    </row>
    <row r="735" spans="1:4" ht="15">
      <c r="A735" s="57"/>
      <c r="B735" s="32"/>
      <c r="C735" s="43"/>
      <c r="D735" s="43"/>
    </row>
    <row r="736" spans="1:4" ht="15">
      <c r="A736" s="57"/>
      <c r="B736" s="32"/>
      <c r="C736" s="43"/>
      <c r="D736" s="43"/>
    </row>
    <row r="737" spans="1:4" ht="15">
      <c r="A737" s="57"/>
      <c r="B737" s="32"/>
      <c r="C737" s="43"/>
      <c r="D737" s="43"/>
    </row>
    <row r="738" spans="1:4" ht="15">
      <c r="A738" s="57"/>
      <c r="B738" s="32"/>
      <c r="C738" s="43"/>
      <c r="D738" s="43"/>
    </row>
    <row r="739" spans="1:4" ht="15">
      <c r="A739" s="57"/>
      <c r="B739" s="32"/>
      <c r="C739" s="43"/>
      <c r="D739" s="43"/>
    </row>
    <row r="740" spans="1:4" ht="15">
      <c r="A740" s="57"/>
      <c r="B740" s="32"/>
      <c r="C740" s="43"/>
      <c r="D740" s="43"/>
    </row>
    <row r="741" spans="1:4" ht="15">
      <c r="A741" s="57"/>
      <c r="B741" s="32"/>
      <c r="C741" s="43"/>
      <c r="D741" s="43"/>
    </row>
    <row r="742" spans="1:4" ht="15">
      <c r="A742" s="57"/>
      <c r="B742" s="32"/>
      <c r="C742" s="43"/>
      <c r="D742" s="43"/>
    </row>
    <row r="743" spans="1:4" ht="15">
      <c r="A743" s="57"/>
      <c r="B743" s="32"/>
      <c r="C743" s="43"/>
      <c r="D743" s="43"/>
    </row>
    <row r="744" spans="1:4" ht="15">
      <c r="A744" s="57"/>
      <c r="B744" s="32"/>
      <c r="C744" s="43"/>
      <c r="D744" s="43"/>
    </row>
    <row r="745" spans="1:4" ht="15">
      <c r="A745" s="57"/>
      <c r="B745" s="32"/>
      <c r="C745" s="43"/>
      <c r="D745" s="43"/>
    </row>
    <row r="746" spans="1:4" ht="15">
      <c r="A746" s="57"/>
      <c r="B746" s="32"/>
      <c r="C746" s="43"/>
      <c r="D746" s="43"/>
    </row>
    <row r="747" spans="1:4" ht="15">
      <c r="A747" s="57"/>
      <c r="B747" s="32"/>
      <c r="C747" s="43"/>
      <c r="D747" s="43"/>
    </row>
    <row r="748" spans="1:4" ht="15">
      <c r="A748" s="57"/>
      <c r="B748" s="32"/>
      <c r="C748" s="43"/>
      <c r="D748" s="43"/>
    </row>
    <row r="749" spans="1:4" ht="15">
      <c r="A749" s="57"/>
      <c r="B749" s="32"/>
      <c r="C749" s="43"/>
      <c r="D749" s="43"/>
    </row>
    <row r="750" spans="1:4" ht="15">
      <c r="A750" s="57"/>
      <c r="B750" s="32"/>
      <c r="C750" s="43"/>
      <c r="D750" s="43"/>
    </row>
    <row r="751" spans="1:4" ht="15">
      <c r="A751" s="57"/>
      <c r="B751" s="32"/>
      <c r="C751" s="43"/>
      <c r="D751" s="43"/>
    </row>
    <row r="752" spans="1:4" ht="15">
      <c r="A752" s="57"/>
      <c r="B752" s="32"/>
      <c r="C752" s="43"/>
      <c r="D752" s="43"/>
    </row>
    <row r="753" spans="1:4" ht="15">
      <c r="A753" s="57"/>
      <c r="B753" s="32"/>
      <c r="C753" s="43"/>
      <c r="D753" s="43"/>
    </row>
    <row r="754" spans="1:4" ht="15">
      <c r="A754" s="57"/>
      <c r="B754" s="32"/>
      <c r="C754" s="43"/>
      <c r="D754" s="43"/>
    </row>
    <row r="755" spans="1:4" ht="15">
      <c r="A755" s="57"/>
      <c r="B755" s="32"/>
      <c r="C755" s="43"/>
      <c r="D755" s="43"/>
    </row>
    <row r="756" spans="1:4" ht="15">
      <c r="A756" s="57"/>
      <c r="B756" s="32"/>
      <c r="C756" s="43"/>
      <c r="D756" s="43"/>
    </row>
    <row r="757" spans="1:4" ht="15">
      <c r="A757" s="57"/>
      <c r="B757" s="32"/>
      <c r="C757" s="43"/>
      <c r="D757" s="43"/>
    </row>
    <row r="758" spans="1:4" ht="15">
      <c r="A758" s="57"/>
      <c r="B758" s="32"/>
      <c r="C758" s="43"/>
      <c r="D758" s="43"/>
    </row>
    <row r="759" spans="1:4" ht="15">
      <c r="A759" s="57"/>
      <c r="B759" s="32"/>
      <c r="C759" s="43"/>
      <c r="D759" s="43"/>
    </row>
    <row r="760" spans="1:4" ht="15">
      <c r="A760" s="57"/>
      <c r="B760" s="32"/>
      <c r="C760" s="43"/>
      <c r="D760" s="43"/>
    </row>
    <row r="761" spans="1:4" ht="15">
      <c r="A761" s="57"/>
      <c r="B761" s="32"/>
      <c r="C761" s="43"/>
      <c r="D761" s="43"/>
    </row>
    <row r="762" spans="1:4" ht="15">
      <c r="A762" s="57"/>
      <c r="B762" s="32"/>
      <c r="C762" s="43"/>
      <c r="D762" s="43"/>
    </row>
    <row r="763" spans="1:4" ht="15">
      <c r="A763" s="57"/>
      <c r="B763" s="32"/>
      <c r="C763" s="43"/>
      <c r="D763" s="43"/>
    </row>
    <row r="764" spans="1:4" ht="15">
      <c r="A764" s="57"/>
      <c r="B764" s="32"/>
      <c r="C764" s="43"/>
      <c r="D764" s="43"/>
    </row>
    <row r="765" spans="1:4" ht="15">
      <c r="A765" s="57"/>
      <c r="B765" s="32"/>
      <c r="C765" s="43"/>
      <c r="D765" s="43"/>
    </row>
    <row r="766" spans="1:4" ht="15">
      <c r="A766" s="57"/>
      <c r="B766" s="32"/>
      <c r="C766" s="43"/>
      <c r="D766" s="43"/>
    </row>
    <row r="767" spans="1:4" ht="15">
      <c r="A767" s="57"/>
      <c r="B767" s="32"/>
      <c r="C767" s="43"/>
      <c r="D767" s="43"/>
    </row>
    <row r="768" spans="1:4" ht="15">
      <c r="A768" s="57"/>
      <c r="B768" s="32"/>
      <c r="C768" s="43"/>
      <c r="D768" s="43"/>
    </row>
    <row r="769" spans="1:4" ht="15">
      <c r="A769" s="57"/>
      <c r="B769" s="32"/>
      <c r="C769" s="43"/>
      <c r="D769" s="43"/>
    </row>
    <row r="770" spans="1:4" ht="15">
      <c r="A770" s="57"/>
      <c r="B770" s="32"/>
      <c r="C770" s="43"/>
      <c r="D770" s="43"/>
    </row>
    <row r="771" spans="1:4" ht="15">
      <c r="A771" s="57"/>
      <c r="B771" s="32"/>
      <c r="C771" s="43"/>
      <c r="D771" s="43"/>
    </row>
    <row r="772" spans="1:4" ht="15">
      <c r="A772" s="57"/>
      <c r="B772" s="32"/>
      <c r="C772" s="43"/>
      <c r="D772" s="43"/>
    </row>
    <row r="773" spans="1:4" ht="15">
      <c r="A773" s="57"/>
      <c r="B773" s="32"/>
      <c r="C773" s="43"/>
      <c r="D773" s="43"/>
    </row>
    <row r="774" spans="1:4" ht="15">
      <c r="A774" s="57"/>
      <c r="B774" s="32"/>
      <c r="C774" s="43"/>
      <c r="D774" s="43"/>
    </row>
    <row r="775" spans="1:4" ht="15">
      <c r="A775" s="57"/>
      <c r="B775" s="32"/>
      <c r="C775" s="43"/>
      <c r="D775" s="43"/>
    </row>
    <row r="776" spans="1:4" ht="15">
      <c r="A776" s="57"/>
      <c r="B776" s="32"/>
      <c r="C776" s="43"/>
      <c r="D776" s="43"/>
    </row>
    <row r="777" spans="1:4" ht="15">
      <c r="A777" s="57"/>
      <c r="B777" s="32"/>
      <c r="C777" s="43"/>
      <c r="D777" s="43"/>
    </row>
    <row r="778" spans="1:4" ht="15">
      <c r="A778" s="57"/>
      <c r="B778" s="32"/>
      <c r="C778" s="43"/>
      <c r="D778" s="43"/>
    </row>
    <row r="779" spans="1:4" ht="15">
      <c r="A779" s="57"/>
      <c r="B779" s="32"/>
      <c r="C779" s="43"/>
      <c r="D779" s="43"/>
    </row>
    <row r="780" spans="1:4" ht="15">
      <c r="A780" s="57"/>
      <c r="B780" s="32"/>
      <c r="C780" s="43"/>
      <c r="D780" s="43"/>
    </row>
    <row r="781" spans="1:4" ht="15">
      <c r="A781" s="57"/>
      <c r="B781" s="32"/>
      <c r="C781" s="43"/>
      <c r="D781" s="43"/>
    </row>
    <row r="782" spans="1:4" ht="15">
      <c r="A782" s="57"/>
      <c r="B782" s="32"/>
      <c r="C782" s="43"/>
      <c r="D782" s="43"/>
    </row>
    <row r="783" spans="1:4" ht="15">
      <c r="A783" s="57"/>
      <c r="B783" s="32"/>
      <c r="C783" s="43"/>
      <c r="D783" s="43"/>
    </row>
    <row r="784" spans="1:4" ht="15">
      <c r="A784" s="57"/>
      <c r="B784" s="32"/>
      <c r="C784" s="43"/>
      <c r="D784" s="43"/>
    </row>
    <row r="785" spans="1:4" ht="15">
      <c r="A785" s="57"/>
      <c r="B785" s="32"/>
      <c r="C785" s="43"/>
      <c r="D785" s="43"/>
    </row>
    <row r="786" spans="1:4" ht="15">
      <c r="A786" s="57"/>
      <c r="B786" s="32"/>
      <c r="C786" s="43"/>
      <c r="D786" s="43"/>
    </row>
    <row r="787" spans="1:4" ht="15">
      <c r="A787" s="57"/>
      <c r="B787" s="32"/>
      <c r="C787" s="43"/>
      <c r="D787" s="43"/>
    </row>
    <row r="788" spans="1:4" ht="15">
      <c r="A788" s="57"/>
      <c r="B788" s="32"/>
      <c r="C788" s="43"/>
      <c r="D788" s="43"/>
    </row>
    <row r="789" spans="1:4" ht="15">
      <c r="A789" s="57"/>
      <c r="B789" s="32"/>
      <c r="C789" s="43"/>
      <c r="D789" s="43"/>
    </row>
    <row r="790" spans="1:4" ht="15">
      <c r="A790" s="57"/>
      <c r="B790" s="32"/>
      <c r="C790" s="43"/>
      <c r="D790" s="43"/>
    </row>
    <row r="791" spans="1:4" ht="15">
      <c r="A791" s="57"/>
      <c r="B791" s="32"/>
      <c r="C791" s="43"/>
      <c r="D791" s="43"/>
    </row>
    <row r="792" spans="1:4" ht="15">
      <c r="A792" s="57"/>
      <c r="B792" s="32"/>
      <c r="C792" s="43"/>
      <c r="D792" s="43"/>
    </row>
    <row r="793" spans="1:4" ht="15">
      <c r="A793" s="57"/>
      <c r="B793" s="32"/>
      <c r="C793" s="43"/>
      <c r="D793" s="43"/>
    </row>
    <row r="794" spans="1:4" ht="15">
      <c r="A794" s="57"/>
      <c r="B794" s="32"/>
      <c r="C794" s="43"/>
      <c r="D794" s="43"/>
    </row>
    <row r="795" spans="1:4" ht="15">
      <c r="A795" s="57"/>
      <c r="B795" s="32"/>
      <c r="C795" s="43"/>
      <c r="D795" s="43"/>
    </row>
    <row r="796" spans="1:4" ht="15">
      <c r="A796" s="57"/>
      <c r="B796" s="32"/>
      <c r="C796" s="43"/>
      <c r="D796" s="43"/>
    </row>
    <row r="797" spans="1:4" ht="15">
      <c r="A797" s="57"/>
      <c r="B797" s="32"/>
      <c r="C797" s="43"/>
      <c r="D797" s="43"/>
    </row>
    <row r="798" spans="1:4" ht="15">
      <c r="A798" s="57"/>
      <c r="B798" s="32"/>
      <c r="C798" s="43"/>
      <c r="D798" s="43"/>
    </row>
    <row r="799" spans="1:4" ht="15">
      <c r="A799" s="57"/>
      <c r="B799" s="32"/>
      <c r="C799" s="43"/>
      <c r="D799" s="43"/>
    </row>
    <row r="800" spans="1:4" ht="15">
      <c r="A800" s="57"/>
      <c r="B800" s="32"/>
      <c r="C800" s="43"/>
      <c r="D800" s="43"/>
    </row>
    <row r="801" spans="1:4" ht="15">
      <c r="A801" s="57"/>
      <c r="B801" s="32"/>
      <c r="C801" s="43"/>
      <c r="D801" s="43"/>
    </row>
    <row r="802" spans="1:4" ht="15">
      <c r="A802" s="57"/>
      <c r="B802" s="32"/>
      <c r="C802" s="43"/>
      <c r="D802" s="43"/>
    </row>
    <row r="803" spans="1:4" ht="15">
      <c r="A803" s="57"/>
      <c r="B803" s="32"/>
      <c r="C803" s="43"/>
      <c r="D803" s="43"/>
    </row>
    <row r="804" spans="1:4" ht="15">
      <c r="A804" s="57"/>
      <c r="B804" s="32"/>
      <c r="C804" s="43"/>
      <c r="D804" s="43"/>
    </row>
    <row r="805" spans="1:4" ht="15">
      <c r="A805" s="57"/>
      <c r="B805" s="32"/>
      <c r="C805" s="43"/>
      <c r="D805" s="43"/>
    </row>
    <row r="806" spans="1:4" ht="15">
      <c r="A806" s="57"/>
      <c r="B806" s="32"/>
      <c r="C806" s="43"/>
      <c r="D806" s="43"/>
    </row>
    <row r="807" spans="1:4" ht="15">
      <c r="A807" s="57"/>
      <c r="B807" s="32"/>
      <c r="C807" s="43"/>
      <c r="D807" s="43"/>
    </row>
    <row r="808" spans="1:4" ht="15">
      <c r="A808" s="57"/>
      <c r="B808" s="32"/>
      <c r="C808" s="43"/>
      <c r="D808" s="43"/>
    </row>
    <row r="809" spans="1:4" ht="15">
      <c r="A809" s="57"/>
      <c r="B809" s="32"/>
      <c r="C809" s="43"/>
      <c r="D809" s="43"/>
    </row>
    <row r="810" spans="1:4" ht="15">
      <c r="A810" s="57"/>
      <c r="B810" s="32"/>
      <c r="C810" s="43"/>
      <c r="D810" s="43"/>
    </row>
    <row r="811" spans="1:4" ht="15">
      <c r="A811" s="57"/>
      <c r="B811" s="32"/>
      <c r="C811" s="43"/>
      <c r="D811" s="43"/>
    </row>
    <row r="812" spans="1:4" ht="15">
      <c r="A812" s="57"/>
      <c r="B812" s="32"/>
      <c r="C812" s="43"/>
      <c r="D812" s="43"/>
    </row>
    <row r="813" spans="1:4" ht="15">
      <c r="A813" s="57"/>
      <c r="B813" s="32"/>
      <c r="C813" s="43"/>
      <c r="D813" s="43"/>
    </row>
    <row r="814" spans="1:4" ht="15">
      <c r="A814" s="57"/>
      <c r="B814" s="32"/>
      <c r="C814" s="43"/>
      <c r="D814" s="43"/>
    </row>
    <row r="815" spans="1:4" ht="15">
      <c r="A815" s="57"/>
      <c r="B815" s="32"/>
      <c r="C815" s="43"/>
      <c r="D815" s="43"/>
    </row>
    <row r="816" spans="1:4" ht="15">
      <c r="A816" s="57"/>
      <c r="B816" s="32"/>
      <c r="C816" s="43"/>
      <c r="D816" s="43"/>
    </row>
    <row r="817" spans="1:4" ht="15">
      <c r="A817" s="57"/>
      <c r="B817" s="32"/>
      <c r="C817" s="43"/>
      <c r="D817" s="43"/>
    </row>
    <row r="818" spans="1:4" ht="15">
      <c r="A818" s="57"/>
      <c r="B818" s="32"/>
      <c r="C818" s="43"/>
      <c r="D818" s="43"/>
    </row>
    <row r="819" spans="1:4" ht="15">
      <c r="A819" s="57"/>
      <c r="B819" s="32"/>
      <c r="C819" s="43"/>
      <c r="D819" s="43"/>
    </row>
    <row r="820" spans="1:4" ht="15">
      <c r="A820" s="57"/>
      <c r="B820" s="32"/>
      <c r="C820" s="43"/>
      <c r="D820" s="43"/>
    </row>
    <row r="821" spans="1:4" ht="15">
      <c r="A821" s="57"/>
      <c r="B821" s="32"/>
      <c r="C821" s="43"/>
      <c r="D821" s="43"/>
    </row>
    <row r="822" spans="1:4" ht="15">
      <c r="A822" s="57"/>
      <c r="B822" s="32"/>
      <c r="C822" s="43"/>
      <c r="D822" s="43"/>
    </row>
    <row r="823" spans="1:4" ht="15">
      <c r="A823" s="57"/>
      <c r="B823" s="32"/>
      <c r="C823" s="43"/>
      <c r="D823" s="43"/>
    </row>
    <row r="824" spans="1:4" ht="15">
      <c r="A824" s="57"/>
      <c r="B824" s="32"/>
      <c r="C824" s="43"/>
      <c r="D824" s="43"/>
    </row>
    <row r="825" spans="1:4" ht="15">
      <c r="A825" s="57"/>
      <c r="B825" s="32"/>
      <c r="C825" s="43"/>
      <c r="D825" s="43"/>
    </row>
    <row r="826" spans="1:4" ht="15">
      <c r="A826" s="57"/>
      <c r="B826" s="32"/>
      <c r="C826" s="43"/>
      <c r="D826" s="43"/>
    </row>
    <row r="827" spans="1:4" ht="15">
      <c r="A827" s="57"/>
      <c r="B827" s="32"/>
      <c r="C827" s="43"/>
      <c r="D827" s="43"/>
    </row>
    <row r="828" spans="1:4" ht="15">
      <c r="A828" s="57"/>
      <c r="B828" s="32"/>
      <c r="C828" s="43"/>
      <c r="D828" s="43"/>
    </row>
    <row r="829" spans="1:4" ht="15">
      <c r="A829" s="57"/>
      <c r="B829" s="32"/>
      <c r="C829" s="43"/>
      <c r="D829" s="43"/>
    </row>
    <row r="830" spans="1:4" ht="15">
      <c r="A830" s="57"/>
      <c r="B830" s="32"/>
      <c r="C830" s="43"/>
      <c r="D830" s="43"/>
    </row>
    <row r="831" spans="1:4" ht="15">
      <c r="A831" s="57"/>
      <c r="B831" s="32"/>
      <c r="C831" s="43"/>
      <c r="D831" s="43"/>
    </row>
    <row r="832" spans="1:4" ht="15">
      <c r="A832" s="57"/>
      <c r="B832" s="32"/>
      <c r="C832" s="43"/>
      <c r="D832" s="43"/>
    </row>
    <row r="833" spans="1:4" ht="15">
      <c r="A833" s="57"/>
      <c r="B833" s="32"/>
      <c r="C833" s="43"/>
      <c r="D833" s="43"/>
    </row>
    <row r="834" spans="1:4" ht="15">
      <c r="A834" s="57"/>
      <c r="B834" s="32"/>
      <c r="C834" s="43"/>
      <c r="D834" s="43"/>
    </row>
    <row r="835" spans="1:4" ht="15">
      <c r="A835" s="57"/>
      <c r="B835" s="32"/>
      <c r="C835" s="43"/>
      <c r="D835" s="43"/>
    </row>
    <row r="836" spans="1:4" ht="15">
      <c r="A836" s="57"/>
      <c r="B836" s="32"/>
      <c r="C836" s="43"/>
      <c r="D836" s="43"/>
    </row>
    <row r="837" spans="1:4" ht="15">
      <c r="A837" s="57"/>
      <c r="B837" s="32"/>
      <c r="C837" s="43"/>
      <c r="D837" s="43"/>
    </row>
    <row r="838" spans="1:4" ht="15">
      <c r="A838" s="57"/>
      <c r="B838" s="32"/>
      <c r="C838" s="43"/>
      <c r="D838" s="43"/>
    </row>
    <row r="839" spans="1:4" ht="15">
      <c r="A839" s="57"/>
      <c r="B839" s="32"/>
      <c r="C839" s="43"/>
      <c r="D839" s="43"/>
    </row>
    <row r="840" spans="1:4" ht="15">
      <c r="A840" s="57"/>
      <c r="B840" s="32"/>
      <c r="C840" s="43"/>
      <c r="D840" s="43"/>
    </row>
    <row r="841" spans="1:4" ht="15">
      <c r="A841" s="57"/>
      <c r="B841" s="32"/>
      <c r="C841" s="43"/>
      <c r="D841" s="43"/>
    </row>
    <row r="842" spans="1:4" ht="15">
      <c r="A842" s="57"/>
      <c r="B842" s="32"/>
      <c r="C842" s="43"/>
      <c r="D842" s="43"/>
    </row>
    <row r="843" spans="1:4" ht="15">
      <c r="A843" s="57"/>
      <c r="B843" s="32"/>
      <c r="C843" s="43"/>
      <c r="D843" s="43"/>
    </row>
    <row r="844" spans="1:4" ht="15">
      <c r="A844" s="57"/>
      <c r="B844" s="32"/>
      <c r="C844" s="43"/>
      <c r="D844" s="43"/>
    </row>
    <row r="845" spans="1:4" ht="15">
      <c r="A845" s="57"/>
      <c r="B845" s="32"/>
      <c r="C845" s="43"/>
      <c r="D845" s="43"/>
    </row>
    <row r="846" spans="1:4" ht="15">
      <c r="A846" s="57"/>
      <c r="B846" s="32"/>
      <c r="C846" s="43"/>
      <c r="D846" s="43"/>
    </row>
    <row r="847" spans="1:4" ht="15">
      <c r="A847" s="57"/>
      <c r="B847" s="32"/>
      <c r="C847" s="43"/>
      <c r="D847" s="43"/>
    </row>
    <row r="848" spans="1:4" ht="15">
      <c r="A848" s="57"/>
      <c r="B848" s="32"/>
      <c r="C848" s="43"/>
      <c r="D848" s="43"/>
    </row>
    <row r="849" spans="1:4" ht="15">
      <c r="A849" s="57"/>
      <c r="B849" s="32"/>
      <c r="C849" s="43"/>
      <c r="D849" s="43"/>
    </row>
    <row r="850" spans="1:4" ht="15">
      <c r="A850" s="57"/>
      <c r="B850" s="32"/>
      <c r="C850" s="43"/>
      <c r="D850" s="43"/>
    </row>
    <row r="851" spans="1:4" ht="15">
      <c r="A851" s="57"/>
      <c r="B851" s="32"/>
      <c r="C851" s="43"/>
      <c r="D851" s="43"/>
    </row>
    <row r="852" spans="1:4" ht="15">
      <c r="A852" s="57"/>
      <c r="B852" s="32"/>
      <c r="C852" s="43"/>
      <c r="D852" s="43"/>
    </row>
    <row r="853" spans="1:4" ht="15">
      <c r="A853" s="57"/>
      <c r="B853" s="32"/>
      <c r="C853" s="43"/>
      <c r="D853" s="43"/>
    </row>
    <row r="854" spans="1:4" ht="15">
      <c r="A854" s="57"/>
      <c r="B854" s="32"/>
      <c r="C854" s="43"/>
      <c r="D854" s="43"/>
    </row>
    <row r="855" spans="1:4" ht="15">
      <c r="A855" s="57"/>
      <c r="B855" s="32"/>
      <c r="C855" s="43"/>
      <c r="D855" s="43"/>
    </row>
    <row r="856" spans="1:4" ht="15">
      <c r="A856" s="57"/>
      <c r="B856" s="32"/>
      <c r="C856" s="43"/>
      <c r="D856" s="43"/>
    </row>
    <row r="857" spans="1:4" ht="15">
      <c r="A857" s="57"/>
      <c r="B857" s="32"/>
      <c r="C857" s="43"/>
      <c r="D857" s="43"/>
    </row>
    <row r="858" spans="1:4" ht="15">
      <c r="A858" s="57"/>
      <c r="B858" s="32"/>
      <c r="C858" s="43"/>
      <c r="D858" s="43"/>
    </row>
    <row r="859" spans="1:4" ht="15">
      <c r="A859" s="57"/>
      <c r="B859" s="32"/>
      <c r="C859" s="43"/>
      <c r="D859" s="43"/>
    </row>
    <row r="860" spans="1:4" ht="15">
      <c r="A860" s="57"/>
      <c r="B860" s="32"/>
      <c r="C860" s="43"/>
      <c r="D860" s="43"/>
    </row>
    <row r="861" spans="1:4" ht="15">
      <c r="A861" s="57"/>
      <c r="B861" s="32"/>
      <c r="C861" s="43"/>
      <c r="D861" s="43"/>
    </row>
    <row r="862" spans="1:4" ht="15">
      <c r="A862" s="57"/>
      <c r="B862" s="32"/>
      <c r="C862" s="43"/>
      <c r="D862" s="43"/>
    </row>
    <row r="863" spans="1:4" ht="15">
      <c r="A863" s="57"/>
      <c r="B863" s="32"/>
      <c r="C863" s="43"/>
      <c r="D863" s="43"/>
    </row>
    <row r="864" spans="1:4" ht="15">
      <c r="A864" s="57"/>
      <c r="B864" s="32"/>
      <c r="C864" s="43"/>
      <c r="D864" s="43"/>
    </row>
    <row r="865" spans="1:4" ht="15">
      <c r="A865" s="57"/>
      <c r="B865" s="32"/>
      <c r="C865" s="43"/>
      <c r="D865" s="43"/>
    </row>
    <row r="866" spans="1:4" ht="15">
      <c r="A866" s="57"/>
      <c r="B866" s="32"/>
      <c r="C866" s="43"/>
      <c r="D866" s="43"/>
    </row>
    <row r="867" spans="1:4" ht="15">
      <c r="A867" s="57"/>
      <c r="B867" s="32"/>
      <c r="C867" s="43"/>
      <c r="D867" s="43"/>
    </row>
    <row r="868" spans="1:4" ht="15">
      <c r="A868" s="57"/>
      <c r="B868" s="32"/>
      <c r="C868" s="43"/>
      <c r="D868" s="43"/>
    </row>
    <row r="869" spans="1:4" ht="15">
      <c r="A869" s="57"/>
      <c r="B869" s="32"/>
      <c r="C869" s="43"/>
      <c r="D869" s="43"/>
    </row>
    <row r="870" spans="1:4" ht="15">
      <c r="A870" s="57"/>
      <c r="B870" s="32"/>
      <c r="C870" s="43"/>
      <c r="D870" s="43"/>
    </row>
    <row r="871" spans="1:4" ht="15">
      <c r="A871" s="57"/>
      <c r="B871" s="32"/>
      <c r="C871" s="43"/>
      <c r="D871" s="43"/>
    </row>
    <row r="872" spans="1:4" ht="15">
      <c r="A872" s="57"/>
      <c r="B872" s="32"/>
      <c r="C872" s="43"/>
      <c r="D872" s="43"/>
    </row>
    <row r="873" spans="1:4" ht="15">
      <c r="A873" s="57"/>
      <c r="B873" s="32"/>
      <c r="C873" s="43"/>
      <c r="D873" s="43"/>
    </row>
    <row r="874" spans="1:4" ht="15">
      <c r="A874" s="57"/>
      <c r="B874" s="32"/>
      <c r="C874" s="43"/>
      <c r="D874" s="43"/>
    </row>
    <row r="875" spans="1:4" ht="15">
      <c r="A875" s="57"/>
      <c r="B875" s="32"/>
      <c r="C875" s="43"/>
      <c r="D875" s="43"/>
    </row>
    <row r="876" spans="1:4" ht="15">
      <c r="A876" s="57"/>
      <c r="B876" s="32"/>
      <c r="C876" s="43"/>
      <c r="D876" s="43"/>
    </row>
    <row r="877" spans="1:4" ht="15">
      <c r="A877" s="57"/>
      <c r="B877" s="32"/>
      <c r="C877" s="43"/>
      <c r="D877" s="43"/>
    </row>
    <row r="878" spans="1:4" ht="15">
      <c r="A878" s="57"/>
      <c r="B878" s="32"/>
      <c r="C878" s="43"/>
      <c r="D878" s="43"/>
    </row>
    <row r="879" spans="1:4" ht="15">
      <c r="A879" s="57"/>
      <c r="B879" s="32"/>
      <c r="C879" s="43"/>
      <c r="D879" s="43"/>
    </row>
    <row r="880" spans="1:4" ht="15">
      <c r="A880" s="57"/>
      <c r="B880" s="32"/>
      <c r="C880" s="43"/>
      <c r="D880" s="43"/>
    </row>
    <row r="881" spans="1:4" ht="15">
      <c r="A881" s="57"/>
      <c r="B881" s="32"/>
      <c r="C881" s="43"/>
      <c r="D881" s="43"/>
    </row>
    <row r="882" spans="1:4" ht="15">
      <c r="A882" s="57"/>
      <c r="B882" s="32"/>
      <c r="C882" s="43"/>
      <c r="D882" s="43"/>
    </row>
    <row r="883" spans="1:4" ht="15">
      <c r="A883" s="57"/>
      <c r="B883" s="32"/>
      <c r="C883" s="43"/>
      <c r="D883" s="43"/>
    </row>
    <row r="884" spans="1:4" ht="15">
      <c r="A884" s="57"/>
      <c r="B884" s="32"/>
      <c r="C884" s="43"/>
      <c r="D884" s="43"/>
    </row>
    <row r="885" spans="1:4" ht="15">
      <c r="A885" s="57"/>
      <c r="B885" s="32"/>
      <c r="C885" s="43"/>
      <c r="D885" s="43"/>
    </row>
    <row r="886" spans="1:4" ht="15">
      <c r="A886" s="57"/>
      <c r="B886" s="32"/>
      <c r="C886" s="43"/>
      <c r="D886" s="43"/>
    </row>
    <row r="887" spans="1:4" ht="15">
      <c r="A887" s="57"/>
      <c r="B887" s="32"/>
      <c r="C887" s="43"/>
      <c r="D887" s="43"/>
    </row>
    <row r="888" spans="1:4" ht="15">
      <c r="A888" s="57"/>
      <c r="B888" s="32"/>
      <c r="C888" s="43"/>
      <c r="D888" s="43"/>
    </row>
    <row r="889" spans="1:4" ht="15">
      <c r="A889" s="57"/>
      <c r="B889" s="32"/>
      <c r="C889" s="43"/>
      <c r="D889" s="43"/>
    </row>
    <row r="890" spans="1:4" ht="15">
      <c r="A890" s="57"/>
      <c r="B890" s="32"/>
      <c r="C890" s="43"/>
      <c r="D890" s="43"/>
    </row>
    <row r="891" spans="1:4" ht="15">
      <c r="A891" s="57"/>
      <c r="B891" s="32"/>
      <c r="C891" s="43"/>
      <c r="D891" s="43"/>
    </row>
    <row r="892" spans="1:4" ht="15">
      <c r="A892" s="57"/>
      <c r="B892" s="32"/>
      <c r="C892" s="43"/>
      <c r="D892" s="43"/>
    </row>
    <row r="893" spans="1:4" ht="15">
      <c r="A893" s="57"/>
      <c r="B893" s="32"/>
      <c r="C893" s="43"/>
      <c r="D893" s="43"/>
    </row>
    <row r="894" spans="1:4" ht="15">
      <c r="A894" s="57"/>
      <c r="B894" s="32"/>
      <c r="C894" s="43"/>
      <c r="D894" s="43"/>
    </row>
    <row r="895" spans="1:4" ht="15">
      <c r="A895" s="57"/>
      <c r="B895" s="32"/>
      <c r="C895" s="43"/>
      <c r="D895" s="43"/>
    </row>
    <row r="896" spans="1:4" ht="15">
      <c r="A896" s="57"/>
      <c r="B896" s="32"/>
      <c r="C896" s="43"/>
      <c r="D896" s="43"/>
    </row>
    <row r="897" spans="1:4" ht="15">
      <c r="A897" s="57"/>
      <c r="B897" s="32"/>
      <c r="C897" s="43"/>
      <c r="D897" s="43"/>
    </row>
    <row r="898" spans="1:4" ht="15">
      <c r="A898" s="57"/>
      <c r="B898" s="32"/>
      <c r="C898" s="43"/>
      <c r="D898" s="43"/>
    </row>
    <row r="899" spans="1:4" ht="15">
      <c r="A899" s="57"/>
      <c r="B899" s="32"/>
      <c r="C899" s="43"/>
      <c r="D899" s="43"/>
    </row>
    <row r="900" spans="1:4" ht="15">
      <c r="A900" s="57"/>
      <c r="B900" s="32"/>
      <c r="C900" s="43"/>
      <c r="D900" s="43"/>
    </row>
    <row r="901" spans="1:4" ht="15">
      <c r="A901" s="57"/>
      <c r="B901" s="32"/>
      <c r="C901" s="43"/>
      <c r="D901" s="43"/>
    </row>
    <row r="902" spans="1:4" ht="15">
      <c r="A902" s="57"/>
      <c r="B902" s="32"/>
      <c r="C902" s="43"/>
      <c r="D902" s="43"/>
    </row>
    <row r="903" spans="1:4" ht="15">
      <c r="A903" s="57"/>
      <c r="B903" s="32"/>
      <c r="C903" s="43"/>
      <c r="D903" s="43"/>
    </row>
    <row r="904" spans="1:4" ht="15">
      <c r="A904" s="57"/>
      <c r="B904" s="32"/>
      <c r="C904" s="43"/>
      <c r="D904" s="43"/>
    </row>
    <row r="905" spans="1:4" ht="15">
      <c r="A905" s="57"/>
      <c r="B905" s="32"/>
      <c r="C905" s="43"/>
      <c r="D905" s="43"/>
    </row>
    <row r="906" spans="1:4" ht="15">
      <c r="A906" s="57"/>
      <c r="B906" s="32"/>
      <c r="C906" s="43"/>
      <c r="D906" s="43"/>
    </row>
    <row r="907" spans="1:4" ht="15">
      <c r="A907" s="57"/>
      <c r="B907" s="32"/>
      <c r="C907" s="43"/>
      <c r="D907" s="43"/>
    </row>
    <row r="908" spans="1:4" ht="15">
      <c r="A908" s="57"/>
      <c r="B908" s="32"/>
      <c r="C908" s="43"/>
      <c r="D908" s="43"/>
    </row>
    <row r="909" spans="1:4" ht="15">
      <c r="A909" s="57"/>
      <c r="B909" s="32"/>
      <c r="C909" s="43"/>
      <c r="D909" s="43"/>
    </row>
    <row r="910" spans="1:4" ht="15">
      <c r="A910" s="57"/>
      <c r="B910" s="32"/>
      <c r="C910" s="43"/>
      <c r="D910" s="43"/>
    </row>
    <row r="911" spans="1:4" ht="15">
      <c r="A911" s="57"/>
      <c r="B911" s="32"/>
      <c r="C911" s="43"/>
      <c r="D911" s="43"/>
    </row>
    <row r="912" spans="1:4" ht="15">
      <c r="A912" s="57"/>
      <c r="B912" s="32"/>
      <c r="C912" s="43"/>
      <c r="D912" s="43"/>
    </row>
    <row r="913" spans="1:4" ht="15">
      <c r="A913" s="57"/>
      <c r="B913" s="32"/>
      <c r="C913" s="43"/>
      <c r="D913" s="43"/>
    </row>
    <row r="914" spans="1:4" ht="15">
      <c r="A914" s="57"/>
      <c r="B914" s="32"/>
      <c r="C914" s="43"/>
      <c r="D914" s="43"/>
    </row>
    <row r="915" spans="1:4" ht="15">
      <c r="A915" s="57"/>
      <c r="B915" s="32"/>
      <c r="C915" s="43"/>
      <c r="D915" s="43"/>
    </row>
    <row r="916" spans="1:4" ht="15">
      <c r="A916" s="57"/>
      <c r="B916" s="32"/>
      <c r="C916" s="43"/>
      <c r="D916" s="43"/>
    </row>
    <row r="917" spans="1:4" ht="15">
      <c r="A917" s="57"/>
      <c r="B917" s="32"/>
      <c r="C917" s="43"/>
      <c r="D917" s="43"/>
    </row>
    <row r="918" spans="1:4" ht="15">
      <c r="A918" s="57"/>
      <c r="B918" s="32"/>
      <c r="C918" s="43"/>
      <c r="D918" s="43"/>
    </row>
    <row r="919" spans="1:4" ht="15">
      <c r="A919" s="57"/>
      <c r="B919" s="32"/>
      <c r="C919" s="43"/>
      <c r="D919" s="43"/>
    </row>
    <row r="920" spans="1:4" ht="15">
      <c r="A920" s="57"/>
      <c r="B920" s="32"/>
      <c r="C920" s="43"/>
      <c r="D920" s="43"/>
    </row>
    <row r="921" spans="1:4" ht="15">
      <c r="A921" s="57"/>
      <c r="B921" s="32"/>
      <c r="C921" s="43"/>
      <c r="D921" s="43"/>
    </row>
    <row r="922" spans="1:4" ht="15">
      <c r="A922" s="57"/>
      <c r="B922" s="32"/>
      <c r="C922" s="43"/>
      <c r="D922" s="43"/>
    </row>
    <row r="923" spans="1:4" ht="15">
      <c r="A923" s="57"/>
      <c r="B923" s="32"/>
      <c r="C923" s="43"/>
      <c r="D923" s="43"/>
    </row>
    <row r="924" spans="1:4" ht="15">
      <c r="A924" s="57"/>
      <c r="B924" s="32"/>
      <c r="C924" s="43"/>
      <c r="D924" s="43"/>
    </row>
    <row r="925" spans="1:4" ht="15">
      <c r="A925" s="57"/>
      <c r="B925" s="32"/>
      <c r="C925" s="43"/>
      <c r="D925" s="43"/>
    </row>
    <row r="926" spans="1:4" ht="15">
      <c r="A926" s="57"/>
      <c r="B926" s="32"/>
      <c r="C926" s="43"/>
      <c r="D926" s="43"/>
    </row>
    <row r="927" spans="1:4" ht="15">
      <c r="A927" s="57"/>
      <c r="B927" s="32"/>
      <c r="C927" s="43"/>
      <c r="D927" s="43"/>
    </row>
    <row r="928" spans="1:4" ht="15">
      <c r="A928" s="57"/>
      <c r="B928" s="32"/>
      <c r="C928" s="43"/>
      <c r="D928" s="43"/>
    </row>
    <row r="929" spans="1:4" ht="15">
      <c r="A929" s="57"/>
      <c r="B929" s="32"/>
      <c r="C929" s="43"/>
      <c r="D929" s="43"/>
    </row>
    <row r="930" spans="1:4" ht="15">
      <c r="A930" s="57"/>
      <c r="B930" s="32"/>
      <c r="C930" s="43"/>
      <c r="D930" s="43"/>
    </row>
    <row r="931" spans="1:4" ht="15">
      <c r="A931" s="57"/>
      <c r="B931" s="32"/>
      <c r="C931" s="43"/>
      <c r="D931" s="43"/>
    </row>
    <row r="932" spans="1:4" ht="15">
      <c r="A932" s="57"/>
      <c r="B932" s="32"/>
      <c r="C932" s="43"/>
      <c r="D932" s="43"/>
    </row>
    <row r="933" spans="1:4" ht="15">
      <c r="A933" s="57"/>
      <c r="B933" s="32"/>
      <c r="C933" s="43"/>
      <c r="D933" s="43"/>
    </row>
    <row r="934" spans="1:4" ht="15">
      <c r="A934" s="57"/>
      <c r="B934" s="32"/>
      <c r="C934" s="43"/>
      <c r="D934" s="43"/>
    </row>
    <row r="935" spans="1:4" ht="15">
      <c r="A935" s="57"/>
      <c r="B935" s="32"/>
      <c r="C935" s="43"/>
      <c r="D935" s="43"/>
    </row>
    <row r="936" spans="1:4" ht="15">
      <c r="A936" s="57"/>
      <c r="B936" s="32"/>
      <c r="C936" s="43"/>
      <c r="D936" s="43"/>
    </row>
    <row r="937" spans="1:4" ht="15">
      <c r="A937" s="57"/>
      <c r="B937" s="32"/>
      <c r="C937" s="43"/>
      <c r="D937" s="43"/>
    </row>
    <row r="938" spans="1:4" ht="15">
      <c r="A938" s="57"/>
      <c r="B938" s="32"/>
      <c r="C938" s="43"/>
      <c r="D938" s="43"/>
    </row>
    <row r="939" spans="1:4" ht="15">
      <c r="A939" s="57"/>
      <c r="B939" s="32"/>
      <c r="C939" s="43"/>
      <c r="D939" s="43"/>
    </row>
    <row r="940" spans="1:4" ht="15">
      <c r="A940" s="57"/>
      <c r="B940" s="32"/>
      <c r="C940" s="43"/>
      <c r="D940" s="43"/>
    </row>
    <row r="941" spans="1:4" ht="15">
      <c r="A941" s="57"/>
      <c r="B941" s="32"/>
      <c r="C941" s="43"/>
      <c r="D941" s="43"/>
    </row>
    <row r="942" spans="1:4" ht="15">
      <c r="A942" s="57"/>
      <c r="B942" s="32"/>
      <c r="C942" s="43"/>
      <c r="D942" s="43"/>
    </row>
    <row r="943" spans="1:4" ht="15">
      <c r="A943" s="57"/>
      <c r="B943" s="32"/>
      <c r="C943" s="43"/>
      <c r="D943" s="43"/>
    </row>
    <row r="944" spans="1:4" ht="15">
      <c r="A944" s="57"/>
      <c r="B944" s="32"/>
      <c r="C944" s="43"/>
      <c r="D944" s="43"/>
    </row>
    <row r="945" spans="1:4" ht="15">
      <c r="A945" s="57"/>
      <c r="B945" s="32"/>
      <c r="C945" s="43"/>
      <c r="D945" s="43"/>
    </row>
    <row r="946" spans="1:4" ht="15">
      <c r="A946" s="57"/>
      <c r="B946" s="32"/>
      <c r="C946" s="43"/>
      <c r="D946" s="43"/>
    </row>
    <row r="947" spans="1:4" ht="15">
      <c r="A947" s="57"/>
      <c r="B947" s="32"/>
      <c r="C947" s="43"/>
      <c r="D947" s="43"/>
    </row>
    <row r="948" spans="1:4" ht="15">
      <c r="A948" s="57"/>
      <c r="B948" s="32"/>
      <c r="C948" s="43"/>
      <c r="D948" s="43"/>
    </row>
    <row r="949" spans="1:4" ht="15">
      <c r="A949" s="57"/>
      <c r="B949" s="32"/>
      <c r="C949" s="43"/>
      <c r="D949" s="43"/>
    </row>
    <row r="950" spans="1:4" ht="15">
      <c r="A950" s="57"/>
      <c r="B950" s="32"/>
      <c r="C950" s="43"/>
      <c r="D950" s="43"/>
    </row>
    <row r="951" spans="1:4" ht="15">
      <c r="A951" s="57"/>
      <c r="B951" s="32"/>
      <c r="C951" s="43"/>
      <c r="D951" s="43"/>
    </row>
    <row r="952" spans="1:4" ht="15">
      <c r="A952" s="57"/>
      <c r="B952" s="32"/>
      <c r="C952" s="43"/>
      <c r="D952" s="43"/>
    </row>
    <row r="953" spans="1:4" ht="15">
      <c r="A953" s="57"/>
      <c r="B953" s="32"/>
      <c r="C953" s="43"/>
      <c r="D953" s="43"/>
    </row>
    <row r="954" spans="1:4" ht="15">
      <c r="A954" s="57"/>
      <c r="B954" s="32"/>
      <c r="C954" s="43"/>
      <c r="D954" s="43"/>
    </row>
    <row r="955" spans="1:4" ht="15">
      <c r="A955" s="57"/>
      <c r="B955" s="32"/>
      <c r="C955" s="43"/>
      <c r="D955" s="43"/>
    </row>
    <row r="956" spans="1:4" ht="15">
      <c r="A956" s="57"/>
      <c r="B956" s="32"/>
      <c r="C956" s="43"/>
      <c r="D956" s="43"/>
    </row>
    <row r="957" spans="1:4" ht="15">
      <c r="A957" s="57"/>
      <c r="B957" s="32"/>
      <c r="C957" s="43"/>
      <c r="D957" s="43"/>
    </row>
    <row r="958" spans="1:4" ht="15">
      <c r="A958" s="57"/>
      <c r="B958" s="32"/>
      <c r="C958" s="43"/>
      <c r="D958" s="43"/>
    </row>
    <row r="959" spans="1:4" ht="15">
      <c r="A959" s="57"/>
      <c r="B959" s="32"/>
      <c r="C959" s="43"/>
      <c r="D959" s="43"/>
    </row>
    <row r="960" spans="1:4" ht="15">
      <c r="A960" s="57"/>
      <c r="B960" s="32"/>
      <c r="C960" s="43"/>
      <c r="D960" s="43"/>
    </row>
    <row r="961" spans="1:4" ht="15">
      <c r="A961" s="57"/>
      <c r="B961" s="32"/>
      <c r="C961" s="43"/>
      <c r="D961" s="43"/>
    </row>
    <row r="962" spans="1:4" ht="15">
      <c r="A962" s="57"/>
      <c r="B962" s="32"/>
      <c r="C962" s="43"/>
      <c r="D962" s="43"/>
    </row>
    <row r="963" spans="1:4" ht="15">
      <c r="A963" s="57"/>
      <c r="B963" s="32"/>
      <c r="C963" s="43"/>
      <c r="D963" s="43"/>
    </row>
    <row r="964" spans="1:4" ht="15">
      <c r="A964" s="57"/>
      <c r="B964" s="32"/>
      <c r="C964" s="43"/>
      <c r="D964" s="43"/>
    </row>
    <row r="965" spans="1:4" ht="15">
      <c r="A965" s="57"/>
      <c r="B965" s="32"/>
      <c r="C965" s="43"/>
      <c r="D965" s="43"/>
    </row>
    <row r="966" spans="1:4" ht="15">
      <c r="A966" s="57"/>
      <c r="B966" s="32"/>
      <c r="C966" s="43"/>
      <c r="D966" s="43"/>
    </row>
    <row r="967" spans="1:4" ht="15">
      <c r="A967" s="57"/>
      <c r="B967" s="32"/>
      <c r="C967" s="43"/>
      <c r="D967" s="43"/>
    </row>
    <row r="968" spans="1:4" ht="15">
      <c r="A968" s="57"/>
      <c r="B968" s="32"/>
      <c r="C968" s="43"/>
      <c r="D968" s="43"/>
    </row>
    <row r="969" spans="1:4" ht="15">
      <c r="A969" s="57"/>
      <c r="B969" s="32"/>
      <c r="C969" s="43"/>
      <c r="D969" s="43"/>
    </row>
    <row r="970" spans="1:4" ht="15">
      <c r="A970" s="57"/>
      <c r="B970" s="32"/>
      <c r="C970" s="43"/>
      <c r="D970" s="43"/>
    </row>
    <row r="971" spans="1:4" ht="15">
      <c r="A971" s="57"/>
      <c r="B971" s="32"/>
      <c r="C971" s="43"/>
      <c r="D971" s="43"/>
    </row>
    <row r="972" spans="1:4" ht="15">
      <c r="A972" s="57"/>
      <c r="B972" s="32"/>
      <c r="C972" s="43"/>
      <c r="D972" s="43"/>
    </row>
    <row r="973" spans="1:4" ht="15">
      <c r="A973" s="57"/>
      <c r="B973" s="32"/>
      <c r="C973" s="43"/>
      <c r="D973" s="43"/>
    </row>
    <row r="974" spans="1:4" ht="15">
      <c r="A974" s="57"/>
      <c r="B974" s="32"/>
      <c r="C974" s="43"/>
      <c r="D974" s="43"/>
    </row>
    <row r="975" spans="1:4" ht="15">
      <c r="A975" s="57"/>
      <c r="B975" s="32"/>
      <c r="C975" s="43"/>
      <c r="D975" s="43"/>
    </row>
    <row r="976" spans="1:4" ht="15">
      <c r="A976" s="57"/>
      <c r="B976" s="32"/>
      <c r="C976" s="43"/>
      <c r="D976" s="43"/>
    </row>
    <row r="977" spans="1:4" ht="15">
      <c r="A977" s="57"/>
      <c r="B977" s="32"/>
      <c r="C977" s="43"/>
      <c r="D977" s="43"/>
    </row>
    <row r="978" spans="1:4" ht="15">
      <c r="A978" s="57"/>
      <c r="B978" s="32"/>
      <c r="C978" s="43"/>
      <c r="D978" s="43"/>
    </row>
    <row r="979" spans="1:4" ht="15">
      <c r="A979" s="57"/>
      <c r="B979" s="32"/>
      <c r="C979" s="43"/>
      <c r="D979" s="43"/>
    </row>
    <row r="980" spans="1:4" ht="15">
      <c r="A980" s="57"/>
      <c r="B980" s="32"/>
      <c r="C980" s="43"/>
      <c r="D980" s="43"/>
    </row>
    <row r="981" spans="1:4" ht="15">
      <c r="A981" s="57"/>
      <c r="B981" s="32"/>
      <c r="C981" s="43"/>
      <c r="D981" s="43"/>
    </row>
    <row r="982" spans="1:4" ht="15">
      <c r="A982" s="57"/>
      <c r="B982" s="32"/>
      <c r="C982" s="43"/>
      <c r="D982" s="43"/>
    </row>
    <row r="983" spans="1:4" ht="15">
      <c r="A983" s="57"/>
      <c r="B983" s="32"/>
      <c r="C983" s="43"/>
      <c r="D983" s="43"/>
    </row>
    <row r="984" spans="1:4" ht="15">
      <c r="A984" s="57"/>
      <c r="B984" s="32"/>
      <c r="C984" s="43"/>
      <c r="D984" s="43"/>
    </row>
    <row r="985" spans="1:4" ht="15">
      <c r="A985" s="57"/>
      <c r="B985" s="32"/>
      <c r="C985" s="43"/>
      <c r="D985" s="43"/>
    </row>
    <row r="986" spans="1:4" ht="15">
      <c r="A986" s="57"/>
      <c r="B986" s="32"/>
      <c r="C986" s="43"/>
      <c r="D986" s="43"/>
    </row>
    <row r="987" spans="1:4" ht="15">
      <c r="A987" s="57"/>
      <c r="B987" s="32"/>
      <c r="C987" s="43"/>
      <c r="D987" s="43"/>
    </row>
    <row r="988" spans="1:4" ht="15">
      <c r="A988" s="57"/>
      <c r="B988" s="32"/>
      <c r="C988" s="43"/>
      <c r="D988" s="43"/>
    </row>
    <row r="989" spans="1:4" ht="15">
      <c r="A989" s="57"/>
      <c r="B989" s="32"/>
      <c r="C989" s="43"/>
      <c r="D989" s="43"/>
    </row>
    <row r="990" spans="1:4" ht="15">
      <c r="A990" s="57"/>
      <c r="B990" s="32"/>
      <c r="C990" s="43"/>
      <c r="D990" s="43"/>
    </row>
    <row r="991" spans="1:4" ht="15">
      <c r="A991" s="57"/>
      <c r="B991" s="32"/>
      <c r="C991" s="43"/>
      <c r="D991" s="43"/>
    </row>
    <row r="992" spans="1:4" ht="15">
      <c r="A992" s="57"/>
      <c r="B992" s="32"/>
      <c r="C992" s="43"/>
      <c r="D992" s="43"/>
    </row>
    <row r="993" spans="1:4" ht="15">
      <c r="A993" s="57"/>
      <c r="B993" s="32"/>
      <c r="C993" s="43"/>
      <c r="D993" s="43"/>
    </row>
    <row r="994" spans="1:4" ht="15">
      <c r="A994" s="57"/>
      <c r="B994" s="32"/>
      <c r="C994" s="43"/>
      <c r="D994" s="43"/>
    </row>
    <row r="995" spans="1:4" ht="15">
      <c r="A995" s="57"/>
      <c r="B995" s="32"/>
      <c r="C995" s="43"/>
      <c r="D995" s="43"/>
    </row>
    <row r="996" spans="1:4" ht="15">
      <c r="A996" s="57"/>
      <c r="B996" s="32"/>
      <c r="C996" s="43"/>
      <c r="D996" s="43"/>
    </row>
    <row r="997" spans="1:4" ht="15">
      <c r="A997" s="57"/>
      <c r="B997" s="32"/>
      <c r="C997" s="43"/>
      <c r="D997" s="43"/>
    </row>
    <row r="998" spans="1:4" ht="15">
      <c r="A998" s="57"/>
      <c r="B998" s="32"/>
      <c r="C998" s="43"/>
      <c r="D998" s="43"/>
    </row>
    <row r="999" spans="1:4" ht="15">
      <c r="A999" s="57"/>
      <c r="B999" s="32"/>
      <c r="C999" s="43"/>
      <c r="D999" s="43"/>
    </row>
    <row r="1000" spans="1:4" ht="15">
      <c r="A1000" s="57"/>
      <c r="B1000" s="32"/>
      <c r="C1000" s="43"/>
      <c r="D1000" s="43"/>
    </row>
    <row r="1001" spans="1:4" ht="15">
      <c r="A1001" s="57"/>
      <c r="B1001" s="32"/>
      <c r="C1001" s="43"/>
      <c r="D1001" s="43"/>
    </row>
    <row r="1002" spans="1:4" ht="15">
      <c r="A1002" s="57"/>
      <c r="B1002" s="32"/>
      <c r="C1002" s="43"/>
      <c r="D1002" s="43"/>
    </row>
    <row r="1003" spans="1:4" ht="15">
      <c r="A1003" s="57"/>
      <c r="B1003" s="32"/>
      <c r="C1003" s="43"/>
      <c r="D1003" s="43"/>
    </row>
    <row r="1004" spans="1:4" ht="15">
      <c r="A1004" s="57"/>
      <c r="B1004" s="32"/>
      <c r="C1004" s="43"/>
      <c r="D1004" s="43"/>
    </row>
    <row r="1005" spans="1:4" ht="15">
      <c r="A1005" s="57"/>
      <c r="B1005" s="32"/>
      <c r="C1005" s="43"/>
      <c r="D1005" s="43"/>
    </row>
    <row r="1006" spans="1:4" ht="15">
      <c r="A1006" s="57"/>
      <c r="B1006" s="32"/>
      <c r="C1006" s="43"/>
      <c r="D1006" s="43"/>
    </row>
    <row r="1007" spans="1:4" ht="15">
      <c r="A1007" s="57"/>
      <c r="B1007" s="32"/>
      <c r="C1007" s="43"/>
      <c r="D1007" s="43"/>
    </row>
    <row r="1008" spans="1:4" ht="15">
      <c r="A1008" s="57"/>
      <c r="B1008" s="32"/>
      <c r="C1008" s="43"/>
      <c r="D1008" s="43"/>
    </row>
    <row r="1009" spans="1:4" ht="15">
      <c r="A1009" s="57"/>
      <c r="B1009" s="32"/>
      <c r="C1009" s="43"/>
      <c r="D1009" s="43"/>
    </row>
    <row r="1010" spans="1:4" ht="15">
      <c r="A1010" s="57"/>
      <c r="B1010" s="32"/>
      <c r="C1010" s="43"/>
      <c r="D1010" s="43"/>
    </row>
    <row r="1011" spans="1:4" ht="15">
      <c r="A1011" s="57"/>
      <c r="B1011" s="32"/>
      <c r="C1011" s="43"/>
      <c r="D1011" s="43"/>
    </row>
    <row r="1012" spans="1:4" ht="15">
      <c r="A1012" s="57"/>
      <c r="B1012" s="32"/>
      <c r="C1012" s="43"/>
      <c r="D1012" s="43"/>
    </row>
    <row r="1013" spans="1:4" ht="15">
      <c r="A1013" s="57"/>
      <c r="B1013" s="32"/>
      <c r="C1013" s="43"/>
      <c r="D1013" s="43"/>
    </row>
    <row r="1014" spans="1:4" ht="15">
      <c r="A1014" s="57"/>
      <c r="B1014" s="32"/>
      <c r="C1014" s="43"/>
      <c r="D1014" s="43"/>
    </row>
    <row r="1015" spans="1:4" ht="15">
      <c r="A1015" s="57"/>
      <c r="B1015" s="32"/>
      <c r="C1015" s="43"/>
      <c r="D1015" s="43"/>
    </row>
    <row r="1016" spans="1:4" ht="15">
      <c r="A1016" s="57"/>
      <c r="B1016" s="32"/>
      <c r="C1016" s="43"/>
      <c r="D1016" s="43"/>
    </row>
    <row r="1017" spans="1:4" ht="15">
      <c r="A1017" s="57"/>
      <c r="B1017" s="32"/>
      <c r="C1017" s="43"/>
      <c r="D1017" s="43"/>
    </row>
    <row r="1018" spans="1:4" ht="15">
      <c r="A1018" s="57"/>
      <c r="B1018" s="32"/>
      <c r="C1018" s="43"/>
      <c r="D1018" s="43"/>
    </row>
    <row r="1019" spans="1:4" ht="15">
      <c r="A1019" s="57"/>
      <c r="B1019" s="32"/>
      <c r="C1019" s="43"/>
      <c r="D1019" s="43"/>
    </row>
    <row r="1020" spans="1:4" ht="15">
      <c r="A1020" s="57"/>
      <c r="B1020" s="32"/>
      <c r="C1020" s="43"/>
      <c r="D1020" s="43"/>
    </row>
    <row r="1021" spans="1:4" ht="15">
      <c r="A1021" s="57"/>
      <c r="B1021" s="32"/>
      <c r="C1021" s="43"/>
      <c r="D1021" s="43"/>
    </row>
    <row r="1022" spans="1:4" ht="15">
      <c r="A1022" s="57"/>
      <c r="B1022" s="32"/>
      <c r="C1022" s="43"/>
      <c r="D1022" s="43"/>
    </row>
    <row r="1023" spans="1:4" ht="15">
      <c r="A1023" s="57"/>
      <c r="B1023" s="32"/>
      <c r="C1023" s="43"/>
      <c r="D1023" s="43"/>
    </row>
    <row r="1024" spans="1:4" ht="15">
      <c r="A1024" s="57"/>
      <c r="B1024" s="32"/>
      <c r="C1024" s="43"/>
      <c r="D1024" s="43"/>
    </row>
    <row r="1025" spans="1:4" ht="15">
      <c r="A1025" s="57"/>
      <c r="B1025" s="32"/>
      <c r="C1025" s="43"/>
      <c r="D1025" s="43"/>
    </row>
    <row r="1026" spans="1:4" ht="15">
      <c r="A1026" s="57"/>
      <c r="B1026" s="32"/>
      <c r="C1026" s="43"/>
      <c r="D1026" s="43"/>
    </row>
    <row r="1027" spans="1:4" ht="15">
      <c r="A1027" s="57"/>
      <c r="B1027" s="32"/>
      <c r="C1027" s="43"/>
      <c r="D1027" s="43"/>
    </row>
    <row r="1028" spans="1:4" ht="15">
      <c r="A1028" s="57"/>
      <c r="B1028" s="32"/>
      <c r="C1028" s="43"/>
      <c r="D1028" s="43"/>
    </row>
    <row r="1029" spans="1:4" ht="15">
      <c r="A1029" s="57"/>
      <c r="B1029" s="32"/>
      <c r="C1029" s="43"/>
      <c r="D1029" s="43"/>
    </row>
    <row r="1030" spans="1:4" ht="15">
      <c r="A1030" s="57"/>
      <c r="B1030" s="32"/>
      <c r="C1030" s="43"/>
      <c r="D1030" s="43"/>
    </row>
    <row r="1031" spans="1:4" ht="15">
      <c r="A1031" s="57"/>
      <c r="B1031" s="32"/>
      <c r="C1031" s="43"/>
      <c r="D1031" s="43"/>
    </row>
    <row r="1032" spans="1:4" ht="15">
      <c r="A1032" s="57"/>
      <c r="B1032" s="32"/>
      <c r="C1032" s="43"/>
      <c r="D1032" s="43"/>
    </row>
    <row r="1033" spans="1:4" ht="15">
      <c r="A1033" s="57"/>
      <c r="B1033" s="32"/>
      <c r="C1033" s="43"/>
      <c r="D1033" s="43"/>
    </row>
    <row r="1034" spans="1:4" ht="15">
      <c r="A1034" s="57"/>
      <c r="B1034" s="32"/>
      <c r="C1034" s="43"/>
      <c r="D1034" s="43"/>
    </row>
    <row r="1035" spans="1:4" ht="15">
      <c r="A1035" s="57"/>
      <c r="B1035" s="32"/>
      <c r="C1035" s="43"/>
      <c r="D1035" s="43"/>
    </row>
    <row r="1036" spans="1:4" ht="15">
      <c r="A1036" s="57"/>
      <c r="B1036" s="32"/>
      <c r="C1036" s="43"/>
      <c r="D1036" s="43"/>
    </row>
    <row r="1037" spans="1:4" ht="15">
      <c r="A1037" s="57"/>
      <c r="B1037" s="32"/>
      <c r="C1037" s="43"/>
      <c r="D1037" s="43"/>
    </row>
    <row r="1038" spans="1:4" ht="15">
      <c r="A1038" s="57"/>
      <c r="B1038" s="32"/>
      <c r="C1038" s="43"/>
      <c r="D1038" s="43"/>
    </row>
    <row r="1039" spans="1:4" ht="15">
      <c r="A1039" s="57"/>
      <c r="B1039" s="32"/>
      <c r="C1039" s="43"/>
      <c r="D1039" s="43"/>
    </row>
    <row r="1040" spans="1:4" ht="15">
      <c r="A1040" s="57"/>
      <c r="B1040" s="32"/>
      <c r="C1040" s="43"/>
      <c r="D1040" s="43"/>
    </row>
    <row r="1041" spans="1:4" ht="15">
      <c r="A1041" s="57"/>
      <c r="B1041" s="32"/>
      <c r="C1041" s="43"/>
      <c r="D1041" s="43"/>
    </row>
    <row r="1042" spans="1:4" ht="15">
      <c r="A1042" s="57"/>
      <c r="B1042" s="32"/>
      <c r="C1042" s="43"/>
      <c r="D1042" s="43"/>
    </row>
    <row r="1043" spans="1:4" ht="15">
      <c r="A1043" s="57"/>
      <c r="B1043" s="32"/>
      <c r="C1043" s="43"/>
      <c r="D1043" s="43"/>
    </row>
    <row r="1044" spans="1:4" ht="15">
      <c r="A1044" s="57"/>
      <c r="B1044" s="32"/>
      <c r="C1044" s="43"/>
      <c r="D1044" s="43"/>
    </row>
    <row r="1045" spans="1:4" ht="15">
      <c r="A1045" s="57"/>
      <c r="B1045" s="32"/>
      <c r="C1045" s="43"/>
      <c r="D1045" s="43"/>
    </row>
    <row r="1046" spans="1:4" ht="15">
      <c r="A1046" s="57"/>
      <c r="B1046" s="32"/>
      <c r="C1046" s="43"/>
      <c r="D1046" s="43"/>
    </row>
    <row r="1047" spans="1:4" ht="15">
      <c r="A1047" s="57"/>
      <c r="B1047" s="32"/>
      <c r="C1047" s="43"/>
      <c r="D1047" s="43"/>
    </row>
    <row r="1048" spans="1:4" ht="15">
      <c r="A1048" s="57"/>
      <c r="B1048" s="32"/>
      <c r="C1048" s="43"/>
      <c r="D1048" s="43"/>
    </row>
    <row r="1049" spans="1:4" ht="15">
      <c r="A1049" s="57"/>
      <c r="B1049" s="32"/>
      <c r="C1049" s="43"/>
      <c r="D1049" s="43"/>
    </row>
    <row r="1050" spans="1:4" ht="15">
      <c r="A1050" s="57"/>
      <c r="B1050" s="32"/>
      <c r="C1050" s="43"/>
      <c r="D1050" s="43"/>
    </row>
    <row r="1051" spans="1:4" ht="15">
      <c r="A1051" s="57"/>
      <c r="B1051" s="32"/>
      <c r="C1051" s="43"/>
      <c r="D1051" s="43"/>
    </row>
    <row r="1052" spans="1:4" ht="15">
      <c r="A1052" s="57"/>
      <c r="B1052" s="32"/>
      <c r="C1052" s="43"/>
      <c r="D1052" s="43"/>
    </row>
    <row r="1053" spans="1:4" ht="15">
      <c r="A1053" s="57"/>
      <c r="B1053" s="32"/>
      <c r="C1053" s="43"/>
      <c r="D1053" s="43"/>
    </row>
    <row r="1054" spans="1:4" ht="15">
      <c r="A1054" s="57"/>
      <c r="B1054" s="32"/>
      <c r="C1054" s="43"/>
      <c r="D1054" s="43"/>
    </row>
    <row r="1055" spans="1:4" ht="15">
      <c r="A1055" s="57"/>
      <c r="B1055" s="32"/>
      <c r="C1055" s="43"/>
      <c r="D1055" s="43"/>
    </row>
    <row r="1056" spans="1:4" ht="15">
      <c r="A1056" s="57"/>
      <c r="B1056" s="32"/>
      <c r="C1056" s="43"/>
      <c r="D1056" s="43"/>
    </row>
    <row r="1057" spans="1:4" ht="15">
      <c r="A1057" s="57"/>
      <c r="B1057" s="32"/>
      <c r="C1057" s="43"/>
      <c r="D1057" s="43"/>
    </row>
    <row r="1058" spans="1:4" ht="15">
      <c r="A1058" s="57"/>
      <c r="B1058" s="32"/>
      <c r="C1058" s="43"/>
      <c r="D1058" s="43"/>
    </row>
    <row r="1059" spans="1:4" ht="15">
      <c r="A1059" s="57"/>
      <c r="B1059" s="32"/>
      <c r="C1059" s="43"/>
      <c r="D1059" s="43"/>
    </row>
    <row r="1060" spans="1:4" ht="15">
      <c r="A1060" s="57"/>
      <c r="B1060" s="32"/>
      <c r="C1060" s="43"/>
      <c r="D1060" s="43"/>
    </row>
    <row r="1061" spans="1:4" ht="15">
      <c r="A1061" s="57"/>
      <c r="B1061" s="32"/>
      <c r="C1061" s="43"/>
      <c r="D1061" s="43"/>
    </row>
    <row r="1062" spans="1:4" ht="15">
      <c r="A1062" s="57"/>
      <c r="B1062" s="32"/>
      <c r="C1062" s="43"/>
      <c r="D1062" s="43"/>
    </row>
    <row r="1063" spans="1:4" ht="15">
      <c r="A1063" s="57"/>
      <c r="B1063" s="32"/>
      <c r="C1063" s="43"/>
      <c r="D1063" s="43"/>
    </row>
    <row r="1064" spans="1:4" ht="15">
      <c r="A1064" s="57"/>
      <c r="B1064" s="32"/>
      <c r="C1064" s="43"/>
      <c r="D1064" s="43"/>
    </row>
    <row r="1065" spans="1:4" ht="15">
      <c r="A1065" s="57"/>
      <c r="B1065" s="32"/>
      <c r="C1065" s="43"/>
      <c r="D1065" s="43"/>
    </row>
    <row r="1066" spans="1:4" ht="15">
      <c r="A1066" s="57"/>
      <c r="B1066" s="32"/>
      <c r="C1066" s="43"/>
      <c r="D1066" s="43"/>
    </row>
    <row r="1067" spans="1:4" ht="15">
      <c r="A1067" s="57"/>
      <c r="B1067" s="32"/>
      <c r="C1067" s="43"/>
      <c r="D1067" s="43"/>
    </row>
    <row r="1068" spans="1:4" ht="15">
      <c r="A1068" s="57"/>
      <c r="B1068" s="32"/>
      <c r="C1068" s="43"/>
      <c r="D1068" s="43"/>
    </row>
    <row r="1069" spans="1:4" ht="15">
      <c r="A1069" s="57"/>
      <c r="B1069" s="32"/>
      <c r="C1069" s="43"/>
      <c r="D1069" s="43"/>
    </row>
    <row r="1070" spans="1:4" ht="15">
      <c r="A1070" s="57"/>
      <c r="B1070" s="32"/>
      <c r="C1070" s="43"/>
      <c r="D1070" s="43"/>
    </row>
    <row r="1071" spans="1:4" ht="15">
      <c r="A1071" s="57"/>
      <c r="B1071" s="32"/>
      <c r="C1071" s="43"/>
      <c r="D1071" s="43"/>
    </row>
    <row r="1072" spans="1:4" ht="15">
      <c r="A1072" s="57"/>
      <c r="B1072" s="32"/>
      <c r="C1072" s="43"/>
      <c r="D1072" s="43"/>
    </row>
    <row r="1073" spans="1:4" ht="15">
      <c r="A1073" s="57"/>
      <c r="B1073" s="32"/>
      <c r="C1073" s="43"/>
      <c r="D1073" s="43"/>
    </row>
    <row r="1074" spans="1:4" ht="15">
      <c r="A1074" s="57"/>
      <c r="B1074" s="32"/>
      <c r="C1074" s="43"/>
      <c r="D1074" s="43"/>
    </row>
    <row r="1075" spans="1:4" ht="15">
      <c r="A1075" s="57"/>
      <c r="B1075" s="32"/>
      <c r="C1075" s="43"/>
      <c r="D1075" s="43"/>
    </row>
    <row r="1076" spans="1:4" ht="15">
      <c r="A1076" s="57"/>
      <c r="B1076" s="32"/>
      <c r="C1076" s="43"/>
      <c r="D1076" s="43"/>
    </row>
    <row r="1077" spans="1:4" ht="15">
      <c r="A1077" s="57"/>
      <c r="B1077" s="32"/>
      <c r="C1077" s="43"/>
      <c r="D1077" s="43"/>
    </row>
    <row r="1078" spans="1:4" ht="15">
      <c r="A1078" s="57"/>
      <c r="B1078" s="32"/>
      <c r="C1078" s="43"/>
      <c r="D1078" s="43"/>
    </row>
    <row r="1079" spans="1:4" ht="15">
      <c r="A1079" s="57"/>
      <c r="B1079" s="32"/>
      <c r="C1079" s="43"/>
      <c r="D1079" s="43"/>
    </row>
    <row r="1080" spans="1:4" ht="15">
      <c r="A1080" s="57"/>
      <c r="B1080" s="32"/>
      <c r="C1080" s="43"/>
      <c r="D1080" s="43"/>
    </row>
    <row r="1081" spans="1:4" ht="15">
      <c r="A1081" s="57"/>
      <c r="B1081" s="32"/>
      <c r="C1081" s="43"/>
      <c r="D1081" s="43"/>
    </row>
    <row r="1082" spans="1:4" ht="15">
      <c r="A1082" s="57"/>
      <c r="B1082" s="32"/>
      <c r="C1082" s="43"/>
      <c r="D1082" s="43"/>
    </row>
    <row r="1083" spans="1:4" ht="15">
      <c r="A1083" s="57"/>
      <c r="B1083" s="32"/>
      <c r="C1083" s="43"/>
      <c r="D1083" s="43"/>
    </row>
    <row r="1084" spans="1:4" ht="15">
      <c r="A1084" s="57"/>
      <c r="B1084" s="32"/>
      <c r="C1084" s="43"/>
      <c r="D1084" s="43"/>
    </row>
    <row r="1085" spans="1:4" ht="15">
      <c r="A1085" s="57"/>
      <c r="B1085" s="32"/>
      <c r="C1085" s="43"/>
      <c r="D1085" s="43"/>
    </row>
    <row r="1086" spans="1:4" ht="15">
      <c r="A1086" s="57"/>
      <c r="B1086" s="32"/>
      <c r="C1086" s="43"/>
      <c r="D1086" s="43"/>
    </row>
    <row r="1087" spans="1:4" ht="15">
      <c r="A1087" s="57"/>
      <c r="B1087" s="32"/>
      <c r="C1087" s="43"/>
      <c r="D1087" s="43"/>
    </row>
    <row r="1088" spans="1:4" ht="15">
      <c r="A1088" s="57"/>
      <c r="B1088" s="32"/>
      <c r="C1088" s="43"/>
      <c r="D1088" s="43"/>
    </row>
    <row r="1089" spans="1:4" ht="15">
      <c r="A1089" s="57"/>
      <c r="B1089" s="32"/>
      <c r="C1089" s="43"/>
      <c r="D1089" s="43"/>
    </row>
    <row r="1090" spans="1:4" ht="15">
      <c r="A1090" s="57"/>
      <c r="B1090" s="32"/>
      <c r="C1090" s="43"/>
      <c r="D1090" s="43"/>
    </row>
    <row r="1091" spans="1:4" ht="15">
      <c r="A1091" s="57"/>
      <c r="B1091" s="32"/>
      <c r="C1091" s="43"/>
      <c r="D1091" s="43"/>
    </row>
    <row r="1092" spans="1:4" ht="15">
      <c r="A1092" s="57"/>
      <c r="B1092" s="32"/>
      <c r="C1092" s="43"/>
      <c r="D1092" s="43"/>
    </row>
    <row r="1093" spans="1:4" ht="15">
      <c r="A1093" s="57"/>
      <c r="B1093" s="32"/>
      <c r="C1093" s="43"/>
      <c r="D1093" s="43"/>
    </row>
    <row r="1094" spans="1:4" ht="15">
      <c r="A1094" s="57"/>
      <c r="B1094" s="32"/>
      <c r="C1094" s="43"/>
      <c r="D1094" s="43"/>
    </row>
    <row r="1095" spans="1:4" ht="15">
      <c r="A1095" s="57"/>
      <c r="B1095" s="32"/>
      <c r="C1095" s="43"/>
      <c r="D1095" s="43"/>
    </row>
    <row r="1096" spans="1:4" ht="15">
      <c r="A1096" s="57"/>
      <c r="B1096" s="32"/>
      <c r="C1096" s="43"/>
      <c r="D1096" s="43"/>
    </row>
    <row r="1097" spans="1:4" ht="15">
      <c r="A1097" s="57"/>
      <c r="B1097" s="32"/>
      <c r="C1097" s="43"/>
      <c r="D1097" s="43"/>
    </row>
    <row r="1098" spans="1:4" ht="15">
      <c r="A1098" s="57"/>
      <c r="B1098" s="32"/>
      <c r="C1098" s="43"/>
      <c r="D1098" s="43"/>
    </row>
    <row r="1099" spans="1:4" ht="15">
      <c r="A1099" s="57"/>
      <c r="B1099" s="32"/>
      <c r="C1099" s="43"/>
      <c r="D1099" s="43"/>
    </row>
    <row r="1100" spans="1:4" ht="15">
      <c r="A1100" s="57"/>
      <c r="B1100" s="32"/>
      <c r="C1100" s="43"/>
      <c r="D1100" s="43"/>
    </row>
    <row r="1101" spans="1:4" ht="15">
      <c r="A1101" s="57"/>
      <c r="B1101" s="32"/>
      <c r="C1101" s="43"/>
      <c r="D1101" s="43"/>
    </row>
    <row r="1102" spans="1:4" ht="15">
      <c r="A1102" s="57"/>
      <c r="B1102" s="32"/>
      <c r="C1102" s="43"/>
      <c r="D1102" s="43"/>
    </row>
    <row r="1103" spans="1:4" ht="15">
      <c r="A1103" s="57"/>
      <c r="B1103" s="32"/>
      <c r="C1103" s="43"/>
      <c r="D1103" s="43"/>
    </row>
    <row r="1104" spans="1:4" ht="15">
      <c r="A1104" s="57"/>
      <c r="B1104" s="32"/>
      <c r="C1104" s="43"/>
      <c r="D1104" s="43"/>
    </row>
    <row r="1105" spans="1:4" ht="15">
      <c r="A1105" s="57"/>
      <c r="B1105" s="32"/>
      <c r="C1105" s="43"/>
      <c r="D1105" s="43"/>
    </row>
    <row r="1106" spans="1:4" ht="15">
      <c r="A1106" s="57"/>
      <c r="B1106" s="32"/>
      <c r="C1106" s="43"/>
      <c r="D1106" s="43"/>
    </row>
    <row r="1107" spans="1:4" ht="15">
      <c r="A1107" s="57"/>
      <c r="B1107" s="32"/>
      <c r="C1107" s="43"/>
      <c r="D1107" s="43"/>
    </row>
    <row r="1108" spans="1:4" ht="15">
      <c r="A1108" s="57"/>
      <c r="B1108" s="32"/>
      <c r="C1108" s="43"/>
      <c r="D1108" s="43"/>
    </row>
    <row r="1109" spans="1:4" ht="15">
      <c r="A1109" s="57"/>
      <c r="B1109" s="32"/>
      <c r="C1109" s="43"/>
      <c r="D1109" s="43"/>
    </row>
    <row r="1110" spans="1:4" ht="15">
      <c r="A1110" s="57"/>
      <c r="B1110" s="32"/>
      <c r="C1110" s="43"/>
      <c r="D1110" s="43"/>
    </row>
    <row r="1111" spans="1:4" ht="15">
      <c r="A1111" s="57"/>
      <c r="B1111" s="32"/>
      <c r="C1111" s="43"/>
      <c r="D1111" s="43"/>
    </row>
    <row r="1112" spans="1:4" ht="15">
      <c r="A1112" s="57"/>
      <c r="B1112" s="32"/>
      <c r="C1112" s="43"/>
      <c r="D1112" s="43"/>
    </row>
    <row r="1113" spans="1:4" ht="15">
      <c r="A1113" s="57"/>
      <c r="B1113" s="32"/>
      <c r="C1113" s="43"/>
      <c r="D1113" s="43"/>
    </row>
    <row r="1114" spans="1:4" ht="15">
      <c r="A1114" s="57"/>
      <c r="B1114" s="32"/>
      <c r="C1114" s="43"/>
      <c r="D1114" s="43"/>
    </row>
    <row r="1115" spans="1:4" ht="15">
      <c r="A1115" s="57"/>
      <c r="B1115" s="32"/>
      <c r="C1115" s="43"/>
      <c r="D1115" s="43"/>
    </row>
    <row r="1116" spans="1:4" ht="15">
      <c r="A1116" s="57"/>
      <c r="B1116" s="32"/>
      <c r="C1116" s="43"/>
      <c r="D1116" s="43"/>
    </row>
    <row r="1117" spans="1:4" ht="15">
      <c r="A1117" s="57"/>
      <c r="B1117" s="32"/>
      <c r="C1117" s="43"/>
      <c r="D1117" s="43"/>
    </row>
    <row r="1118" spans="1:4" ht="15">
      <c r="A1118" s="57"/>
      <c r="B1118" s="32"/>
      <c r="C1118" s="43"/>
      <c r="D1118" s="43"/>
    </row>
    <row r="1119" spans="1:4" ht="15">
      <c r="A1119" s="57"/>
      <c r="B1119" s="32"/>
      <c r="C1119" s="43"/>
      <c r="D1119" s="43"/>
    </row>
    <row r="1120" spans="1:4" ht="15">
      <c r="A1120" s="57"/>
      <c r="B1120" s="32"/>
      <c r="C1120" s="43"/>
      <c r="D1120" s="43"/>
    </row>
    <row r="1121" spans="1:4" ht="15">
      <c r="A1121" s="57"/>
      <c r="B1121" s="32"/>
      <c r="C1121" s="43"/>
      <c r="D1121" s="43"/>
    </row>
    <row r="1122" spans="1:4" ht="15">
      <c r="A1122" s="57"/>
      <c r="B1122" s="32"/>
      <c r="C1122" s="43"/>
      <c r="D1122" s="43"/>
    </row>
    <row r="1123" spans="1:4" ht="15">
      <c r="A1123" s="57"/>
      <c r="B1123" s="32"/>
      <c r="C1123" s="43"/>
      <c r="D1123" s="43"/>
    </row>
    <row r="1124" spans="1:4" ht="15">
      <c r="A1124" s="57"/>
      <c r="B1124" s="32"/>
      <c r="C1124" s="43"/>
      <c r="D1124" s="43"/>
    </row>
    <row r="1125" spans="1:4" ht="15">
      <c r="A1125" s="57"/>
      <c r="B1125" s="32"/>
      <c r="C1125" s="43"/>
      <c r="D1125" s="43"/>
    </row>
    <row r="1126" spans="1:4" ht="15">
      <c r="A1126" s="57"/>
      <c r="B1126" s="32"/>
      <c r="C1126" s="43"/>
      <c r="D1126" s="43"/>
    </row>
    <row r="1127" spans="1:4" ht="15">
      <c r="A1127" s="57"/>
      <c r="B1127" s="32"/>
      <c r="C1127" s="43"/>
      <c r="D1127" s="43"/>
    </row>
    <row r="1128" spans="1:4" ht="15">
      <c r="A1128" s="57"/>
      <c r="B1128" s="32"/>
      <c r="C1128" s="43"/>
      <c r="D1128" s="43"/>
    </row>
    <row r="1129" spans="1:4" ht="15">
      <c r="A1129" s="57"/>
      <c r="B1129" s="32"/>
      <c r="C1129" s="43"/>
      <c r="D1129" s="43"/>
    </row>
    <row r="1130" spans="1:4" ht="15">
      <c r="A1130" s="57"/>
      <c r="B1130" s="32"/>
      <c r="C1130" s="43"/>
      <c r="D1130" s="43"/>
    </row>
    <row r="1131" spans="1:4" ht="15">
      <c r="A1131" s="57"/>
      <c r="B1131" s="32"/>
      <c r="C1131" s="43"/>
      <c r="D1131" s="43"/>
    </row>
    <row r="1132" spans="1:4" ht="15">
      <c r="A1132" s="57"/>
      <c r="B1132" s="32"/>
      <c r="C1132" s="43"/>
      <c r="D1132" s="43"/>
    </row>
    <row r="1133" spans="1:4" ht="15">
      <c r="A1133" s="57"/>
      <c r="B1133" s="32"/>
      <c r="C1133" s="43"/>
      <c r="D1133" s="43"/>
    </row>
    <row r="1134" spans="1:4" ht="15">
      <c r="A1134" s="57"/>
      <c r="B1134" s="32"/>
      <c r="C1134" s="43"/>
      <c r="D1134" s="43"/>
    </row>
    <row r="1135" spans="1:4" ht="15">
      <c r="A1135" s="57"/>
      <c r="B1135" s="32"/>
      <c r="C1135" s="43"/>
      <c r="D1135" s="43"/>
    </row>
    <row r="1136" spans="1:4" ht="15">
      <c r="A1136" s="57"/>
      <c r="B1136" s="32"/>
      <c r="C1136" s="43"/>
      <c r="D1136" s="43"/>
    </row>
    <row r="1137" spans="1:4" ht="15">
      <c r="A1137" s="57"/>
      <c r="B1137" s="32"/>
      <c r="C1137" s="43"/>
      <c r="D1137" s="43"/>
    </row>
    <row r="1138" spans="1:4" ht="15">
      <c r="A1138" s="57"/>
      <c r="B1138" s="32"/>
      <c r="C1138" s="43"/>
      <c r="D1138" s="43"/>
    </row>
    <row r="1139" spans="1:4" ht="15">
      <c r="A1139" s="57"/>
      <c r="B1139" s="32"/>
      <c r="C1139" s="43"/>
      <c r="D1139" s="43"/>
    </row>
    <row r="1140" spans="1:4" ht="15">
      <c r="A1140" s="57"/>
      <c r="B1140" s="32"/>
      <c r="C1140" s="43"/>
      <c r="D1140" s="43"/>
    </row>
    <row r="1141" spans="1:4" ht="15">
      <c r="A1141" s="57"/>
      <c r="B1141" s="32"/>
      <c r="C1141" s="43"/>
      <c r="D1141" s="43"/>
    </row>
    <row r="1142" spans="1:4" ht="15">
      <c r="A1142" s="57"/>
      <c r="B1142" s="32"/>
      <c r="C1142" s="43"/>
      <c r="D1142" s="43"/>
    </row>
    <row r="1143" spans="1:4" ht="15">
      <c r="A1143" s="57"/>
      <c r="B1143" s="32"/>
      <c r="C1143" s="43"/>
      <c r="D1143" s="43"/>
    </row>
    <row r="1144" spans="1:4" ht="15">
      <c r="A1144" s="57"/>
      <c r="B1144" s="32"/>
      <c r="C1144" s="43"/>
      <c r="D1144" s="43"/>
    </row>
    <row r="1145" spans="1:4" ht="15">
      <c r="A1145" s="57"/>
      <c r="B1145" s="32"/>
      <c r="C1145" s="43"/>
      <c r="D1145" s="43"/>
    </row>
    <row r="1146" spans="1:4" ht="15">
      <c r="A1146" s="57"/>
      <c r="B1146" s="32"/>
      <c r="C1146" s="43"/>
      <c r="D1146" s="43"/>
    </row>
    <row r="1147" spans="1:4" ht="15">
      <c r="A1147" s="57"/>
      <c r="B1147" s="32"/>
      <c r="C1147" s="43"/>
      <c r="D1147" s="43"/>
    </row>
    <row r="1148" spans="1:4" ht="15">
      <c r="A1148" s="57"/>
      <c r="B1148" s="32"/>
      <c r="C1148" s="43"/>
      <c r="D1148" s="43"/>
    </row>
    <row r="1149" spans="1:4" ht="15">
      <c r="A1149" s="57"/>
      <c r="B1149" s="32"/>
      <c r="C1149" s="43"/>
      <c r="D1149" s="43"/>
    </row>
    <row r="1150" spans="1:4" ht="15">
      <c r="A1150" s="57"/>
      <c r="B1150" s="32"/>
      <c r="C1150" s="43"/>
      <c r="D1150" s="43"/>
    </row>
    <row r="1151" spans="1:4" ht="15">
      <c r="A1151" s="57"/>
      <c r="B1151" s="32"/>
      <c r="C1151" s="43"/>
      <c r="D1151" s="43"/>
    </row>
    <row r="1152" spans="1:4" ht="15">
      <c r="A1152" s="57"/>
      <c r="B1152" s="32"/>
      <c r="C1152" s="43"/>
      <c r="D1152" s="43"/>
    </row>
    <row r="1153" spans="1:4" ht="15">
      <c r="A1153" s="57"/>
      <c r="B1153" s="32"/>
      <c r="C1153" s="43"/>
      <c r="D1153" s="43"/>
    </row>
    <row r="1154" spans="1:4" ht="15">
      <c r="A1154" s="57"/>
      <c r="B1154" s="32"/>
      <c r="C1154" s="43"/>
      <c r="D1154" s="43"/>
    </row>
    <row r="1155" spans="1:4" ht="15">
      <c r="A1155" s="57"/>
      <c r="B1155" s="32"/>
      <c r="C1155" s="43"/>
      <c r="D1155" s="43"/>
    </row>
    <row r="1156" spans="1:4" ht="15">
      <c r="A1156" s="57"/>
      <c r="B1156" s="32"/>
      <c r="C1156" s="43"/>
      <c r="D1156" s="43"/>
    </row>
    <row r="1157" spans="1:4" ht="15">
      <c r="A1157" s="57"/>
      <c r="B1157" s="32"/>
      <c r="C1157" s="43"/>
      <c r="D1157" s="43"/>
    </row>
    <row r="1158" spans="1:4" ht="15">
      <c r="A1158" s="57"/>
      <c r="B1158" s="32"/>
      <c r="C1158" s="43"/>
      <c r="D1158" s="43"/>
    </row>
    <row r="1159" spans="1:4" ht="15">
      <c r="A1159" s="57"/>
      <c r="B1159" s="32"/>
      <c r="C1159" s="43"/>
      <c r="D1159" s="43"/>
    </row>
    <row r="1160" spans="1:4" ht="15">
      <c r="A1160" s="57"/>
      <c r="B1160" s="32"/>
      <c r="C1160" s="43"/>
      <c r="D1160" s="43"/>
    </row>
    <row r="1161" spans="1:4" ht="15">
      <c r="A1161" s="57"/>
      <c r="B1161" s="32"/>
      <c r="C1161" s="43"/>
      <c r="D1161" s="43"/>
    </row>
    <row r="1162" spans="1:4" ht="15">
      <c r="A1162" s="57"/>
      <c r="B1162" s="32"/>
      <c r="C1162" s="43"/>
      <c r="D1162" s="43"/>
    </row>
    <row r="1163" spans="1:4" ht="15">
      <c r="A1163" s="57"/>
      <c r="B1163" s="32"/>
      <c r="C1163" s="43"/>
      <c r="D1163" s="43"/>
    </row>
    <row r="1164" spans="1:4" ht="15">
      <c r="A1164" s="57"/>
      <c r="B1164" s="32"/>
      <c r="C1164" s="43"/>
      <c r="D1164" s="43"/>
    </row>
    <row r="1165" spans="1:4" ht="15">
      <c r="A1165" s="57"/>
      <c r="B1165" s="32"/>
      <c r="C1165" s="43"/>
      <c r="D1165" s="43"/>
    </row>
    <row r="1166" spans="1:4" ht="15">
      <c r="A1166" s="57"/>
      <c r="B1166" s="32"/>
      <c r="C1166" s="43"/>
      <c r="D1166" s="43"/>
    </row>
    <row r="1167" spans="1:4" ht="15">
      <c r="A1167" s="57"/>
      <c r="B1167" s="32"/>
      <c r="C1167" s="43"/>
      <c r="D1167" s="43"/>
    </row>
    <row r="1168" spans="1:4" ht="15">
      <c r="A1168" s="57"/>
      <c r="B1168" s="32"/>
      <c r="C1168" s="43"/>
      <c r="D1168" s="43"/>
    </row>
    <row r="1169" spans="1:4" ht="15">
      <c r="A1169" s="57"/>
      <c r="B1169" s="32"/>
      <c r="C1169" s="43"/>
      <c r="D1169" s="43"/>
    </row>
    <row r="1170" spans="1:4" ht="15">
      <c r="A1170" s="57"/>
      <c r="B1170" s="32"/>
      <c r="C1170" s="43"/>
      <c r="D1170" s="43"/>
    </row>
    <row r="1171" spans="1:4" ht="15">
      <c r="A1171" s="57"/>
      <c r="B1171" s="32"/>
      <c r="C1171" s="43"/>
      <c r="D1171" s="43"/>
    </row>
    <row r="1172" spans="1:4" ht="15">
      <c r="A1172" s="57"/>
      <c r="B1172" s="32"/>
      <c r="C1172" s="43"/>
      <c r="D1172" s="43"/>
    </row>
    <row r="1173" spans="1:4" ht="15">
      <c r="A1173" s="57"/>
      <c r="B1173" s="32"/>
      <c r="C1173" s="43"/>
      <c r="D1173" s="43"/>
    </row>
    <row r="1174" spans="1:4" ht="15">
      <c r="A1174" s="57"/>
      <c r="B1174" s="32"/>
      <c r="C1174" s="43"/>
      <c r="D1174" s="43"/>
    </row>
    <row r="1175" spans="1:4" ht="15">
      <c r="A1175" s="57"/>
      <c r="B1175" s="32"/>
      <c r="C1175" s="43"/>
      <c r="D1175" s="43"/>
    </row>
    <row r="1176" spans="1:4" ht="15">
      <c r="A1176" s="57"/>
      <c r="B1176" s="32"/>
      <c r="C1176" s="43"/>
      <c r="D1176" s="43"/>
    </row>
    <row r="1177" spans="1:4" ht="15">
      <c r="A1177" s="57"/>
      <c r="B1177" s="32"/>
      <c r="C1177" s="43"/>
      <c r="D1177" s="43"/>
    </row>
    <row r="1178" spans="1:4" ht="15">
      <c r="A1178" s="57"/>
      <c r="B1178" s="32"/>
      <c r="C1178" s="43"/>
      <c r="D1178" s="43"/>
    </row>
    <row r="1179" spans="1:4" ht="15">
      <c r="A1179" s="57"/>
      <c r="B1179" s="32"/>
      <c r="C1179" s="43"/>
      <c r="D1179" s="43"/>
    </row>
    <row r="1180" spans="1:4" ht="15">
      <c r="A1180" s="57"/>
      <c r="B1180" s="32"/>
      <c r="C1180" s="43"/>
      <c r="D1180" s="43"/>
    </row>
    <row r="1181" spans="1:4" ht="15">
      <c r="A1181" s="57"/>
      <c r="B1181" s="32"/>
      <c r="C1181" s="43"/>
      <c r="D1181" s="43"/>
    </row>
    <row r="1182" spans="1:4" ht="15">
      <c r="A1182" s="57"/>
      <c r="B1182" s="32"/>
      <c r="C1182" s="43"/>
      <c r="D1182" s="43"/>
    </row>
    <row r="1183" spans="1:4" ht="15">
      <c r="A1183" s="57"/>
      <c r="B1183" s="32"/>
      <c r="C1183" s="43"/>
      <c r="D1183" s="43"/>
    </row>
    <row r="1184" spans="1:4" ht="15">
      <c r="A1184" s="57"/>
      <c r="B1184" s="32"/>
      <c r="C1184" s="43"/>
      <c r="D1184" s="43"/>
    </row>
    <row r="1185" spans="1:4" ht="15">
      <c r="A1185" s="57"/>
      <c r="B1185" s="32"/>
      <c r="C1185" s="43"/>
      <c r="D1185" s="43"/>
    </row>
    <row r="1186" spans="1:4" ht="15">
      <c r="A1186" s="57"/>
      <c r="B1186" s="32"/>
      <c r="C1186" s="43"/>
      <c r="D1186" s="43"/>
    </row>
    <row r="1187" spans="1:4" ht="15">
      <c r="A1187" s="57"/>
      <c r="B1187" s="32"/>
      <c r="C1187" s="43"/>
      <c r="D1187" s="43"/>
    </row>
    <row r="1188" spans="1:4" ht="15">
      <c r="A1188" s="57"/>
      <c r="B1188" s="32"/>
      <c r="C1188" s="43"/>
      <c r="D1188" s="43"/>
    </row>
    <row r="1189" spans="1:4" ht="15">
      <c r="A1189" s="57"/>
      <c r="B1189" s="32"/>
      <c r="C1189" s="43"/>
      <c r="D1189" s="43"/>
    </row>
    <row r="1190" spans="1:4" ht="15">
      <c r="A1190" s="57"/>
      <c r="B1190" s="32"/>
      <c r="C1190" s="43"/>
      <c r="D1190" s="43"/>
    </row>
    <row r="1191" spans="1:4" ht="15">
      <c r="A1191" s="57"/>
      <c r="B1191" s="32"/>
      <c r="C1191" s="43"/>
      <c r="D1191" s="43"/>
    </row>
    <row r="1192" spans="1:4" ht="15">
      <c r="A1192" s="57"/>
      <c r="B1192" s="32"/>
      <c r="C1192" s="43"/>
      <c r="D1192" s="43"/>
    </row>
    <row r="1193" spans="1:4" ht="15">
      <c r="A1193" s="57"/>
      <c r="B1193" s="32"/>
      <c r="C1193" s="43"/>
      <c r="D1193" s="43"/>
    </row>
    <row r="1194" spans="1:4" ht="15">
      <c r="A1194" s="57"/>
      <c r="B1194" s="32"/>
      <c r="C1194" s="43"/>
      <c r="D1194" s="43"/>
    </row>
    <row r="1195" spans="1:4" ht="15">
      <c r="A1195" s="57"/>
      <c r="B1195" s="32"/>
      <c r="C1195" s="43"/>
      <c r="D1195" s="43"/>
    </row>
    <row r="1196" spans="1:4" ht="15">
      <c r="A1196" s="57"/>
      <c r="B1196" s="32"/>
      <c r="C1196" s="43"/>
      <c r="D1196" s="43"/>
    </row>
    <row r="1197" spans="1:4" ht="15">
      <c r="A1197" s="57"/>
      <c r="B1197" s="32"/>
      <c r="C1197" s="43"/>
      <c r="D1197" s="43"/>
    </row>
    <row r="1198" spans="1:4" ht="15">
      <c r="A1198" s="57"/>
      <c r="B1198" s="32"/>
      <c r="C1198" s="43"/>
      <c r="D1198" s="43"/>
    </row>
    <row r="1199" spans="1:4" ht="15">
      <c r="A1199" s="57"/>
      <c r="B1199" s="32"/>
      <c r="C1199" s="43"/>
      <c r="D1199" s="43"/>
    </row>
    <row r="1200" spans="1:4" ht="15">
      <c r="A1200" s="57"/>
      <c r="B1200" s="32"/>
      <c r="C1200" s="43"/>
      <c r="D1200" s="43"/>
    </row>
    <row r="1201" spans="1:4" ht="15">
      <c r="A1201" s="57"/>
      <c r="B1201" s="32"/>
      <c r="C1201" s="43"/>
      <c r="D1201" s="43"/>
    </row>
    <row r="1202" spans="1:4" ht="15">
      <c r="A1202" s="57"/>
      <c r="B1202" s="32"/>
      <c r="C1202" s="43"/>
      <c r="D1202" s="43"/>
    </row>
    <row r="1203" spans="1:4" ht="15">
      <c r="A1203" s="57"/>
      <c r="B1203" s="32"/>
      <c r="C1203" s="43"/>
      <c r="D1203" s="43"/>
    </row>
    <row r="1204" spans="1:4" ht="15">
      <c r="A1204" s="57"/>
      <c r="B1204" s="32"/>
      <c r="C1204" s="43"/>
      <c r="D1204" s="43"/>
    </row>
    <row r="1205" spans="1:4" ht="15">
      <c r="A1205" s="57"/>
      <c r="B1205" s="32"/>
      <c r="C1205" s="43"/>
      <c r="D1205" s="43"/>
    </row>
    <row r="1206" spans="1:4" ht="15">
      <c r="A1206" s="57"/>
      <c r="B1206" s="32"/>
      <c r="C1206" s="43"/>
      <c r="D1206" s="43"/>
    </row>
    <row r="1207" spans="1:4" ht="15">
      <c r="A1207" s="57"/>
      <c r="B1207" s="32"/>
      <c r="C1207" s="43"/>
      <c r="D1207" s="43"/>
    </row>
    <row r="1208" spans="1:4" ht="15">
      <c r="A1208" s="57"/>
      <c r="B1208" s="32"/>
      <c r="C1208" s="43"/>
      <c r="D1208" s="43"/>
    </row>
    <row r="1209" spans="1:4" ht="15">
      <c r="A1209" s="57"/>
      <c r="B1209" s="32"/>
      <c r="C1209" s="43"/>
      <c r="D1209" s="43"/>
    </row>
    <row r="1210" spans="1:4" ht="15">
      <c r="A1210" s="57"/>
      <c r="B1210" s="32"/>
      <c r="C1210" s="43"/>
      <c r="D1210" s="43"/>
    </row>
    <row r="1211" spans="1:4" ht="15">
      <c r="A1211" s="57"/>
      <c r="B1211" s="32"/>
      <c r="C1211" s="43"/>
      <c r="D1211" s="43"/>
    </row>
    <row r="1212" spans="1:4" ht="15">
      <c r="A1212" s="57"/>
      <c r="B1212" s="32"/>
      <c r="C1212" s="43"/>
      <c r="D1212" s="43"/>
    </row>
    <row r="1213" spans="1:4" ht="15">
      <c r="A1213" s="57"/>
      <c r="B1213" s="32"/>
      <c r="C1213" s="43"/>
      <c r="D1213" s="43"/>
    </row>
    <row r="1214" spans="1:4" ht="15">
      <c r="A1214" s="57"/>
      <c r="B1214" s="32"/>
      <c r="C1214" s="43"/>
      <c r="D1214" s="43"/>
    </row>
    <row r="1215" spans="1:4" ht="15">
      <c r="A1215" s="57"/>
      <c r="B1215" s="32"/>
      <c r="C1215" s="43"/>
      <c r="D1215" s="43"/>
    </row>
    <row r="1216" spans="1:4" ht="15">
      <c r="A1216" s="57"/>
      <c r="B1216" s="32"/>
      <c r="C1216" s="43"/>
      <c r="D1216" s="43"/>
    </row>
    <row r="1217" spans="1:4" ht="15">
      <c r="A1217" s="57"/>
      <c r="B1217" s="32"/>
      <c r="C1217" s="43"/>
      <c r="D1217" s="43"/>
    </row>
    <row r="1218" spans="1:4" ht="15">
      <c r="A1218" s="57"/>
      <c r="B1218" s="32"/>
      <c r="C1218" s="43"/>
      <c r="D1218" s="43"/>
    </row>
    <row r="1219" spans="1:4" ht="15">
      <c r="A1219" s="57"/>
      <c r="B1219" s="32"/>
      <c r="C1219" s="43"/>
      <c r="D1219" s="43"/>
    </row>
    <row r="1220" spans="1:4" ht="15">
      <c r="A1220" s="57"/>
      <c r="B1220" s="32"/>
      <c r="C1220" s="43"/>
      <c r="D1220" s="43"/>
    </row>
    <row r="1221" spans="1:4" ht="15">
      <c r="A1221" s="57"/>
      <c r="B1221" s="32"/>
      <c r="C1221" s="43"/>
      <c r="D1221" s="43"/>
    </row>
    <row r="1222" spans="1:4" ht="15">
      <c r="A1222" s="57"/>
      <c r="B1222" s="32"/>
      <c r="C1222" s="43"/>
      <c r="D1222" s="43"/>
    </row>
    <row r="1223" spans="1:4" ht="15">
      <c r="A1223" s="57"/>
      <c r="B1223" s="32"/>
      <c r="C1223" s="43"/>
      <c r="D1223" s="43"/>
    </row>
    <row r="1224" spans="1:4" ht="15">
      <c r="A1224" s="57"/>
      <c r="B1224" s="32"/>
      <c r="C1224" s="43"/>
      <c r="D1224" s="43"/>
    </row>
    <row r="1225" spans="1:4" ht="15">
      <c r="A1225" s="57"/>
      <c r="B1225" s="32"/>
      <c r="C1225" s="43"/>
      <c r="D1225" s="43"/>
    </row>
    <row r="1226" spans="1:4" ht="15">
      <c r="A1226" s="57"/>
      <c r="B1226" s="32"/>
      <c r="C1226" s="43"/>
      <c r="D1226" s="43"/>
    </row>
    <row r="1227" spans="1:4" ht="15">
      <c r="A1227" s="57"/>
      <c r="B1227" s="32"/>
      <c r="C1227" s="43"/>
      <c r="D1227" s="43"/>
    </row>
    <row r="1228" spans="1:4" ht="15">
      <c r="A1228" s="57"/>
      <c r="B1228" s="32"/>
      <c r="C1228" s="43"/>
      <c r="D1228" s="43"/>
    </row>
    <row r="1229" spans="1:4" ht="15">
      <c r="A1229" s="57"/>
      <c r="B1229" s="32"/>
      <c r="C1229" s="43"/>
      <c r="D1229" s="43"/>
    </row>
    <row r="1230" spans="1:4" ht="15">
      <c r="A1230" s="57"/>
      <c r="B1230" s="32"/>
      <c r="C1230" s="43"/>
      <c r="D1230" s="43"/>
    </row>
    <row r="1231" spans="1:4" ht="15">
      <c r="A1231" s="57"/>
      <c r="B1231" s="32"/>
      <c r="C1231" s="43"/>
      <c r="D1231" s="43"/>
    </row>
    <row r="1232" spans="1:4" ht="15">
      <c r="A1232" s="57"/>
      <c r="B1232" s="32"/>
      <c r="C1232" s="43"/>
      <c r="D1232" s="43"/>
    </row>
    <row r="1233" spans="1:4" ht="15">
      <c r="A1233" s="57"/>
      <c r="B1233" s="32"/>
      <c r="C1233" s="43"/>
      <c r="D1233" s="43"/>
    </row>
    <row r="1234" spans="1:4" ht="15">
      <c r="A1234" s="57"/>
      <c r="B1234" s="32"/>
      <c r="C1234" s="43"/>
      <c r="D1234" s="43"/>
    </row>
    <row r="1235" spans="1:4" ht="15">
      <c r="A1235" s="57"/>
      <c r="B1235" s="32"/>
      <c r="C1235" s="43"/>
      <c r="D1235" s="43"/>
    </row>
    <row r="1236" spans="1:4" ht="15">
      <c r="A1236" s="57"/>
      <c r="B1236" s="32"/>
      <c r="C1236" s="43"/>
      <c r="D1236" s="43"/>
    </row>
    <row r="1237" spans="1:4" ht="15">
      <c r="A1237" s="57"/>
      <c r="B1237" s="32"/>
      <c r="C1237" s="43"/>
      <c r="D1237" s="43"/>
    </row>
    <row r="1238" spans="1:4" ht="15">
      <c r="A1238" s="57"/>
      <c r="B1238" s="32"/>
      <c r="C1238" s="43"/>
      <c r="D1238" s="43"/>
    </row>
    <row r="1239" spans="1:4" ht="15">
      <c r="A1239" s="57"/>
      <c r="B1239" s="32"/>
      <c r="C1239" s="43"/>
      <c r="D1239" s="43"/>
    </row>
    <row r="1240" spans="1:4" ht="15">
      <c r="A1240" s="57"/>
      <c r="B1240" s="32"/>
      <c r="C1240" s="43"/>
      <c r="D1240" s="43"/>
    </row>
    <row r="1241" spans="1:4" ht="15">
      <c r="A1241" s="57"/>
      <c r="B1241" s="32"/>
      <c r="C1241" s="43"/>
      <c r="D1241" s="43"/>
    </row>
    <row r="1242" spans="1:4" ht="15">
      <c r="A1242" s="57"/>
      <c r="B1242" s="32"/>
      <c r="C1242" s="43"/>
      <c r="D1242" s="43"/>
    </row>
    <row r="1243" spans="1:4" ht="15">
      <c r="A1243" s="57"/>
      <c r="B1243" s="32"/>
      <c r="C1243" s="43"/>
      <c r="D1243" s="43"/>
    </row>
    <row r="1244" spans="1:4" ht="15">
      <c r="A1244" s="57"/>
      <c r="B1244" s="32"/>
      <c r="C1244" s="43"/>
      <c r="D1244" s="43"/>
    </row>
    <row r="1245" spans="1:4" ht="15">
      <c r="A1245" s="57"/>
      <c r="B1245" s="32"/>
      <c r="C1245" s="43"/>
      <c r="D1245" s="43"/>
    </row>
    <row r="1246" spans="1:4" ht="15">
      <c r="A1246" s="57"/>
      <c r="B1246" s="32"/>
      <c r="C1246" s="43"/>
      <c r="D1246" s="43"/>
    </row>
    <row r="1247" spans="1:4" ht="15">
      <c r="A1247" s="57"/>
      <c r="B1247" s="32"/>
      <c r="C1247" s="43"/>
      <c r="D1247" s="43"/>
    </row>
    <row r="1248" spans="1:4" ht="15">
      <c r="A1248" s="57"/>
      <c r="B1248" s="32"/>
      <c r="C1248" s="43"/>
      <c r="D1248" s="43"/>
    </row>
    <row r="1249" spans="1:4" ht="15">
      <c r="A1249" s="57"/>
      <c r="B1249" s="32"/>
      <c r="C1249" s="43"/>
      <c r="D1249" s="43"/>
    </row>
    <row r="1250" spans="1:4" ht="15">
      <c r="A1250" s="57"/>
      <c r="B1250" s="32"/>
      <c r="C1250" s="43"/>
      <c r="D1250" s="43"/>
    </row>
    <row r="1251" spans="1:4" ht="15">
      <c r="A1251" s="57"/>
      <c r="B1251" s="32"/>
      <c r="C1251" s="43"/>
      <c r="D1251" s="43"/>
    </row>
    <row r="1252" spans="1:4" ht="15">
      <c r="A1252" s="57"/>
      <c r="B1252" s="32"/>
      <c r="C1252" s="43"/>
      <c r="D1252" s="43"/>
    </row>
    <row r="1253" spans="1:4" ht="15">
      <c r="A1253" s="57"/>
      <c r="B1253" s="32"/>
      <c r="C1253" s="43"/>
      <c r="D1253" s="43"/>
    </row>
    <row r="1254" spans="1:4" ht="15">
      <c r="A1254" s="57"/>
      <c r="B1254" s="32"/>
      <c r="C1254" s="43"/>
      <c r="D1254" s="43"/>
    </row>
    <row r="1255" spans="1:4" ht="15">
      <c r="A1255" s="57"/>
      <c r="B1255" s="32"/>
      <c r="C1255" s="43"/>
      <c r="D1255" s="43"/>
    </row>
    <row r="1256" spans="1:4" ht="15">
      <c r="A1256" s="57"/>
      <c r="B1256" s="32"/>
      <c r="C1256" s="43"/>
      <c r="D1256" s="43"/>
    </row>
    <row r="1257" spans="1:4" ht="15">
      <c r="A1257" s="57"/>
      <c r="B1257" s="32"/>
      <c r="C1257" s="43"/>
      <c r="D1257" s="43"/>
    </row>
    <row r="1258" spans="1:4" ht="15">
      <c r="A1258" s="57"/>
      <c r="B1258" s="32"/>
      <c r="C1258" s="43"/>
      <c r="D1258" s="43"/>
    </row>
    <row r="1259" spans="1:4" ht="15">
      <c r="A1259" s="57"/>
      <c r="B1259" s="32"/>
      <c r="C1259" s="43"/>
      <c r="D1259" s="43"/>
    </row>
    <row r="1260" spans="1:4" ht="15">
      <c r="A1260" s="57"/>
      <c r="B1260" s="32"/>
      <c r="C1260" s="43"/>
      <c r="D1260" s="43"/>
    </row>
    <row r="1261" spans="1:4" ht="15">
      <c r="A1261" s="57"/>
      <c r="B1261" s="32"/>
      <c r="C1261" s="43"/>
      <c r="D1261" s="43"/>
    </row>
    <row r="1262" spans="1:4" ht="15">
      <c r="A1262" s="57"/>
      <c r="B1262" s="32"/>
      <c r="C1262" s="43"/>
      <c r="D1262" s="43"/>
    </row>
    <row r="1263" spans="1:4" ht="15">
      <c r="A1263" s="57"/>
      <c r="B1263" s="32"/>
      <c r="C1263" s="43"/>
      <c r="D1263" s="43"/>
    </row>
    <row r="1264" spans="1:4" ht="15">
      <c r="A1264" s="57"/>
      <c r="B1264" s="32"/>
      <c r="C1264" s="43"/>
      <c r="D1264" s="43"/>
    </row>
    <row r="1265" spans="1:4" ht="15">
      <c r="A1265" s="57"/>
      <c r="B1265" s="32"/>
      <c r="C1265" s="43"/>
      <c r="D1265" s="43"/>
    </row>
    <row r="1266" spans="1:4" ht="15">
      <c r="A1266" s="57"/>
      <c r="B1266" s="32"/>
      <c r="C1266" s="43"/>
      <c r="D1266" s="43"/>
    </row>
    <row r="1267" spans="1:4" ht="15">
      <c r="A1267" s="57"/>
      <c r="B1267" s="32"/>
      <c r="C1267" s="43"/>
      <c r="D1267" s="43"/>
    </row>
    <row r="1268" spans="1:4" ht="15">
      <c r="A1268" s="57"/>
      <c r="B1268" s="32"/>
      <c r="C1268" s="43"/>
      <c r="D1268" s="43"/>
    </row>
    <row r="1269" spans="1:4" ht="15">
      <c r="A1269" s="57"/>
      <c r="B1269" s="32"/>
      <c r="C1269" s="43"/>
      <c r="D1269" s="43"/>
    </row>
    <row r="1270" spans="1:4" ht="15">
      <c r="A1270" s="57"/>
      <c r="B1270" s="32"/>
      <c r="C1270" s="43"/>
      <c r="D1270" s="43"/>
    </row>
    <row r="1271" spans="1:4" ht="15">
      <c r="A1271" s="57"/>
      <c r="B1271" s="32"/>
      <c r="C1271" s="43"/>
      <c r="D1271" s="43"/>
    </row>
    <row r="1272" spans="1:4" ht="15">
      <c r="A1272" s="57"/>
      <c r="B1272" s="32"/>
      <c r="C1272" s="43"/>
      <c r="D1272" s="43"/>
    </row>
    <row r="1273" spans="1:4" ht="15">
      <c r="A1273" s="57"/>
      <c r="B1273" s="32"/>
      <c r="C1273" s="43"/>
      <c r="D1273" s="43"/>
    </row>
    <row r="1274" spans="1:4" ht="15">
      <c r="A1274" s="57"/>
      <c r="B1274" s="32"/>
      <c r="C1274" s="43"/>
      <c r="D1274" s="43"/>
    </row>
    <row r="1275" spans="1:4" ht="15">
      <c r="A1275" s="57"/>
      <c r="B1275" s="32"/>
      <c r="C1275" s="43"/>
      <c r="D1275" s="43"/>
    </row>
    <row r="1276" spans="1:4" ht="15">
      <c r="A1276" s="57"/>
      <c r="B1276" s="32"/>
      <c r="C1276" s="43"/>
      <c r="D1276" s="43"/>
    </row>
    <row r="1277" spans="1:4" ht="15">
      <c r="A1277" s="57"/>
      <c r="B1277" s="32"/>
      <c r="C1277" s="43"/>
      <c r="D1277" s="43"/>
    </row>
    <row r="1278" spans="1:4" ht="15">
      <c r="A1278" s="57"/>
      <c r="B1278" s="32"/>
      <c r="C1278" s="43"/>
      <c r="D1278" s="43"/>
    </row>
    <row r="1279" spans="1:4" ht="15">
      <c r="A1279" s="57"/>
      <c r="B1279" s="32"/>
      <c r="C1279" s="43"/>
      <c r="D1279" s="43"/>
    </row>
    <row r="1280" spans="1:4" ht="15">
      <c r="A1280" s="57"/>
      <c r="B1280" s="32"/>
      <c r="C1280" s="43"/>
      <c r="D1280" s="43"/>
    </row>
    <row r="1281" spans="1:4" ht="15">
      <c r="A1281" s="57"/>
      <c r="B1281" s="32"/>
      <c r="C1281" s="43"/>
      <c r="D1281" s="43"/>
    </row>
    <row r="1282" spans="1:4" ht="15">
      <c r="A1282" s="57"/>
      <c r="B1282" s="32"/>
      <c r="C1282" s="43"/>
      <c r="D1282" s="43"/>
    </row>
    <row r="1283" spans="1:4" ht="15">
      <c r="A1283" s="57"/>
      <c r="B1283" s="32"/>
      <c r="C1283" s="43"/>
      <c r="D1283" s="43"/>
    </row>
    <row r="1284" spans="1:4" ht="15">
      <c r="A1284" s="57"/>
      <c r="B1284" s="32"/>
      <c r="C1284" s="43"/>
      <c r="D1284" s="43"/>
    </row>
    <row r="1285" spans="1:4" ht="15">
      <c r="A1285" s="57"/>
      <c r="B1285" s="32"/>
      <c r="C1285" s="43"/>
      <c r="D1285" s="43"/>
    </row>
    <row r="1286" spans="1:4" ht="15">
      <c r="A1286" s="57"/>
      <c r="B1286" s="32"/>
      <c r="C1286" s="43"/>
      <c r="D1286" s="43"/>
    </row>
    <row r="1287" spans="1:4" ht="15">
      <c r="A1287" s="57"/>
      <c r="B1287" s="32"/>
      <c r="C1287" s="43"/>
      <c r="D1287" s="43"/>
    </row>
    <row r="1288" spans="1:4" ht="15">
      <c r="A1288" s="57"/>
      <c r="B1288" s="32"/>
      <c r="C1288" s="43"/>
      <c r="D1288" s="43"/>
    </row>
    <row r="1289" spans="1:4" ht="15">
      <c r="A1289" s="57"/>
      <c r="B1289" s="32"/>
      <c r="C1289" s="43"/>
      <c r="D1289" s="43"/>
    </row>
    <row r="1290" spans="1:4" ht="15">
      <c r="A1290" s="57"/>
      <c r="B1290" s="32"/>
      <c r="C1290" s="43"/>
      <c r="D1290" s="43"/>
    </row>
    <row r="1291" spans="1:4" ht="15">
      <c r="A1291" s="57"/>
      <c r="B1291" s="32"/>
      <c r="C1291" s="43"/>
      <c r="D1291" s="43"/>
    </row>
    <row r="1292" spans="1:4" ht="15">
      <c r="A1292" s="57"/>
      <c r="B1292" s="32"/>
      <c r="C1292" s="43"/>
      <c r="D1292" s="43"/>
    </row>
    <row r="1293" spans="1:4" ht="15">
      <c r="A1293" s="57"/>
      <c r="B1293" s="32"/>
      <c r="C1293" s="43"/>
      <c r="D1293" s="43"/>
    </row>
    <row r="1294" spans="1:4" ht="15">
      <c r="A1294" s="57"/>
      <c r="B1294" s="32"/>
      <c r="C1294" s="43"/>
      <c r="D1294" s="43"/>
    </row>
    <row r="1295" spans="1:4" ht="15">
      <c r="A1295" s="57"/>
      <c r="B1295" s="32"/>
      <c r="C1295" s="43"/>
      <c r="D1295" s="43"/>
    </row>
    <row r="1296" spans="1:4" ht="15">
      <c r="A1296" s="57"/>
      <c r="B1296" s="32"/>
      <c r="C1296" s="43"/>
      <c r="D1296" s="43"/>
    </row>
    <row r="1297" spans="1:4" ht="15">
      <c r="A1297" s="57"/>
      <c r="B1297" s="32"/>
      <c r="C1297" s="43"/>
      <c r="D1297" s="43"/>
    </row>
    <row r="1298" spans="1:4" ht="15">
      <c r="A1298" s="57"/>
      <c r="B1298" s="32"/>
      <c r="C1298" s="43"/>
      <c r="D1298" s="43"/>
    </row>
    <row r="1299" spans="1:4" ht="15">
      <c r="A1299" s="57"/>
      <c r="B1299" s="32"/>
      <c r="C1299" s="43"/>
      <c r="D1299" s="43"/>
    </row>
    <row r="1300" spans="1:4" ht="15">
      <c r="A1300" s="57"/>
      <c r="B1300" s="32"/>
      <c r="C1300" s="43"/>
      <c r="D1300" s="43"/>
    </row>
    <row r="1301" spans="1:4" ht="15">
      <c r="A1301" s="57"/>
      <c r="B1301" s="32"/>
      <c r="C1301" s="43"/>
      <c r="D1301" s="43"/>
    </row>
    <row r="1302" spans="1:4" ht="15">
      <c r="A1302" s="57"/>
      <c r="B1302" s="32"/>
      <c r="C1302" s="43"/>
      <c r="D1302" s="43"/>
    </row>
    <row r="1303" spans="1:4" ht="15">
      <c r="A1303" s="57"/>
      <c r="B1303" s="32"/>
      <c r="C1303" s="43"/>
      <c r="D1303" s="43"/>
    </row>
    <row r="1304" spans="1:4" ht="15">
      <c r="A1304" s="57"/>
      <c r="B1304" s="32"/>
      <c r="C1304" s="43"/>
      <c r="D1304" s="43"/>
    </row>
    <row r="1305" spans="1:4" ht="15">
      <c r="A1305" s="57"/>
      <c r="B1305" s="32"/>
      <c r="C1305" s="43"/>
      <c r="D1305" s="43"/>
    </row>
    <row r="1306" spans="1:4" ht="15">
      <c r="A1306" s="57"/>
      <c r="B1306" s="32"/>
      <c r="C1306" s="43"/>
      <c r="D1306" s="43"/>
    </row>
    <row r="1307" spans="1:4" ht="15">
      <c r="A1307" s="57"/>
      <c r="B1307" s="32"/>
      <c r="C1307" s="43"/>
      <c r="D1307" s="43"/>
    </row>
    <row r="1308" spans="1:4" ht="15">
      <c r="A1308" s="57"/>
      <c r="B1308" s="32"/>
      <c r="C1308" s="43"/>
      <c r="D1308" s="43"/>
    </row>
    <row r="1309" spans="1:4" ht="15">
      <c r="A1309" s="57"/>
      <c r="B1309" s="32"/>
      <c r="C1309" s="43"/>
      <c r="D1309" s="43"/>
    </row>
    <row r="1310" spans="1:4" ht="15">
      <c r="A1310" s="57"/>
      <c r="B1310" s="32"/>
      <c r="C1310" s="43"/>
      <c r="D1310" s="43"/>
    </row>
    <row r="1311" spans="1:4" ht="15">
      <c r="A1311" s="57"/>
      <c r="B1311" s="32"/>
      <c r="C1311" s="43"/>
      <c r="D1311" s="43"/>
    </row>
    <row r="1312" spans="1:4" ht="15">
      <c r="A1312" s="57"/>
      <c r="B1312" s="32"/>
      <c r="C1312" s="43"/>
      <c r="D1312" s="43"/>
    </row>
    <row r="1313" spans="1:4" ht="15">
      <c r="A1313" s="57"/>
      <c r="B1313" s="32"/>
      <c r="C1313" s="43"/>
      <c r="D1313" s="43"/>
    </row>
    <row r="1314" spans="1:4" ht="15">
      <c r="A1314" s="57"/>
      <c r="B1314" s="32"/>
      <c r="C1314" s="43"/>
      <c r="D1314" s="43"/>
    </row>
    <row r="1315" spans="1:4" ht="15">
      <c r="A1315" s="57"/>
      <c r="B1315" s="32"/>
      <c r="C1315" s="43"/>
      <c r="D1315" s="43"/>
    </row>
    <row r="1316" spans="1:4" ht="15">
      <c r="A1316" s="57"/>
      <c r="B1316" s="32"/>
      <c r="C1316" s="43"/>
      <c r="D1316" s="43"/>
    </row>
    <row r="1317" spans="1:4" ht="15">
      <c r="A1317" s="57"/>
      <c r="B1317" s="32"/>
      <c r="C1317" s="43"/>
      <c r="D1317" s="43"/>
    </row>
    <row r="1318" spans="1:4" ht="15">
      <c r="A1318" s="57"/>
      <c r="B1318" s="32"/>
      <c r="C1318" s="43"/>
      <c r="D1318" s="43"/>
    </row>
    <row r="1319" spans="1:4" ht="15">
      <c r="A1319" s="57"/>
      <c r="B1319" s="32"/>
      <c r="C1319" s="43"/>
      <c r="D1319" s="43"/>
    </row>
    <row r="1320" spans="1:4" ht="15">
      <c r="A1320" s="57"/>
      <c r="B1320" s="32"/>
      <c r="C1320" s="43"/>
      <c r="D1320" s="43"/>
    </row>
    <row r="1321" spans="1:4" ht="15">
      <c r="A1321" s="57"/>
      <c r="B1321" s="32"/>
      <c r="C1321" s="43"/>
      <c r="D1321" s="43"/>
    </row>
    <row r="1322" spans="1:4" ht="15">
      <c r="A1322" s="57"/>
      <c r="B1322" s="32"/>
      <c r="C1322" s="43"/>
      <c r="D1322" s="43"/>
    </row>
    <row r="1323" spans="1:4" ht="15">
      <c r="A1323" s="57"/>
      <c r="B1323" s="32"/>
      <c r="C1323" s="43"/>
      <c r="D1323" s="43"/>
    </row>
    <row r="1324" spans="1:4" ht="15">
      <c r="A1324" s="57"/>
      <c r="B1324" s="32"/>
      <c r="C1324" s="43"/>
      <c r="D1324" s="43"/>
    </row>
    <row r="1325" spans="1:4" ht="15">
      <c r="A1325" s="57"/>
      <c r="B1325" s="32"/>
      <c r="C1325" s="43"/>
      <c r="D1325" s="43"/>
    </row>
    <row r="1326" spans="1:4" ht="15">
      <c r="A1326" s="57"/>
      <c r="B1326" s="32"/>
      <c r="C1326" s="43"/>
      <c r="D1326" s="43"/>
    </row>
    <row r="1327" spans="1:4" ht="15">
      <c r="A1327" s="57"/>
      <c r="B1327" s="32"/>
      <c r="C1327" s="43"/>
      <c r="D1327" s="43"/>
    </row>
    <row r="1328" spans="1:4" ht="15">
      <c r="A1328" s="57"/>
      <c r="B1328" s="32"/>
      <c r="C1328" s="43"/>
      <c r="D1328" s="43"/>
    </row>
    <row r="1329" spans="1:4" ht="15">
      <c r="A1329" s="57"/>
      <c r="B1329" s="32"/>
      <c r="C1329" s="43"/>
      <c r="D1329" s="43"/>
    </row>
    <row r="1330" spans="1:4" ht="15">
      <c r="A1330" s="57"/>
      <c r="B1330" s="32"/>
      <c r="C1330" s="43"/>
      <c r="D1330" s="43"/>
    </row>
    <row r="1331" spans="1:4" ht="15">
      <c r="A1331" s="57"/>
      <c r="B1331" s="32"/>
      <c r="C1331" s="43"/>
      <c r="D1331" s="43"/>
    </row>
    <row r="1332" spans="1:4" ht="15">
      <c r="A1332" s="57"/>
      <c r="B1332" s="32"/>
      <c r="C1332" s="43"/>
      <c r="D1332" s="43"/>
    </row>
    <row r="1333" spans="1:4" ht="15">
      <c r="A1333" s="57"/>
      <c r="B1333" s="32"/>
      <c r="C1333" s="43"/>
      <c r="D1333" s="43"/>
    </row>
    <row r="1334" spans="1:4" ht="15">
      <c r="A1334" s="57"/>
      <c r="B1334" s="32"/>
      <c r="C1334" s="43"/>
      <c r="D1334" s="43"/>
    </row>
    <row r="1335" spans="1:4" ht="15">
      <c r="A1335" s="57"/>
      <c r="B1335" s="32"/>
      <c r="C1335" s="43"/>
      <c r="D1335" s="43"/>
    </row>
    <row r="1336" spans="1:4" ht="15">
      <c r="A1336" s="57"/>
      <c r="B1336" s="32"/>
      <c r="C1336" s="43"/>
      <c r="D1336" s="43"/>
    </row>
    <row r="1337" spans="1:4" ht="15">
      <c r="A1337" s="57"/>
      <c r="B1337" s="32"/>
      <c r="C1337" s="43"/>
      <c r="D1337" s="43"/>
    </row>
    <row r="1338" spans="1:4" ht="15">
      <c r="A1338" s="57"/>
      <c r="B1338" s="32"/>
      <c r="C1338" s="43"/>
      <c r="D1338" s="43"/>
    </row>
    <row r="1339" spans="1:4" ht="15">
      <c r="A1339" s="57"/>
      <c r="B1339" s="32"/>
      <c r="C1339" s="43"/>
      <c r="D1339" s="43"/>
    </row>
    <row r="1340" spans="1:4" ht="15">
      <c r="A1340" s="57"/>
      <c r="B1340" s="32"/>
      <c r="C1340" s="43"/>
      <c r="D1340" s="43"/>
    </row>
    <row r="1341" spans="1:4" ht="15">
      <c r="A1341" s="57"/>
      <c r="B1341" s="32"/>
      <c r="C1341" s="43"/>
      <c r="D1341" s="43"/>
    </row>
    <row r="1342" spans="1:4" ht="15">
      <c r="A1342" s="57"/>
      <c r="B1342" s="32"/>
      <c r="C1342" s="43"/>
      <c r="D1342" s="43"/>
    </row>
    <row r="1343" spans="1:4" ht="15">
      <c r="A1343" s="57"/>
      <c r="B1343" s="32"/>
      <c r="C1343" s="43"/>
      <c r="D1343" s="43"/>
    </row>
    <row r="1344" spans="1:4" ht="15">
      <c r="A1344" s="57"/>
      <c r="B1344" s="32"/>
      <c r="C1344" s="43"/>
      <c r="D1344" s="43"/>
    </row>
    <row r="1345" spans="1:4" ht="15">
      <c r="A1345" s="57"/>
      <c r="B1345" s="32"/>
      <c r="C1345" s="43"/>
      <c r="D1345" s="43"/>
    </row>
    <row r="1346" spans="1:4" ht="15">
      <c r="A1346" s="57"/>
      <c r="B1346" s="32"/>
      <c r="C1346" s="43"/>
      <c r="D1346" s="43"/>
    </row>
    <row r="1347" spans="1:4" ht="15">
      <c r="A1347" s="57"/>
      <c r="B1347" s="32"/>
      <c r="C1347" s="43"/>
      <c r="D1347" s="43"/>
    </row>
    <row r="1348" spans="1:4" ht="15">
      <c r="A1348" s="57"/>
      <c r="B1348" s="32"/>
      <c r="C1348" s="43"/>
      <c r="D1348" s="43"/>
    </row>
    <row r="1349" spans="1:4" ht="15">
      <c r="A1349" s="57"/>
      <c r="B1349" s="32"/>
      <c r="C1349" s="43"/>
      <c r="D1349" s="43"/>
    </row>
    <row r="1350" spans="1:4" ht="15">
      <c r="A1350" s="57"/>
      <c r="B1350" s="32"/>
      <c r="C1350" s="43"/>
      <c r="D1350" s="43"/>
    </row>
    <row r="1351" spans="1:4" ht="15">
      <c r="A1351" s="57"/>
      <c r="B1351" s="32"/>
      <c r="C1351" s="43"/>
      <c r="D1351" s="43"/>
    </row>
    <row r="1352" spans="1:4" ht="15">
      <c r="A1352" s="57"/>
      <c r="B1352" s="32"/>
      <c r="C1352" s="43"/>
      <c r="D1352" s="43"/>
    </row>
    <row r="1353" spans="1:4" ht="15">
      <c r="A1353" s="57"/>
      <c r="B1353" s="32"/>
      <c r="C1353" s="43"/>
      <c r="D1353" s="43"/>
    </row>
    <row r="1354" spans="1:4" ht="15">
      <c r="A1354" s="57"/>
      <c r="B1354" s="32"/>
      <c r="C1354" s="43"/>
      <c r="D1354" s="43"/>
    </row>
    <row r="1355" spans="1:4" ht="15">
      <c r="A1355" s="57"/>
      <c r="B1355" s="32"/>
      <c r="C1355" s="43"/>
      <c r="D1355" s="43"/>
    </row>
    <row r="1356" spans="1:4" ht="15">
      <c r="A1356" s="57"/>
      <c r="B1356" s="32"/>
      <c r="C1356" s="43"/>
      <c r="D1356" s="43"/>
    </row>
    <row r="1357" spans="1:4" ht="15">
      <c r="A1357" s="57"/>
      <c r="B1357" s="32"/>
      <c r="C1357" s="43"/>
      <c r="D1357" s="43"/>
    </row>
    <row r="1358" spans="1:4" ht="15">
      <c r="A1358" s="57"/>
      <c r="B1358" s="32"/>
      <c r="C1358" s="43"/>
      <c r="D1358" s="43"/>
    </row>
    <row r="1359" spans="1:4" ht="15">
      <c r="A1359" s="57"/>
      <c r="B1359" s="32"/>
      <c r="C1359" s="43"/>
      <c r="D1359" s="43"/>
    </row>
    <row r="1360" spans="1:4" ht="15">
      <c r="A1360" s="57"/>
      <c r="B1360" s="32"/>
      <c r="C1360" s="43"/>
      <c r="D1360" s="43"/>
    </row>
    <row r="1361" spans="1:4" ht="15">
      <c r="A1361" s="57"/>
      <c r="B1361" s="32"/>
      <c r="C1361" s="43"/>
      <c r="D1361" s="43"/>
    </row>
    <row r="1362" spans="1:4" ht="15">
      <c r="A1362" s="57"/>
      <c r="B1362" s="32"/>
      <c r="C1362" s="43"/>
      <c r="D1362" s="43"/>
    </row>
    <row r="1363" spans="1:4" ht="15">
      <c r="A1363" s="57"/>
      <c r="B1363" s="32"/>
      <c r="C1363" s="43"/>
      <c r="D1363" s="43"/>
    </row>
    <row r="1364" spans="1:4" ht="15">
      <c r="A1364" s="57"/>
      <c r="B1364" s="32"/>
      <c r="C1364" s="43"/>
      <c r="D1364" s="43"/>
    </row>
    <row r="1365" spans="1:4" ht="15">
      <c r="A1365" s="57"/>
      <c r="B1365" s="32"/>
      <c r="C1365" s="43"/>
      <c r="D1365" s="43"/>
    </row>
    <row r="1366" spans="1:4" ht="15">
      <c r="A1366" s="57"/>
      <c r="B1366" s="32"/>
      <c r="C1366" s="43"/>
      <c r="D1366" s="43"/>
    </row>
    <row r="1367" spans="1:4" ht="15">
      <c r="A1367" s="57"/>
      <c r="B1367" s="32"/>
      <c r="C1367" s="43"/>
      <c r="D1367" s="43"/>
    </row>
    <row r="1368" spans="1:4" ht="15">
      <c r="A1368" s="57"/>
      <c r="B1368" s="32"/>
      <c r="C1368" s="43"/>
      <c r="D1368" s="43"/>
    </row>
    <row r="1369" spans="1:4" ht="15">
      <c r="A1369" s="57"/>
      <c r="B1369" s="32"/>
      <c r="C1369" s="43"/>
      <c r="D1369" s="43"/>
    </row>
    <row r="1370" spans="1:4" ht="15">
      <c r="A1370" s="57"/>
      <c r="B1370" s="32"/>
      <c r="C1370" s="43"/>
      <c r="D1370" s="43"/>
    </row>
    <row r="1371" spans="1:4" ht="15">
      <c r="A1371" s="57"/>
      <c r="B1371" s="32"/>
      <c r="C1371" s="43"/>
      <c r="D1371" s="43"/>
    </row>
    <row r="1372" spans="1:4" ht="15">
      <c r="A1372" s="57"/>
      <c r="B1372" s="32"/>
      <c r="C1372" s="43"/>
      <c r="D1372" s="43"/>
    </row>
    <row r="1373" spans="1:4" ht="15">
      <c r="A1373" s="57"/>
      <c r="B1373" s="32"/>
      <c r="C1373" s="43"/>
      <c r="D1373" s="43"/>
    </row>
    <row r="1374" spans="1:4" ht="15">
      <c r="A1374" s="57"/>
      <c r="B1374" s="32"/>
      <c r="C1374" s="43"/>
      <c r="D1374" s="43"/>
    </row>
    <row r="1375" spans="1:4" ht="15">
      <c r="A1375" s="57"/>
      <c r="B1375" s="32"/>
      <c r="C1375" s="43"/>
      <c r="D1375" s="43"/>
    </row>
    <row r="1376" spans="1:4" ht="15">
      <c r="A1376" s="57"/>
      <c r="B1376" s="32"/>
      <c r="C1376" s="43"/>
      <c r="D1376" s="43"/>
    </row>
    <row r="1377" spans="1:4" ht="15">
      <c r="A1377" s="57"/>
      <c r="B1377" s="32"/>
      <c r="C1377" s="43"/>
      <c r="D1377" s="43"/>
    </row>
    <row r="1378" spans="1:4" ht="15">
      <c r="A1378" s="57"/>
      <c r="B1378" s="32"/>
      <c r="C1378" s="43"/>
      <c r="D1378" s="43"/>
    </row>
    <row r="1379" spans="1:4" ht="15">
      <c r="A1379" s="57"/>
      <c r="B1379" s="32"/>
      <c r="C1379" s="43"/>
      <c r="D1379" s="43"/>
    </row>
    <row r="1380" spans="1:4" ht="15">
      <c r="A1380" s="57"/>
      <c r="B1380" s="32"/>
      <c r="C1380" s="43"/>
      <c r="D1380" s="43"/>
    </row>
    <row r="1381" spans="1:4" ht="15">
      <c r="A1381" s="57"/>
      <c r="B1381" s="32"/>
      <c r="C1381" s="43"/>
      <c r="D1381" s="43"/>
    </row>
    <row r="1382" spans="1:4" ht="15">
      <c r="A1382" s="57"/>
      <c r="B1382" s="32"/>
      <c r="C1382" s="43"/>
      <c r="D1382" s="43"/>
    </row>
    <row r="1383" spans="1:4" ht="15">
      <c r="A1383" s="57"/>
      <c r="B1383" s="32"/>
      <c r="C1383" s="43"/>
      <c r="D1383" s="43"/>
    </row>
    <row r="1384" spans="1:4" ht="15">
      <c r="A1384" s="57"/>
      <c r="B1384" s="32"/>
      <c r="C1384" s="43"/>
      <c r="D1384" s="43"/>
    </row>
    <row r="1385" spans="1:4" ht="15">
      <c r="A1385" s="57"/>
      <c r="B1385" s="32"/>
      <c r="C1385" s="43"/>
      <c r="D1385" s="43"/>
    </row>
    <row r="1386" spans="1:4" ht="15">
      <c r="A1386" s="57"/>
      <c r="B1386" s="32"/>
      <c r="C1386" s="43"/>
      <c r="D1386" s="43"/>
    </row>
    <row r="1387" spans="1:4" ht="15">
      <c r="A1387" s="57"/>
      <c r="B1387" s="32"/>
      <c r="C1387" s="43"/>
      <c r="D1387" s="43"/>
    </row>
    <row r="1388" spans="1:4" ht="15">
      <c r="A1388" s="57"/>
      <c r="B1388" s="32"/>
      <c r="C1388" s="43"/>
      <c r="D1388" s="43"/>
    </row>
    <row r="1389" spans="1:4" ht="15">
      <c r="A1389" s="57"/>
      <c r="B1389" s="32"/>
      <c r="C1389" s="43"/>
      <c r="D1389" s="43"/>
    </row>
    <row r="1390" spans="1:4" ht="15">
      <c r="A1390" s="57"/>
      <c r="B1390" s="32"/>
      <c r="C1390" s="43"/>
      <c r="D1390" s="43"/>
    </row>
    <row r="1391" spans="1:4" ht="15">
      <c r="A1391" s="57"/>
      <c r="B1391" s="32"/>
      <c r="C1391" s="43"/>
      <c r="D1391" s="43"/>
    </row>
    <row r="1392" spans="1:4" ht="15">
      <c r="A1392" s="57"/>
      <c r="B1392" s="32"/>
      <c r="C1392" s="43"/>
      <c r="D1392" s="43"/>
    </row>
    <row r="1393" spans="1:4" ht="15">
      <c r="A1393" s="57"/>
      <c r="B1393" s="32"/>
      <c r="C1393" s="43"/>
      <c r="D1393" s="43"/>
    </row>
    <row r="1394" spans="1:4" ht="15">
      <c r="A1394" s="57"/>
      <c r="B1394" s="32"/>
      <c r="C1394" s="43"/>
      <c r="D1394" s="43"/>
    </row>
    <row r="1395" spans="1:4" ht="15">
      <c r="A1395" s="57"/>
      <c r="B1395" s="32"/>
      <c r="C1395" s="43"/>
      <c r="D1395" s="43"/>
    </row>
    <row r="1396" spans="1:4" ht="15">
      <c r="A1396" s="57"/>
      <c r="B1396" s="32"/>
      <c r="C1396" s="43"/>
      <c r="D1396" s="43"/>
    </row>
    <row r="1397" spans="1:4" ht="15">
      <c r="A1397" s="57"/>
      <c r="B1397" s="32"/>
      <c r="C1397" s="43"/>
      <c r="D1397" s="43"/>
    </row>
    <row r="1398" spans="1:4" ht="15">
      <c r="A1398" s="57"/>
      <c r="B1398" s="32"/>
      <c r="C1398" s="43"/>
      <c r="D1398" s="43"/>
    </row>
    <row r="1399" spans="1:4" ht="15">
      <c r="A1399" s="57"/>
      <c r="B1399" s="32"/>
      <c r="C1399" s="43"/>
      <c r="D1399" s="43"/>
    </row>
    <row r="1400" spans="1:4" ht="15">
      <c r="A1400" s="57"/>
      <c r="B1400" s="32"/>
      <c r="C1400" s="43"/>
      <c r="D1400" s="43"/>
    </row>
    <row r="1401" spans="1:4" ht="15">
      <c r="A1401" s="57"/>
      <c r="B1401" s="32"/>
      <c r="C1401" s="43"/>
      <c r="D1401" s="43"/>
    </row>
    <row r="1402" spans="1:4" ht="15">
      <c r="A1402" s="57"/>
      <c r="B1402" s="32"/>
      <c r="C1402" s="43"/>
      <c r="D1402" s="43"/>
    </row>
    <row r="1403" spans="1:4" ht="15">
      <c r="A1403" s="57"/>
      <c r="B1403" s="32"/>
      <c r="C1403" s="43"/>
      <c r="D1403" s="43"/>
    </row>
    <row r="1404" spans="1:4" ht="15">
      <c r="A1404" s="57"/>
      <c r="B1404" s="32"/>
      <c r="C1404" s="43"/>
      <c r="D1404" s="43"/>
    </row>
    <row r="1405" spans="1:4" ht="15">
      <c r="A1405" s="57"/>
      <c r="B1405" s="32"/>
      <c r="C1405" s="43"/>
      <c r="D1405" s="43"/>
    </row>
    <row r="1406" spans="1:4" ht="15">
      <c r="A1406" s="57"/>
      <c r="B1406" s="32"/>
      <c r="C1406" s="43"/>
      <c r="D1406" s="43"/>
    </row>
    <row r="1407" spans="1:4" ht="15">
      <c r="A1407" s="57"/>
      <c r="B1407" s="32"/>
      <c r="C1407" s="43"/>
      <c r="D1407" s="43"/>
    </row>
    <row r="1408" spans="1:4" ht="15">
      <c r="A1408" s="57"/>
      <c r="B1408" s="32"/>
      <c r="C1408" s="43"/>
      <c r="D1408" s="43"/>
    </row>
    <row r="1409" spans="1:4" ht="15">
      <c r="A1409" s="57"/>
      <c r="B1409" s="32"/>
      <c r="C1409" s="43"/>
      <c r="D1409" s="43"/>
    </row>
    <row r="1410" spans="1:4" ht="15">
      <c r="A1410" s="57"/>
      <c r="B1410" s="32"/>
      <c r="C1410" s="43"/>
      <c r="D1410" s="43"/>
    </row>
    <row r="1411" spans="1:4" ht="15">
      <c r="A1411" s="57"/>
      <c r="B1411" s="32"/>
      <c r="C1411" s="43"/>
      <c r="D1411" s="43"/>
    </row>
    <row r="1412" spans="1:4" ht="15">
      <c r="A1412" s="57"/>
      <c r="B1412" s="32"/>
      <c r="C1412" s="43"/>
      <c r="D1412" s="43"/>
    </row>
    <row r="1413" spans="1:4" ht="15">
      <c r="A1413" s="57"/>
      <c r="B1413" s="32"/>
      <c r="C1413" s="43"/>
      <c r="D1413" s="43"/>
    </row>
    <row r="1414" spans="1:4" ht="15">
      <c r="A1414" s="57"/>
      <c r="B1414" s="32"/>
      <c r="C1414" s="43"/>
      <c r="D1414" s="43"/>
    </row>
    <row r="1415" spans="1:4" ht="15">
      <c r="A1415" s="57"/>
      <c r="B1415" s="32"/>
      <c r="C1415" s="43"/>
      <c r="D1415" s="43"/>
    </row>
    <row r="1416" spans="1:4" ht="15">
      <c r="A1416" s="57"/>
      <c r="B1416" s="32"/>
      <c r="C1416" s="43"/>
      <c r="D1416" s="43"/>
    </row>
    <row r="1417" spans="1:4" ht="15">
      <c r="A1417" s="57"/>
      <c r="B1417" s="32"/>
      <c r="C1417" s="43"/>
      <c r="D1417" s="43"/>
    </row>
    <row r="1418" spans="1:4" ht="15">
      <c r="A1418" s="57"/>
      <c r="B1418" s="32"/>
      <c r="C1418" s="43"/>
      <c r="D1418" s="43"/>
    </row>
    <row r="1419" spans="1:4" ht="15">
      <c r="A1419" s="57"/>
      <c r="B1419" s="32"/>
      <c r="C1419" s="43"/>
      <c r="D1419" s="43"/>
    </row>
    <row r="1420" spans="1:4" ht="15">
      <c r="A1420" s="57"/>
      <c r="B1420" s="32"/>
      <c r="C1420" s="43"/>
      <c r="D1420" s="43"/>
    </row>
    <row r="1421" spans="1:4" ht="15">
      <c r="A1421" s="57"/>
      <c r="B1421" s="32"/>
      <c r="C1421" s="43"/>
      <c r="D1421" s="43"/>
    </row>
    <row r="1422" spans="1:4" ht="15">
      <c r="A1422" s="57"/>
      <c r="B1422" s="32"/>
      <c r="C1422" s="43"/>
      <c r="D1422" s="43"/>
    </row>
    <row r="1423" spans="1:4" ht="15">
      <c r="A1423" s="57"/>
      <c r="B1423" s="32"/>
      <c r="C1423" s="43"/>
      <c r="D1423" s="43"/>
    </row>
    <row r="1424" spans="1:4" ht="15">
      <c r="A1424" s="57"/>
      <c r="B1424" s="32"/>
      <c r="C1424" s="43"/>
      <c r="D1424" s="43"/>
    </row>
    <row r="1425" spans="1:4" ht="15">
      <c r="A1425" s="57"/>
      <c r="B1425" s="32"/>
      <c r="C1425" s="43"/>
      <c r="D1425" s="43"/>
    </row>
    <row r="1426" spans="1:4" ht="15">
      <c r="A1426" s="57"/>
      <c r="B1426" s="32"/>
      <c r="C1426" s="43"/>
      <c r="D1426" s="43"/>
    </row>
    <row r="1427" spans="1:4" ht="15">
      <c r="A1427" s="57"/>
      <c r="B1427" s="32"/>
      <c r="C1427" s="43"/>
      <c r="D1427" s="43"/>
    </row>
    <row r="1428" spans="1:4" ht="15">
      <c r="A1428" s="57"/>
      <c r="B1428" s="32"/>
      <c r="C1428" s="43"/>
      <c r="D1428" s="43"/>
    </row>
    <row r="1429" spans="1:4" ht="15">
      <c r="A1429" s="57"/>
      <c r="B1429" s="32"/>
      <c r="C1429" s="43"/>
      <c r="D1429" s="43"/>
    </row>
    <row r="1430" spans="1:4" ht="15">
      <c r="A1430" s="57"/>
      <c r="B1430" s="32"/>
      <c r="C1430" s="43"/>
      <c r="D1430" s="43"/>
    </row>
    <row r="1431" spans="1:4" ht="15">
      <c r="A1431" s="57"/>
      <c r="B1431" s="32"/>
      <c r="C1431" s="43"/>
      <c r="D1431" s="43"/>
    </row>
    <row r="1432" spans="1:4" ht="15">
      <c r="A1432" s="57"/>
      <c r="B1432" s="32"/>
      <c r="C1432" s="43"/>
      <c r="D1432" s="43"/>
    </row>
    <row r="1433" spans="1:4" ht="15">
      <c r="A1433" s="57"/>
      <c r="B1433" s="32"/>
      <c r="C1433" s="43"/>
      <c r="D1433" s="43"/>
    </row>
    <row r="1434" spans="1:4" ht="15">
      <c r="A1434" s="57"/>
      <c r="B1434" s="32"/>
      <c r="C1434" s="43"/>
      <c r="D1434" s="43"/>
    </row>
    <row r="1435" spans="1:4" ht="15">
      <c r="A1435" s="57"/>
      <c r="B1435" s="32"/>
      <c r="C1435" s="43"/>
      <c r="D1435" s="43"/>
    </row>
    <row r="1436" spans="1:4" ht="15">
      <c r="A1436" s="57"/>
      <c r="B1436" s="32"/>
      <c r="C1436" s="43"/>
      <c r="D1436" s="43"/>
    </row>
    <row r="1437" spans="1:4" ht="15">
      <c r="A1437" s="57"/>
      <c r="B1437" s="32"/>
      <c r="C1437" s="43"/>
      <c r="D1437" s="43"/>
    </row>
    <row r="1438" spans="1:4" ht="15">
      <c r="A1438" s="57"/>
      <c r="B1438" s="32"/>
      <c r="C1438" s="43"/>
      <c r="D1438" s="43"/>
    </row>
    <row r="1439" spans="1:4" ht="15">
      <c r="A1439" s="57"/>
      <c r="B1439" s="32"/>
      <c r="C1439" s="43"/>
      <c r="D1439" s="43"/>
    </row>
    <row r="1440" spans="1:4" ht="15">
      <c r="A1440" s="57"/>
      <c r="B1440" s="32"/>
      <c r="C1440" s="43"/>
      <c r="D1440" s="43"/>
    </row>
    <row r="1441" spans="1:4" ht="15">
      <c r="A1441" s="57"/>
      <c r="B1441" s="32"/>
      <c r="C1441" s="43"/>
      <c r="D1441" s="43"/>
    </row>
    <row r="1442" spans="1:4" ht="15">
      <c r="A1442" s="57"/>
      <c r="B1442" s="32"/>
      <c r="C1442" s="43"/>
      <c r="D1442" s="43"/>
    </row>
    <row r="1443" spans="1:4" ht="15">
      <c r="A1443" s="57"/>
      <c r="B1443" s="32"/>
      <c r="C1443" s="43"/>
      <c r="D1443" s="43"/>
    </row>
    <row r="1444" spans="1:4" ht="15">
      <c r="A1444" s="57"/>
      <c r="B1444" s="32"/>
      <c r="C1444" s="43"/>
      <c r="D1444" s="43"/>
    </row>
    <row r="1445" spans="1:4" ht="15">
      <c r="A1445" s="57"/>
      <c r="B1445" s="32"/>
      <c r="C1445" s="43"/>
      <c r="D1445" s="43"/>
    </row>
    <row r="1446" spans="1:4" ht="15">
      <c r="A1446" s="57"/>
      <c r="B1446" s="32"/>
      <c r="C1446" s="43"/>
      <c r="D1446" s="43"/>
    </row>
    <row r="1447" spans="1:4" ht="15">
      <c r="A1447" s="57"/>
      <c r="B1447" s="32"/>
      <c r="C1447" s="43"/>
      <c r="D1447" s="43"/>
    </row>
    <row r="1448" spans="1:4" ht="15">
      <c r="A1448" s="57"/>
      <c r="B1448" s="32"/>
      <c r="C1448" s="43"/>
      <c r="D1448" s="43"/>
    </row>
    <row r="1449" spans="1:4" ht="15">
      <c r="A1449" s="57"/>
      <c r="B1449" s="32"/>
      <c r="C1449" s="43"/>
      <c r="D1449" s="43"/>
    </row>
    <row r="1450" spans="1:4" ht="15">
      <c r="A1450" s="57"/>
      <c r="B1450" s="32"/>
      <c r="C1450" s="43"/>
      <c r="D1450" s="43"/>
    </row>
    <row r="1451" spans="1:4" ht="15">
      <c r="A1451" s="57"/>
      <c r="B1451" s="32"/>
      <c r="C1451" s="43"/>
      <c r="D1451" s="43"/>
    </row>
    <row r="1452" spans="1:4" ht="15">
      <c r="A1452" s="57"/>
      <c r="B1452" s="32"/>
      <c r="C1452" s="43"/>
      <c r="D1452" s="43"/>
    </row>
    <row r="1453" spans="1:4" ht="15">
      <c r="A1453" s="57"/>
      <c r="B1453" s="32"/>
      <c r="C1453" s="43"/>
      <c r="D1453" s="43"/>
    </row>
    <row r="1454" spans="1:4" ht="15">
      <c r="A1454" s="57"/>
      <c r="B1454" s="32"/>
      <c r="C1454" s="43"/>
      <c r="D1454" s="43"/>
    </row>
    <row r="1455" spans="1:4" ht="15">
      <c r="A1455" s="57"/>
      <c r="B1455" s="32"/>
      <c r="C1455" s="43"/>
      <c r="D1455" s="43"/>
    </row>
    <row r="1456" spans="1:4" ht="15">
      <c r="A1456" s="57"/>
      <c r="B1456" s="32"/>
      <c r="C1456" s="43"/>
      <c r="D1456" s="43"/>
    </row>
    <row r="1457" spans="1:4" ht="15">
      <c r="A1457" s="57"/>
      <c r="B1457" s="32"/>
      <c r="C1457" s="43"/>
      <c r="D1457" s="43"/>
    </row>
    <row r="1458" spans="1:4" ht="15">
      <c r="A1458" s="57"/>
      <c r="B1458" s="32"/>
      <c r="C1458" s="43"/>
      <c r="D1458" s="43"/>
    </row>
    <row r="1459" spans="1:4" ht="15">
      <c r="A1459" s="57"/>
      <c r="B1459" s="32"/>
      <c r="C1459" s="43"/>
      <c r="D1459" s="43"/>
    </row>
    <row r="1460" spans="1:4" ht="15">
      <c r="A1460" s="57"/>
      <c r="B1460" s="32"/>
      <c r="C1460" s="43"/>
      <c r="D1460" s="43"/>
    </row>
    <row r="1461" spans="1:4" ht="15">
      <c r="A1461" s="57"/>
      <c r="B1461" s="32"/>
      <c r="C1461" s="43"/>
      <c r="D1461" s="43"/>
    </row>
    <row r="1462" spans="1:4" ht="15">
      <c r="A1462" s="57"/>
      <c r="B1462" s="32"/>
      <c r="C1462" s="43"/>
      <c r="D1462" s="43"/>
    </row>
    <row r="1463" spans="1:4" ht="15">
      <c r="A1463" s="57"/>
      <c r="B1463" s="32"/>
      <c r="C1463" s="43"/>
      <c r="D1463" s="43"/>
    </row>
    <row r="1464" spans="1:4" ht="15">
      <c r="A1464" s="57"/>
      <c r="B1464" s="32"/>
      <c r="C1464" s="43"/>
      <c r="D1464" s="43"/>
    </row>
    <row r="1465" spans="1:4" ht="15">
      <c r="A1465" s="57"/>
      <c r="B1465" s="32"/>
      <c r="C1465" s="43"/>
      <c r="D1465" s="43"/>
    </row>
    <row r="1466" spans="1:4" ht="15">
      <c r="A1466" s="57"/>
      <c r="B1466" s="32"/>
      <c r="C1466" s="43"/>
      <c r="D1466" s="43"/>
    </row>
    <row r="1467" spans="1:4" ht="15">
      <c r="A1467" s="57"/>
      <c r="B1467" s="32"/>
      <c r="C1467" s="43"/>
      <c r="D1467" s="43"/>
    </row>
    <row r="1468" spans="1:4" ht="15">
      <c r="A1468" s="57"/>
      <c r="B1468" s="32"/>
      <c r="C1468" s="43"/>
      <c r="D1468" s="43"/>
    </row>
    <row r="1469" spans="1:4" ht="15">
      <c r="A1469" s="57"/>
      <c r="B1469" s="32"/>
      <c r="C1469" s="43"/>
      <c r="D1469" s="43"/>
    </row>
    <row r="1470" spans="1:4" ht="15">
      <c r="A1470" s="57"/>
      <c r="B1470" s="32"/>
      <c r="C1470" s="43"/>
      <c r="D1470" s="43"/>
    </row>
    <row r="1471" spans="1:4" ht="15">
      <c r="A1471" s="57"/>
      <c r="B1471" s="32"/>
      <c r="C1471" s="43"/>
      <c r="D1471" s="43"/>
    </row>
    <row r="1472" spans="1:4" ht="15">
      <c r="A1472" s="57"/>
      <c r="B1472" s="32"/>
      <c r="C1472" s="43"/>
      <c r="D1472" s="43"/>
    </row>
    <row r="1473" spans="1:4" ht="15">
      <c r="A1473" s="57"/>
      <c r="B1473" s="32"/>
      <c r="C1473" s="43"/>
      <c r="D1473" s="43"/>
    </row>
    <row r="1474" spans="1:4" ht="15">
      <c r="A1474" s="57"/>
      <c r="B1474" s="32"/>
      <c r="C1474" s="43"/>
      <c r="D1474" s="43"/>
    </row>
    <row r="1475" spans="1:4" ht="15">
      <c r="A1475" s="57"/>
      <c r="B1475" s="32"/>
      <c r="C1475" s="43"/>
      <c r="D1475" s="43"/>
    </row>
    <row r="1476" spans="1:4" ht="15">
      <c r="A1476" s="57"/>
      <c r="B1476" s="32"/>
      <c r="C1476" s="43"/>
      <c r="D1476" s="43"/>
    </row>
    <row r="1477" spans="1:4" ht="15">
      <c r="A1477" s="57"/>
      <c r="B1477" s="32"/>
      <c r="C1477" s="43"/>
      <c r="D1477" s="43"/>
    </row>
    <row r="1478" spans="1:4" ht="15">
      <c r="A1478" s="57"/>
      <c r="B1478" s="32"/>
      <c r="C1478" s="43"/>
      <c r="D1478" s="43"/>
    </row>
    <row r="1479" spans="1:4" ht="15">
      <c r="A1479" s="57"/>
      <c r="B1479" s="32"/>
      <c r="C1479" s="43"/>
      <c r="D1479" s="43"/>
    </row>
    <row r="1480" spans="1:4" ht="15">
      <c r="A1480" s="57"/>
      <c r="B1480" s="32"/>
      <c r="C1480" s="43"/>
      <c r="D1480" s="43"/>
    </row>
    <row r="1481" spans="1:4" ht="15">
      <c r="A1481" s="57"/>
      <c r="B1481" s="32"/>
      <c r="C1481" s="43"/>
      <c r="D1481" s="43"/>
    </row>
    <row r="1482" spans="1:4" ht="15">
      <c r="A1482" s="57"/>
      <c r="B1482" s="32"/>
      <c r="C1482" s="43"/>
      <c r="D1482" s="43"/>
    </row>
    <row r="1483" spans="1:4" ht="15">
      <c r="A1483" s="57"/>
      <c r="B1483" s="32"/>
      <c r="C1483" s="43"/>
      <c r="D1483" s="43"/>
    </row>
    <row r="1484" spans="1:4" ht="15">
      <c r="A1484" s="57"/>
      <c r="B1484" s="32"/>
      <c r="C1484" s="43"/>
      <c r="D1484" s="43"/>
    </row>
    <row r="1485" spans="1:4" ht="15">
      <c r="A1485" s="57"/>
      <c r="B1485" s="32"/>
      <c r="C1485" s="43"/>
      <c r="D1485" s="43"/>
    </row>
    <row r="1486" spans="1:4" ht="15">
      <c r="A1486" s="57"/>
      <c r="B1486" s="32"/>
      <c r="C1486" s="43"/>
      <c r="D1486" s="43"/>
    </row>
    <row r="1487" spans="1:4" ht="15">
      <c r="A1487" s="57"/>
      <c r="B1487" s="32"/>
      <c r="C1487" s="43"/>
      <c r="D1487" s="43"/>
    </row>
    <row r="1488" spans="1:4" ht="15">
      <c r="A1488" s="57"/>
      <c r="B1488" s="32"/>
      <c r="C1488" s="43"/>
      <c r="D1488" s="43"/>
    </row>
    <row r="1489" spans="1:4" ht="15">
      <c r="A1489" s="57"/>
      <c r="B1489" s="32"/>
      <c r="C1489" s="43"/>
      <c r="D1489" s="43"/>
    </row>
    <row r="1490" spans="1:4" ht="15">
      <c r="A1490" s="57"/>
      <c r="B1490" s="32"/>
      <c r="C1490" s="43"/>
      <c r="D1490" s="43"/>
    </row>
    <row r="1491" spans="1:4" ht="15">
      <c r="A1491" s="57"/>
      <c r="B1491" s="32"/>
      <c r="C1491" s="43"/>
      <c r="D1491" s="43"/>
    </row>
    <row r="1492" spans="1:4" ht="15">
      <c r="A1492" s="57"/>
      <c r="B1492" s="32"/>
      <c r="C1492" s="43"/>
      <c r="D1492" s="43"/>
    </row>
    <row r="1493" spans="1:4" ht="15">
      <c r="A1493" s="57"/>
      <c r="B1493" s="32"/>
      <c r="C1493" s="43"/>
      <c r="D1493" s="43"/>
    </row>
    <row r="1494" spans="1:4" ht="15">
      <c r="A1494" s="57"/>
      <c r="B1494" s="32"/>
      <c r="C1494" s="43"/>
      <c r="D1494" s="43"/>
    </row>
    <row r="1495" spans="1:4" ht="15">
      <c r="A1495" s="57"/>
      <c r="B1495" s="32"/>
      <c r="C1495" s="43"/>
      <c r="D1495" s="43"/>
    </row>
    <row r="1496" spans="1:4" ht="15">
      <c r="A1496" s="57"/>
      <c r="B1496" s="32"/>
      <c r="C1496" s="43"/>
      <c r="D1496" s="43"/>
    </row>
    <row r="1497" spans="1:4" ht="15">
      <c r="A1497" s="57"/>
      <c r="B1497" s="32"/>
      <c r="C1497" s="43"/>
      <c r="D1497" s="43"/>
    </row>
    <row r="1498" spans="1:4" ht="15">
      <c r="A1498" s="57"/>
      <c r="B1498" s="32"/>
      <c r="C1498" s="43"/>
      <c r="D1498" s="43"/>
    </row>
    <row r="1499" spans="1:4" ht="15">
      <c r="A1499" s="57"/>
      <c r="B1499" s="32"/>
      <c r="C1499" s="43"/>
      <c r="D1499" s="43"/>
    </row>
    <row r="1500" spans="1:4" ht="15">
      <c r="A1500" s="57"/>
      <c r="B1500" s="32"/>
      <c r="C1500" s="43"/>
      <c r="D1500" s="43"/>
    </row>
    <row r="1501" spans="1:4" ht="15">
      <c r="A1501" s="57"/>
      <c r="B1501" s="32"/>
      <c r="C1501" s="43"/>
      <c r="D1501" s="43"/>
    </row>
    <row r="1502" spans="1:4" ht="15">
      <c r="A1502" s="57"/>
      <c r="B1502" s="32"/>
      <c r="C1502" s="43"/>
      <c r="D1502" s="43"/>
    </row>
    <row r="1503" spans="1:4" ht="15">
      <c r="A1503" s="57"/>
      <c r="B1503" s="32"/>
      <c r="C1503" s="43"/>
      <c r="D1503" s="43"/>
    </row>
    <row r="1504" spans="1:4" ht="15">
      <c r="A1504" s="57"/>
      <c r="B1504" s="32"/>
      <c r="C1504" s="43"/>
      <c r="D1504" s="43"/>
    </row>
    <row r="1505" spans="1:4" ht="15">
      <c r="A1505" s="57"/>
      <c r="B1505" s="32"/>
      <c r="C1505" s="43"/>
      <c r="D1505" s="43"/>
    </row>
    <row r="1506" spans="1:4" ht="15">
      <c r="A1506" s="57"/>
      <c r="B1506" s="32"/>
      <c r="C1506" s="43"/>
      <c r="D1506" s="43"/>
    </row>
    <row r="1507" spans="1:4" ht="15">
      <c r="A1507" s="57"/>
      <c r="B1507" s="32"/>
      <c r="C1507" s="43"/>
      <c r="D1507" s="43"/>
    </row>
    <row r="1508" spans="1:4" ht="15">
      <c r="A1508" s="57"/>
      <c r="B1508" s="32"/>
      <c r="C1508" s="43"/>
      <c r="D1508" s="43"/>
    </row>
    <row r="1509" spans="1:4" ht="15">
      <c r="A1509" s="57"/>
      <c r="B1509" s="32"/>
      <c r="C1509" s="43"/>
      <c r="D1509" s="43"/>
    </row>
    <row r="1510" spans="1:4" ht="15">
      <c r="A1510" s="57"/>
      <c r="B1510" s="32"/>
      <c r="C1510" s="43"/>
      <c r="D1510" s="43"/>
    </row>
    <row r="1511" spans="1:4" ht="15">
      <c r="A1511" s="57"/>
      <c r="B1511" s="32"/>
      <c r="C1511" s="43"/>
      <c r="D1511" s="43"/>
    </row>
    <row r="1512" spans="1:4" ht="15">
      <c r="A1512" s="57"/>
      <c r="B1512" s="32"/>
      <c r="C1512" s="43"/>
      <c r="D1512" s="43"/>
    </row>
    <row r="1513" spans="1:4" ht="15">
      <c r="A1513" s="57"/>
      <c r="B1513" s="32"/>
      <c r="C1513" s="43"/>
      <c r="D1513" s="43"/>
    </row>
    <row r="1514" spans="1:4" ht="15">
      <c r="A1514" s="57"/>
      <c r="B1514" s="32"/>
      <c r="C1514" s="43"/>
      <c r="D1514" s="43"/>
    </row>
    <row r="1515" spans="1:4" ht="15">
      <c r="A1515" s="57"/>
      <c r="B1515" s="32"/>
      <c r="C1515" s="43"/>
      <c r="D1515" s="43"/>
    </row>
    <row r="1516" spans="1:4" ht="15">
      <c r="A1516" s="57"/>
      <c r="B1516" s="32"/>
      <c r="C1516" s="43"/>
      <c r="D1516" s="43"/>
    </row>
    <row r="1517" spans="1:4" ht="15">
      <c r="A1517" s="57"/>
      <c r="B1517" s="32"/>
      <c r="C1517" s="43"/>
      <c r="D1517" s="43"/>
    </row>
    <row r="1518" spans="1:4" ht="15">
      <c r="A1518" s="57"/>
      <c r="B1518" s="32"/>
      <c r="C1518" s="43"/>
      <c r="D1518" s="43"/>
    </row>
    <row r="1519" spans="1:4" ht="15">
      <c r="A1519" s="57"/>
      <c r="B1519" s="32"/>
      <c r="C1519" s="43"/>
      <c r="D1519" s="43"/>
    </row>
    <row r="1520" spans="1:4" ht="15">
      <c r="A1520" s="57"/>
      <c r="B1520" s="32"/>
      <c r="C1520" s="43"/>
      <c r="D1520" s="43"/>
    </row>
    <row r="1521" spans="1:4" ht="15">
      <c r="A1521" s="57"/>
      <c r="B1521" s="32"/>
      <c r="C1521" s="43"/>
      <c r="D1521" s="43"/>
    </row>
    <row r="1522" spans="1:4" ht="15">
      <c r="A1522" s="57"/>
      <c r="B1522" s="32"/>
      <c r="C1522" s="43"/>
      <c r="D1522" s="43"/>
    </row>
    <row r="1523" spans="1:4" ht="15">
      <c r="A1523" s="57"/>
      <c r="B1523" s="32"/>
      <c r="C1523" s="43"/>
      <c r="D1523" s="43"/>
    </row>
    <row r="1524" spans="1:4" ht="15">
      <c r="A1524" s="57"/>
      <c r="B1524" s="32"/>
      <c r="C1524" s="43"/>
      <c r="D1524" s="43"/>
    </row>
    <row r="1525" spans="1:4" ht="15">
      <c r="A1525" s="57"/>
      <c r="B1525" s="32"/>
      <c r="C1525" s="43"/>
      <c r="D1525" s="43"/>
    </row>
    <row r="1526" spans="1:4" ht="15">
      <c r="A1526" s="57"/>
      <c r="B1526" s="32"/>
      <c r="C1526" s="43"/>
      <c r="D1526" s="43"/>
    </row>
    <row r="1527" spans="1:4" ht="15">
      <c r="A1527" s="57"/>
      <c r="B1527" s="32"/>
      <c r="C1527" s="43"/>
      <c r="D1527" s="43"/>
    </row>
    <row r="1528" spans="1:4" ht="15">
      <c r="A1528" s="57"/>
      <c r="B1528" s="32"/>
      <c r="C1528" s="43"/>
      <c r="D1528" s="43"/>
    </row>
    <row r="1529" spans="1:4" ht="15">
      <c r="A1529" s="57"/>
      <c r="B1529" s="32"/>
      <c r="C1529" s="43"/>
      <c r="D1529" s="43"/>
    </row>
    <row r="1530" spans="1:4" ht="15">
      <c r="A1530" s="57"/>
      <c r="B1530" s="32"/>
      <c r="C1530" s="43"/>
      <c r="D1530" s="43"/>
    </row>
    <row r="1531" spans="1:4" ht="15">
      <c r="A1531" s="57"/>
      <c r="B1531" s="32"/>
      <c r="C1531" s="43"/>
      <c r="D1531" s="43"/>
    </row>
    <row r="1532" spans="1:4" ht="15">
      <c r="A1532" s="57"/>
      <c r="B1532" s="32"/>
      <c r="C1532" s="43"/>
      <c r="D1532" s="43"/>
    </row>
    <row r="1533" spans="1:4" ht="15">
      <c r="A1533" s="57"/>
      <c r="B1533" s="32"/>
      <c r="C1533" s="43"/>
      <c r="D1533" s="43"/>
    </row>
    <row r="1534" spans="1:4" ht="15">
      <c r="A1534" s="57"/>
      <c r="B1534" s="32"/>
      <c r="C1534" s="43"/>
      <c r="D1534" s="43"/>
    </row>
    <row r="1535" spans="1:4" ht="15">
      <c r="A1535" s="57"/>
      <c r="B1535" s="32"/>
      <c r="C1535" s="43"/>
      <c r="D1535" s="43"/>
    </row>
    <row r="1536" spans="1:4" ht="15">
      <c r="A1536" s="57"/>
      <c r="B1536" s="32"/>
      <c r="C1536" s="43"/>
      <c r="D1536" s="43"/>
    </row>
    <row r="1537" spans="1:4" ht="15">
      <c r="A1537" s="57"/>
      <c r="B1537" s="32"/>
      <c r="C1537" s="43"/>
      <c r="D1537" s="43"/>
    </row>
    <row r="1538" spans="1:4" ht="15">
      <c r="A1538" s="57"/>
      <c r="B1538" s="32"/>
      <c r="C1538" s="43"/>
      <c r="D1538" s="43"/>
    </row>
    <row r="1539" spans="1:4" ht="15">
      <c r="A1539" s="57"/>
      <c r="B1539" s="32"/>
      <c r="C1539" s="43"/>
      <c r="D1539" s="43"/>
    </row>
    <row r="1540" spans="1:4" ht="15">
      <c r="A1540" s="57"/>
      <c r="B1540" s="32"/>
      <c r="C1540" s="43"/>
      <c r="D1540" s="43"/>
    </row>
    <row r="1541" spans="1:4" ht="15">
      <c r="A1541" s="57"/>
      <c r="B1541" s="32"/>
      <c r="C1541" s="43"/>
      <c r="D1541" s="43"/>
    </row>
    <row r="1542" spans="1:4" ht="15">
      <c r="A1542" s="57"/>
      <c r="B1542" s="32"/>
      <c r="C1542" s="43"/>
      <c r="D1542" s="43"/>
    </row>
    <row r="1543" spans="1:4" ht="15">
      <c r="A1543" s="57"/>
      <c r="B1543" s="32"/>
      <c r="C1543" s="43"/>
      <c r="D1543" s="43"/>
    </row>
    <row r="1544" spans="1:4" ht="15">
      <c r="A1544" s="57"/>
      <c r="B1544" s="32"/>
      <c r="C1544" s="43"/>
      <c r="D1544" s="43"/>
    </row>
    <row r="1545" spans="1:4" ht="15">
      <c r="A1545" s="57"/>
      <c r="B1545" s="32"/>
      <c r="C1545" s="43"/>
      <c r="D1545" s="43"/>
    </row>
    <row r="1546" spans="1:4" ht="15">
      <c r="A1546" s="57"/>
      <c r="B1546" s="32"/>
      <c r="C1546" s="43"/>
      <c r="D1546" s="43"/>
    </row>
    <row r="1547" spans="1:4" ht="15">
      <c r="A1547" s="57"/>
      <c r="B1547" s="32"/>
      <c r="C1547" s="43"/>
      <c r="D1547" s="43"/>
    </row>
    <row r="1548" spans="1:4" ht="15">
      <c r="A1548" s="57"/>
      <c r="B1548" s="32"/>
      <c r="C1548" s="43"/>
      <c r="D1548" s="43"/>
    </row>
    <row r="1549" spans="1:4" ht="15">
      <c r="A1549" s="57"/>
      <c r="B1549" s="32"/>
      <c r="C1549" s="43"/>
      <c r="D1549" s="43"/>
    </row>
    <row r="1550" spans="1:4" ht="15">
      <c r="A1550" s="57"/>
      <c r="B1550" s="32"/>
      <c r="C1550" s="43"/>
      <c r="D1550" s="43"/>
    </row>
    <row r="1551" spans="1:4" ht="15">
      <c r="A1551" s="57"/>
      <c r="B1551" s="32"/>
      <c r="C1551" s="43"/>
      <c r="D1551" s="43"/>
    </row>
    <row r="1552" spans="1:4" ht="15">
      <c r="A1552" s="57"/>
      <c r="B1552" s="32"/>
      <c r="C1552" s="43"/>
      <c r="D1552" s="43"/>
    </row>
    <row r="1553" spans="1:4" ht="15">
      <c r="A1553" s="57"/>
      <c r="B1553" s="32"/>
      <c r="C1553" s="43"/>
      <c r="D1553" s="43"/>
    </row>
    <row r="1554" spans="1:4" ht="15">
      <c r="A1554" s="57"/>
      <c r="B1554" s="32"/>
      <c r="C1554" s="43"/>
      <c r="D1554" s="43"/>
    </row>
    <row r="1555" spans="1:4" ht="15">
      <c r="A1555" s="57"/>
      <c r="B1555" s="32"/>
      <c r="C1555" s="43"/>
      <c r="D1555" s="43"/>
    </row>
    <row r="1556" spans="1:4" ht="15">
      <c r="A1556" s="57"/>
      <c r="B1556" s="32"/>
      <c r="C1556" s="43"/>
      <c r="D1556" s="43"/>
    </row>
    <row r="1557" spans="1:4" ht="15">
      <c r="A1557" s="57"/>
      <c r="B1557" s="32"/>
      <c r="C1557" s="43"/>
      <c r="D1557" s="43"/>
    </row>
    <row r="1558" spans="1:4" ht="15">
      <c r="A1558" s="57"/>
      <c r="B1558" s="32"/>
      <c r="C1558" s="43"/>
      <c r="D1558" s="43"/>
    </row>
    <row r="1559" spans="1:4" ht="15">
      <c r="A1559" s="57"/>
      <c r="B1559" s="32"/>
      <c r="C1559" s="43"/>
      <c r="D1559" s="43"/>
    </row>
    <row r="1560" spans="1:4" ht="15">
      <c r="A1560" s="57"/>
      <c r="B1560" s="32"/>
      <c r="C1560" s="43"/>
      <c r="D1560" s="43"/>
    </row>
    <row r="1561" spans="1:4" ht="15">
      <c r="A1561" s="57"/>
      <c r="B1561" s="32"/>
      <c r="C1561" s="43"/>
      <c r="D1561" s="43"/>
    </row>
    <row r="1562" spans="1:4" ht="15">
      <c r="A1562" s="57"/>
      <c r="B1562" s="32"/>
      <c r="C1562" s="43"/>
      <c r="D1562" s="43"/>
    </row>
    <row r="1563" spans="1:4" ht="15">
      <c r="A1563" s="57"/>
      <c r="B1563" s="32"/>
      <c r="C1563" s="43"/>
      <c r="D1563" s="43"/>
    </row>
    <row r="1564" spans="1:4" ht="15">
      <c r="A1564" s="57"/>
      <c r="B1564" s="32"/>
      <c r="C1564" s="43"/>
      <c r="D1564" s="43"/>
    </row>
    <row r="1565" spans="1:4" ht="15">
      <c r="A1565" s="57"/>
      <c r="B1565" s="32"/>
      <c r="C1565" s="43"/>
      <c r="D1565" s="43"/>
    </row>
    <row r="1566" spans="1:4" ht="15">
      <c r="A1566" s="57"/>
      <c r="B1566" s="32"/>
      <c r="C1566" s="43"/>
      <c r="D1566" s="43"/>
    </row>
    <row r="1567" spans="1:4" ht="15">
      <c r="A1567" s="57"/>
      <c r="B1567" s="32"/>
      <c r="C1567" s="43"/>
      <c r="D1567" s="43"/>
    </row>
    <row r="1568" spans="1:4" ht="15">
      <c r="A1568" s="57"/>
      <c r="B1568" s="32"/>
      <c r="C1568" s="43"/>
      <c r="D1568" s="43"/>
    </row>
    <row r="1569" spans="1:4" ht="15">
      <c r="A1569" s="57"/>
      <c r="B1569" s="32"/>
      <c r="C1569" s="43"/>
      <c r="D1569" s="43"/>
    </row>
    <row r="1570" spans="1:4" ht="15">
      <c r="A1570" s="57"/>
      <c r="B1570" s="32"/>
      <c r="C1570" s="43"/>
      <c r="D1570" s="43"/>
    </row>
    <row r="1571" spans="1:4" ht="15">
      <c r="A1571" s="57"/>
      <c r="B1571" s="32"/>
      <c r="C1571" s="43"/>
      <c r="D1571" s="43"/>
    </row>
    <row r="1572" spans="1:4" ht="15">
      <c r="A1572" s="57"/>
      <c r="B1572" s="32"/>
      <c r="C1572" s="43"/>
      <c r="D1572" s="43"/>
    </row>
    <row r="1573" spans="1:4" ht="15">
      <c r="A1573" s="57"/>
      <c r="B1573" s="32"/>
      <c r="C1573" s="43"/>
      <c r="D1573" s="43"/>
    </row>
    <row r="1574" spans="1:4" ht="15">
      <c r="A1574" s="57"/>
      <c r="B1574" s="32"/>
      <c r="C1574" s="43"/>
      <c r="D1574" s="43"/>
    </row>
    <row r="1575" spans="1:4" ht="15">
      <c r="A1575" s="57"/>
      <c r="B1575" s="32"/>
      <c r="C1575" s="43"/>
      <c r="D1575" s="43"/>
    </row>
    <row r="1576" spans="1:4" ht="15">
      <c r="A1576" s="57"/>
      <c r="B1576" s="32"/>
      <c r="C1576" s="43"/>
      <c r="D1576" s="43"/>
    </row>
    <row r="1577" spans="1:4" ht="15">
      <c r="A1577" s="57"/>
      <c r="B1577" s="32"/>
      <c r="C1577" s="43"/>
      <c r="D1577" s="43"/>
    </row>
    <row r="1578" spans="1:4" ht="15">
      <c r="A1578" s="57"/>
      <c r="B1578" s="32"/>
      <c r="C1578" s="43"/>
      <c r="D1578" s="43"/>
    </row>
    <row r="1579" spans="1:4" ht="15">
      <c r="A1579" s="57"/>
      <c r="B1579" s="32"/>
      <c r="C1579" s="43"/>
      <c r="D1579" s="43"/>
    </row>
    <row r="1580" spans="1:4" ht="15">
      <c r="A1580" s="57"/>
      <c r="B1580" s="32"/>
      <c r="C1580" s="43"/>
      <c r="D1580" s="43"/>
    </row>
    <row r="1581" spans="1:4" ht="15">
      <c r="A1581" s="57"/>
      <c r="B1581" s="32"/>
      <c r="C1581" s="43"/>
      <c r="D1581" s="43"/>
    </row>
    <row r="1582" spans="1:4" ht="15">
      <c r="A1582" s="57"/>
      <c r="B1582" s="32"/>
      <c r="C1582" s="43"/>
      <c r="D1582" s="43"/>
    </row>
    <row r="1583" spans="1:4" ht="15">
      <c r="A1583" s="57"/>
      <c r="B1583" s="32"/>
      <c r="C1583" s="43"/>
      <c r="D1583" s="43"/>
    </row>
    <row r="1584" spans="1:4" ht="15">
      <c r="A1584" s="57"/>
      <c r="B1584" s="32"/>
      <c r="C1584" s="43"/>
      <c r="D1584" s="43"/>
    </row>
    <row r="1585" spans="1:4" ht="15">
      <c r="A1585" s="57"/>
      <c r="B1585" s="32"/>
      <c r="C1585" s="43"/>
      <c r="D1585" s="43"/>
    </row>
    <row r="1586" spans="1:4" ht="15">
      <c r="A1586" s="57"/>
      <c r="B1586" s="32"/>
      <c r="C1586" s="43"/>
      <c r="D1586" s="43"/>
    </row>
    <row r="1587" spans="1:4" ht="15">
      <c r="A1587" s="57"/>
      <c r="B1587" s="32"/>
      <c r="C1587" s="43"/>
      <c r="D1587" s="43"/>
    </row>
    <row r="1588" spans="1:4" ht="15">
      <c r="A1588" s="57"/>
      <c r="B1588" s="32"/>
      <c r="C1588" s="43"/>
      <c r="D1588" s="43"/>
    </row>
    <row r="1589" spans="1:4" ht="15">
      <c r="A1589" s="57"/>
      <c r="B1589" s="32"/>
      <c r="C1589" s="43"/>
      <c r="D1589" s="43"/>
    </row>
    <row r="1590" spans="1:4" ht="15">
      <c r="A1590" s="57"/>
      <c r="B1590" s="32"/>
      <c r="C1590" s="43"/>
      <c r="D1590" s="43"/>
    </row>
    <row r="1591" spans="1:4" ht="15">
      <c r="A1591" s="57"/>
      <c r="B1591" s="32"/>
      <c r="C1591" s="43"/>
      <c r="D1591" s="43"/>
    </row>
    <row r="1592" spans="1:4" ht="15">
      <c r="A1592" s="57"/>
      <c r="B1592" s="32"/>
      <c r="C1592" s="43"/>
      <c r="D1592" s="43"/>
    </row>
    <row r="1593" spans="1:4" ht="15">
      <c r="A1593" s="57"/>
      <c r="B1593" s="32"/>
      <c r="C1593" s="43"/>
      <c r="D1593" s="43"/>
    </row>
    <row r="1594" spans="1:4" ht="15">
      <c r="A1594" s="57"/>
      <c r="B1594" s="32"/>
      <c r="C1594" s="43"/>
      <c r="D1594" s="43"/>
    </row>
    <row r="1595" spans="1:4" ht="15">
      <c r="A1595" s="57"/>
      <c r="B1595" s="32"/>
      <c r="C1595" s="43"/>
      <c r="D1595" s="43"/>
    </row>
    <row r="1596" spans="1:4" ht="15">
      <c r="A1596" s="57"/>
      <c r="B1596" s="32"/>
      <c r="C1596" s="43"/>
      <c r="D1596" s="43"/>
    </row>
    <row r="1597" spans="1:4" ht="15">
      <c r="A1597" s="57"/>
      <c r="B1597" s="32"/>
      <c r="C1597" s="43"/>
      <c r="D1597" s="43"/>
    </row>
    <row r="1598" spans="1:4" ht="15">
      <c r="A1598" s="57"/>
      <c r="B1598" s="32"/>
      <c r="C1598" s="43"/>
      <c r="D1598" s="43"/>
    </row>
    <row r="1599" spans="1:4" ht="15">
      <c r="A1599" s="57"/>
      <c r="B1599" s="32"/>
      <c r="C1599" s="43"/>
      <c r="D1599" s="43"/>
    </row>
    <row r="1600" spans="1:4" ht="15">
      <c r="A1600" s="57"/>
      <c r="B1600" s="32"/>
      <c r="C1600" s="43"/>
      <c r="D1600" s="43"/>
    </row>
    <row r="1601" spans="1:4" ht="15">
      <c r="A1601" s="57"/>
      <c r="B1601" s="32"/>
      <c r="C1601" s="43"/>
      <c r="D1601" s="43"/>
    </row>
    <row r="1602" spans="1:4" ht="15">
      <c r="A1602" s="57"/>
      <c r="B1602" s="32"/>
      <c r="C1602" s="43"/>
      <c r="D1602" s="43"/>
    </row>
    <row r="1603" spans="1:4" ht="15">
      <c r="A1603" s="57"/>
      <c r="B1603" s="32"/>
      <c r="C1603" s="43"/>
      <c r="D1603" s="43"/>
    </row>
    <row r="1604" spans="1:4" ht="15">
      <c r="A1604" s="57"/>
      <c r="B1604" s="32"/>
      <c r="C1604" s="43"/>
      <c r="D1604" s="43"/>
    </row>
    <row r="1605" spans="1:4" ht="15">
      <c r="A1605" s="57"/>
      <c r="B1605" s="32"/>
      <c r="C1605" s="43"/>
      <c r="D1605" s="43"/>
    </row>
    <row r="1606" spans="1:4" ht="15">
      <c r="A1606" s="57"/>
      <c r="B1606" s="32"/>
      <c r="C1606" s="43"/>
      <c r="D1606" s="43"/>
    </row>
    <row r="1607" spans="1:4" ht="15">
      <c r="A1607" s="57"/>
      <c r="B1607" s="32"/>
      <c r="C1607" s="43"/>
      <c r="D1607" s="43"/>
    </row>
    <row r="1608" spans="1:4" ht="15">
      <c r="A1608" s="57"/>
      <c r="B1608" s="32"/>
      <c r="C1608" s="43"/>
      <c r="D1608" s="43"/>
    </row>
    <row r="1609" spans="1:4" ht="15">
      <c r="A1609" s="57"/>
      <c r="B1609" s="32"/>
      <c r="C1609" s="43"/>
      <c r="D1609" s="43"/>
    </row>
    <row r="1610" spans="1:4" ht="15">
      <c r="A1610" s="57"/>
      <c r="B1610" s="32"/>
      <c r="C1610" s="43"/>
      <c r="D1610" s="43"/>
    </row>
    <row r="1611" spans="1:4" ht="15">
      <c r="A1611" s="57"/>
      <c r="B1611" s="32"/>
      <c r="C1611" s="43"/>
      <c r="D1611" s="43"/>
    </row>
    <row r="1612" spans="1:4" ht="15">
      <c r="A1612" s="57"/>
      <c r="B1612" s="32"/>
      <c r="C1612" s="43"/>
      <c r="D1612" s="43"/>
    </row>
    <row r="1613" spans="1:4" ht="15">
      <c r="A1613" s="57"/>
      <c r="B1613" s="32"/>
      <c r="C1613" s="43"/>
      <c r="D1613" s="43"/>
    </row>
    <row r="1614" spans="1:4" ht="15">
      <c r="A1614" s="57"/>
      <c r="B1614" s="32"/>
      <c r="C1614" s="43"/>
      <c r="D1614" s="43"/>
    </row>
    <row r="1615" spans="1:4" ht="15">
      <c r="A1615" s="57"/>
      <c r="B1615" s="32"/>
      <c r="C1615" s="43"/>
      <c r="D1615" s="43"/>
    </row>
    <row r="1616" spans="1:4" ht="15">
      <c r="A1616" s="57"/>
      <c r="B1616" s="32"/>
      <c r="C1616" s="43"/>
      <c r="D1616" s="43"/>
    </row>
    <row r="1617" spans="1:4" ht="15">
      <c r="A1617" s="57"/>
      <c r="B1617" s="32"/>
      <c r="C1617" s="43"/>
      <c r="D1617" s="43"/>
    </row>
    <row r="1618" spans="1:4" ht="15">
      <c r="A1618" s="57"/>
      <c r="B1618" s="32"/>
      <c r="C1618" s="43"/>
      <c r="D1618" s="43"/>
    </row>
    <row r="1619" spans="1:4" ht="15">
      <c r="A1619" s="57"/>
      <c r="B1619" s="32"/>
      <c r="C1619" s="43"/>
      <c r="D1619" s="43"/>
    </row>
    <row r="1620" spans="1:4" ht="15">
      <c r="A1620" s="57"/>
      <c r="B1620" s="32"/>
      <c r="C1620" s="43"/>
      <c r="D1620" s="43"/>
    </row>
    <row r="1621" spans="1:4" ht="15">
      <c r="A1621" s="57"/>
      <c r="B1621" s="32"/>
      <c r="C1621" s="43"/>
      <c r="D1621" s="43"/>
    </row>
    <row r="1622" spans="1:4" ht="15">
      <c r="A1622" s="57"/>
      <c r="B1622" s="32"/>
      <c r="C1622" s="43"/>
      <c r="D1622" s="43"/>
    </row>
    <row r="1623" spans="1:4" ht="15">
      <c r="A1623" s="57"/>
      <c r="B1623" s="32"/>
      <c r="C1623" s="43"/>
      <c r="D1623" s="43"/>
    </row>
    <row r="1624" spans="1:4" ht="15">
      <c r="A1624" s="57"/>
      <c r="B1624" s="32"/>
      <c r="C1624" s="43"/>
      <c r="D1624" s="43"/>
    </row>
    <row r="1625" spans="1:4" ht="15">
      <c r="A1625" s="57"/>
      <c r="B1625" s="32"/>
      <c r="C1625" s="43"/>
      <c r="D1625" s="43"/>
    </row>
    <row r="1626" spans="1:4" ht="15">
      <c r="A1626" s="57"/>
      <c r="B1626" s="32"/>
      <c r="C1626" s="43"/>
      <c r="D1626" s="43"/>
    </row>
    <row r="1627" spans="1:4" ht="15">
      <c r="A1627" s="57"/>
      <c r="B1627" s="32"/>
      <c r="C1627" s="43"/>
      <c r="D1627" s="43"/>
    </row>
    <row r="1628" spans="1:4" ht="15">
      <c r="A1628" s="57"/>
      <c r="B1628" s="32"/>
      <c r="C1628" s="43"/>
      <c r="D1628" s="43"/>
    </row>
    <row r="1629" spans="1:4" ht="15">
      <c r="A1629" s="57"/>
      <c r="B1629" s="32"/>
      <c r="C1629" s="43"/>
      <c r="D1629" s="43"/>
    </row>
    <row r="1630" spans="1:4" ht="15">
      <c r="A1630" s="57"/>
      <c r="B1630" s="32"/>
      <c r="C1630" s="43"/>
      <c r="D1630" s="43"/>
    </row>
    <row r="1631" spans="1:4" ht="15">
      <c r="A1631" s="57"/>
      <c r="B1631" s="32"/>
      <c r="C1631" s="43"/>
      <c r="D1631" s="43"/>
    </row>
    <row r="1632" spans="1:4" ht="15">
      <c r="A1632" s="57"/>
      <c r="B1632" s="32"/>
      <c r="C1632" s="43"/>
      <c r="D1632" s="43"/>
    </row>
    <row r="1633" spans="1:4" ht="15">
      <c r="A1633" s="57"/>
      <c r="B1633" s="32"/>
      <c r="C1633" s="43"/>
      <c r="D1633" s="43"/>
    </row>
    <row r="1634" spans="1:4" ht="15">
      <c r="A1634" s="57"/>
      <c r="B1634" s="32"/>
      <c r="C1634" s="43"/>
      <c r="D1634" s="43"/>
    </row>
    <row r="1635" spans="1:4" ht="15">
      <c r="A1635" s="57"/>
      <c r="B1635" s="32"/>
      <c r="C1635" s="43"/>
      <c r="D1635" s="43"/>
    </row>
    <row r="1636" spans="1:4" ht="15">
      <c r="A1636" s="57"/>
      <c r="B1636" s="32"/>
      <c r="C1636" s="43"/>
      <c r="D1636" s="43"/>
    </row>
    <row r="1637" spans="1:4" ht="15">
      <c r="A1637" s="57"/>
      <c r="B1637" s="32"/>
      <c r="C1637" s="43"/>
      <c r="D1637" s="43"/>
    </row>
    <row r="1638" spans="1:4" ht="15">
      <c r="A1638" s="57"/>
      <c r="B1638" s="32"/>
      <c r="C1638" s="43"/>
      <c r="D1638" s="43"/>
    </row>
    <row r="1639" spans="1:4" ht="15">
      <c r="A1639" s="57"/>
      <c r="B1639" s="32"/>
      <c r="C1639" s="43"/>
      <c r="D1639" s="43"/>
    </row>
    <row r="1640" spans="1:4" ht="15">
      <c r="A1640" s="57"/>
      <c r="B1640" s="32"/>
      <c r="C1640" s="43"/>
      <c r="D1640" s="43"/>
    </row>
    <row r="1641" spans="1:4" ht="15">
      <c r="A1641" s="57"/>
      <c r="B1641" s="32"/>
      <c r="C1641" s="43"/>
      <c r="D1641" s="43"/>
    </row>
    <row r="1642" spans="1:4" ht="15">
      <c r="A1642" s="57"/>
      <c r="B1642" s="32"/>
      <c r="C1642" s="43"/>
      <c r="D1642" s="43"/>
    </row>
    <row r="1643" spans="1:4" ht="15">
      <c r="A1643" s="57"/>
      <c r="B1643" s="32"/>
      <c r="C1643" s="43"/>
      <c r="D1643" s="43"/>
    </row>
    <row r="1644" spans="1:4" ht="15">
      <c r="A1644" s="57"/>
      <c r="B1644" s="32"/>
      <c r="C1644" s="43"/>
      <c r="D1644" s="43"/>
    </row>
    <row r="1645" spans="1:4" ht="15">
      <c r="A1645" s="57"/>
      <c r="B1645" s="32"/>
      <c r="C1645" s="43"/>
      <c r="D1645" s="43"/>
    </row>
    <row r="1646" spans="1:4" ht="15">
      <c r="A1646" s="57"/>
      <c r="B1646" s="32"/>
      <c r="C1646" s="43"/>
      <c r="D1646" s="43"/>
    </row>
    <row r="1647" spans="1:4" ht="15">
      <c r="A1647" s="57"/>
      <c r="B1647" s="32"/>
      <c r="C1647" s="43"/>
      <c r="D1647" s="43"/>
    </row>
    <row r="1648" spans="1:4" ht="15">
      <c r="A1648" s="57"/>
      <c r="B1648" s="32"/>
      <c r="C1648" s="43"/>
      <c r="D1648" s="43"/>
    </row>
    <row r="1649" spans="1:4" ht="15">
      <c r="A1649" s="57"/>
      <c r="B1649" s="32"/>
      <c r="C1649" s="43"/>
      <c r="D1649" s="43"/>
    </row>
    <row r="1650" spans="1:4" ht="15">
      <c r="A1650" s="57"/>
      <c r="B1650" s="32"/>
      <c r="C1650" s="43"/>
      <c r="D1650" s="43"/>
    </row>
    <row r="1651" spans="1:4" ht="15">
      <c r="A1651" s="57"/>
      <c r="B1651" s="32"/>
      <c r="C1651" s="43"/>
      <c r="D1651" s="43"/>
    </row>
    <row r="1652" spans="1:4" ht="15">
      <c r="A1652" s="57"/>
      <c r="B1652" s="32"/>
      <c r="C1652" s="43"/>
      <c r="D1652" s="43"/>
    </row>
    <row r="1653" spans="1:4" ht="15">
      <c r="A1653" s="57"/>
      <c r="B1653" s="32"/>
      <c r="C1653" s="43"/>
      <c r="D1653" s="43"/>
    </row>
    <row r="1654" spans="1:4" ht="15">
      <c r="A1654" s="57"/>
      <c r="B1654" s="32"/>
      <c r="C1654" s="43"/>
      <c r="D1654" s="43"/>
    </row>
    <row r="1655" spans="1:4" ht="15">
      <c r="A1655" s="57"/>
      <c r="B1655" s="32"/>
      <c r="C1655" s="43"/>
      <c r="D1655" s="43"/>
    </row>
    <row r="1656" spans="1:4" ht="15">
      <c r="A1656" s="57"/>
      <c r="B1656" s="32"/>
      <c r="C1656" s="43"/>
      <c r="D1656" s="43"/>
    </row>
    <row r="1657" spans="1:4" ht="15">
      <c r="A1657" s="57"/>
      <c r="B1657" s="32"/>
      <c r="C1657" s="43"/>
      <c r="D1657" s="43"/>
    </row>
    <row r="1658" spans="1:4" ht="15">
      <c r="A1658" s="57"/>
      <c r="B1658" s="32"/>
      <c r="C1658" s="43"/>
      <c r="D1658" s="43"/>
    </row>
    <row r="1659" spans="1:4" ht="15">
      <c r="A1659" s="57"/>
      <c r="B1659" s="32"/>
      <c r="C1659" s="43"/>
      <c r="D1659" s="43"/>
    </row>
    <row r="1660" spans="1:4" ht="15">
      <c r="A1660" s="57"/>
      <c r="B1660" s="32"/>
      <c r="C1660" s="43"/>
      <c r="D1660" s="43"/>
    </row>
    <row r="1661" spans="1:4" ht="15">
      <c r="A1661" s="57"/>
      <c r="B1661" s="32"/>
      <c r="C1661" s="43"/>
      <c r="D1661" s="43"/>
    </row>
    <row r="1662" spans="1:4" ht="15">
      <c r="A1662" s="57"/>
      <c r="B1662" s="32"/>
      <c r="C1662" s="43"/>
      <c r="D1662" s="43"/>
    </row>
    <row r="1663" spans="1:4" ht="15">
      <c r="A1663" s="57"/>
      <c r="B1663" s="32"/>
      <c r="C1663" s="43"/>
      <c r="D1663" s="43"/>
    </row>
    <row r="1664" spans="1:4" ht="15">
      <c r="A1664" s="57"/>
      <c r="B1664" s="32"/>
      <c r="C1664" s="43"/>
      <c r="D1664" s="43"/>
    </row>
    <row r="1665" spans="1:4" ht="15">
      <c r="A1665" s="57"/>
      <c r="B1665" s="32"/>
      <c r="C1665" s="43"/>
      <c r="D1665" s="43"/>
    </row>
    <row r="1666" spans="1:4" ht="15">
      <c r="A1666" s="57"/>
      <c r="B1666" s="32"/>
      <c r="C1666" s="43"/>
      <c r="D1666" s="43"/>
    </row>
    <row r="1667" spans="1:4" ht="15">
      <c r="A1667" s="57"/>
      <c r="B1667" s="32"/>
      <c r="C1667" s="43"/>
      <c r="D1667" s="43"/>
    </row>
    <row r="1668" spans="1:4" ht="15">
      <c r="A1668" s="57"/>
      <c r="B1668" s="32"/>
      <c r="C1668" s="43"/>
      <c r="D1668" s="43"/>
    </row>
    <row r="1669" spans="1:4" ht="15">
      <c r="A1669" s="57"/>
      <c r="B1669" s="32"/>
      <c r="C1669" s="43"/>
      <c r="D1669" s="43"/>
    </row>
    <row r="1670" spans="1:4" ht="15">
      <c r="A1670" s="57"/>
      <c r="B1670" s="32"/>
      <c r="C1670" s="43"/>
      <c r="D1670" s="43"/>
    </row>
    <row r="1671" spans="1:4" ht="15">
      <c r="A1671" s="57"/>
      <c r="B1671" s="32"/>
      <c r="C1671" s="43"/>
      <c r="D1671" s="43"/>
    </row>
    <row r="1672" spans="1:4" ht="15">
      <c r="A1672" s="57"/>
      <c r="B1672" s="32"/>
      <c r="C1672" s="43"/>
      <c r="D1672" s="43"/>
    </row>
    <row r="1673" spans="1:4" ht="15">
      <c r="A1673" s="57"/>
      <c r="B1673" s="32"/>
      <c r="C1673" s="43"/>
      <c r="D1673" s="43"/>
    </row>
    <row r="1674" spans="1:4" ht="15">
      <c r="A1674" s="57"/>
      <c r="B1674" s="32"/>
      <c r="C1674" s="43"/>
      <c r="D1674" s="43"/>
    </row>
    <row r="1675" spans="1:4" ht="15">
      <c r="A1675" s="57"/>
      <c r="B1675" s="32"/>
      <c r="C1675" s="43"/>
      <c r="D1675" s="43"/>
    </row>
    <row r="1676" spans="1:4" ht="15">
      <c r="A1676" s="57"/>
      <c r="B1676" s="32"/>
      <c r="C1676" s="43"/>
      <c r="D1676" s="43"/>
    </row>
    <row r="1677" spans="1:4" ht="15">
      <c r="A1677" s="57"/>
      <c r="B1677" s="32"/>
      <c r="C1677" s="43"/>
      <c r="D1677" s="43"/>
    </row>
    <row r="1678" spans="1:4" ht="15">
      <c r="A1678" s="57"/>
      <c r="B1678" s="32"/>
      <c r="C1678" s="43"/>
      <c r="D1678" s="43"/>
    </row>
    <row r="1679" spans="1:4" ht="15">
      <c r="A1679" s="57"/>
      <c r="B1679" s="32"/>
      <c r="C1679" s="43"/>
      <c r="D1679" s="43"/>
    </row>
    <row r="1680" spans="1:4" ht="15">
      <c r="A1680" s="57"/>
      <c r="B1680" s="32"/>
      <c r="C1680" s="43"/>
      <c r="D1680" s="43"/>
    </row>
    <row r="1681" spans="1:4" ht="15">
      <c r="A1681" s="57"/>
      <c r="B1681" s="32"/>
      <c r="C1681" s="43"/>
      <c r="D1681" s="43"/>
    </row>
    <row r="1682" spans="1:4" ht="15">
      <c r="A1682" s="57"/>
      <c r="B1682" s="32"/>
      <c r="C1682" s="43"/>
      <c r="D1682" s="43"/>
    </row>
    <row r="1683" spans="1:4" ht="15">
      <c r="A1683" s="57"/>
      <c r="B1683" s="32"/>
      <c r="C1683" s="43"/>
      <c r="D1683" s="43"/>
    </row>
    <row r="1684" spans="1:4" ht="15">
      <c r="A1684" s="57"/>
      <c r="B1684" s="32"/>
      <c r="C1684" s="43"/>
      <c r="D1684" s="43"/>
    </row>
    <row r="1685" spans="1:4" ht="15">
      <c r="A1685" s="57"/>
      <c r="B1685" s="32"/>
      <c r="C1685" s="43"/>
      <c r="D1685" s="43"/>
    </row>
    <row r="1686" spans="1:4" ht="15">
      <c r="A1686" s="57"/>
      <c r="B1686" s="32"/>
      <c r="C1686" s="43"/>
      <c r="D1686" s="43"/>
    </row>
    <row r="1687" spans="1:4" ht="15">
      <c r="A1687" s="57"/>
      <c r="B1687" s="32"/>
      <c r="C1687" s="43"/>
      <c r="D1687" s="43"/>
    </row>
    <row r="1688" spans="1:4" ht="15">
      <c r="A1688" s="57"/>
      <c r="B1688" s="32"/>
      <c r="C1688" s="43"/>
      <c r="D1688" s="43"/>
    </row>
    <row r="1689" spans="1:4" ht="15">
      <c r="A1689" s="57"/>
      <c r="B1689" s="32"/>
      <c r="C1689" s="43"/>
      <c r="D1689" s="43"/>
    </row>
    <row r="1690" spans="1:4" ht="15">
      <c r="A1690" s="57"/>
      <c r="B1690" s="32"/>
      <c r="C1690" s="43"/>
      <c r="D1690" s="43"/>
    </row>
    <row r="1691" spans="1:4" ht="15">
      <c r="A1691" s="57"/>
      <c r="B1691" s="32"/>
      <c r="C1691" s="43"/>
      <c r="D1691" s="43"/>
    </row>
    <row r="1692" spans="1:4" ht="15">
      <c r="A1692" s="57"/>
      <c r="B1692" s="32"/>
      <c r="C1692" s="43"/>
      <c r="D1692" s="43"/>
    </row>
    <row r="1693" spans="1:4" ht="15">
      <c r="A1693" s="57"/>
      <c r="B1693" s="32"/>
      <c r="C1693" s="43"/>
      <c r="D1693" s="43"/>
    </row>
    <row r="1694" spans="1:4" ht="15">
      <c r="A1694" s="57"/>
      <c r="B1694" s="32"/>
      <c r="C1694" s="43"/>
      <c r="D1694" s="43"/>
    </row>
    <row r="1695" spans="1:4" ht="15">
      <c r="A1695" s="57"/>
      <c r="B1695" s="32"/>
      <c r="C1695" s="43"/>
      <c r="D1695" s="43"/>
    </row>
    <row r="1696" spans="1:4" ht="15">
      <c r="A1696" s="57"/>
      <c r="B1696" s="32"/>
      <c r="C1696" s="43"/>
      <c r="D1696" s="43"/>
    </row>
    <row r="1697" spans="1:4" ht="15">
      <c r="A1697" s="57"/>
      <c r="B1697" s="32"/>
      <c r="C1697" s="43"/>
      <c r="D1697" s="43"/>
    </row>
    <row r="1698" spans="1:4" ht="15">
      <c r="A1698" s="57"/>
      <c r="B1698" s="32"/>
      <c r="C1698" s="43"/>
      <c r="D1698" s="43"/>
    </row>
    <row r="1699" spans="1:4" ht="15">
      <c r="A1699" s="57"/>
      <c r="B1699" s="32"/>
      <c r="C1699" s="43"/>
      <c r="D1699" s="43"/>
    </row>
    <row r="1700" spans="1:4" ht="15">
      <c r="A1700" s="57"/>
      <c r="B1700" s="32"/>
      <c r="C1700" s="43"/>
      <c r="D1700" s="43"/>
    </row>
    <row r="1701" spans="1:4" ht="15">
      <c r="A1701" s="57"/>
      <c r="B1701" s="32"/>
      <c r="C1701" s="43"/>
      <c r="D1701" s="43"/>
    </row>
    <row r="1702" spans="1:4" ht="15">
      <c r="A1702" s="57"/>
      <c r="B1702" s="32"/>
      <c r="C1702" s="43"/>
      <c r="D1702" s="43"/>
    </row>
    <row r="1703" spans="1:4" ht="15">
      <c r="A1703" s="57"/>
      <c r="B1703" s="32"/>
      <c r="C1703" s="43"/>
      <c r="D1703" s="43"/>
    </row>
    <row r="1704" spans="1:4" ht="15">
      <c r="A1704" s="57"/>
      <c r="B1704" s="32"/>
      <c r="C1704" s="43"/>
      <c r="D1704" s="43"/>
    </row>
    <row r="1705" spans="1:4" ht="15">
      <c r="A1705" s="57"/>
      <c r="B1705" s="32"/>
      <c r="C1705" s="43"/>
      <c r="D1705" s="43"/>
    </row>
    <row r="1706" spans="1:4" ht="15">
      <c r="A1706" s="57"/>
      <c r="B1706" s="32"/>
      <c r="C1706" s="43"/>
      <c r="D1706" s="43"/>
    </row>
    <row r="1707" spans="1:4" ht="15">
      <c r="A1707" s="57"/>
      <c r="B1707" s="32"/>
      <c r="C1707" s="43"/>
      <c r="D1707" s="43"/>
    </row>
    <row r="1708" spans="1:4" ht="15">
      <c r="A1708" s="57"/>
      <c r="B1708" s="32"/>
      <c r="C1708" s="43"/>
      <c r="D1708" s="43"/>
    </row>
    <row r="1709" spans="1:4" ht="15">
      <c r="A1709" s="57"/>
      <c r="B1709" s="32"/>
      <c r="C1709" s="43"/>
      <c r="D1709" s="43"/>
    </row>
    <row r="1710" spans="1:4" ht="15">
      <c r="A1710" s="57"/>
      <c r="B1710" s="32"/>
      <c r="C1710" s="43"/>
      <c r="D1710" s="43"/>
    </row>
    <row r="1711" spans="1:4" ht="15">
      <c r="A1711" s="57"/>
      <c r="B1711" s="32"/>
      <c r="C1711" s="43"/>
      <c r="D1711" s="43"/>
    </row>
    <row r="1712" spans="1:4" ht="15">
      <c r="A1712" s="57"/>
      <c r="B1712" s="32"/>
      <c r="C1712" s="43"/>
      <c r="D1712" s="43"/>
    </row>
    <row r="1713" spans="1:4" ht="15">
      <c r="A1713" s="57"/>
      <c r="B1713" s="32"/>
      <c r="C1713" s="43"/>
      <c r="D1713" s="43"/>
    </row>
    <row r="1714" spans="1:4" ht="15">
      <c r="A1714" s="57"/>
      <c r="B1714" s="32"/>
      <c r="C1714" s="43"/>
      <c r="D1714" s="43"/>
    </row>
    <row r="1715" spans="1:4" ht="15">
      <c r="A1715" s="57"/>
      <c r="B1715" s="32"/>
      <c r="C1715" s="43"/>
      <c r="D1715" s="43"/>
    </row>
    <row r="1716" spans="1:4" ht="15">
      <c r="A1716" s="57"/>
      <c r="B1716" s="32"/>
      <c r="C1716" s="43"/>
      <c r="D1716" s="43"/>
    </row>
    <row r="1717" spans="1:4" ht="15">
      <c r="A1717" s="57"/>
      <c r="B1717" s="32"/>
      <c r="C1717" s="43"/>
      <c r="D1717" s="43"/>
    </row>
    <row r="1718" spans="1:4" ht="15">
      <c r="A1718" s="57"/>
      <c r="B1718" s="32"/>
      <c r="C1718" s="43"/>
      <c r="D1718" s="43"/>
    </row>
    <row r="1719" spans="1:4" ht="15">
      <c r="A1719" s="57"/>
      <c r="B1719" s="32"/>
      <c r="C1719" s="43"/>
      <c r="D1719" s="43"/>
    </row>
    <row r="1720" spans="1:4" ht="15">
      <c r="A1720" s="57"/>
      <c r="B1720" s="32"/>
      <c r="C1720" s="43"/>
      <c r="D1720" s="43"/>
    </row>
    <row r="1721" spans="1:4" ht="15">
      <c r="A1721" s="57"/>
      <c r="B1721" s="32"/>
      <c r="C1721" s="43"/>
      <c r="D1721" s="43"/>
    </row>
    <row r="1722" spans="1:4" ht="15">
      <c r="A1722" s="57"/>
      <c r="B1722" s="32"/>
      <c r="C1722" s="43"/>
      <c r="D1722" s="43"/>
    </row>
    <row r="1723" spans="1:4" ht="15">
      <c r="A1723" s="57"/>
      <c r="B1723" s="32"/>
      <c r="C1723" s="43"/>
      <c r="D1723" s="43"/>
    </row>
    <row r="1724" spans="1:4" ht="15">
      <c r="A1724" s="57"/>
      <c r="B1724" s="32"/>
      <c r="C1724" s="43"/>
      <c r="D1724" s="43"/>
    </row>
    <row r="1725" spans="1:4" ht="15">
      <c r="A1725" s="57"/>
      <c r="B1725" s="32"/>
      <c r="C1725" s="43"/>
      <c r="D1725" s="43"/>
    </row>
    <row r="1726" spans="1:4" ht="15">
      <c r="A1726" s="57"/>
      <c r="B1726" s="32"/>
      <c r="C1726" s="43"/>
      <c r="D1726" s="43"/>
    </row>
    <row r="1727" spans="1:4" ht="15">
      <c r="A1727" s="57"/>
      <c r="B1727" s="32"/>
      <c r="C1727" s="43"/>
      <c r="D1727" s="43"/>
    </row>
    <row r="1728" spans="1:4" ht="15">
      <c r="A1728" s="57"/>
      <c r="B1728" s="32"/>
      <c r="C1728" s="43"/>
      <c r="D1728" s="43"/>
    </row>
    <row r="1729" spans="1:4" ht="15">
      <c r="A1729" s="57"/>
      <c r="B1729" s="32"/>
      <c r="C1729" s="43"/>
      <c r="D1729" s="43"/>
    </row>
    <row r="1730" spans="1:4" ht="15">
      <c r="A1730" s="57"/>
      <c r="B1730" s="32"/>
      <c r="C1730" s="43"/>
      <c r="D1730" s="43"/>
    </row>
    <row r="1731" spans="1:4" ht="15">
      <c r="A1731" s="57"/>
      <c r="B1731" s="32"/>
      <c r="C1731" s="43"/>
      <c r="D1731" s="43"/>
    </row>
    <row r="1732" spans="1:4" ht="15">
      <c r="A1732" s="57"/>
      <c r="B1732" s="32"/>
      <c r="C1732" s="43"/>
      <c r="D1732" s="43"/>
    </row>
    <row r="1733" spans="1:4" ht="15">
      <c r="A1733" s="57"/>
      <c r="B1733" s="32"/>
      <c r="C1733" s="43"/>
      <c r="D1733" s="43"/>
    </row>
    <row r="1734" spans="1:4" ht="15">
      <c r="A1734" s="57"/>
      <c r="B1734" s="32"/>
      <c r="C1734" s="43"/>
      <c r="D1734" s="43"/>
    </row>
    <row r="1735" spans="1:4" ht="15">
      <c r="A1735" s="57"/>
      <c r="B1735" s="32"/>
      <c r="C1735" s="43"/>
      <c r="D1735" s="43"/>
    </row>
    <row r="1736" spans="1:4" ht="15">
      <c r="A1736" s="57"/>
      <c r="B1736" s="32"/>
      <c r="C1736" s="43"/>
      <c r="D1736" s="43"/>
    </row>
    <row r="1737" spans="1:4" ht="15">
      <c r="A1737" s="57"/>
      <c r="B1737" s="32"/>
      <c r="C1737" s="43"/>
      <c r="D1737" s="43"/>
    </row>
    <row r="1738" spans="1:4" ht="15">
      <c r="A1738" s="57"/>
      <c r="B1738" s="32"/>
      <c r="C1738" s="43"/>
      <c r="D1738" s="43"/>
    </row>
    <row r="1739" spans="1:4" ht="15">
      <c r="A1739" s="57"/>
      <c r="B1739" s="32"/>
      <c r="C1739" s="43"/>
      <c r="D1739" s="43"/>
    </row>
    <row r="1740" spans="1:4" ht="15">
      <c r="A1740" s="57"/>
      <c r="B1740" s="32"/>
      <c r="C1740" s="43"/>
      <c r="D1740" s="43"/>
    </row>
    <row r="1741" spans="1:4" ht="15">
      <c r="A1741" s="57"/>
      <c r="B1741" s="32"/>
      <c r="C1741" s="43"/>
      <c r="D1741" s="43"/>
    </row>
    <row r="1742" spans="1:4" ht="15">
      <c r="A1742" s="57"/>
      <c r="B1742" s="32"/>
      <c r="C1742" s="43"/>
      <c r="D1742" s="43"/>
    </row>
    <row r="1743" spans="1:4" ht="15">
      <c r="A1743" s="57"/>
      <c r="B1743" s="32"/>
      <c r="C1743" s="43"/>
      <c r="D1743" s="43"/>
    </row>
    <row r="1744" spans="1:4" ht="15">
      <c r="A1744" s="57"/>
      <c r="B1744" s="32"/>
      <c r="C1744" s="43"/>
      <c r="D1744" s="43"/>
    </row>
    <row r="1745" spans="1:4" ht="15">
      <c r="A1745" s="57"/>
      <c r="B1745" s="32"/>
      <c r="C1745" s="43"/>
      <c r="D1745" s="43"/>
    </row>
    <row r="1746" spans="1:4" ht="15">
      <c r="A1746" s="57"/>
      <c r="B1746" s="32"/>
      <c r="C1746" s="43"/>
      <c r="D1746" s="43"/>
    </row>
    <row r="1747" spans="1:4" ht="15">
      <c r="A1747" s="57"/>
      <c r="B1747" s="32"/>
      <c r="C1747" s="43"/>
      <c r="D1747" s="43"/>
    </row>
    <row r="1748" spans="1:4" ht="15">
      <c r="A1748" s="57"/>
      <c r="B1748" s="32"/>
      <c r="C1748" s="43"/>
      <c r="D1748" s="43"/>
    </row>
    <row r="1749" spans="1:4" ht="15">
      <c r="A1749" s="57"/>
      <c r="B1749" s="32"/>
      <c r="C1749" s="43"/>
      <c r="D1749" s="43"/>
    </row>
    <row r="1750" spans="1:4" ht="15">
      <c r="A1750" s="57"/>
      <c r="B1750" s="32"/>
      <c r="C1750" s="43"/>
      <c r="D1750" s="43"/>
    </row>
    <row r="1751" spans="1:4" ht="15">
      <c r="A1751" s="57"/>
      <c r="B1751" s="32"/>
      <c r="C1751" s="43"/>
      <c r="D1751" s="43"/>
    </row>
    <row r="1752" spans="1:4" ht="15">
      <c r="A1752" s="57"/>
      <c r="B1752" s="32"/>
      <c r="C1752" s="43"/>
      <c r="D1752" s="43"/>
    </row>
    <row r="1753" spans="1:4" ht="15">
      <c r="A1753" s="57"/>
      <c r="B1753" s="32"/>
      <c r="C1753" s="43"/>
      <c r="D1753" s="43"/>
    </row>
    <row r="1754" spans="1:4" ht="15">
      <c r="A1754" s="57"/>
      <c r="B1754" s="32"/>
      <c r="C1754" s="43"/>
      <c r="D1754" s="43"/>
    </row>
    <row r="1755" spans="1:4" ht="15">
      <c r="A1755" s="57"/>
      <c r="B1755" s="32"/>
      <c r="C1755" s="43"/>
      <c r="D1755" s="43"/>
    </row>
    <row r="1756" spans="1:4" ht="15">
      <c r="A1756" s="57"/>
      <c r="B1756" s="32"/>
      <c r="C1756" s="43"/>
      <c r="D1756" s="43"/>
    </row>
    <row r="1757" spans="1:4" ht="15">
      <c r="A1757" s="57"/>
      <c r="B1757" s="32"/>
      <c r="C1757" s="43"/>
      <c r="D1757" s="43"/>
    </row>
    <row r="1758" spans="1:4" ht="15">
      <c r="A1758" s="57"/>
      <c r="B1758" s="32"/>
      <c r="C1758" s="43"/>
      <c r="D1758" s="43"/>
    </row>
    <row r="1759" spans="1:4" ht="15">
      <c r="A1759" s="57"/>
      <c r="B1759" s="32"/>
      <c r="C1759" s="43"/>
      <c r="D1759" s="43"/>
    </row>
    <row r="1760" spans="1:4" ht="15">
      <c r="A1760" s="57"/>
      <c r="B1760" s="32"/>
      <c r="C1760" s="43"/>
      <c r="D1760" s="43"/>
    </row>
    <row r="1761" spans="1:4" ht="15">
      <c r="A1761" s="57"/>
      <c r="B1761" s="32"/>
      <c r="C1761" s="43"/>
      <c r="D1761" s="43"/>
    </row>
    <row r="1762" spans="1:4" ht="15">
      <c r="A1762" s="57"/>
      <c r="B1762" s="32"/>
      <c r="C1762" s="43"/>
      <c r="D1762" s="43"/>
    </row>
    <row r="1763" spans="1:4" ht="15">
      <c r="A1763" s="57"/>
      <c r="B1763" s="32"/>
      <c r="C1763" s="43"/>
      <c r="D1763" s="43"/>
    </row>
    <row r="1764" spans="1:4" ht="15">
      <c r="A1764" s="57"/>
      <c r="B1764" s="32"/>
      <c r="C1764" s="43"/>
      <c r="D1764" s="43"/>
    </row>
    <row r="1765" spans="1:4" ht="15">
      <c r="A1765" s="57"/>
      <c r="B1765" s="32"/>
      <c r="C1765" s="43"/>
      <c r="D1765" s="43"/>
    </row>
    <row r="1766" spans="1:4" ht="15">
      <c r="A1766" s="57"/>
      <c r="B1766" s="32"/>
      <c r="C1766" s="43"/>
      <c r="D1766" s="43"/>
    </row>
    <row r="1767" spans="1:4" ht="15">
      <c r="A1767" s="57"/>
      <c r="B1767" s="32"/>
      <c r="C1767" s="43"/>
      <c r="D1767" s="43"/>
    </row>
    <row r="1768" spans="1:4" ht="15">
      <c r="A1768" s="57"/>
      <c r="B1768" s="32"/>
      <c r="C1768" s="43"/>
      <c r="D1768" s="43"/>
    </row>
    <row r="1769" spans="1:4" ht="15">
      <c r="A1769" s="57"/>
      <c r="B1769" s="32"/>
      <c r="C1769" s="43"/>
      <c r="D1769" s="43"/>
    </row>
    <row r="1770" spans="1:4" ht="15">
      <c r="A1770" s="57"/>
      <c r="B1770" s="32"/>
      <c r="C1770" s="43"/>
      <c r="D1770" s="43"/>
    </row>
    <row r="1771" spans="1:4" ht="15">
      <c r="A1771" s="57"/>
      <c r="B1771" s="32"/>
      <c r="C1771" s="43"/>
      <c r="D1771" s="43"/>
    </row>
    <row r="1772" spans="1:4" ht="15">
      <c r="A1772" s="57"/>
      <c r="B1772" s="32"/>
      <c r="C1772" s="43"/>
      <c r="D1772" s="43"/>
    </row>
    <row r="1773" spans="1:4" ht="15">
      <c r="A1773" s="57"/>
      <c r="B1773" s="32"/>
      <c r="C1773" s="43"/>
      <c r="D1773" s="43"/>
    </row>
    <row r="1774" spans="1:4" ht="15">
      <c r="A1774" s="57"/>
      <c r="B1774" s="32"/>
      <c r="C1774" s="43"/>
      <c r="D1774" s="43"/>
    </row>
    <row r="1775" spans="1:4" ht="15">
      <c r="A1775" s="57"/>
      <c r="B1775" s="32"/>
      <c r="C1775" s="43"/>
      <c r="D1775" s="43"/>
    </row>
    <row r="1776" spans="1:4" ht="15">
      <c r="A1776" s="57"/>
      <c r="B1776" s="32"/>
      <c r="C1776" s="43"/>
      <c r="D1776" s="43"/>
    </row>
    <row r="1777" spans="1:4" ht="15">
      <c r="A1777" s="57"/>
      <c r="B1777" s="32"/>
      <c r="C1777" s="43"/>
      <c r="D1777" s="43"/>
    </row>
    <row r="1778" spans="1:4" ht="15">
      <c r="A1778" s="57"/>
      <c r="B1778" s="32"/>
      <c r="C1778" s="43"/>
      <c r="D1778" s="43"/>
    </row>
    <row r="1779" spans="1:4" ht="15">
      <c r="A1779" s="57"/>
      <c r="B1779" s="32"/>
      <c r="C1779" s="43"/>
      <c r="D1779" s="43"/>
    </row>
    <row r="1780" spans="1:4" ht="15">
      <c r="A1780" s="57"/>
      <c r="B1780" s="32"/>
      <c r="C1780" s="43"/>
      <c r="D1780" s="43"/>
    </row>
    <row r="1781" spans="1:4" ht="15">
      <c r="A1781" s="57"/>
      <c r="B1781" s="32"/>
      <c r="C1781" s="43"/>
      <c r="D1781" s="43"/>
    </row>
    <row r="1782" spans="1:4" ht="15">
      <c r="A1782" s="57"/>
      <c r="B1782" s="32"/>
      <c r="C1782" s="43"/>
      <c r="D1782" s="43"/>
    </row>
    <row r="1783" spans="1:4" ht="15">
      <c r="A1783" s="57"/>
      <c r="B1783" s="32"/>
      <c r="C1783" s="43"/>
      <c r="D1783" s="43"/>
    </row>
    <row r="1784" spans="1:4" ht="15">
      <c r="A1784" s="57"/>
      <c r="B1784" s="32"/>
      <c r="C1784" s="43"/>
      <c r="D1784" s="43"/>
    </row>
    <row r="1785" spans="1:4" ht="15">
      <c r="A1785" s="57"/>
      <c r="B1785" s="32"/>
      <c r="C1785" s="43"/>
      <c r="D1785" s="43"/>
    </row>
    <row r="1786" spans="1:4" ht="15">
      <c r="A1786" s="57"/>
      <c r="B1786" s="32"/>
      <c r="C1786" s="43"/>
      <c r="D1786" s="43"/>
    </row>
    <row r="1787" spans="1:4" ht="15">
      <c r="A1787" s="57"/>
      <c r="B1787" s="32"/>
      <c r="C1787" s="43"/>
      <c r="D1787" s="43"/>
    </row>
    <row r="1788" spans="1:4" ht="15">
      <c r="A1788" s="57"/>
      <c r="B1788" s="32"/>
      <c r="C1788" s="43"/>
      <c r="D1788" s="43"/>
    </row>
    <row r="1789" spans="1:4" ht="15">
      <c r="A1789" s="57"/>
      <c r="B1789" s="32"/>
      <c r="C1789" s="43"/>
      <c r="D1789" s="43"/>
    </row>
    <row r="1790" spans="1:4" ht="15">
      <c r="A1790" s="57"/>
      <c r="B1790" s="32"/>
      <c r="C1790" s="43"/>
      <c r="D1790" s="43"/>
    </row>
    <row r="1791" spans="1:4" ht="15">
      <c r="A1791" s="57"/>
      <c r="B1791" s="32"/>
      <c r="C1791" s="43"/>
      <c r="D1791" s="43"/>
    </row>
    <row r="1792" spans="1:4" ht="15">
      <c r="A1792" s="57"/>
      <c r="B1792" s="32"/>
      <c r="C1792" s="43"/>
      <c r="D1792" s="43"/>
    </row>
    <row r="1793" spans="1:4" ht="15">
      <c r="A1793" s="57"/>
      <c r="B1793" s="32"/>
      <c r="C1793" s="43"/>
      <c r="D1793" s="43"/>
    </row>
    <row r="1794" spans="1:4" ht="15">
      <c r="A1794" s="57"/>
      <c r="B1794" s="32"/>
      <c r="C1794" s="43"/>
      <c r="D1794" s="43"/>
    </row>
    <row r="1795" spans="1:4" ht="15">
      <c r="A1795" s="57"/>
      <c r="B1795" s="32"/>
      <c r="C1795" s="43"/>
      <c r="D1795" s="43"/>
    </row>
    <row r="1796" spans="1:4" ht="15">
      <c r="A1796" s="57"/>
      <c r="B1796" s="32"/>
      <c r="C1796" s="43"/>
      <c r="D1796" s="43"/>
    </row>
    <row r="1797" spans="1:4" ht="15">
      <c r="A1797" s="57"/>
      <c r="B1797" s="32"/>
      <c r="C1797" s="43"/>
      <c r="D1797" s="43"/>
    </row>
    <row r="1798" spans="1:4" ht="15">
      <c r="A1798" s="57"/>
      <c r="B1798" s="32"/>
      <c r="C1798" s="43"/>
      <c r="D1798" s="43"/>
    </row>
    <row r="1799" spans="1:4" ht="15">
      <c r="A1799" s="57"/>
      <c r="B1799" s="32"/>
      <c r="C1799" s="43"/>
      <c r="D1799" s="43"/>
    </row>
    <row r="1800" spans="1:4" ht="15">
      <c r="A1800" s="57"/>
      <c r="B1800" s="32"/>
      <c r="C1800" s="43"/>
      <c r="D1800" s="43"/>
    </row>
    <row r="1801" spans="1:4" ht="15">
      <c r="A1801" s="57"/>
      <c r="B1801" s="32"/>
      <c r="C1801" s="43"/>
      <c r="D1801" s="43"/>
    </row>
    <row r="1802" spans="1:4" ht="15">
      <c r="A1802" s="57"/>
      <c r="B1802" s="32"/>
      <c r="C1802" s="43"/>
      <c r="D1802" s="43"/>
    </row>
    <row r="1803" spans="1:4" ht="15">
      <c r="A1803" s="57"/>
      <c r="B1803" s="32"/>
      <c r="C1803" s="43"/>
      <c r="D1803" s="43"/>
    </row>
    <row r="1804" spans="1:4" ht="15">
      <c r="A1804" s="57"/>
      <c r="B1804" s="32"/>
      <c r="C1804" s="43"/>
      <c r="D1804" s="43"/>
    </row>
    <row r="1805" spans="1:4" ht="15">
      <c r="A1805" s="57"/>
      <c r="B1805" s="32"/>
      <c r="C1805" s="43"/>
      <c r="D1805" s="43"/>
    </row>
    <row r="1806" spans="1:4" ht="15">
      <c r="A1806" s="57"/>
      <c r="B1806" s="32"/>
      <c r="C1806" s="43"/>
      <c r="D1806" s="43"/>
    </row>
    <row r="1807" spans="1:4" ht="15">
      <c r="A1807" s="57"/>
      <c r="B1807" s="32"/>
      <c r="C1807" s="43"/>
      <c r="D1807" s="43"/>
    </row>
    <row r="1808" spans="1:4" ht="15">
      <c r="A1808" s="57"/>
      <c r="B1808" s="32"/>
      <c r="C1808" s="43"/>
      <c r="D1808" s="43"/>
    </row>
    <row r="1809" spans="1:4" ht="15">
      <c r="A1809" s="57"/>
      <c r="B1809" s="32"/>
      <c r="C1809" s="43"/>
      <c r="D1809" s="43"/>
    </row>
    <row r="1810" spans="1:4" ht="15">
      <c r="A1810" s="57"/>
      <c r="B1810" s="32"/>
      <c r="C1810" s="43"/>
      <c r="D1810" s="43"/>
    </row>
    <row r="1811" spans="1:4" ht="15">
      <c r="A1811" s="57"/>
      <c r="B1811" s="32"/>
      <c r="C1811" s="43"/>
      <c r="D1811" s="43"/>
    </row>
    <row r="1812" spans="1:4" ht="15">
      <c r="A1812" s="57"/>
      <c r="B1812" s="32"/>
      <c r="C1812" s="43"/>
      <c r="D1812" s="43"/>
    </row>
    <row r="1813" spans="1:4" ht="15">
      <c r="A1813" s="57"/>
      <c r="B1813" s="32"/>
      <c r="C1813" s="43"/>
      <c r="D1813" s="43"/>
    </row>
    <row r="1814" spans="1:4" ht="15">
      <c r="A1814" s="57"/>
      <c r="B1814" s="32"/>
      <c r="C1814" s="43"/>
      <c r="D1814" s="43"/>
    </row>
    <row r="1815" spans="1:4" ht="15">
      <c r="A1815" s="57"/>
      <c r="B1815" s="32"/>
      <c r="C1815" s="43"/>
      <c r="D1815" s="43"/>
    </row>
    <row r="1816" spans="1:4" ht="15">
      <c r="A1816" s="57"/>
      <c r="B1816" s="32"/>
      <c r="C1816" s="43"/>
      <c r="D1816" s="43"/>
    </row>
    <row r="1817" spans="1:4" ht="15">
      <c r="A1817" s="57"/>
      <c r="B1817" s="32"/>
      <c r="C1817" s="43"/>
      <c r="D1817" s="43"/>
    </row>
    <row r="1818" spans="1:4" ht="15">
      <c r="A1818" s="57"/>
      <c r="B1818" s="32"/>
      <c r="C1818" s="43"/>
      <c r="D1818" s="43"/>
    </row>
    <row r="1819" spans="1:4" ht="15">
      <c r="A1819" s="57"/>
      <c r="B1819" s="32"/>
      <c r="C1819" s="43"/>
      <c r="D1819" s="43"/>
    </row>
    <row r="1820" spans="1:4" ht="15">
      <c r="A1820" s="57"/>
      <c r="B1820" s="32"/>
      <c r="C1820" s="43"/>
      <c r="D1820" s="43"/>
    </row>
    <row r="1821" spans="1:4" ht="15">
      <c r="A1821" s="57"/>
      <c r="B1821" s="32"/>
      <c r="C1821" s="43"/>
      <c r="D1821" s="43"/>
    </row>
    <row r="1822" spans="1:4" ht="15">
      <c r="A1822" s="57"/>
      <c r="B1822" s="32"/>
      <c r="C1822" s="43"/>
      <c r="D1822" s="43"/>
    </row>
    <row r="1823" spans="1:4" ht="15">
      <c r="A1823" s="57"/>
      <c r="B1823" s="32"/>
      <c r="C1823" s="43"/>
      <c r="D1823" s="43"/>
    </row>
    <row r="1824" spans="1:4" ht="15">
      <c r="A1824" s="57"/>
      <c r="B1824" s="32"/>
      <c r="C1824" s="43"/>
      <c r="D1824" s="43"/>
    </row>
    <row r="1825" spans="1:4" ht="15">
      <c r="A1825" s="57"/>
      <c r="B1825" s="32"/>
      <c r="C1825" s="43"/>
      <c r="D1825" s="43"/>
    </row>
    <row r="1826" spans="1:4" ht="15">
      <c r="A1826" s="57"/>
      <c r="B1826" s="32"/>
      <c r="C1826" s="43"/>
      <c r="D1826" s="43"/>
    </row>
    <row r="1827" spans="1:4" ht="15">
      <c r="A1827" s="57"/>
      <c r="B1827" s="32"/>
      <c r="C1827" s="43"/>
      <c r="D1827" s="43"/>
    </row>
    <row r="1828" spans="1:4" ht="15">
      <c r="A1828" s="57"/>
      <c r="B1828" s="32"/>
      <c r="C1828" s="43"/>
      <c r="D1828" s="43"/>
    </row>
    <row r="1829" spans="1:4" ht="15">
      <c r="A1829" s="57"/>
      <c r="B1829" s="32"/>
      <c r="C1829" s="43"/>
      <c r="D1829" s="43"/>
    </row>
    <row r="1830" spans="1:4" ht="15">
      <c r="A1830" s="57"/>
      <c r="B1830" s="32"/>
      <c r="C1830" s="43"/>
      <c r="D1830" s="43"/>
    </row>
    <row r="1831" spans="1:4" ht="15">
      <c r="A1831" s="57"/>
      <c r="B1831" s="32"/>
      <c r="C1831" s="43"/>
      <c r="D1831" s="43"/>
    </row>
    <row r="1832" spans="1:4" ht="15">
      <c r="A1832" s="57"/>
      <c r="B1832" s="32"/>
      <c r="C1832" s="43"/>
      <c r="D1832" s="43"/>
    </row>
    <row r="1833" spans="1:4" ht="15">
      <c r="A1833" s="57"/>
      <c r="B1833" s="32"/>
      <c r="C1833" s="43"/>
      <c r="D1833" s="43"/>
    </row>
    <row r="1834" spans="1:4" ht="15">
      <c r="A1834" s="57"/>
      <c r="B1834" s="32"/>
      <c r="C1834" s="43"/>
      <c r="D1834" s="43"/>
    </row>
    <row r="1835" spans="1:4" ht="15">
      <c r="A1835" s="57"/>
      <c r="B1835" s="32"/>
      <c r="C1835" s="43"/>
      <c r="D1835" s="43"/>
    </row>
    <row r="1836" spans="1:4" ht="15">
      <c r="A1836" s="57"/>
      <c r="B1836" s="32"/>
      <c r="C1836" s="43"/>
      <c r="D1836" s="43"/>
    </row>
    <row r="1837" spans="1:4" ht="15">
      <c r="A1837" s="57"/>
      <c r="B1837" s="32"/>
      <c r="C1837" s="43"/>
      <c r="D1837" s="43"/>
    </row>
    <row r="1838" spans="1:4" ht="15">
      <c r="A1838" s="57"/>
      <c r="B1838" s="32"/>
      <c r="C1838" s="43"/>
      <c r="D1838" s="43"/>
    </row>
    <row r="1839" spans="1:4" ht="15">
      <c r="A1839" s="57"/>
      <c r="B1839" s="32"/>
      <c r="C1839" s="43"/>
      <c r="D1839" s="43"/>
    </row>
    <row r="1840" spans="1:4" ht="15">
      <c r="A1840" s="57"/>
      <c r="B1840" s="32"/>
      <c r="C1840" s="43"/>
      <c r="D1840" s="43"/>
    </row>
    <row r="1841" spans="1:4" ht="15">
      <c r="A1841" s="57"/>
      <c r="B1841" s="32"/>
      <c r="C1841" s="43"/>
      <c r="D1841" s="43"/>
    </row>
    <row r="1842" spans="1:4" ht="15">
      <c r="A1842" s="57"/>
      <c r="B1842" s="32"/>
      <c r="C1842" s="43"/>
      <c r="D1842" s="43"/>
    </row>
    <row r="1843" spans="1:4" ht="15">
      <c r="A1843" s="57"/>
      <c r="B1843" s="32"/>
      <c r="C1843" s="43"/>
      <c r="D1843" s="43"/>
    </row>
    <row r="1844" spans="1:4" ht="15">
      <c r="A1844" s="57"/>
      <c r="B1844" s="32"/>
      <c r="C1844" s="43"/>
      <c r="D1844" s="43"/>
    </row>
    <row r="1845" spans="1:4" ht="15">
      <c r="A1845" s="57"/>
      <c r="B1845" s="32"/>
      <c r="C1845" s="43"/>
      <c r="D1845" s="43"/>
    </row>
    <row r="1846" spans="1:4" ht="15">
      <c r="A1846" s="57"/>
      <c r="B1846" s="32"/>
      <c r="C1846" s="43"/>
      <c r="D1846" s="43"/>
    </row>
    <row r="1847" spans="1:4" ht="15">
      <c r="A1847" s="57"/>
      <c r="B1847" s="32"/>
      <c r="C1847" s="43"/>
      <c r="D1847" s="43"/>
    </row>
    <row r="1848" spans="1:4" ht="15">
      <c r="A1848" s="57"/>
      <c r="B1848" s="32"/>
      <c r="C1848" s="43"/>
      <c r="D1848" s="43"/>
    </row>
    <row r="1849" spans="1:4" ht="15">
      <c r="A1849" s="57"/>
      <c r="B1849" s="32"/>
      <c r="C1849" s="43"/>
      <c r="D1849" s="43"/>
    </row>
    <row r="1850" spans="1:4" ht="15">
      <c r="A1850" s="57"/>
      <c r="B1850" s="32"/>
      <c r="C1850" s="43"/>
      <c r="D1850" s="43"/>
    </row>
    <row r="1851" spans="1:4" ht="15">
      <c r="A1851" s="57"/>
      <c r="B1851" s="32"/>
      <c r="C1851" s="43"/>
      <c r="D1851" s="43"/>
    </row>
    <row r="1852" spans="1:4" ht="15">
      <c r="A1852" s="57"/>
      <c r="B1852" s="32"/>
      <c r="C1852" s="43"/>
      <c r="D1852" s="43"/>
    </row>
    <row r="1853" spans="1:4" ht="15">
      <c r="A1853" s="57"/>
      <c r="B1853" s="32"/>
      <c r="C1853" s="43"/>
      <c r="D1853" s="43"/>
    </row>
    <row r="1854" spans="1:4" ht="15">
      <c r="A1854" s="57"/>
      <c r="B1854" s="32"/>
      <c r="C1854" s="43"/>
      <c r="D1854" s="43"/>
    </row>
    <row r="1855" spans="1:4" ht="15">
      <c r="A1855" s="57"/>
      <c r="B1855" s="32"/>
      <c r="C1855" s="43"/>
      <c r="D1855" s="43"/>
    </row>
    <row r="1856" spans="1:4" ht="15">
      <c r="A1856" s="57"/>
      <c r="B1856" s="32"/>
      <c r="C1856" s="43"/>
      <c r="D1856" s="43"/>
    </row>
    <row r="1857" spans="1:4" ht="15">
      <c r="A1857" s="57"/>
      <c r="B1857" s="32"/>
      <c r="C1857" s="43"/>
      <c r="D1857" s="43"/>
    </row>
    <row r="1858" spans="1:4" ht="15">
      <c r="A1858" s="57"/>
      <c r="B1858" s="32"/>
      <c r="C1858" s="43"/>
      <c r="D1858" s="43"/>
    </row>
    <row r="1859" spans="1:4" ht="15">
      <c r="A1859" s="57"/>
      <c r="B1859" s="32"/>
      <c r="C1859" s="43"/>
      <c r="D1859" s="43"/>
    </row>
    <row r="1860" spans="1:4" ht="15">
      <c r="A1860" s="57"/>
      <c r="B1860" s="32"/>
      <c r="C1860" s="43"/>
      <c r="D1860" s="43"/>
    </row>
    <row r="1861" spans="1:4" ht="15">
      <c r="A1861" s="57"/>
      <c r="B1861" s="32"/>
      <c r="C1861" s="43"/>
      <c r="D1861" s="43"/>
    </row>
    <row r="1862" spans="1:4" ht="15">
      <c r="A1862" s="57"/>
      <c r="B1862" s="32"/>
      <c r="C1862" s="43"/>
      <c r="D1862" s="43"/>
    </row>
    <row r="1863" spans="1:4" ht="15">
      <c r="A1863" s="57"/>
      <c r="B1863" s="32"/>
      <c r="C1863" s="43"/>
      <c r="D1863" s="43"/>
    </row>
    <row r="1864" spans="1:4" ht="15">
      <c r="A1864" s="57"/>
      <c r="B1864" s="32"/>
      <c r="C1864" s="43"/>
      <c r="D1864" s="43"/>
    </row>
    <row r="1865" spans="1:4" ht="15">
      <c r="A1865" s="57"/>
      <c r="B1865" s="32"/>
      <c r="C1865" s="43"/>
      <c r="D1865" s="43"/>
    </row>
    <row r="1866" spans="1:4" ht="15">
      <c r="A1866" s="57"/>
      <c r="B1866" s="32"/>
      <c r="C1866" s="43"/>
      <c r="D1866" s="43"/>
    </row>
    <row r="1867" spans="1:4" ht="15">
      <c r="A1867" s="57"/>
      <c r="B1867" s="32"/>
      <c r="C1867" s="43"/>
      <c r="D1867" s="43"/>
    </row>
    <row r="1868" spans="1:4" ht="15">
      <c r="A1868" s="57"/>
      <c r="B1868" s="32"/>
      <c r="C1868" s="43"/>
      <c r="D1868" s="43"/>
    </row>
    <row r="1869" spans="1:4" ht="15">
      <c r="A1869" s="57"/>
      <c r="B1869" s="32"/>
      <c r="C1869" s="43"/>
      <c r="D1869" s="43"/>
    </row>
    <row r="1870" spans="1:4" ht="15">
      <c r="A1870" s="57"/>
      <c r="B1870" s="32"/>
      <c r="C1870" s="43"/>
      <c r="D1870" s="43"/>
    </row>
    <row r="1871" spans="1:4" ht="15">
      <c r="A1871" s="57"/>
      <c r="B1871" s="32"/>
      <c r="C1871" s="43"/>
      <c r="D1871" s="43"/>
    </row>
    <row r="1872" spans="1:4" ht="15">
      <c r="A1872" s="57"/>
      <c r="B1872" s="32"/>
      <c r="C1872" s="43"/>
      <c r="D1872" s="43"/>
    </row>
    <row r="1873" spans="1:4" ht="15">
      <c r="A1873" s="57"/>
      <c r="B1873" s="32"/>
      <c r="C1873" s="43"/>
      <c r="D1873" s="43"/>
    </row>
    <row r="1874" spans="1:4" ht="15">
      <c r="A1874" s="57"/>
      <c r="B1874" s="32"/>
      <c r="C1874" s="43"/>
      <c r="D1874" s="43"/>
    </row>
    <row r="1875" spans="1:4" ht="15">
      <c r="A1875" s="57"/>
      <c r="B1875" s="32"/>
      <c r="C1875" s="43"/>
      <c r="D1875" s="43"/>
    </row>
    <row r="1876" spans="1:4" ht="15">
      <c r="A1876" s="57"/>
      <c r="B1876" s="32"/>
      <c r="C1876" s="43"/>
      <c r="D1876" s="43"/>
    </row>
    <row r="1877" spans="1:4" ht="15">
      <c r="A1877" s="57"/>
      <c r="B1877" s="32"/>
      <c r="C1877" s="43"/>
      <c r="D1877" s="43"/>
    </row>
    <row r="1878" spans="1:4" ht="15">
      <c r="A1878" s="57"/>
      <c r="B1878" s="32"/>
      <c r="C1878" s="43"/>
      <c r="D1878" s="43"/>
    </row>
    <row r="1879" spans="1:4" ht="15">
      <c r="A1879" s="57"/>
      <c r="B1879" s="32"/>
      <c r="C1879" s="43"/>
      <c r="D1879" s="43"/>
    </row>
    <row r="1880" spans="1:4" ht="15">
      <c r="A1880" s="57"/>
      <c r="B1880" s="32"/>
      <c r="C1880" s="43"/>
      <c r="D1880" s="43"/>
    </row>
    <row r="1881" spans="1:4" ht="15">
      <c r="A1881" s="57"/>
      <c r="B1881" s="32"/>
      <c r="C1881" s="43"/>
      <c r="D1881" s="43"/>
    </row>
    <row r="1882" spans="1:4" ht="15">
      <c r="A1882" s="57"/>
      <c r="B1882" s="32"/>
      <c r="C1882" s="43"/>
      <c r="D1882" s="43"/>
    </row>
    <row r="1883" spans="1:4" ht="15">
      <c r="A1883" s="57"/>
      <c r="B1883" s="32"/>
      <c r="C1883" s="43"/>
      <c r="D1883" s="43"/>
    </row>
    <row r="1884" spans="1:4" ht="15">
      <c r="A1884" s="57"/>
      <c r="B1884" s="32"/>
      <c r="C1884" s="43"/>
      <c r="D1884" s="43"/>
    </row>
    <row r="1885" spans="1:4" ht="15">
      <c r="A1885" s="57"/>
      <c r="B1885" s="32"/>
      <c r="C1885" s="43"/>
      <c r="D1885" s="43"/>
    </row>
    <row r="1886" spans="1:4" ht="15">
      <c r="A1886" s="57"/>
      <c r="B1886" s="32"/>
      <c r="C1886" s="43"/>
      <c r="D1886" s="43"/>
    </row>
    <row r="1887" spans="1:4" ht="15">
      <c r="A1887" s="57"/>
      <c r="B1887" s="32"/>
      <c r="C1887" s="43"/>
      <c r="D1887" s="43"/>
    </row>
    <row r="1888" spans="1:4" ht="15">
      <c r="A1888" s="57"/>
      <c r="B1888" s="32"/>
      <c r="C1888" s="43"/>
      <c r="D1888" s="43"/>
    </row>
    <row r="1889" spans="1:4" ht="15">
      <c r="A1889" s="57"/>
      <c r="B1889" s="32"/>
      <c r="C1889" s="43"/>
      <c r="D1889" s="43"/>
    </row>
    <row r="1890" spans="1:4" ht="15">
      <c r="A1890" s="57"/>
      <c r="B1890" s="32"/>
      <c r="C1890" s="43"/>
      <c r="D1890" s="43"/>
    </row>
    <row r="1891" spans="1:4" ht="15">
      <c r="A1891" s="57"/>
      <c r="B1891" s="32"/>
      <c r="C1891" s="43"/>
      <c r="D1891" s="43"/>
    </row>
    <row r="1892" spans="1:4" ht="15">
      <c r="A1892" s="57"/>
      <c r="B1892" s="32"/>
      <c r="C1892" s="43"/>
      <c r="D1892" s="43"/>
    </row>
    <row r="1893" spans="1:4" ht="15">
      <c r="A1893" s="57"/>
      <c r="B1893" s="32"/>
      <c r="C1893" s="43"/>
      <c r="D1893" s="43"/>
    </row>
    <row r="1894" spans="1:4" ht="15">
      <c r="A1894" s="57"/>
      <c r="B1894" s="32"/>
      <c r="C1894" s="43"/>
      <c r="D1894" s="43"/>
    </row>
    <row r="1895" spans="1:4" ht="15">
      <c r="A1895" s="57"/>
      <c r="B1895" s="32"/>
      <c r="C1895" s="43"/>
      <c r="D1895" s="43"/>
    </row>
    <row r="1896" spans="1:4" ht="15">
      <c r="A1896" s="57"/>
      <c r="B1896" s="32"/>
      <c r="C1896" s="43"/>
      <c r="D1896" s="43"/>
    </row>
    <row r="1897" spans="1:4" ht="15">
      <c r="A1897" s="57"/>
      <c r="B1897" s="32"/>
      <c r="C1897" s="43"/>
      <c r="D1897" s="43"/>
    </row>
    <row r="1898" spans="1:4" ht="15">
      <c r="A1898" s="57"/>
      <c r="B1898" s="32"/>
      <c r="C1898" s="43"/>
      <c r="D1898" s="43"/>
    </row>
    <row r="1899" spans="1:4" ht="15">
      <c r="A1899" s="57"/>
      <c r="B1899" s="32"/>
      <c r="C1899" s="43"/>
      <c r="D1899" s="43"/>
    </row>
    <row r="1900" spans="1:4" ht="15">
      <c r="A1900" s="57"/>
      <c r="B1900" s="32"/>
      <c r="C1900" s="43"/>
      <c r="D1900" s="43"/>
    </row>
    <row r="1901" spans="1:4" ht="15">
      <c r="A1901" s="57"/>
      <c r="B1901" s="32"/>
      <c r="C1901" s="43"/>
      <c r="D1901" s="43"/>
    </row>
    <row r="1902" spans="1:4" ht="15">
      <c r="A1902" s="57"/>
      <c r="B1902" s="32"/>
      <c r="C1902" s="43"/>
      <c r="D1902" s="43"/>
    </row>
    <row r="1903" spans="1:4" ht="15">
      <c r="A1903" s="57"/>
      <c r="B1903" s="32"/>
      <c r="C1903" s="43"/>
      <c r="D1903" s="43"/>
    </row>
    <row r="1904" spans="1:4" ht="15">
      <c r="A1904" s="57"/>
      <c r="B1904" s="32"/>
      <c r="C1904" s="43"/>
      <c r="D1904" s="43"/>
    </row>
    <row r="1905" spans="1:4" ht="15">
      <c r="A1905" s="57"/>
      <c r="B1905" s="32"/>
      <c r="C1905" s="43"/>
      <c r="D1905" s="43"/>
    </row>
    <row r="1906" spans="1:4" ht="15">
      <c r="A1906" s="57"/>
      <c r="B1906" s="32"/>
      <c r="C1906" s="43"/>
      <c r="D1906" s="43"/>
    </row>
    <row r="1907" spans="1:4" ht="15">
      <c r="A1907" s="57"/>
      <c r="B1907" s="32"/>
      <c r="C1907" s="43"/>
      <c r="D1907" s="43"/>
    </row>
    <row r="1908" spans="1:4" ht="15">
      <c r="A1908" s="57"/>
      <c r="B1908" s="32"/>
      <c r="C1908" s="43"/>
      <c r="D1908" s="43"/>
    </row>
    <row r="1909" spans="1:4" ht="15">
      <c r="A1909" s="57"/>
      <c r="B1909" s="32"/>
      <c r="C1909" s="43"/>
      <c r="D1909" s="43"/>
    </row>
    <row r="1910" spans="1:4" ht="15">
      <c r="A1910" s="57"/>
      <c r="B1910" s="32"/>
      <c r="C1910" s="43"/>
      <c r="D1910" s="43"/>
    </row>
    <row r="1911" spans="1:4" ht="15">
      <c r="A1911" s="57"/>
      <c r="B1911" s="32"/>
      <c r="C1911" s="43"/>
      <c r="D1911" s="43"/>
    </row>
    <row r="1912" spans="1:4" ht="15">
      <c r="A1912" s="57"/>
      <c r="B1912" s="32"/>
      <c r="C1912" s="43"/>
      <c r="D1912" s="43"/>
    </row>
    <row r="1913" spans="1:4" ht="15">
      <c r="A1913" s="57"/>
      <c r="B1913" s="32"/>
      <c r="C1913" s="43"/>
      <c r="D1913" s="43"/>
    </row>
    <row r="1914" spans="1:4" ht="15">
      <c r="A1914" s="57"/>
      <c r="B1914" s="32"/>
      <c r="C1914" s="43"/>
      <c r="D1914" s="43"/>
    </row>
    <row r="1915" spans="1:4" ht="15">
      <c r="A1915" s="57"/>
      <c r="B1915" s="32"/>
      <c r="C1915" s="43"/>
      <c r="D1915" s="43"/>
    </row>
    <row r="1916" spans="1:4" ht="15">
      <c r="A1916" s="57"/>
      <c r="B1916" s="32"/>
      <c r="C1916" s="43"/>
      <c r="D1916" s="43"/>
    </row>
    <row r="1917" spans="1:4" ht="15">
      <c r="A1917" s="57"/>
      <c r="B1917" s="32"/>
      <c r="C1917" s="43"/>
      <c r="D1917" s="43"/>
    </row>
    <row r="1918" spans="1:4" ht="15">
      <c r="A1918" s="57"/>
      <c r="B1918" s="32"/>
      <c r="C1918" s="43"/>
      <c r="D1918" s="43"/>
    </row>
    <row r="1919" spans="1:4" ht="15">
      <c r="A1919" s="57"/>
      <c r="B1919" s="32"/>
      <c r="C1919" s="43"/>
      <c r="D1919" s="43"/>
    </row>
    <row r="1920" spans="1:4" ht="15">
      <c r="A1920" s="57"/>
      <c r="B1920" s="32"/>
      <c r="C1920" s="43"/>
      <c r="D1920" s="43"/>
    </row>
    <row r="1921" spans="1:4" ht="15">
      <c r="A1921" s="57"/>
      <c r="B1921" s="32"/>
      <c r="C1921" s="43"/>
      <c r="D1921" s="43"/>
    </row>
    <row r="1922" spans="1:4" ht="15">
      <c r="A1922" s="57"/>
      <c r="B1922" s="32"/>
      <c r="C1922" s="43"/>
      <c r="D1922" s="43"/>
    </row>
    <row r="1923" spans="1:4" ht="15">
      <c r="A1923" s="57"/>
      <c r="B1923" s="32"/>
      <c r="C1923" s="43"/>
      <c r="D1923" s="43"/>
    </row>
    <row r="1924" spans="1:4" ht="15">
      <c r="A1924" s="57"/>
      <c r="B1924" s="32"/>
      <c r="C1924" s="43"/>
      <c r="D1924" s="43"/>
    </row>
    <row r="1925" spans="1:4" ht="15">
      <c r="A1925" s="57"/>
      <c r="B1925" s="32"/>
      <c r="C1925" s="43"/>
      <c r="D1925" s="43"/>
    </row>
    <row r="1926" spans="1:4" ht="15">
      <c r="A1926" s="57"/>
      <c r="B1926" s="32"/>
      <c r="C1926" s="43"/>
      <c r="D1926" s="43"/>
    </row>
    <row r="1927" spans="1:4" ht="15">
      <c r="A1927" s="57"/>
      <c r="B1927" s="32"/>
      <c r="C1927" s="43"/>
      <c r="D1927" s="43"/>
    </row>
    <row r="1928" spans="1:4" ht="15">
      <c r="A1928" s="57"/>
      <c r="B1928" s="32"/>
      <c r="C1928" s="43"/>
      <c r="D1928" s="43"/>
    </row>
    <row r="1929" spans="1:4" ht="15">
      <c r="A1929" s="57"/>
      <c r="B1929" s="32"/>
      <c r="C1929" s="43"/>
      <c r="D1929" s="43"/>
    </row>
    <row r="1930" spans="1:4" ht="15">
      <c r="A1930" s="57"/>
      <c r="B1930" s="32"/>
      <c r="C1930" s="43"/>
      <c r="D1930" s="43"/>
    </row>
    <row r="1931" spans="1:4" ht="15">
      <c r="A1931" s="57"/>
      <c r="B1931" s="32"/>
      <c r="C1931" s="43"/>
      <c r="D1931" s="43"/>
    </row>
    <row r="1932" spans="1:4" ht="15">
      <c r="A1932" s="57"/>
      <c r="B1932" s="32"/>
      <c r="C1932" s="43"/>
      <c r="D1932" s="43"/>
    </row>
    <row r="1933" spans="1:4" ht="15">
      <c r="A1933" s="57"/>
      <c r="B1933" s="32"/>
      <c r="C1933" s="43"/>
      <c r="D1933" s="43"/>
    </row>
    <row r="1934" spans="1:4" ht="15">
      <c r="A1934" s="57"/>
      <c r="B1934" s="32"/>
      <c r="C1934" s="43"/>
      <c r="D1934" s="43"/>
    </row>
    <row r="1935" spans="1:4" ht="15">
      <c r="A1935" s="57"/>
      <c r="B1935" s="32"/>
      <c r="C1935" s="43"/>
      <c r="D1935" s="43"/>
    </row>
    <row r="1936" spans="1:4" ht="15">
      <c r="A1936" s="57"/>
      <c r="B1936" s="32"/>
      <c r="C1936" s="43"/>
      <c r="D1936" s="43"/>
    </row>
    <row r="1937" spans="1:4" ht="15">
      <c r="A1937" s="57"/>
      <c r="B1937" s="32"/>
      <c r="C1937" s="43"/>
      <c r="D1937" s="43"/>
    </row>
    <row r="1938" spans="1:4" ht="15">
      <c r="A1938" s="57"/>
      <c r="B1938" s="32"/>
      <c r="C1938" s="43"/>
      <c r="D1938" s="43"/>
    </row>
    <row r="1939" spans="1:4" ht="15">
      <c r="A1939" s="57"/>
      <c r="B1939" s="32"/>
      <c r="C1939" s="43"/>
      <c r="D1939" s="43"/>
    </row>
    <row r="1940" spans="1:4" ht="15">
      <c r="A1940" s="57"/>
      <c r="B1940" s="32"/>
      <c r="C1940" s="43"/>
      <c r="D1940" s="43"/>
    </row>
    <row r="1941" spans="1:4" ht="15">
      <c r="A1941" s="57"/>
      <c r="B1941" s="32"/>
      <c r="C1941" s="43"/>
      <c r="D1941" s="43"/>
    </row>
    <row r="1942" spans="1:4" ht="15">
      <c r="A1942" s="57"/>
      <c r="B1942" s="32"/>
      <c r="C1942" s="43"/>
      <c r="D1942" s="43"/>
    </row>
    <row r="1943" spans="1:4" ht="15">
      <c r="A1943" s="57"/>
      <c r="B1943" s="32"/>
      <c r="C1943" s="43"/>
      <c r="D1943" s="43"/>
    </row>
    <row r="1944" spans="1:4" ht="15">
      <c r="A1944" s="57"/>
      <c r="B1944" s="32"/>
      <c r="C1944" s="43"/>
      <c r="D1944" s="43"/>
    </row>
    <row r="1945" spans="1:4" ht="15">
      <c r="A1945" s="57"/>
      <c r="B1945" s="32"/>
      <c r="C1945" s="43"/>
      <c r="D1945" s="43"/>
    </row>
    <row r="1946" spans="1:4" ht="15">
      <c r="A1946" s="57"/>
      <c r="B1946" s="32"/>
      <c r="C1946" s="43"/>
      <c r="D1946" s="43"/>
    </row>
    <row r="1947" spans="1:4" ht="15">
      <c r="A1947" s="57"/>
      <c r="B1947" s="32"/>
      <c r="C1947" s="43"/>
      <c r="D1947" s="43"/>
    </row>
    <row r="1948" spans="1:4" ht="15">
      <c r="A1948" s="57"/>
      <c r="B1948" s="32"/>
      <c r="C1948" s="43"/>
      <c r="D1948" s="43"/>
    </row>
    <row r="1949" spans="1:4" ht="15">
      <c r="A1949" s="57"/>
      <c r="B1949" s="32"/>
      <c r="C1949" s="43"/>
      <c r="D1949" s="43"/>
    </row>
    <row r="1950" spans="1:4" ht="15">
      <c r="A1950" s="57"/>
      <c r="B1950" s="32"/>
      <c r="C1950" s="43"/>
      <c r="D1950" s="43"/>
    </row>
    <row r="1951" spans="1:4" ht="15">
      <c r="A1951" s="57"/>
      <c r="B1951" s="32"/>
      <c r="C1951" s="43"/>
      <c r="D1951" s="43"/>
    </row>
    <row r="1952" spans="1:4" ht="15">
      <c r="A1952" s="57"/>
      <c r="B1952" s="32"/>
      <c r="C1952" s="43"/>
      <c r="D1952" s="43"/>
    </row>
    <row r="1953" spans="1:4" ht="15">
      <c r="A1953" s="57"/>
      <c r="B1953" s="32"/>
      <c r="C1953" s="43"/>
      <c r="D1953" s="43"/>
    </row>
    <row r="1954" spans="1:4" ht="15">
      <c r="A1954" s="57"/>
      <c r="B1954" s="32"/>
      <c r="C1954" s="43"/>
      <c r="D1954" s="43"/>
    </row>
    <row r="1955" spans="1:4" ht="15">
      <c r="A1955" s="57"/>
      <c r="B1955" s="32"/>
      <c r="C1955" s="43"/>
      <c r="D1955" s="43"/>
    </row>
    <row r="1956" spans="1:4" ht="15">
      <c r="A1956" s="57"/>
      <c r="B1956" s="32"/>
      <c r="C1956" s="43"/>
      <c r="D1956" s="43"/>
    </row>
    <row r="1957" spans="1:4" ht="15">
      <c r="A1957" s="57"/>
      <c r="B1957" s="32"/>
      <c r="C1957" s="43"/>
      <c r="D1957" s="43"/>
    </row>
    <row r="1958" spans="1:4" ht="15">
      <c r="A1958" s="57"/>
      <c r="B1958" s="32"/>
      <c r="C1958" s="43"/>
      <c r="D1958" s="43"/>
    </row>
    <row r="1959" spans="1:4" ht="15">
      <c r="A1959" s="57"/>
      <c r="B1959" s="32"/>
      <c r="C1959" s="43"/>
      <c r="D1959" s="43"/>
    </row>
    <row r="1960" spans="1:4" ht="15">
      <c r="A1960" s="57"/>
      <c r="B1960" s="32"/>
      <c r="C1960" s="43"/>
      <c r="D1960" s="43"/>
    </row>
    <row r="1961" spans="1:4" ht="15">
      <c r="A1961" s="57"/>
      <c r="B1961" s="32"/>
      <c r="C1961" s="43"/>
      <c r="D1961" s="43"/>
    </row>
    <row r="1962" spans="1:4" ht="15">
      <c r="A1962" s="57"/>
      <c r="B1962" s="32"/>
      <c r="C1962" s="43"/>
      <c r="D1962" s="43"/>
    </row>
    <row r="1963" spans="1:4" ht="15">
      <c r="A1963" s="57"/>
      <c r="B1963" s="32"/>
      <c r="C1963" s="43"/>
      <c r="D1963" s="43"/>
    </row>
    <row r="1964" spans="1:4" ht="15">
      <c r="A1964" s="57"/>
      <c r="B1964" s="32"/>
      <c r="C1964" s="43"/>
      <c r="D1964" s="43"/>
    </row>
    <row r="1965" spans="1:4" ht="15">
      <c r="A1965" s="57"/>
      <c r="B1965" s="32"/>
      <c r="C1965" s="43"/>
      <c r="D1965" s="43"/>
    </row>
    <row r="1966" spans="1:4" ht="15">
      <c r="A1966" s="57"/>
      <c r="B1966" s="32"/>
      <c r="C1966" s="43"/>
      <c r="D1966" s="43"/>
    </row>
    <row r="1967" spans="1:4" ht="15">
      <c r="A1967" s="57"/>
      <c r="B1967" s="32"/>
      <c r="C1967" s="43"/>
      <c r="D1967" s="43"/>
    </row>
    <row r="1968" spans="1:4" ht="15">
      <c r="A1968" s="57"/>
      <c r="B1968" s="32"/>
      <c r="C1968" s="43"/>
      <c r="D1968" s="43"/>
    </row>
    <row r="1969" spans="1:4" ht="15">
      <c r="A1969" s="57"/>
      <c r="B1969" s="32"/>
      <c r="C1969" s="43"/>
      <c r="D1969" s="43"/>
    </row>
    <row r="1970" spans="1:4" ht="15">
      <c r="A1970" s="57"/>
      <c r="B1970" s="32"/>
      <c r="C1970" s="43"/>
      <c r="D1970" s="43"/>
    </row>
    <row r="1971" spans="1:4" ht="15">
      <c r="A1971" s="57"/>
      <c r="B1971" s="32"/>
      <c r="C1971" s="43"/>
      <c r="D1971" s="43"/>
    </row>
    <row r="1972" spans="1:4" ht="15">
      <c r="A1972" s="57"/>
      <c r="B1972" s="32"/>
      <c r="C1972" s="43"/>
      <c r="D1972" s="43"/>
    </row>
    <row r="1973" spans="1:4" ht="15">
      <c r="A1973" s="57"/>
      <c r="B1973" s="32"/>
      <c r="C1973" s="43"/>
      <c r="D1973" s="43"/>
    </row>
    <row r="1974" spans="1:4" ht="15">
      <c r="A1974" s="57"/>
      <c r="B1974" s="32"/>
      <c r="C1974" s="43"/>
      <c r="D1974" s="43"/>
    </row>
    <row r="1975" spans="1:4" ht="15">
      <c r="A1975" s="57"/>
      <c r="B1975" s="32"/>
      <c r="C1975" s="43"/>
      <c r="D1975" s="43"/>
    </row>
    <row r="1976" spans="1:4" ht="15">
      <c r="A1976" s="57"/>
      <c r="B1976" s="32"/>
      <c r="C1976" s="43"/>
      <c r="D1976" s="43"/>
    </row>
    <row r="1977" spans="1:4" ht="15">
      <c r="A1977" s="57"/>
      <c r="B1977" s="32"/>
      <c r="C1977" s="43"/>
      <c r="D1977" s="43"/>
    </row>
    <row r="1978" spans="1:4" ht="15">
      <c r="A1978" s="57"/>
      <c r="B1978" s="32"/>
      <c r="C1978" s="43"/>
      <c r="D1978" s="43"/>
    </row>
    <row r="1979" spans="1:4" ht="15">
      <c r="A1979" s="57"/>
      <c r="B1979" s="32"/>
      <c r="C1979" s="43"/>
      <c r="D1979" s="43"/>
    </row>
    <row r="1980" spans="1:4" ht="15">
      <c r="A1980" s="57"/>
      <c r="B1980" s="32"/>
      <c r="C1980" s="43"/>
      <c r="D1980" s="43"/>
    </row>
    <row r="1981" spans="1:4" ht="15">
      <c r="A1981" s="57"/>
      <c r="B1981" s="32"/>
      <c r="C1981" s="43"/>
      <c r="D1981" s="43"/>
    </row>
    <row r="1982" spans="1:4" ht="15">
      <c r="A1982" s="57"/>
      <c r="B1982" s="32"/>
      <c r="C1982" s="43"/>
      <c r="D1982" s="43"/>
    </row>
    <row r="1983" spans="1:4" ht="15">
      <c r="A1983" s="57"/>
      <c r="B1983" s="32"/>
      <c r="C1983" s="43"/>
      <c r="D1983" s="43"/>
    </row>
    <row r="1984" spans="1:4" ht="15">
      <c r="A1984" s="57"/>
      <c r="B1984" s="32"/>
      <c r="C1984" s="43"/>
      <c r="D1984" s="43"/>
    </row>
    <row r="1985" spans="1:4" ht="15">
      <c r="A1985" s="57"/>
      <c r="B1985" s="32"/>
      <c r="C1985" s="43"/>
      <c r="D1985" s="43"/>
    </row>
    <row r="1986" spans="1:4" ht="15">
      <c r="A1986" s="57"/>
      <c r="B1986" s="32"/>
      <c r="C1986" s="43"/>
      <c r="D1986" s="43"/>
    </row>
    <row r="1987" spans="1:4" ht="15">
      <c r="A1987" s="57"/>
      <c r="B1987" s="32"/>
      <c r="C1987" s="43"/>
      <c r="D1987" s="43"/>
    </row>
    <row r="1988" spans="1:4" ht="15">
      <c r="A1988" s="57"/>
      <c r="B1988" s="32"/>
      <c r="C1988" s="43"/>
      <c r="D1988" s="43"/>
    </row>
    <row r="1989" spans="1:4" ht="15">
      <c r="A1989" s="57"/>
      <c r="B1989" s="32"/>
      <c r="C1989" s="43"/>
      <c r="D1989" s="43"/>
    </row>
    <row r="1990" spans="1:4" ht="15">
      <c r="A1990" s="57"/>
      <c r="B1990" s="32"/>
      <c r="C1990" s="43"/>
      <c r="D1990" s="43"/>
    </row>
    <row r="1991" spans="1:4" ht="15">
      <c r="A1991" s="57"/>
      <c r="B1991" s="32"/>
      <c r="C1991" s="43"/>
      <c r="D1991" s="43"/>
    </row>
    <row r="1992" spans="1:4" ht="15">
      <c r="A1992" s="57"/>
      <c r="B1992" s="32"/>
      <c r="C1992" s="43"/>
      <c r="D1992" s="43"/>
    </row>
    <row r="1993" spans="1:4" ht="15">
      <c r="A1993" s="57"/>
      <c r="B1993" s="32"/>
      <c r="C1993" s="43"/>
      <c r="D1993" s="43"/>
    </row>
    <row r="1994" spans="1:4" ht="15">
      <c r="A1994" s="57"/>
      <c r="B1994" s="32"/>
      <c r="C1994" s="43"/>
      <c r="D1994" s="43"/>
    </row>
    <row r="1995" spans="1:4" ht="15">
      <c r="A1995" s="57"/>
      <c r="B1995" s="32"/>
      <c r="C1995" s="43"/>
      <c r="D1995" s="43"/>
    </row>
    <row r="1996" spans="1:4" ht="15">
      <c r="A1996" s="57"/>
      <c r="B1996" s="32"/>
      <c r="C1996" s="43"/>
      <c r="D1996" s="43"/>
    </row>
    <row r="1997" spans="1:4" ht="15">
      <c r="A1997" s="57"/>
      <c r="B1997" s="32"/>
      <c r="C1997" s="43"/>
      <c r="D1997" s="43"/>
    </row>
    <row r="1998" spans="1:4" ht="15">
      <c r="A1998" s="57"/>
      <c r="B1998" s="32"/>
      <c r="C1998" s="43"/>
      <c r="D1998" s="43"/>
    </row>
    <row r="1999" spans="1:4" ht="15">
      <c r="A1999" s="57"/>
      <c r="B1999" s="32"/>
      <c r="C1999" s="43"/>
      <c r="D1999" s="43"/>
    </row>
    <row r="2000" spans="1:4" ht="15">
      <c r="A2000" s="57"/>
      <c r="B2000" s="32"/>
      <c r="C2000" s="43"/>
      <c r="D2000" s="43"/>
    </row>
    <row r="2001" spans="1:4" ht="15">
      <c r="A2001" s="57"/>
      <c r="B2001" s="32"/>
      <c r="C2001" s="43"/>
      <c r="D2001" s="43"/>
    </row>
    <row r="2002" spans="1:4" ht="15">
      <c r="A2002" s="57"/>
      <c r="B2002" s="32"/>
      <c r="C2002" s="43"/>
      <c r="D2002" s="43"/>
    </row>
    <row r="2003" spans="1:4" ht="15">
      <c r="A2003" s="57"/>
      <c r="B2003" s="32"/>
      <c r="C2003" s="43"/>
      <c r="D2003" s="43"/>
    </row>
    <row r="2004" spans="1:4" ht="15">
      <c r="A2004" s="57"/>
      <c r="B2004" s="32"/>
      <c r="C2004" s="43"/>
      <c r="D2004" s="43"/>
    </row>
    <row r="2005" spans="1:4" ht="15">
      <c r="A2005" s="57"/>
      <c r="B2005" s="32"/>
      <c r="C2005" s="43"/>
      <c r="D2005" s="43"/>
    </row>
    <row r="2006" spans="1:4" ht="15">
      <c r="A2006" s="57"/>
      <c r="B2006" s="32"/>
      <c r="C2006" s="43"/>
      <c r="D2006" s="43"/>
    </row>
    <row r="2007" spans="1:4" ht="15">
      <c r="A2007" s="57"/>
      <c r="B2007" s="32"/>
      <c r="C2007" s="43"/>
      <c r="D2007" s="43"/>
    </row>
    <row r="2008" spans="1:4" ht="15">
      <c r="A2008" s="57"/>
      <c r="B2008" s="32"/>
      <c r="C2008" s="43"/>
      <c r="D2008" s="43"/>
    </row>
    <row r="2009" spans="1:4" ht="15">
      <c r="A2009" s="57"/>
      <c r="B2009" s="32"/>
      <c r="C2009" s="43"/>
      <c r="D2009" s="43"/>
    </row>
    <row r="2010" spans="1:4" ht="15">
      <c r="A2010" s="57"/>
      <c r="B2010" s="32"/>
      <c r="C2010" s="43"/>
      <c r="D2010" s="43"/>
    </row>
    <row r="2011" spans="1:4" ht="15">
      <c r="A2011" s="57"/>
      <c r="B2011" s="32"/>
      <c r="C2011" s="43"/>
      <c r="D2011" s="43"/>
    </row>
    <row r="2012" spans="1:4" ht="15">
      <c r="A2012" s="57"/>
      <c r="B2012" s="32"/>
      <c r="C2012" s="43"/>
      <c r="D2012" s="43"/>
    </row>
    <row r="2013" spans="1:4" ht="15">
      <c r="A2013" s="57"/>
      <c r="B2013" s="32"/>
      <c r="C2013" s="43"/>
      <c r="D2013" s="43"/>
    </row>
    <row r="2014" spans="1:4" ht="15">
      <c r="A2014" s="57"/>
      <c r="B2014" s="32"/>
      <c r="C2014" s="43"/>
      <c r="D2014" s="43"/>
    </row>
    <row r="2015" spans="1:4" ht="15">
      <c r="A2015" s="57"/>
      <c r="B2015" s="32"/>
      <c r="C2015" s="43"/>
      <c r="D2015" s="43"/>
    </row>
    <row r="2016" spans="1:4" ht="15">
      <c r="A2016" s="57"/>
      <c r="B2016" s="32"/>
      <c r="C2016" s="43"/>
      <c r="D2016" s="43"/>
    </row>
    <row r="2017" spans="1:4" ht="15">
      <c r="A2017" s="57"/>
      <c r="B2017" s="32"/>
      <c r="C2017" s="43"/>
      <c r="D2017" s="43"/>
    </row>
    <row r="2018" spans="1:4" ht="15">
      <c r="A2018" s="57"/>
      <c r="B2018" s="32"/>
      <c r="C2018" s="43"/>
      <c r="D2018" s="43"/>
    </row>
    <row r="2019" spans="1:4" ht="15">
      <c r="A2019" s="57"/>
      <c r="B2019" s="32"/>
      <c r="C2019" s="43"/>
      <c r="D2019" s="43"/>
    </row>
    <row r="2020" spans="1:4" ht="15">
      <c r="A2020" s="57"/>
      <c r="B2020" s="32"/>
      <c r="C2020" s="43"/>
      <c r="D2020" s="43"/>
    </row>
    <row r="2021" spans="1:4" ht="15">
      <c r="A2021" s="57"/>
      <c r="B2021" s="32"/>
      <c r="C2021" s="43"/>
      <c r="D2021" s="43"/>
    </row>
    <row r="2022" spans="1:4" ht="15">
      <c r="A2022" s="57"/>
      <c r="B2022" s="32"/>
      <c r="C2022" s="43"/>
      <c r="D2022" s="43"/>
    </row>
    <row r="2023" spans="1:4" ht="15">
      <c r="A2023" s="57"/>
      <c r="B2023" s="32"/>
      <c r="C2023" s="43"/>
      <c r="D2023" s="43"/>
    </row>
    <row r="2024" spans="1:4" ht="15">
      <c r="A2024" s="57"/>
      <c r="B2024" s="32"/>
      <c r="C2024" s="43"/>
      <c r="D2024" s="43"/>
    </row>
    <row r="2025" spans="1:4" ht="15">
      <c r="A2025" s="57"/>
      <c r="B2025" s="32"/>
      <c r="C2025" s="43"/>
      <c r="D2025" s="43"/>
    </row>
    <row r="2026" spans="1:4" ht="15">
      <c r="A2026" s="57"/>
      <c r="B2026" s="32"/>
      <c r="C2026" s="43"/>
      <c r="D2026" s="43"/>
    </row>
    <row r="2027" spans="1:4" ht="15">
      <c r="A2027" s="57"/>
      <c r="B2027" s="32"/>
      <c r="C2027" s="43"/>
      <c r="D2027" s="43"/>
    </row>
    <row r="2028" spans="1:4" ht="15">
      <c r="A2028" s="57"/>
      <c r="B2028" s="32"/>
      <c r="C2028" s="43"/>
      <c r="D2028" s="43"/>
    </row>
    <row r="2029" spans="1:4" ht="15">
      <c r="A2029" s="57"/>
      <c r="B2029" s="32"/>
      <c r="C2029" s="43"/>
      <c r="D2029" s="43"/>
    </row>
    <row r="2030" spans="1:4" ht="15">
      <c r="A2030" s="57"/>
      <c r="B2030" s="32"/>
      <c r="C2030" s="43"/>
      <c r="D2030" s="43"/>
    </row>
    <row r="2031" spans="1:4" ht="15">
      <c r="A2031" s="57"/>
      <c r="B2031" s="32"/>
      <c r="C2031" s="43"/>
      <c r="D2031" s="43"/>
    </row>
    <row r="2032" spans="1:4" ht="15">
      <c r="A2032" s="57"/>
      <c r="B2032" s="32"/>
      <c r="C2032" s="43"/>
      <c r="D2032" s="43"/>
    </row>
    <row r="2033" spans="1:4" ht="15">
      <c r="A2033" s="57"/>
      <c r="B2033" s="32"/>
      <c r="C2033" s="43"/>
      <c r="D2033" s="43"/>
    </row>
    <row r="2034" spans="1:4" ht="15">
      <c r="A2034" s="57"/>
      <c r="B2034" s="32"/>
      <c r="C2034" s="43"/>
      <c r="D2034" s="43"/>
    </row>
    <row r="2035" spans="1:4" ht="15">
      <c r="A2035" s="57"/>
      <c r="B2035" s="32"/>
      <c r="C2035" s="43"/>
      <c r="D2035" s="43"/>
    </row>
    <row r="2036" spans="1:4" ht="15">
      <c r="A2036" s="57"/>
      <c r="B2036" s="32"/>
      <c r="C2036" s="43"/>
      <c r="D2036" s="43"/>
    </row>
    <row r="2037" spans="1:4" ht="15">
      <c r="A2037" s="57"/>
      <c r="B2037" s="32"/>
      <c r="C2037" s="43"/>
      <c r="D2037" s="43"/>
    </row>
    <row r="2038" spans="1:4" ht="15">
      <c r="A2038" s="57"/>
      <c r="B2038" s="32"/>
      <c r="C2038" s="43"/>
      <c r="D2038" s="43"/>
    </row>
    <row r="2039" spans="1:4" ht="15">
      <c r="A2039" s="57"/>
      <c r="B2039" s="32"/>
      <c r="C2039" s="43"/>
      <c r="D2039" s="43"/>
    </row>
    <row r="2040" spans="1:4" ht="15">
      <c r="A2040" s="57"/>
      <c r="B2040" s="32"/>
      <c r="C2040" s="43"/>
      <c r="D2040" s="43"/>
    </row>
    <row r="2041" spans="1:4" ht="15">
      <c r="A2041" s="57"/>
      <c r="B2041" s="32"/>
      <c r="C2041" s="43"/>
      <c r="D2041" s="43"/>
    </row>
    <row r="2042" spans="1:4" ht="15">
      <c r="A2042" s="57"/>
      <c r="B2042" s="32"/>
      <c r="C2042" s="43"/>
      <c r="D2042" s="43"/>
    </row>
    <row r="2043" spans="1:4" ht="15">
      <c r="A2043" s="57"/>
      <c r="B2043" s="32"/>
      <c r="C2043" s="43"/>
      <c r="D2043" s="43"/>
    </row>
    <row r="2044" spans="1:4" ht="15">
      <c r="A2044" s="57"/>
      <c r="B2044" s="32"/>
      <c r="C2044" s="43"/>
      <c r="D2044" s="43"/>
    </row>
    <row r="2045" spans="1:4" ht="15">
      <c r="A2045" s="57"/>
      <c r="B2045" s="32"/>
      <c r="C2045" s="43"/>
      <c r="D2045" s="43"/>
    </row>
    <row r="2046" spans="1:4" ht="15">
      <c r="A2046" s="57"/>
      <c r="B2046" s="32"/>
      <c r="C2046" s="43"/>
      <c r="D2046" s="43"/>
    </row>
    <row r="2047" spans="1:4" ht="15">
      <c r="A2047" s="57"/>
      <c r="B2047" s="32"/>
      <c r="C2047" s="43"/>
      <c r="D2047" s="43"/>
    </row>
    <row r="2048" spans="1:4" ht="15">
      <c r="A2048" s="57"/>
      <c r="B2048" s="32"/>
      <c r="C2048" s="43"/>
      <c r="D2048" s="43"/>
    </row>
    <row r="2049" spans="1:4" ht="15">
      <c r="A2049" s="57"/>
      <c r="B2049" s="32"/>
      <c r="C2049" s="43"/>
      <c r="D2049" s="43"/>
    </row>
    <row r="2050" spans="1:4" ht="15">
      <c r="A2050" s="57"/>
      <c r="B2050" s="32"/>
      <c r="C2050" s="43"/>
      <c r="D2050" s="43"/>
    </row>
    <row r="2051" spans="1:4" ht="15">
      <c r="A2051" s="57"/>
      <c r="B2051" s="32"/>
      <c r="C2051" s="43"/>
      <c r="D2051" s="43"/>
    </row>
    <row r="2052" spans="1:4" ht="15">
      <c r="A2052" s="57"/>
      <c r="B2052" s="32"/>
      <c r="C2052" s="43"/>
      <c r="D2052" s="43"/>
    </row>
    <row r="2053" spans="1:4" ht="15">
      <c r="A2053" s="57"/>
      <c r="B2053" s="32"/>
      <c r="C2053" s="43"/>
      <c r="D2053" s="43"/>
    </row>
    <row r="2054" spans="1:4" ht="15">
      <c r="A2054" s="57"/>
      <c r="B2054" s="32"/>
      <c r="C2054" s="43"/>
      <c r="D2054" s="43"/>
    </row>
    <row r="2055" spans="1:4" ht="15">
      <c r="A2055" s="57"/>
      <c r="B2055" s="32"/>
      <c r="C2055" s="43"/>
      <c r="D2055" s="43"/>
    </row>
    <row r="2056" spans="1:4" ht="15">
      <c r="A2056" s="57"/>
      <c r="B2056" s="32"/>
      <c r="C2056" s="43"/>
      <c r="D2056" s="43"/>
    </row>
    <row r="2057" spans="1:4" ht="15">
      <c r="A2057" s="57"/>
      <c r="B2057" s="32"/>
      <c r="C2057" s="43"/>
      <c r="D2057" s="43"/>
    </row>
    <row r="2058" spans="1:4" ht="15">
      <c r="A2058" s="57"/>
      <c r="B2058" s="32"/>
      <c r="C2058" s="43"/>
      <c r="D2058" s="43"/>
    </row>
    <row r="2059" spans="1:4" ht="15">
      <c r="A2059" s="57"/>
      <c r="B2059" s="32"/>
      <c r="C2059" s="43"/>
      <c r="D2059" s="43"/>
    </row>
    <row r="2060" spans="1:4" ht="15">
      <c r="A2060" s="57"/>
      <c r="B2060" s="32"/>
      <c r="C2060" s="43"/>
      <c r="D2060" s="43"/>
    </row>
    <row r="2061" spans="1:4" ht="15">
      <c r="A2061" s="57"/>
      <c r="B2061" s="32"/>
      <c r="C2061" s="43"/>
      <c r="D2061" s="43"/>
    </row>
    <row r="2062" spans="1:4" ht="15">
      <c r="A2062" s="57"/>
      <c r="B2062" s="32"/>
      <c r="C2062" s="43"/>
      <c r="D2062" s="43"/>
    </row>
    <row r="2063" spans="1:4" ht="15">
      <c r="A2063" s="57"/>
      <c r="B2063" s="32"/>
      <c r="C2063" s="43"/>
      <c r="D2063" s="43"/>
    </row>
    <row r="2064" spans="1:4" ht="15">
      <c r="A2064" s="57"/>
      <c r="B2064" s="32"/>
      <c r="C2064" s="43"/>
      <c r="D2064" s="43"/>
    </row>
    <row r="2065" spans="1:4" ht="15">
      <c r="A2065" s="57"/>
      <c r="B2065" s="32"/>
      <c r="C2065" s="43"/>
      <c r="D2065" s="43"/>
    </row>
    <row r="2066" spans="1:4" ht="15">
      <c r="A2066" s="57"/>
      <c r="B2066" s="32"/>
      <c r="C2066" s="43"/>
      <c r="D2066" s="43"/>
    </row>
    <row r="2067" spans="1:4" ht="15">
      <c r="A2067" s="57"/>
      <c r="B2067" s="32"/>
      <c r="C2067" s="43"/>
      <c r="D2067" s="43"/>
    </row>
    <row r="2068" spans="1:4" ht="15">
      <c r="A2068" s="57"/>
      <c r="B2068" s="32"/>
      <c r="C2068" s="43"/>
      <c r="D2068" s="43"/>
    </row>
    <row r="2069" spans="1:4" ht="15">
      <c r="A2069" s="57"/>
      <c r="B2069" s="32"/>
      <c r="C2069" s="43"/>
      <c r="D2069" s="43"/>
    </row>
    <row r="2070" spans="1:4" ht="15">
      <c r="A2070" s="57"/>
      <c r="B2070" s="32"/>
      <c r="C2070" s="43"/>
      <c r="D2070" s="43"/>
    </row>
    <row r="2071" spans="1:4" ht="15">
      <c r="A2071" s="57"/>
      <c r="B2071" s="32"/>
      <c r="C2071" s="43"/>
      <c r="D2071" s="43"/>
    </row>
    <row r="2072" spans="1:4" ht="15">
      <c r="A2072" s="57"/>
      <c r="B2072" s="32"/>
      <c r="C2072" s="43"/>
      <c r="D2072" s="43"/>
    </row>
    <row r="2073" spans="1:4" ht="15">
      <c r="A2073" s="57"/>
      <c r="B2073" s="32"/>
      <c r="C2073" s="43"/>
      <c r="D2073" s="43"/>
    </row>
    <row r="2074" spans="1:4" ht="15">
      <c r="A2074" s="57"/>
      <c r="B2074" s="32"/>
      <c r="C2074" s="43"/>
      <c r="D2074" s="43"/>
    </row>
    <row r="2075" spans="1:4" ht="15">
      <c r="A2075" s="57"/>
      <c r="B2075" s="32"/>
      <c r="C2075" s="43"/>
      <c r="D2075" s="43"/>
    </row>
    <row r="2076" spans="1:4" ht="15">
      <c r="A2076" s="57"/>
      <c r="B2076" s="32"/>
      <c r="C2076" s="43"/>
      <c r="D2076" s="43"/>
    </row>
    <row r="2077" spans="1:4" ht="15">
      <c r="A2077" s="57"/>
      <c r="B2077" s="32"/>
      <c r="C2077" s="43"/>
      <c r="D2077" s="43"/>
    </row>
    <row r="2078" spans="1:4" ht="15">
      <c r="A2078" s="57"/>
      <c r="B2078" s="32"/>
      <c r="C2078" s="43"/>
      <c r="D2078" s="43"/>
    </row>
    <row r="2079" spans="1:4" ht="15">
      <c r="A2079" s="57"/>
      <c r="B2079" s="32"/>
      <c r="C2079" s="43"/>
      <c r="D2079" s="43"/>
    </row>
    <row r="2080" spans="1:4" ht="15">
      <c r="A2080" s="57"/>
      <c r="B2080" s="32"/>
      <c r="C2080" s="43"/>
      <c r="D2080" s="43"/>
    </row>
    <row r="2081" spans="1:4" ht="15">
      <c r="A2081" s="57"/>
      <c r="B2081" s="32"/>
      <c r="C2081" s="43"/>
      <c r="D2081" s="43"/>
    </row>
    <row r="2082" spans="1:4" ht="15">
      <c r="A2082" s="57"/>
      <c r="B2082" s="32"/>
      <c r="C2082" s="43"/>
      <c r="D2082" s="43"/>
    </row>
    <row r="2083" spans="1:4" ht="15">
      <c r="A2083" s="57"/>
      <c r="B2083" s="32"/>
      <c r="C2083" s="43"/>
      <c r="D2083" s="43"/>
    </row>
    <row r="2084" spans="1:4" ht="15">
      <c r="A2084" s="57"/>
      <c r="B2084" s="32"/>
      <c r="C2084" s="43"/>
      <c r="D2084" s="43"/>
    </row>
    <row r="2085" spans="1:4" ht="15">
      <c r="A2085" s="57"/>
      <c r="B2085" s="32"/>
      <c r="C2085" s="43"/>
      <c r="D2085" s="43"/>
    </row>
    <row r="2086" spans="1:4" ht="15">
      <c r="A2086" s="57"/>
      <c r="B2086" s="32"/>
      <c r="C2086" s="43"/>
      <c r="D2086" s="43"/>
    </row>
    <row r="2087" spans="1:4" ht="15">
      <c r="A2087" s="57"/>
      <c r="B2087" s="32"/>
      <c r="C2087" s="43"/>
      <c r="D2087" s="43"/>
    </row>
    <row r="2088" spans="1:4" ht="15">
      <c r="A2088" s="57"/>
      <c r="B2088" s="32"/>
      <c r="C2088" s="43"/>
      <c r="D2088" s="43"/>
    </row>
    <row r="2089" spans="1:4" ht="15">
      <c r="A2089" s="57"/>
      <c r="B2089" s="32"/>
      <c r="C2089" s="43"/>
      <c r="D2089" s="43"/>
    </row>
    <row r="2090" spans="1:4" ht="15">
      <c r="A2090" s="57"/>
      <c r="B2090" s="32"/>
      <c r="C2090" s="43"/>
      <c r="D2090" s="43"/>
    </row>
    <row r="2091" spans="1:4" ht="15">
      <c r="A2091" s="57"/>
      <c r="B2091" s="32"/>
      <c r="C2091" s="43"/>
      <c r="D2091" s="43"/>
    </row>
    <row r="2092" spans="1:4" ht="15">
      <c r="A2092" s="57"/>
      <c r="B2092" s="32"/>
      <c r="C2092" s="43"/>
      <c r="D2092" s="43"/>
    </row>
    <row r="2093" spans="1:4" ht="15">
      <c r="A2093" s="57"/>
      <c r="B2093" s="32"/>
      <c r="C2093" s="43"/>
      <c r="D2093" s="43"/>
    </row>
    <row r="2094" spans="1:4" ht="15">
      <c r="A2094" s="57"/>
      <c r="B2094" s="32"/>
      <c r="C2094" s="43"/>
      <c r="D2094" s="43"/>
    </row>
    <row r="2095" spans="1:4" ht="15">
      <c r="A2095" s="57"/>
      <c r="B2095" s="32"/>
      <c r="C2095" s="43"/>
      <c r="D2095" s="43"/>
    </row>
    <row r="2096" spans="1:4" ht="15">
      <c r="A2096" s="57"/>
      <c r="B2096" s="32"/>
      <c r="C2096" s="43"/>
      <c r="D2096" s="43"/>
    </row>
    <row r="2097" spans="1:4" ht="15">
      <c r="A2097" s="57"/>
      <c r="B2097" s="32"/>
      <c r="C2097" s="43"/>
      <c r="D2097" s="43"/>
    </row>
    <row r="2098" spans="1:4" ht="15">
      <c r="A2098" s="57"/>
      <c r="B2098" s="32"/>
      <c r="C2098" s="43"/>
      <c r="D2098" s="43"/>
    </row>
    <row r="2099" spans="1:4" ht="15">
      <c r="A2099" s="57"/>
      <c r="B2099" s="32"/>
      <c r="C2099" s="43"/>
      <c r="D2099" s="43"/>
    </row>
    <row r="2100" spans="1:4" ht="15">
      <c r="A2100" s="57"/>
      <c r="B2100" s="32"/>
      <c r="C2100" s="43"/>
      <c r="D2100" s="43"/>
    </row>
    <row r="2101" spans="1:4" ht="15">
      <c r="A2101" s="57"/>
      <c r="B2101" s="32"/>
      <c r="C2101" s="43"/>
      <c r="D2101" s="43"/>
    </row>
    <row r="2102" spans="1:4" ht="15">
      <c r="A2102" s="57"/>
      <c r="B2102" s="32"/>
      <c r="C2102" s="43"/>
      <c r="D2102" s="43"/>
    </row>
    <row r="2103" spans="1:4" ht="15">
      <c r="A2103" s="57"/>
      <c r="B2103" s="32"/>
      <c r="C2103" s="43"/>
      <c r="D2103" s="43"/>
    </row>
    <row r="2104" spans="1:4" ht="15">
      <c r="A2104" s="57"/>
      <c r="B2104" s="32"/>
      <c r="C2104" s="43"/>
      <c r="D2104" s="43"/>
    </row>
    <row r="2105" spans="1:4" ht="15">
      <c r="A2105" s="57"/>
      <c r="B2105" s="32"/>
      <c r="C2105" s="43"/>
      <c r="D2105" s="43"/>
    </row>
    <row r="2106" spans="1:4" ht="15">
      <c r="A2106" s="57"/>
      <c r="B2106" s="32"/>
      <c r="C2106" s="43"/>
      <c r="D2106" s="43"/>
    </row>
    <row r="2107" spans="1:4" ht="15">
      <c r="A2107" s="57"/>
      <c r="B2107" s="32"/>
      <c r="C2107" s="43"/>
      <c r="D2107" s="43"/>
    </row>
    <row r="2108" spans="1:4" ht="15">
      <c r="A2108" s="57"/>
      <c r="B2108" s="32"/>
      <c r="C2108" s="43"/>
      <c r="D2108" s="43"/>
    </row>
    <row r="2109" spans="1:4" ht="15">
      <c r="A2109" s="57"/>
      <c r="B2109" s="32"/>
      <c r="C2109" s="43"/>
      <c r="D2109" s="43"/>
    </row>
    <row r="2110" spans="1:4" ht="15">
      <c r="A2110" s="57"/>
      <c r="B2110" s="32"/>
      <c r="C2110" s="43"/>
      <c r="D2110" s="43"/>
    </row>
    <row r="2111" spans="1:4" ht="15">
      <c r="A2111" s="57"/>
      <c r="B2111" s="32"/>
      <c r="C2111" s="43"/>
      <c r="D2111" s="43"/>
    </row>
    <row r="2112" spans="1:4" ht="15">
      <c r="A2112" s="57"/>
      <c r="B2112" s="32"/>
      <c r="C2112" s="43"/>
      <c r="D2112" s="43"/>
    </row>
    <row r="2113" spans="1:4" ht="15">
      <c r="A2113" s="57"/>
      <c r="B2113" s="32"/>
      <c r="C2113" s="43"/>
      <c r="D2113" s="43"/>
    </row>
    <row r="2114" spans="1:4" ht="15">
      <c r="A2114" s="57"/>
      <c r="B2114" s="32"/>
      <c r="C2114" s="43"/>
      <c r="D2114" s="43"/>
    </row>
    <row r="2115" spans="1:4" ht="15">
      <c r="A2115" s="57"/>
      <c r="B2115" s="32"/>
      <c r="C2115" s="43"/>
      <c r="D2115" s="43"/>
    </row>
    <row r="2116" spans="1:4" ht="15">
      <c r="A2116" s="57"/>
      <c r="B2116" s="32"/>
      <c r="C2116" s="43"/>
      <c r="D2116" s="43"/>
    </row>
    <row r="2117" spans="1:4" ht="15">
      <c r="A2117" s="57"/>
      <c r="B2117" s="32"/>
      <c r="C2117" s="43"/>
      <c r="D2117" s="43"/>
    </row>
    <row r="2118" spans="1:4" ht="15">
      <c r="A2118" s="57"/>
      <c r="B2118" s="32"/>
      <c r="C2118" s="43"/>
      <c r="D2118" s="43"/>
    </row>
    <row r="2119" spans="1:4" ht="15">
      <c r="A2119" s="57"/>
      <c r="B2119" s="32"/>
      <c r="C2119" s="43"/>
      <c r="D2119" s="43"/>
    </row>
    <row r="2120" spans="1:4" ht="15">
      <c r="A2120" s="57"/>
      <c r="B2120" s="32"/>
      <c r="C2120" s="43"/>
      <c r="D2120" s="43"/>
    </row>
    <row r="2121" spans="1:4" ht="15">
      <c r="A2121" s="57"/>
      <c r="B2121" s="32"/>
      <c r="C2121" s="43"/>
      <c r="D2121" s="43"/>
    </row>
    <row r="2122" spans="1:4" ht="15">
      <c r="A2122" s="57"/>
      <c r="B2122" s="32"/>
      <c r="C2122" s="43"/>
      <c r="D2122" s="43"/>
    </row>
    <row r="2123" spans="1:4" ht="15">
      <c r="A2123" s="57"/>
      <c r="B2123" s="32"/>
      <c r="C2123" s="43"/>
      <c r="D2123" s="43"/>
    </row>
    <row r="2124" spans="1:4" ht="15">
      <c r="A2124" s="57"/>
      <c r="B2124" s="32"/>
      <c r="C2124" s="43"/>
      <c r="D2124" s="43"/>
    </row>
    <row r="2125" spans="1:4" ht="15">
      <c r="A2125" s="57"/>
      <c r="B2125" s="32"/>
      <c r="C2125" s="43"/>
      <c r="D2125" s="43"/>
    </row>
    <row r="2126" spans="1:4" ht="15">
      <c r="A2126" s="57"/>
      <c r="B2126" s="32"/>
      <c r="C2126" s="43"/>
      <c r="D2126" s="43"/>
    </row>
    <row r="2127" spans="1:4" ht="15">
      <c r="A2127" s="57"/>
      <c r="B2127" s="32"/>
      <c r="C2127" s="43"/>
      <c r="D2127" s="43"/>
    </row>
    <row r="2128" spans="1:4" ht="15">
      <c r="A2128" s="57"/>
      <c r="B2128" s="32"/>
      <c r="C2128" s="43"/>
      <c r="D2128" s="43"/>
    </row>
    <row r="2129" spans="1:4" ht="15">
      <c r="A2129" s="57"/>
      <c r="B2129" s="32"/>
      <c r="C2129" s="43"/>
      <c r="D2129" s="43"/>
    </row>
    <row r="2130" spans="1:4" ht="15">
      <c r="A2130" s="57"/>
      <c r="B2130" s="32"/>
      <c r="C2130" s="43"/>
      <c r="D2130" s="43"/>
    </row>
    <row r="2131" spans="1:4" ht="15">
      <c r="A2131" s="57"/>
      <c r="B2131" s="32"/>
      <c r="C2131" s="43"/>
      <c r="D2131" s="43"/>
    </row>
    <row r="2132" spans="1:4" ht="15">
      <c r="A2132" s="57"/>
      <c r="B2132" s="32"/>
      <c r="C2132" s="43"/>
      <c r="D2132" s="43"/>
    </row>
    <row r="2133" spans="1:4" ht="15">
      <c r="A2133" s="57"/>
      <c r="B2133" s="32"/>
      <c r="C2133" s="43"/>
      <c r="D2133" s="43"/>
    </row>
    <row r="2134" spans="1:4" ht="15">
      <c r="A2134" s="57"/>
      <c r="B2134" s="32"/>
      <c r="C2134" s="43"/>
      <c r="D2134" s="43"/>
    </row>
    <row r="2135" spans="1:4" ht="15">
      <c r="A2135" s="57"/>
      <c r="B2135" s="32"/>
      <c r="C2135" s="43"/>
      <c r="D2135" s="43"/>
    </row>
    <row r="2136" spans="1:4" ht="15">
      <c r="A2136" s="57"/>
      <c r="B2136" s="32"/>
      <c r="C2136" s="43"/>
      <c r="D2136" s="43"/>
    </row>
    <row r="2137" spans="1:4" ht="15">
      <c r="A2137" s="57"/>
      <c r="B2137" s="32"/>
      <c r="C2137" s="43"/>
      <c r="D2137" s="43"/>
    </row>
    <row r="2138" spans="1:4" ht="15">
      <c r="A2138" s="57"/>
      <c r="B2138" s="32"/>
      <c r="C2138" s="43"/>
      <c r="D2138" s="43"/>
    </row>
    <row r="2139" spans="1:4" ht="15">
      <c r="A2139" s="57"/>
      <c r="B2139" s="32"/>
      <c r="C2139" s="43"/>
      <c r="D2139" s="43"/>
    </row>
    <row r="2140" spans="1:4" ht="15">
      <c r="A2140" s="57"/>
      <c r="B2140" s="32"/>
      <c r="C2140" s="43"/>
      <c r="D2140" s="43"/>
    </row>
    <row r="2141" spans="1:4" ht="15">
      <c r="A2141" s="57"/>
      <c r="B2141" s="32"/>
      <c r="C2141" s="43"/>
      <c r="D2141" s="43"/>
    </row>
    <row r="2142" spans="1:4" ht="15">
      <c r="A2142" s="57"/>
      <c r="B2142" s="32"/>
      <c r="C2142" s="43"/>
      <c r="D2142" s="43"/>
    </row>
    <row r="2143" spans="1:4" ht="15">
      <c r="A2143" s="57"/>
      <c r="B2143" s="32"/>
      <c r="C2143" s="43"/>
      <c r="D2143" s="43"/>
    </row>
    <row r="2144" spans="1:4" ht="15">
      <c r="A2144" s="57"/>
      <c r="B2144" s="32"/>
      <c r="C2144" s="43"/>
      <c r="D2144" s="43"/>
    </row>
    <row r="2145" spans="1:4" ht="15">
      <c r="A2145" s="57"/>
      <c r="B2145" s="32"/>
      <c r="C2145" s="43"/>
      <c r="D2145" s="43"/>
    </row>
    <row r="2146" spans="1:4" ht="15">
      <c r="A2146" s="57"/>
      <c r="B2146" s="32"/>
      <c r="C2146" s="43"/>
      <c r="D2146" s="43"/>
    </row>
    <row r="2147" spans="1:4" ht="15">
      <c r="A2147" s="57"/>
      <c r="B2147" s="32"/>
      <c r="C2147" s="43"/>
      <c r="D2147" s="43"/>
    </row>
    <row r="2148" spans="1:4" ht="15">
      <c r="A2148" s="57"/>
      <c r="B2148" s="32"/>
      <c r="C2148" s="43"/>
      <c r="D2148" s="43"/>
    </row>
    <row r="2149" spans="1:4" ht="15">
      <c r="A2149" s="57"/>
      <c r="B2149" s="32"/>
      <c r="C2149" s="43"/>
      <c r="D2149" s="43"/>
    </row>
    <row r="2150" spans="1:4" ht="15">
      <c r="A2150" s="57"/>
      <c r="B2150" s="32"/>
      <c r="C2150" s="43"/>
      <c r="D2150" s="43"/>
    </row>
    <row r="2151" spans="1:4" ht="15">
      <c r="A2151" s="57"/>
      <c r="B2151" s="32"/>
      <c r="C2151" s="43"/>
      <c r="D2151" s="43"/>
    </row>
    <row r="2152" spans="1:4" ht="15">
      <c r="A2152" s="57"/>
      <c r="B2152" s="32"/>
      <c r="C2152" s="43"/>
      <c r="D2152" s="43"/>
    </row>
    <row r="2153" spans="1:4" ht="15">
      <c r="A2153" s="57"/>
      <c r="B2153" s="32"/>
      <c r="C2153" s="43"/>
      <c r="D2153" s="43"/>
    </row>
    <row r="2154" spans="1:4" ht="15">
      <c r="A2154" s="57"/>
      <c r="B2154" s="32"/>
      <c r="C2154" s="43"/>
      <c r="D2154" s="43"/>
    </row>
    <row r="2155" spans="1:4" ht="15">
      <c r="A2155" s="57"/>
      <c r="B2155" s="32"/>
      <c r="C2155" s="43"/>
      <c r="D2155" s="43"/>
    </row>
    <row r="2156" spans="1:4" ht="15">
      <c r="A2156" s="57"/>
      <c r="B2156" s="32"/>
      <c r="C2156" s="43"/>
      <c r="D2156" s="43"/>
    </row>
    <row r="2157" spans="1:4" ht="15">
      <c r="A2157" s="57"/>
      <c r="B2157" s="32"/>
      <c r="C2157" s="43"/>
      <c r="D2157" s="43"/>
    </row>
    <row r="2158" spans="1:4" ht="15">
      <c r="A2158" s="57"/>
      <c r="B2158" s="32"/>
      <c r="C2158" s="43"/>
      <c r="D2158" s="43"/>
    </row>
    <row r="2159" spans="1:4" ht="15">
      <c r="A2159" s="57"/>
      <c r="B2159" s="32"/>
      <c r="C2159" s="43"/>
      <c r="D2159" s="43"/>
    </row>
    <row r="2160" spans="1:4" ht="15">
      <c r="A2160" s="57"/>
      <c r="B2160" s="32"/>
      <c r="C2160" s="43"/>
      <c r="D2160" s="43"/>
    </row>
    <row r="2161" spans="1:4" ht="15">
      <c r="A2161" s="57"/>
      <c r="B2161" s="32"/>
      <c r="C2161" s="43"/>
      <c r="D2161" s="43"/>
    </row>
    <row r="2162" spans="1:4" ht="15">
      <c r="A2162" s="57"/>
      <c r="B2162" s="32"/>
      <c r="C2162" s="43"/>
      <c r="D2162" s="43"/>
    </row>
    <row r="2163" spans="1:4" ht="15">
      <c r="A2163" s="57"/>
      <c r="B2163" s="32"/>
      <c r="C2163" s="43"/>
      <c r="D2163" s="43"/>
    </row>
    <row r="2164" spans="1:4" ht="15">
      <c r="A2164" s="57"/>
      <c r="B2164" s="32"/>
      <c r="C2164" s="43"/>
      <c r="D2164" s="43"/>
    </row>
    <row r="2165" spans="1:4" ht="15">
      <c r="A2165" s="57"/>
      <c r="B2165" s="32"/>
      <c r="C2165" s="43"/>
      <c r="D2165" s="43"/>
    </row>
    <row r="2166" spans="1:4" ht="15">
      <c r="A2166" s="57"/>
      <c r="B2166" s="32"/>
      <c r="C2166" s="43"/>
      <c r="D2166" s="43"/>
    </row>
    <row r="2167" spans="1:4" ht="15">
      <c r="A2167" s="57"/>
      <c r="B2167" s="32"/>
      <c r="C2167" s="43"/>
      <c r="D2167" s="43"/>
    </row>
    <row r="2168" spans="1:4" ht="15">
      <c r="A2168" s="57"/>
      <c r="B2168" s="32"/>
      <c r="C2168" s="43"/>
      <c r="D2168" s="43"/>
    </row>
    <row r="2169" spans="1:4" ht="15">
      <c r="A2169" s="57"/>
      <c r="B2169" s="32"/>
      <c r="C2169" s="43"/>
      <c r="D2169" s="43"/>
    </row>
    <row r="2170" spans="1:4" ht="15">
      <c r="A2170" s="57"/>
      <c r="B2170" s="32"/>
      <c r="C2170" s="43"/>
      <c r="D2170" s="43"/>
    </row>
    <row r="2171" spans="1:4" ht="15">
      <c r="A2171" s="57"/>
      <c r="B2171" s="32"/>
      <c r="C2171" s="43"/>
      <c r="D2171" s="43"/>
    </row>
    <row r="2172" spans="1:4" ht="15">
      <c r="A2172" s="57"/>
      <c r="B2172" s="32"/>
      <c r="C2172" s="43"/>
      <c r="D2172" s="43"/>
    </row>
    <row r="2173" spans="1:4" ht="15">
      <c r="A2173" s="57"/>
      <c r="B2173" s="32"/>
      <c r="C2173" s="43"/>
      <c r="D2173" s="43"/>
    </row>
    <row r="2174" spans="1:4" ht="15">
      <c r="A2174" s="57"/>
      <c r="B2174" s="32"/>
      <c r="C2174" s="43"/>
      <c r="D2174" s="43"/>
    </row>
    <row r="2175" spans="1:4" ht="15">
      <c r="A2175" s="57"/>
      <c r="B2175" s="32"/>
      <c r="C2175" s="43"/>
      <c r="D2175" s="43"/>
    </row>
    <row r="2176" spans="1:4" ht="15">
      <c r="A2176" s="57"/>
      <c r="B2176" s="32"/>
      <c r="C2176" s="43"/>
      <c r="D2176" s="43"/>
    </row>
    <row r="2177" spans="1:4" ht="15">
      <c r="A2177" s="57"/>
      <c r="B2177" s="32"/>
      <c r="C2177" s="43"/>
      <c r="D2177" s="43"/>
    </row>
    <row r="2178" spans="1:4" ht="15">
      <c r="A2178" s="57"/>
      <c r="B2178" s="32"/>
      <c r="C2178" s="43"/>
      <c r="D2178" s="43"/>
    </row>
    <row r="2179" spans="1:4" ht="15">
      <c r="A2179" s="57"/>
      <c r="B2179" s="32"/>
      <c r="C2179" s="43"/>
      <c r="D2179" s="43"/>
    </row>
    <row r="2180" spans="1:4" ht="15">
      <c r="A2180" s="57"/>
      <c r="B2180" s="32"/>
      <c r="C2180" s="43"/>
      <c r="D2180" s="43"/>
    </row>
    <row r="2181" spans="1:4" ht="15">
      <c r="A2181" s="57"/>
      <c r="B2181" s="32"/>
      <c r="C2181" s="43"/>
      <c r="D2181" s="43"/>
    </row>
    <row r="2182" spans="1:4" ht="15">
      <c r="A2182" s="57"/>
      <c r="B2182" s="32"/>
      <c r="C2182" s="43"/>
      <c r="D2182" s="43"/>
    </row>
    <row r="2183" spans="1:4" ht="15">
      <c r="A2183" s="57"/>
      <c r="B2183" s="32"/>
      <c r="C2183" s="43"/>
      <c r="D2183" s="43"/>
    </row>
    <row r="2184" spans="1:4" ht="15">
      <c r="A2184" s="57"/>
      <c r="B2184" s="32"/>
      <c r="C2184" s="43"/>
      <c r="D2184" s="43"/>
    </row>
    <row r="2185" spans="1:4" ht="15">
      <c r="A2185" s="57"/>
      <c r="B2185" s="32"/>
      <c r="C2185" s="43"/>
      <c r="D2185" s="43"/>
    </row>
    <row r="2186" spans="1:4" ht="15">
      <c r="A2186" s="57"/>
      <c r="B2186" s="32"/>
      <c r="C2186" s="43"/>
      <c r="D2186" s="43"/>
    </row>
    <row r="2187" spans="1:4" ht="15">
      <c r="A2187" s="57"/>
      <c r="B2187" s="32"/>
      <c r="C2187" s="43"/>
      <c r="D2187" s="43"/>
    </row>
    <row r="2188" spans="1:4" ht="15">
      <c r="A2188" s="57"/>
      <c r="B2188" s="32"/>
      <c r="C2188" s="43"/>
      <c r="D2188" s="43"/>
    </row>
    <row r="2189" spans="1:4" ht="15">
      <c r="A2189" s="57"/>
      <c r="B2189" s="32"/>
      <c r="C2189" s="43"/>
      <c r="D2189" s="43"/>
    </row>
    <row r="2190" spans="1:4" ht="15">
      <c r="A2190" s="57"/>
      <c r="B2190" s="32"/>
      <c r="C2190" s="43"/>
      <c r="D2190" s="43"/>
    </row>
    <row r="2191" spans="1:4" ht="15">
      <c r="A2191" s="57"/>
      <c r="B2191" s="32"/>
      <c r="C2191" s="43"/>
      <c r="D2191" s="43"/>
    </row>
    <row r="2192" spans="1:4" ht="15">
      <c r="A2192" s="57"/>
      <c r="B2192" s="32"/>
      <c r="C2192" s="43"/>
      <c r="D2192" s="43"/>
    </row>
    <row r="2193" spans="1:4" ht="15">
      <c r="A2193" s="57"/>
      <c r="B2193" s="32"/>
      <c r="C2193" s="43"/>
      <c r="D2193" s="43"/>
    </row>
    <row r="2194" spans="1:4" ht="15">
      <c r="A2194" s="57"/>
      <c r="B2194" s="32"/>
      <c r="C2194" s="43"/>
      <c r="D2194" s="43"/>
    </row>
    <row r="2195" spans="1:4" ht="15">
      <c r="A2195" s="57"/>
      <c r="B2195" s="32"/>
      <c r="C2195" s="43"/>
      <c r="D2195" s="43"/>
    </row>
    <row r="2196" spans="1:4" ht="15">
      <c r="A2196" s="57"/>
      <c r="B2196" s="32"/>
      <c r="C2196" s="43"/>
      <c r="D2196" s="43"/>
    </row>
    <row r="2197" spans="1:4" ht="15">
      <c r="A2197" s="57"/>
      <c r="B2197" s="32"/>
      <c r="C2197" s="43"/>
      <c r="D2197" s="43"/>
    </row>
    <row r="2198" spans="1:4" ht="15">
      <c r="A2198" s="57"/>
      <c r="B2198" s="32"/>
      <c r="C2198" s="43"/>
      <c r="D2198" s="43"/>
    </row>
    <row r="2199" spans="1:4" ht="15">
      <c r="A2199" s="57"/>
      <c r="B2199" s="32"/>
      <c r="C2199" s="43"/>
      <c r="D2199" s="43"/>
    </row>
    <row r="2200" spans="1:4" ht="15">
      <c r="A2200" s="57"/>
      <c r="B2200" s="32"/>
      <c r="C2200" s="43"/>
      <c r="D2200" s="43"/>
    </row>
    <row r="2201" spans="1:4" ht="15">
      <c r="A2201" s="57"/>
      <c r="B2201" s="32"/>
      <c r="C2201" s="43"/>
      <c r="D2201" s="43"/>
    </row>
    <row r="2202" spans="1:4" ht="15">
      <c r="A2202" s="57"/>
      <c r="B2202" s="32"/>
      <c r="C2202" s="43"/>
      <c r="D2202" s="43"/>
    </row>
    <row r="2203" spans="1:4" ht="15">
      <c r="A2203" s="57"/>
      <c r="B2203" s="32"/>
      <c r="C2203" s="43"/>
      <c r="D2203" s="43"/>
    </row>
    <row r="2204" spans="1:4" ht="15">
      <c r="A2204" s="57"/>
      <c r="B2204" s="32"/>
      <c r="C2204" s="43"/>
      <c r="D2204" s="43"/>
    </row>
    <row r="2205" spans="1:4" ht="15">
      <c r="A2205" s="57"/>
      <c r="B2205" s="32"/>
      <c r="C2205" s="43"/>
      <c r="D2205" s="43"/>
    </row>
    <row r="2206" spans="1:4" ht="15">
      <c r="A2206" s="57"/>
      <c r="B2206" s="32"/>
      <c r="C2206" s="43"/>
      <c r="D2206" s="43"/>
    </row>
    <row r="2207" spans="1:4" ht="15">
      <c r="A2207" s="57"/>
      <c r="B2207" s="32"/>
      <c r="C2207" s="43"/>
      <c r="D2207" s="43"/>
    </row>
    <row r="2208" spans="1:4" ht="15">
      <c r="A2208" s="57"/>
      <c r="B2208" s="32"/>
      <c r="C2208" s="43"/>
      <c r="D2208" s="43"/>
    </row>
    <row r="2209" spans="1:4" ht="15">
      <c r="A2209" s="57"/>
      <c r="B2209" s="32"/>
      <c r="C2209" s="43"/>
      <c r="D2209" s="43"/>
    </row>
    <row r="2210" spans="1:4" ht="15">
      <c r="A2210" s="57"/>
      <c r="B2210" s="32"/>
      <c r="C2210" s="43"/>
      <c r="D2210" s="43"/>
    </row>
    <row r="2211" spans="1:4" ht="15">
      <c r="A2211" s="57"/>
      <c r="B2211" s="32"/>
      <c r="C2211" s="43"/>
      <c r="D2211" s="43"/>
    </row>
    <row r="2212" spans="1:4" ht="15">
      <c r="A2212" s="57"/>
      <c r="B2212" s="32"/>
      <c r="C2212" s="43"/>
      <c r="D2212" s="43"/>
    </row>
    <row r="2213" spans="1:4" ht="15">
      <c r="A2213" s="57"/>
      <c r="B2213" s="32"/>
      <c r="C2213" s="43"/>
      <c r="D2213" s="43"/>
    </row>
    <row r="2214" spans="1:4" ht="15">
      <c r="A2214" s="57"/>
      <c r="B2214" s="32"/>
      <c r="C2214" s="43"/>
      <c r="D2214" s="43"/>
    </row>
    <row r="2215" spans="1:4" ht="15">
      <c r="A2215" s="57"/>
      <c r="B2215" s="32"/>
      <c r="C2215" s="43"/>
      <c r="D2215" s="43"/>
    </row>
    <row r="2216" spans="1:4" ht="15">
      <c r="A2216" s="57"/>
      <c r="B2216" s="32"/>
      <c r="C2216" s="43"/>
      <c r="D2216" s="43"/>
    </row>
    <row r="2217" spans="1:4" ht="15">
      <c r="A2217" s="57"/>
      <c r="B2217" s="32"/>
      <c r="C2217" s="43"/>
      <c r="D2217" s="43"/>
    </row>
    <row r="2218" spans="1:4" ht="15">
      <c r="A2218" s="57"/>
      <c r="B2218" s="32"/>
      <c r="C2218" s="43"/>
      <c r="D2218" s="43"/>
    </row>
    <row r="2219" spans="1:4" ht="15">
      <c r="A2219" s="57"/>
      <c r="B2219" s="32"/>
      <c r="C2219" s="43"/>
      <c r="D2219" s="43"/>
    </row>
    <row r="2220" spans="1:4" ht="15">
      <c r="A2220" s="57"/>
      <c r="B2220" s="32"/>
      <c r="C2220" s="43"/>
      <c r="D2220" s="43"/>
    </row>
    <row r="2221" spans="1:4" ht="15">
      <c r="A2221" s="57"/>
      <c r="B2221" s="32"/>
      <c r="C2221" s="43"/>
      <c r="D2221" s="43"/>
    </row>
    <row r="2222" spans="1:4" ht="15">
      <c r="A2222" s="57"/>
      <c r="B2222" s="32"/>
      <c r="C2222" s="43"/>
      <c r="D2222" s="43"/>
    </row>
    <row r="2223" spans="1:4" ht="15">
      <c r="A2223" s="57"/>
      <c r="B2223" s="32"/>
      <c r="C2223" s="43"/>
      <c r="D2223" s="43"/>
    </row>
    <row r="2224" spans="1:4" ht="15">
      <c r="A2224" s="57"/>
      <c r="B2224" s="32"/>
      <c r="C2224" s="43"/>
      <c r="D2224" s="43"/>
    </row>
    <row r="2225" spans="1:4" ht="15">
      <c r="A2225" s="57"/>
      <c r="B2225" s="32"/>
      <c r="C2225" s="43"/>
      <c r="D2225" s="43"/>
    </row>
    <row r="2226" spans="1:4" ht="15">
      <c r="A2226" s="57"/>
      <c r="B2226" s="32"/>
      <c r="C2226" s="43"/>
      <c r="D2226" s="43"/>
    </row>
    <row r="2227" spans="1:4" ht="15">
      <c r="A2227" s="57"/>
      <c r="B2227" s="32"/>
      <c r="C2227" s="43"/>
      <c r="D2227" s="43"/>
    </row>
    <row r="2228" spans="1:4" ht="15">
      <c r="A2228" s="57"/>
      <c r="B2228" s="32"/>
      <c r="C2228" s="43"/>
      <c r="D2228" s="43"/>
    </row>
    <row r="2229" spans="1:4" ht="15">
      <c r="A2229" s="57"/>
      <c r="B2229" s="32"/>
      <c r="C2229" s="43"/>
      <c r="D2229" s="43"/>
    </row>
    <row r="2230" spans="1:4" ht="15">
      <c r="A2230" s="57"/>
      <c r="B2230" s="32"/>
      <c r="C2230" s="43"/>
      <c r="D2230" s="43"/>
    </row>
    <row r="2231" spans="1:4" ht="15">
      <c r="A2231" s="57"/>
      <c r="B2231" s="32"/>
      <c r="C2231" s="43"/>
      <c r="D2231" s="43"/>
    </row>
    <row r="2232" spans="1:4" ht="15">
      <c r="A2232" s="57"/>
      <c r="B2232" s="32"/>
      <c r="C2232" s="43"/>
      <c r="D2232" s="43"/>
    </row>
    <row r="2233" spans="1:4" ht="15">
      <c r="A2233" s="57"/>
      <c r="B2233" s="32"/>
      <c r="C2233" s="43"/>
      <c r="D2233" s="43"/>
    </row>
    <row r="2234" spans="1:4" ht="15">
      <c r="A2234" s="57"/>
      <c r="B2234" s="32"/>
      <c r="C2234" s="43"/>
      <c r="D2234" s="43"/>
    </row>
    <row r="2235" spans="1:4" ht="15">
      <c r="A2235" s="57"/>
      <c r="B2235" s="32"/>
      <c r="C2235" s="43"/>
      <c r="D2235" s="43"/>
    </row>
    <row r="2236" spans="1:4" ht="15">
      <c r="A2236" s="57"/>
      <c r="B2236" s="32"/>
      <c r="C2236" s="43"/>
      <c r="D2236" s="43"/>
    </row>
    <row r="2237" spans="1:4" ht="15">
      <c r="A2237" s="57"/>
      <c r="B2237" s="32"/>
      <c r="C2237" s="43"/>
      <c r="D2237" s="43"/>
    </row>
    <row r="2238" spans="1:4" ht="15">
      <c r="A2238" s="57"/>
      <c r="B2238" s="32"/>
      <c r="C2238" s="43"/>
      <c r="D2238" s="43"/>
    </row>
    <row r="2239" spans="1:4" ht="15">
      <c r="A2239" s="57"/>
      <c r="B2239" s="32"/>
      <c r="C2239" s="43"/>
      <c r="D2239" s="43"/>
    </row>
    <row r="2240" spans="1:4" ht="15">
      <c r="A2240" s="57"/>
      <c r="B2240" s="32"/>
      <c r="C2240" s="43"/>
      <c r="D2240" s="43"/>
    </row>
    <row r="2241" spans="1:4" ht="15">
      <c r="A2241" s="57"/>
      <c r="B2241" s="32"/>
      <c r="C2241" s="43"/>
      <c r="D2241" s="43"/>
    </row>
    <row r="2242" spans="1:4" ht="15">
      <c r="A2242" s="57"/>
      <c r="B2242" s="32"/>
      <c r="C2242" s="43"/>
      <c r="D2242" s="43"/>
    </row>
    <row r="2243" spans="1:4" ht="15">
      <c r="A2243" s="57"/>
      <c r="B2243" s="32"/>
      <c r="C2243" s="43"/>
      <c r="D2243" s="43"/>
    </row>
    <row r="2244" spans="1:4" ht="15">
      <c r="A2244" s="57"/>
      <c r="B2244" s="32"/>
      <c r="C2244" s="43"/>
      <c r="D2244" s="43"/>
    </row>
    <row r="2245" spans="1:4" ht="15">
      <c r="A2245" s="57"/>
      <c r="B2245" s="32"/>
      <c r="C2245" s="43"/>
      <c r="D2245" s="43"/>
    </row>
    <row r="2246" spans="1:4" ht="15">
      <c r="A2246" s="57"/>
      <c r="B2246" s="32"/>
      <c r="C2246" s="43"/>
      <c r="D2246" s="43"/>
    </row>
    <row r="2247" spans="1:4" ht="15">
      <c r="A2247" s="57"/>
      <c r="B2247" s="32"/>
      <c r="C2247" s="43"/>
      <c r="D2247" s="43"/>
    </row>
    <row r="2248" spans="1:4" ht="15">
      <c r="A2248" s="57"/>
      <c r="B2248" s="32"/>
      <c r="C2248" s="43"/>
      <c r="D2248" s="43"/>
    </row>
    <row r="2249" spans="1:4" ht="15">
      <c r="A2249" s="57"/>
      <c r="B2249" s="32"/>
      <c r="C2249" s="43"/>
      <c r="D2249" s="43"/>
    </row>
    <row r="2250" spans="1:4" ht="15">
      <c r="A2250" s="57"/>
      <c r="B2250" s="32"/>
      <c r="C2250" s="43"/>
      <c r="D2250" s="43"/>
    </row>
    <row r="2251" spans="1:4" ht="15">
      <c r="A2251" s="57"/>
      <c r="B2251" s="32"/>
      <c r="C2251" s="43"/>
      <c r="D2251" s="43"/>
    </row>
    <row r="2252" spans="1:4" ht="15">
      <c r="A2252" s="57"/>
      <c r="B2252" s="32"/>
      <c r="C2252" s="43"/>
      <c r="D2252" s="43"/>
    </row>
    <row r="2253" spans="1:4" ht="15">
      <c r="A2253" s="57"/>
      <c r="B2253" s="32"/>
      <c r="C2253" s="43"/>
      <c r="D2253" s="43"/>
    </row>
    <row r="2254" spans="1:4" ht="15">
      <c r="A2254" s="57"/>
      <c r="B2254" s="32"/>
      <c r="C2254" s="43"/>
      <c r="D2254" s="43"/>
    </row>
    <row r="2255" spans="1:4" ht="15">
      <c r="A2255" s="57"/>
      <c r="B2255" s="32"/>
      <c r="C2255" s="43"/>
      <c r="D2255" s="43"/>
    </row>
    <row r="2256" spans="1:4" ht="15">
      <c r="A2256" s="57"/>
      <c r="B2256" s="32"/>
      <c r="C2256" s="43"/>
      <c r="D2256" s="43"/>
    </row>
    <row r="2257" spans="1:4" ht="15">
      <c r="A2257" s="57"/>
      <c r="B2257" s="32"/>
      <c r="C2257" s="43"/>
      <c r="D2257" s="43"/>
    </row>
    <row r="2258" spans="1:4" ht="15">
      <c r="A2258" s="57"/>
      <c r="B2258" s="32"/>
      <c r="C2258" s="43"/>
      <c r="D2258" s="43"/>
    </row>
    <row r="2259" spans="1:4" ht="15">
      <c r="A2259" s="57"/>
      <c r="B2259" s="32"/>
      <c r="C2259" s="43"/>
      <c r="D2259" s="43"/>
    </row>
    <row r="2260" spans="1:4" ht="15">
      <c r="A2260" s="57"/>
      <c r="B2260" s="32"/>
      <c r="C2260" s="43"/>
      <c r="D2260" s="43"/>
    </row>
    <row r="2261" spans="1:4" ht="15">
      <c r="A2261" s="57"/>
      <c r="B2261" s="32"/>
      <c r="C2261" s="43"/>
      <c r="D2261" s="43"/>
    </row>
    <row r="2262" spans="1:4" ht="15">
      <c r="A2262" s="57"/>
      <c r="B2262" s="32"/>
      <c r="C2262" s="43"/>
      <c r="D2262" s="43"/>
    </row>
    <row r="2263" spans="1:4" ht="15">
      <c r="A2263" s="57"/>
      <c r="B2263" s="32"/>
      <c r="C2263" s="43"/>
      <c r="D2263" s="43"/>
    </row>
    <row r="2264" spans="1:4" ht="15">
      <c r="A2264" s="57"/>
      <c r="B2264" s="32"/>
      <c r="C2264" s="43"/>
      <c r="D2264" s="43"/>
    </row>
    <row r="2265" spans="1:4" ht="15">
      <c r="A2265" s="57"/>
      <c r="B2265" s="32"/>
      <c r="C2265" s="43"/>
      <c r="D2265" s="43"/>
    </row>
    <row r="2266" spans="1:4" ht="15">
      <c r="A2266" s="57"/>
      <c r="B2266" s="32"/>
      <c r="C2266" s="43"/>
      <c r="D2266" s="43"/>
    </row>
    <row r="2267" spans="1:4" ht="15">
      <c r="A2267" s="57"/>
      <c r="B2267" s="32"/>
      <c r="C2267" s="43"/>
      <c r="D2267" s="43"/>
    </row>
    <row r="2268" spans="1:4" ht="15">
      <c r="A2268" s="57"/>
      <c r="B2268" s="32"/>
      <c r="C2268" s="43"/>
      <c r="D2268" s="43"/>
    </row>
    <row r="2269" spans="1:4" ht="15">
      <c r="A2269" s="57"/>
      <c r="B2269" s="32"/>
      <c r="C2269" s="43"/>
      <c r="D2269" s="43"/>
    </row>
    <row r="2270" spans="1:4" ht="15">
      <c r="A2270" s="57"/>
      <c r="B2270" s="32"/>
      <c r="C2270" s="43"/>
      <c r="D2270" s="43"/>
    </row>
    <row r="2271" spans="1:4" ht="15">
      <c r="A2271" s="57"/>
      <c r="B2271" s="32"/>
      <c r="C2271" s="43"/>
      <c r="D2271" s="43"/>
    </row>
    <row r="2272" spans="1:4" ht="15">
      <c r="A2272" s="57"/>
      <c r="B2272" s="32"/>
      <c r="C2272" s="43"/>
      <c r="D2272" s="43"/>
    </row>
    <row r="2273" spans="1:4" ht="15">
      <c r="A2273" s="57"/>
      <c r="B2273" s="32"/>
      <c r="C2273" s="43"/>
      <c r="D2273" s="43"/>
    </row>
    <row r="2274" spans="1:4" ht="15">
      <c r="A2274" s="57"/>
      <c r="B2274" s="32"/>
      <c r="C2274" s="43"/>
      <c r="D2274" s="43"/>
    </row>
    <row r="2275" spans="1:4" ht="15">
      <c r="A2275" s="57"/>
      <c r="B2275" s="32"/>
      <c r="C2275" s="43"/>
      <c r="D2275" s="43"/>
    </row>
    <row r="2276" spans="1:4" ht="15">
      <c r="A2276" s="57"/>
      <c r="B2276" s="32"/>
      <c r="C2276" s="43"/>
      <c r="D2276" s="43"/>
    </row>
    <row r="2277" spans="1:4" ht="15">
      <c r="A2277" s="57"/>
      <c r="B2277" s="32"/>
      <c r="C2277" s="43"/>
      <c r="D2277" s="43"/>
    </row>
    <row r="2278" spans="1:4" ht="15">
      <c r="A2278" s="57"/>
      <c r="B2278" s="32"/>
      <c r="C2278" s="43"/>
      <c r="D2278" s="43"/>
    </row>
    <row r="2279" spans="1:4" ht="15">
      <c r="A2279" s="57"/>
      <c r="B2279" s="32"/>
      <c r="C2279" s="43"/>
      <c r="D2279" s="43"/>
    </row>
    <row r="2280" spans="1:4" ht="15">
      <c r="A2280" s="57"/>
      <c r="B2280" s="32"/>
      <c r="C2280" s="43"/>
      <c r="D2280" s="43"/>
    </row>
    <row r="2281" spans="1:4" ht="15">
      <c r="A2281" s="57"/>
      <c r="B2281" s="32"/>
      <c r="C2281" s="43"/>
      <c r="D2281" s="43"/>
    </row>
    <row r="2282" spans="1:4" ht="15">
      <c r="A2282" s="57"/>
      <c r="B2282" s="32"/>
      <c r="C2282" s="43"/>
      <c r="D2282" s="43"/>
    </row>
    <row r="2283" spans="1:4" ht="15">
      <c r="A2283" s="57"/>
      <c r="B2283" s="32"/>
      <c r="C2283" s="43"/>
      <c r="D2283" s="43"/>
    </row>
    <row r="2284" spans="1:4" ht="15">
      <c r="A2284" s="57"/>
      <c r="B2284" s="32"/>
      <c r="C2284" s="43"/>
      <c r="D2284" s="43"/>
    </row>
    <row r="2285" spans="1:4" ht="15">
      <c r="A2285" s="57"/>
      <c r="B2285" s="32"/>
      <c r="C2285" s="43"/>
      <c r="D2285" s="43"/>
    </row>
    <row r="2286" spans="1:4" ht="15">
      <c r="A2286" s="57"/>
      <c r="B2286" s="32"/>
      <c r="C2286" s="43"/>
      <c r="D2286" s="43"/>
    </row>
    <row r="2287" spans="1:4" ht="15">
      <c r="A2287" s="57"/>
      <c r="B2287" s="32"/>
      <c r="C2287" s="43"/>
      <c r="D2287" s="43"/>
    </row>
    <row r="2288" spans="1:4" ht="15">
      <c r="A2288" s="57"/>
      <c r="B2288" s="32"/>
      <c r="C2288" s="43"/>
      <c r="D2288" s="43"/>
    </row>
    <row r="2289" spans="1:4" ht="15">
      <c r="A2289" s="57"/>
      <c r="B2289" s="32"/>
      <c r="C2289" s="43"/>
      <c r="D2289" s="43"/>
    </row>
    <row r="2290" spans="1:4" ht="15">
      <c r="A2290" s="57"/>
      <c r="B2290" s="32"/>
      <c r="C2290" s="43"/>
      <c r="D2290" s="43"/>
    </row>
    <row r="2291" spans="1:4" ht="15">
      <c r="A2291" s="57"/>
      <c r="B2291" s="32"/>
      <c r="C2291" s="43"/>
      <c r="D2291" s="43"/>
    </row>
    <row r="2292" spans="1:4" ht="15">
      <c r="A2292" s="57"/>
      <c r="B2292" s="32"/>
      <c r="C2292" s="43"/>
      <c r="D2292" s="43"/>
    </row>
    <row r="2293" spans="1:4" ht="15">
      <c r="A2293" s="57"/>
      <c r="B2293" s="32"/>
      <c r="C2293" s="43"/>
      <c r="D2293" s="43"/>
    </row>
    <row r="2294" spans="1:4" ht="15">
      <c r="A2294" s="57"/>
      <c r="B2294" s="32"/>
      <c r="C2294" s="43"/>
      <c r="D2294" s="43"/>
    </row>
    <row r="2295" spans="1:4" ht="15">
      <c r="A2295" s="57"/>
      <c r="B2295" s="32"/>
      <c r="C2295" s="43"/>
      <c r="D2295" s="43"/>
    </row>
    <row r="2296" spans="1:4" ht="15">
      <c r="A2296" s="57"/>
      <c r="B2296" s="32"/>
      <c r="C2296" s="43"/>
      <c r="D2296" s="43"/>
    </row>
    <row r="2297" spans="1:4" ht="15">
      <c r="A2297" s="57"/>
      <c r="B2297" s="32"/>
      <c r="C2297" s="43"/>
      <c r="D2297" s="43"/>
    </row>
    <row r="2298" spans="1:4" ht="15">
      <c r="A2298" s="57"/>
      <c r="B2298" s="32"/>
      <c r="C2298" s="43"/>
      <c r="D2298" s="43"/>
    </row>
    <row r="2299" spans="1:4" ht="15">
      <c r="A2299" s="57"/>
      <c r="B2299" s="32"/>
      <c r="C2299" s="43"/>
      <c r="D2299" s="43"/>
    </row>
    <row r="2300" spans="1:4" ht="15">
      <c r="A2300" s="57"/>
      <c r="B2300" s="32"/>
      <c r="C2300" s="43"/>
      <c r="D2300" s="43"/>
    </row>
    <row r="2301" spans="1:4" ht="15">
      <c r="A2301" s="57"/>
      <c r="B2301" s="32"/>
      <c r="C2301" s="43"/>
      <c r="D2301" s="43"/>
    </row>
    <row r="2302" spans="1:4" ht="15">
      <c r="A2302" s="57"/>
      <c r="B2302" s="32"/>
      <c r="C2302" s="43"/>
      <c r="D2302" s="43"/>
    </row>
    <row r="2303" spans="1:4" ht="15">
      <c r="A2303" s="57"/>
      <c r="B2303" s="32"/>
      <c r="C2303" s="43"/>
      <c r="D2303" s="43"/>
    </row>
    <row r="2304" spans="1:4" ht="15">
      <c r="A2304" s="57"/>
      <c r="B2304" s="32"/>
      <c r="C2304" s="43"/>
      <c r="D2304" s="43"/>
    </row>
    <row r="2305" spans="1:4" ht="15">
      <c r="A2305" s="57"/>
      <c r="B2305" s="32"/>
      <c r="C2305" s="43"/>
      <c r="D2305" s="43"/>
    </row>
    <row r="2306" spans="1:4" ht="15">
      <c r="A2306" s="57"/>
      <c r="B2306" s="32"/>
      <c r="C2306" s="43"/>
      <c r="D2306" s="43"/>
    </row>
    <row r="2307" spans="1:4" ht="15">
      <c r="A2307" s="57"/>
      <c r="B2307" s="32"/>
      <c r="C2307" s="43"/>
      <c r="D2307" s="43"/>
    </row>
    <row r="2308" spans="1:4" ht="15">
      <c r="A2308" s="57"/>
      <c r="B2308" s="32"/>
      <c r="C2308" s="43"/>
      <c r="D2308" s="43"/>
    </row>
    <row r="2309" spans="1:4" ht="15">
      <c r="A2309" s="57"/>
      <c r="B2309" s="32"/>
      <c r="C2309" s="43"/>
      <c r="D2309" s="43"/>
    </row>
    <row r="2310" spans="1:4" ht="15">
      <c r="A2310" s="57"/>
      <c r="B2310" s="32"/>
      <c r="C2310" s="43"/>
      <c r="D2310" s="43"/>
    </row>
    <row r="2311" spans="1:4" ht="15">
      <c r="A2311" s="57"/>
      <c r="B2311" s="32"/>
      <c r="C2311" s="43"/>
      <c r="D2311" s="43"/>
    </row>
    <row r="2312" spans="1:4" ht="15">
      <c r="A2312" s="57"/>
      <c r="B2312" s="32"/>
      <c r="C2312" s="43"/>
      <c r="D2312" s="43"/>
    </row>
    <row r="2313" spans="1:4" ht="15">
      <c r="A2313" s="57"/>
      <c r="B2313" s="32"/>
      <c r="C2313" s="43"/>
      <c r="D2313" s="43"/>
    </row>
    <row r="2314" spans="1:4" ht="15">
      <c r="A2314" s="57"/>
      <c r="B2314" s="32"/>
      <c r="C2314" s="43"/>
      <c r="D2314" s="43"/>
    </row>
    <row r="2315" spans="1:4" ht="15">
      <c r="A2315" s="57"/>
      <c r="B2315" s="32"/>
      <c r="C2315" s="43"/>
      <c r="D2315" s="43"/>
    </row>
    <row r="2316" spans="1:4" ht="15">
      <c r="A2316" s="57"/>
      <c r="B2316" s="32"/>
      <c r="C2316" s="43"/>
      <c r="D2316" s="43"/>
    </row>
    <row r="2317" spans="1:4" ht="15">
      <c r="A2317" s="57"/>
      <c r="B2317" s="32"/>
      <c r="C2317" s="43"/>
      <c r="D2317" s="43"/>
    </row>
    <row r="2318" spans="1:4" ht="15">
      <c r="A2318" s="57"/>
      <c r="B2318" s="32"/>
      <c r="C2318" s="43"/>
      <c r="D2318" s="43"/>
    </row>
    <row r="2319" spans="1:4" ht="15">
      <c r="A2319" s="57"/>
      <c r="B2319" s="32"/>
      <c r="C2319" s="43"/>
      <c r="D2319" s="43"/>
    </row>
    <row r="2320" spans="1:4" ht="15">
      <c r="A2320" s="57"/>
      <c r="B2320" s="32"/>
      <c r="C2320" s="43"/>
      <c r="D2320" s="43"/>
    </row>
    <row r="2321" spans="1:4" ht="15">
      <c r="A2321" s="57"/>
      <c r="B2321" s="32"/>
      <c r="C2321" s="43"/>
      <c r="D2321" s="43"/>
    </row>
    <row r="2322" spans="1:4" ht="15">
      <c r="A2322" s="57"/>
      <c r="B2322" s="32"/>
      <c r="C2322" s="43"/>
      <c r="D2322" s="43"/>
    </row>
    <row r="2323" spans="1:4" ht="15">
      <c r="A2323" s="57"/>
      <c r="B2323" s="32"/>
      <c r="C2323" s="43"/>
      <c r="D2323" s="43"/>
    </row>
    <row r="2324" spans="1:4" ht="15">
      <c r="A2324" s="57"/>
      <c r="B2324" s="32"/>
      <c r="C2324" s="43"/>
      <c r="D2324" s="43"/>
    </row>
    <row r="2325" spans="1:4" ht="15">
      <c r="A2325" s="57"/>
      <c r="B2325" s="32"/>
      <c r="C2325" s="43"/>
      <c r="D2325" s="43"/>
    </row>
    <row r="2326" spans="1:4" ht="15">
      <c r="A2326" s="57"/>
      <c r="B2326" s="32"/>
      <c r="C2326" s="43"/>
      <c r="D2326" s="43"/>
    </row>
    <row r="2327" spans="1:4" ht="15">
      <c r="A2327" s="57"/>
      <c r="B2327" s="32"/>
      <c r="C2327" s="43"/>
      <c r="D2327" s="43"/>
    </row>
    <row r="2328" spans="1:4" ht="15">
      <c r="A2328" s="57"/>
      <c r="B2328" s="32"/>
      <c r="C2328" s="43"/>
      <c r="D2328" s="43"/>
    </row>
    <row r="2329" spans="1:4" ht="15">
      <c r="A2329" s="57"/>
      <c r="B2329" s="32"/>
      <c r="C2329" s="43"/>
      <c r="D2329" s="43"/>
    </row>
    <row r="2330" spans="1:4" ht="15">
      <c r="A2330" s="57"/>
      <c r="B2330" s="32"/>
      <c r="C2330" s="43"/>
      <c r="D2330" s="43"/>
    </row>
    <row r="2331" spans="1:4" ht="15">
      <c r="A2331" s="57"/>
      <c r="B2331" s="32"/>
      <c r="C2331" s="43"/>
      <c r="D2331" s="43"/>
    </row>
    <row r="2332" spans="1:4" ht="15">
      <c r="A2332" s="57"/>
      <c r="B2332" s="32"/>
      <c r="C2332" s="43"/>
      <c r="D2332" s="43"/>
    </row>
    <row r="2333" spans="1:4" ht="15">
      <c r="A2333" s="57"/>
      <c r="B2333" s="32"/>
      <c r="C2333" s="43"/>
      <c r="D2333" s="43"/>
    </row>
    <row r="2334" spans="1:4" ht="15">
      <c r="A2334" s="57"/>
      <c r="B2334" s="32"/>
      <c r="C2334" s="43"/>
      <c r="D2334" s="43"/>
    </row>
    <row r="2335" spans="1:4" ht="15">
      <c r="A2335" s="57"/>
      <c r="B2335" s="32"/>
      <c r="C2335" s="43"/>
      <c r="D2335" s="43"/>
    </row>
    <row r="2336" spans="1:4" ht="15">
      <c r="A2336" s="57"/>
      <c r="B2336" s="32"/>
      <c r="C2336" s="43"/>
      <c r="D2336" s="43"/>
    </row>
    <row r="2337" spans="1:4" ht="15">
      <c r="A2337" s="57"/>
      <c r="B2337" s="32"/>
      <c r="C2337" s="43"/>
      <c r="D2337" s="43"/>
    </row>
    <row r="2338" spans="1:4" ht="15">
      <c r="A2338" s="57"/>
      <c r="B2338" s="32"/>
      <c r="C2338" s="43"/>
      <c r="D2338" s="43"/>
    </row>
    <row r="2339" spans="1:4" ht="15">
      <c r="A2339" s="57"/>
      <c r="B2339" s="32"/>
      <c r="C2339" s="43"/>
      <c r="D2339" s="43"/>
    </row>
    <row r="2340" spans="1:4" ht="15">
      <c r="A2340" s="57"/>
      <c r="B2340" s="32"/>
      <c r="C2340" s="43"/>
      <c r="D2340" s="43"/>
    </row>
    <row r="2341" spans="1:4" ht="15">
      <c r="A2341" s="57"/>
      <c r="B2341" s="32"/>
      <c r="C2341" s="43"/>
      <c r="D2341" s="43"/>
    </row>
    <row r="2342" spans="1:4" ht="15">
      <c r="A2342" s="57"/>
      <c r="B2342" s="32"/>
      <c r="C2342" s="43"/>
      <c r="D2342" s="43"/>
    </row>
    <row r="2343" spans="1:4" ht="15">
      <c r="A2343" s="57"/>
      <c r="B2343" s="32"/>
      <c r="C2343" s="43"/>
      <c r="D2343" s="43"/>
    </row>
    <row r="2344" spans="1:4" ht="15">
      <c r="A2344" s="57"/>
      <c r="B2344" s="32"/>
      <c r="C2344" s="43"/>
      <c r="D2344" s="43"/>
    </row>
    <row r="2345" spans="1:4" ht="15">
      <c r="A2345" s="57"/>
      <c r="B2345" s="32"/>
      <c r="C2345" s="43"/>
      <c r="D2345" s="43"/>
    </row>
    <row r="2346" spans="1:4" ht="15">
      <c r="A2346" s="57"/>
      <c r="B2346" s="32"/>
      <c r="C2346" s="43"/>
      <c r="D2346" s="43"/>
    </row>
    <row r="2347" spans="1:4" ht="15">
      <c r="A2347" s="57"/>
      <c r="B2347" s="32"/>
      <c r="C2347" s="43"/>
      <c r="D2347" s="43"/>
    </row>
    <row r="2348" spans="1:4" ht="15">
      <c r="A2348" s="57"/>
      <c r="B2348" s="32"/>
      <c r="C2348" s="43"/>
      <c r="D2348" s="43"/>
    </row>
    <row r="2349" spans="1:4" ht="15">
      <c r="A2349" s="57"/>
      <c r="B2349" s="32"/>
      <c r="C2349" s="43"/>
      <c r="D2349" s="43"/>
    </row>
    <row r="2350" spans="1:4" ht="15">
      <c r="A2350" s="57"/>
      <c r="B2350" s="32"/>
      <c r="C2350" s="43"/>
      <c r="D2350" s="43"/>
    </row>
    <row r="2351" spans="1:4" ht="15">
      <c r="A2351" s="57"/>
      <c r="B2351" s="32"/>
      <c r="C2351" s="43"/>
      <c r="D2351" s="43"/>
    </row>
    <row r="2352" spans="1:4" ht="15">
      <c r="A2352" s="57"/>
      <c r="B2352" s="32"/>
      <c r="C2352" s="43"/>
      <c r="D2352" s="43"/>
    </row>
    <row r="2353" spans="1:4" ht="15">
      <c r="A2353" s="57"/>
      <c r="B2353" s="32"/>
      <c r="C2353" s="43"/>
      <c r="D2353" s="43"/>
    </row>
    <row r="2354" spans="1:4" ht="15">
      <c r="A2354" s="57"/>
      <c r="B2354" s="32"/>
      <c r="C2354" s="43"/>
      <c r="D2354" s="43"/>
    </row>
    <row r="2355" spans="1:4" ht="15">
      <c r="A2355" s="57"/>
      <c r="B2355" s="32"/>
      <c r="C2355" s="43"/>
      <c r="D2355" s="43"/>
    </row>
    <row r="2356" spans="1:4" ht="15">
      <c r="A2356" s="57"/>
      <c r="B2356" s="32"/>
      <c r="C2356" s="43"/>
      <c r="D2356" s="43"/>
    </row>
    <row r="2357" spans="1:4" ht="15">
      <c r="A2357" s="57"/>
      <c r="B2357" s="32"/>
      <c r="C2357" s="43"/>
      <c r="D2357" s="43"/>
    </row>
    <row r="2358" spans="1:4" ht="15">
      <c r="A2358" s="57"/>
      <c r="B2358" s="32"/>
      <c r="C2358" s="43"/>
      <c r="D2358" s="43"/>
    </row>
    <row r="2359" spans="1:4" ht="15">
      <c r="A2359" s="57"/>
      <c r="B2359" s="32"/>
      <c r="C2359" s="43"/>
      <c r="D2359" s="43"/>
    </row>
    <row r="2360" spans="1:4" ht="15">
      <c r="A2360" s="57"/>
      <c r="B2360" s="32"/>
      <c r="C2360" s="43"/>
      <c r="D2360" s="43"/>
    </row>
    <row r="2361" spans="1:4" ht="15">
      <c r="A2361" s="47"/>
      <c r="B2361" s="32"/>
      <c r="C2361" s="40"/>
      <c r="D2361" s="41"/>
    </row>
    <row r="2362" spans="1:4" ht="16.5" thickBot="1">
      <c r="A2362" s="54"/>
      <c r="B2362" s="58"/>
      <c r="C2362" s="55"/>
      <c r="D2362" s="56"/>
    </row>
    <row r="2363" spans="1:4" ht="15">
      <c r="A2363" s="57"/>
      <c r="B2363" s="32"/>
      <c r="C2363" s="43"/>
      <c r="D2363" s="43"/>
    </row>
    <row r="2364" spans="1:4" ht="15">
      <c r="A2364" s="57"/>
      <c r="B2364" s="32"/>
      <c r="C2364" s="43"/>
      <c r="D2364" s="43"/>
    </row>
    <row r="2365" spans="1:4" ht="15">
      <c r="A2365" s="57"/>
      <c r="B2365" s="32"/>
      <c r="C2365" s="43"/>
      <c r="D2365" s="43"/>
    </row>
    <row r="2366" spans="1:4" ht="15">
      <c r="A2366" s="57"/>
      <c r="B2366" s="32"/>
      <c r="C2366" s="43"/>
      <c r="D2366" s="43"/>
    </row>
    <row r="2367" spans="1:4" ht="15">
      <c r="A2367" s="57"/>
      <c r="B2367" s="32"/>
      <c r="C2367" s="43"/>
      <c r="D2367" s="43"/>
    </row>
    <row r="2368" spans="1:4" ht="15">
      <c r="A2368" s="57"/>
      <c r="B2368" s="32"/>
      <c r="C2368" s="43"/>
      <c r="D2368" s="43"/>
    </row>
    <row r="2369" spans="1:4" ht="15">
      <c r="A2369" s="57"/>
      <c r="B2369" s="32"/>
      <c r="C2369" s="43"/>
      <c r="D2369" s="43"/>
    </row>
    <row r="2370" spans="1:4" ht="15">
      <c r="A2370" s="57"/>
      <c r="B2370" s="32"/>
      <c r="C2370" s="43"/>
      <c r="D2370" s="43"/>
    </row>
    <row r="2371" spans="1:4" ht="15">
      <c r="A2371" s="57"/>
      <c r="B2371" s="32"/>
      <c r="C2371" s="43"/>
      <c r="D2371" s="43"/>
    </row>
    <row r="2372" spans="1:4" ht="15">
      <c r="A2372" s="57"/>
      <c r="B2372" s="32"/>
      <c r="C2372" s="43"/>
      <c r="D2372" s="43"/>
    </row>
    <row r="2373" spans="1:4" ht="15">
      <c r="A2373" s="57"/>
      <c r="B2373" s="32"/>
      <c r="C2373" s="43"/>
      <c r="D2373" s="43"/>
    </row>
    <row r="2374" spans="1:4" ht="15">
      <c r="A2374" s="57"/>
      <c r="B2374" s="32"/>
      <c r="C2374" s="43"/>
      <c r="D2374" s="43"/>
    </row>
    <row r="2375" spans="1:4" ht="15">
      <c r="A2375" s="57"/>
      <c r="B2375" s="32"/>
      <c r="C2375" s="43"/>
      <c r="D2375" s="43"/>
    </row>
    <row r="2376" spans="1:4" ht="15">
      <c r="A2376" s="57"/>
      <c r="B2376" s="32"/>
      <c r="C2376" s="43"/>
      <c r="D2376" s="43"/>
    </row>
    <row r="2377" spans="1:4" ht="15">
      <c r="A2377" s="57"/>
      <c r="B2377" s="32"/>
      <c r="C2377" s="43"/>
      <c r="D2377" s="43"/>
    </row>
    <row r="2378" spans="1:4" ht="15">
      <c r="A2378" s="57"/>
      <c r="B2378" s="32"/>
      <c r="C2378" s="43"/>
      <c r="D2378" s="43"/>
    </row>
    <row r="2379" spans="1:4" ht="15">
      <c r="A2379" s="57"/>
      <c r="B2379" s="32"/>
      <c r="C2379" s="43"/>
      <c r="D2379" s="43"/>
    </row>
    <row r="2380" spans="1:4" ht="15">
      <c r="A2380" s="57"/>
      <c r="B2380" s="32"/>
      <c r="C2380" s="43"/>
      <c r="D2380" s="43"/>
    </row>
    <row r="2381" spans="1:4" ht="15">
      <c r="A2381" s="57"/>
      <c r="B2381" s="32"/>
      <c r="C2381" s="43"/>
      <c r="D2381" s="43"/>
    </row>
    <row r="2382" spans="1:4" ht="15">
      <c r="A2382" s="57"/>
      <c r="B2382" s="32"/>
      <c r="C2382" s="43"/>
      <c r="D2382" s="43"/>
    </row>
    <row r="2383" spans="1:4" ht="15">
      <c r="A2383" s="57"/>
      <c r="B2383" s="32"/>
      <c r="C2383" s="43"/>
      <c r="D2383" s="43"/>
    </row>
    <row r="2384" spans="1:4" ht="15">
      <c r="A2384" s="57"/>
      <c r="B2384" s="32"/>
      <c r="C2384" s="43"/>
      <c r="D2384" s="43"/>
    </row>
    <row r="2385" spans="1:4" ht="15">
      <c r="A2385" s="57"/>
      <c r="B2385" s="32"/>
      <c r="C2385" s="43"/>
      <c r="D2385" s="43"/>
    </row>
    <row r="2386" spans="1:4" ht="15">
      <c r="A2386" s="57"/>
      <c r="B2386" s="32"/>
      <c r="C2386" s="43"/>
      <c r="D2386" s="43"/>
    </row>
    <row r="2387" spans="1:4" ht="15">
      <c r="A2387" s="57"/>
      <c r="B2387" s="32"/>
      <c r="C2387" s="43"/>
      <c r="D2387" s="43"/>
    </row>
    <row r="2388" spans="1:4" ht="15">
      <c r="A2388" s="57"/>
      <c r="B2388" s="32"/>
      <c r="C2388" s="43"/>
      <c r="D2388" s="43"/>
    </row>
    <row r="2389" spans="1:4" ht="15">
      <c r="A2389" s="57"/>
      <c r="B2389" s="32"/>
      <c r="C2389" s="43"/>
      <c r="D2389" s="43"/>
    </row>
    <row r="2390" spans="1:4" ht="15">
      <c r="A2390" s="57"/>
      <c r="B2390" s="32"/>
      <c r="C2390" s="43"/>
      <c r="D2390" s="43"/>
    </row>
    <row r="2391" spans="1:4" ht="15">
      <c r="A2391" s="57"/>
      <c r="B2391" s="32"/>
      <c r="C2391" s="43"/>
      <c r="D2391" s="43"/>
    </row>
    <row r="2392" spans="1:4" ht="15">
      <c r="A2392" s="57"/>
      <c r="B2392" s="32"/>
      <c r="C2392" s="43"/>
      <c r="D2392" s="43"/>
    </row>
    <row r="2393" spans="1:4" ht="15">
      <c r="A2393" s="57"/>
      <c r="B2393" s="32"/>
      <c r="C2393" s="43"/>
      <c r="D2393" s="43"/>
    </row>
    <row r="2394" spans="1:4" ht="15">
      <c r="A2394" s="57"/>
      <c r="B2394" s="32"/>
      <c r="C2394" s="43"/>
      <c r="D2394" s="43"/>
    </row>
    <row r="2395" spans="1:4" ht="15">
      <c r="A2395" s="57"/>
      <c r="B2395" s="32"/>
      <c r="C2395" s="43"/>
      <c r="D2395" s="43"/>
    </row>
    <row r="2396" spans="1:4" ht="15">
      <c r="A2396" s="57"/>
      <c r="B2396" s="32"/>
      <c r="C2396" s="43"/>
      <c r="D2396" s="43"/>
    </row>
    <row r="2397" spans="1:4" ht="15">
      <c r="A2397" s="57"/>
      <c r="B2397" s="32"/>
      <c r="C2397" s="43"/>
      <c r="D2397" s="43"/>
    </row>
    <row r="2398" spans="1:4" ht="15">
      <c r="A2398" s="57"/>
      <c r="B2398" s="32"/>
      <c r="C2398" s="43"/>
      <c r="D2398" s="43"/>
    </row>
    <row r="2399" spans="1:4" ht="15">
      <c r="A2399" s="57"/>
      <c r="B2399" s="32"/>
      <c r="C2399" s="43"/>
      <c r="D2399" s="43"/>
    </row>
    <row r="2400" spans="1:4" ht="15">
      <c r="A2400" s="57"/>
      <c r="B2400" s="32"/>
      <c r="C2400" s="43"/>
      <c r="D2400" s="43"/>
    </row>
    <row r="2401" spans="1:4" ht="15">
      <c r="A2401" s="57"/>
      <c r="B2401" s="32"/>
      <c r="C2401" s="43"/>
      <c r="D2401" s="43"/>
    </row>
    <row r="2402" spans="1:4" ht="15">
      <c r="A2402" s="57"/>
      <c r="B2402" s="32"/>
      <c r="C2402" s="43"/>
      <c r="D2402" s="43"/>
    </row>
    <row r="2403" spans="1:4" ht="15">
      <c r="A2403" s="57"/>
      <c r="B2403" s="32"/>
      <c r="C2403" s="43"/>
      <c r="D2403" s="43"/>
    </row>
    <row r="2404" spans="1:4" ht="15">
      <c r="A2404" s="57"/>
      <c r="B2404" s="32"/>
      <c r="C2404" s="43"/>
      <c r="D2404" s="43"/>
    </row>
    <row r="2405" spans="1:4" ht="15">
      <c r="A2405" s="57"/>
      <c r="B2405" s="32"/>
      <c r="C2405" s="43"/>
      <c r="D2405" s="43"/>
    </row>
    <row r="2406" spans="1:4" ht="15">
      <c r="A2406" s="57"/>
      <c r="B2406" s="32"/>
      <c r="C2406" s="43"/>
      <c r="D2406" s="43"/>
    </row>
    <row r="2407" spans="1:4" ht="15">
      <c r="A2407" s="57"/>
      <c r="B2407" s="32"/>
      <c r="C2407" s="43"/>
      <c r="D2407" s="43"/>
    </row>
    <row r="2408" spans="1:4" ht="15">
      <c r="A2408" s="57"/>
      <c r="B2408" s="32"/>
      <c r="C2408" s="43"/>
      <c r="D2408" s="43"/>
    </row>
    <row r="2409" spans="1:4" ht="15">
      <c r="A2409" s="57"/>
      <c r="B2409" s="32"/>
      <c r="C2409" s="43"/>
      <c r="D2409" s="43"/>
    </row>
    <row r="2410" spans="1:4" ht="15">
      <c r="A2410" s="57"/>
      <c r="B2410" s="32"/>
      <c r="C2410" s="43"/>
      <c r="D2410" s="43"/>
    </row>
    <row r="2411" spans="1:4" ht="15">
      <c r="A2411" s="57"/>
      <c r="B2411" s="32"/>
      <c r="C2411" s="43"/>
      <c r="D2411" s="43"/>
    </row>
    <row r="2412" spans="1:4" ht="15">
      <c r="A2412" s="57"/>
      <c r="B2412" s="32"/>
      <c r="C2412" s="43"/>
      <c r="D2412" s="43"/>
    </row>
    <row r="2413" spans="1:4" ht="15">
      <c r="A2413" s="57"/>
      <c r="B2413" s="32"/>
      <c r="C2413" s="43"/>
      <c r="D2413" s="43"/>
    </row>
    <row r="2414" spans="1:4" ht="15">
      <c r="A2414" s="57"/>
      <c r="B2414" s="32"/>
      <c r="C2414" s="43"/>
      <c r="D2414" s="43"/>
    </row>
    <row r="2415" spans="1:4" ht="15">
      <c r="A2415" s="57"/>
      <c r="B2415" s="32"/>
      <c r="C2415" s="43"/>
      <c r="D2415" s="43"/>
    </row>
    <row r="2416" spans="1:4" ht="15">
      <c r="A2416" s="57"/>
      <c r="B2416" s="32"/>
      <c r="C2416" s="43"/>
      <c r="D2416" s="43"/>
    </row>
    <row r="2417" spans="1:4" ht="15">
      <c r="A2417" s="57"/>
      <c r="B2417" s="32"/>
      <c r="C2417" s="43"/>
      <c r="D2417" s="43"/>
    </row>
    <row r="2418" spans="1:4" ht="15">
      <c r="A2418" s="57"/>
      <c r="B2418" s="32"/>
      <c r="C2418" s="43"/>
      <c r="D2418" s="43"/>
    </row>
    <row r="2419" spans="1:4" ht="15">
      <c r="A2419" s="57"/>
      <c r="B2419" s="32"/>
      <c r="C2419" s="43"/>
      <c r="D2419" s="43"/>
    </row>
    <row r="2420" spans="1:4" ht="15">
      <c r="A2420" s="57"/>
      <c r="B2420" s="32"/>
      <c r="C2420" s="43"/>
      <c r="D2420" s="43"/>
    </row>
    <row r="2421" spans="1:4" ht="15">
      <c r="A2421" s="57"/>
      <c r="B2421" s="32"/>
      <c r="C2421" s="43"/>
      <c r="D2421" s="43"/>
    </row>
    <row r="2422" spans="1:4" ht="15">
      <c r="A2422" s="57"/>
      <c r="B2422" s="32"/>
      <c r="C2422" s="43"/>
      <c r="D2422" s="43"/>
    </row>
    <row r="2423" spans="1:4" ht="15">
      <c r="A2423" s="57"/>
      <c r="B2423" s="32"/>
      <c r="C2423" s="43"/>
      <c r="D2423" s="43"/>
    </row>
    <row r="2424" spans="1:4" ht="15">
      <c r="A2424" s="57"/>
      <c r="B2424" s="32"/>
      <c r="C2424" s="43"/>
      <c r="D2424" s="43"/>
    </row>
    <row r="2425" spans="1:4" ht="15">
      <c r="A2425" s="57"/>
      <c r="B2425" s="32"/>
      <c r="C2425" s="43"/>
      <c r="D2425" s="43"/>
    </row>
    <row r="2426" spans="1:4" ht="15">
      <c r="A2426" s="57"/>
      <c r="B2426" s="32"/>
      <c r="C2426" s="43"/>
      <c r="D2426" s="43"/>
    </row>
    <row r="2427" spans="1:4" ht="15">
      <c r="A2427" s="57"/>
      <c r="B2427" s="32"/>
      <c r="C2427" s="43"/>
      <c r="D2427" s="43"/>
    </row>
    <row r="2428" spans="1:4" ht="15">
      <c r="A2428" s="57"/>
      <c r="B2428" s="32"/>
      <c r="C2428" s="43"/>
      <c r="D2428" s="43"/>
    </row>
    <row r="2429" spans="1:4" ht="15">
      <c r="A2429" s="57"/>
      <c r="B2429" s="32"/>
      <c r="C2429" s="43"/>
      <c r="D2429" s="43"/>
    </row>
    <row r="2430" spans="1:4" ht="15">
      <c r="A2430" s="57"/>
      <c r="B2430" s="32"/>
      <c r="C2430" s="43"/>
      <c r="D2430" s="43"/>
    </row>
    <row r="2431" spans="1:4" ht="15">
      <c r="A2431" s="57"/>
      <c r="B2431" s="32"/>
      <c r="C2431" s="43"/>
      <c r="D2431" s="43"/>
    </row>
    <row r="2432" spans="1:4" ht="15">
      <c r="A2432" s="57"/>
      <c r="B2432" s="32"/>
      <c r="C2432" s="43"/>
      <c r="D2432" s="43"/>
    </row>
    <row r="2433" spans="1:4" ht="15">
      <c r="A2433" s="57"/>
      <c r="B2433" s="32"/>
      <c r="C2433" s="43"/>
      <c r="D2433" s="43"/>
    </row>
    <row r="2434" spans="1:4" ht="15">
      <c r="A2434" s="57"/>
      <c r="B2434" s="32"/>
      <c r="C2434" s="43"/>
      <c r="D2434" s="43"/>
    </row>
    <row r="2435" spans="1:4" ht="15">
      <c r="A2435" s="57"/>
      <c r="B2435" s="32"/>
      <c r="C2435" s="43"/>
      <c r="D2435" s="43"/>
    </row>
    <row r="2436" spans="1:4" ht="15">
      <c r="A2436" s="57"/>
      <c r="B2436" s="32"/>
      <c r="C2436" s="43"/>
      <c r="D2436" s="43"/>
    </row>
    <row r="2437" spans="1:4" ht="15">
      <c r="A2437" s="57"/>
      <c r="B2437" s="32"/>
      <c r="C2437" s="43"/>
      <c r="D2437" s="43"/>
    </row>
    <row r="2438" spans="1:4" ht="15">
      <c r="A2438" s="57"/>
      <c r="B2438" s="32"/>
      <c r="C2438" s="43"/>
      <c r="D2438" s="43"/>
    </row>
    <row r="2439" spans="1:4" ht="15">
      <c r="A2439" s="57"/>
      <c r="B2439" s="32"/>
      <c r="C2439" s="43"/>
      <c r="D2439" s="43"/>
    </row>
    <row r="2440" spans="1:4" ht="15">
      <c r="A2440" s="57"/>
      <c r="B2440" s="32"/>
      <c r="C2440" s="43"/>
      <c r="D2440" s="43"/>
    </row>
    <row r="2441" spans="1:4" ht="15">
      <c r="A2441" s="57"/>
      <c r="B2441" s="32"/>
      <c r="C2441" s="43"/>
      <c r="D2441" s="43"/>
    </row>
    <row r="2442" spans="1:4" ht="15">
      <c r="A2442" s="57"/>
      <c r="B2442" s="32"/>
      <c r="C2442" s="43"/>
      <c r="D2442" s="43"/>
    </row>
    <row r="2443" spans="1:4" ht="15">
      <c r="A2443" s="57"/>
      <c r="B2443" s="32"/>
      <c r="C2443" s="43"/>
      <c r="D2443" s="43"/>
    </row>
    <row r="2444" spans="1:4" ht="15">
      <c r="A2444" s="57"/>
      <c r="B2444" s="32"/>
      <c r="C2444" s="43"/>
      <c r="D2444" s="43"/>
    </row>
    <row r="2445" spans="1:4" ht="15">
      <c r="A2445" s="57"/>
      <c r="B2445" s="32"/>
      <c r="C2445" s="43"/>
      <c r="D2445" s="43"/>
    </row>
    <row r="2446" spans="1:4" ht="15">
      <c r="A2446" s="57"/>
      <c r="B2446" s="32"/>
      <c r="C2446" s="43"/>
      <c r="D2446" s="43"/>
    </row>
    <row r="2447" spans="1:4" ht="15">
      <c r="A2447" s="57"/>
      <c r="B2447" s="32"/>
      <c r="C2447" s="43"/>
      <c r="D2447" s="43"/>
    </row>
    <row r="2448" spans="1:4" ht="15">
      <c r="A2448" s="57"/>
      <c r="B2448" s="32"/>
      <c r="C2448" s="43"/>
      <c r="D2448" s="43"/>
    </row>
    <row r="2449" spans="1:4" ht="15">
      <c r="A2449" s="57"/>
      <c r="B2449" s="32"/>
      <c r="C2449" s="43"/>
      <c r="D2449" s="43"/>
    </row>
    <row r="2450" spans="1:4" ht="15">
      <c r="A2450" s="57"/>
      <c r="B2450" s="32"/>
      <c r="C2450" s="43"/>
      <c r="D2450" s="43"/>
    </row>
    <row r="2451" spans="1:4" ht="15">
      <c r="A2451" s="57"/>
      <c r="B2451" s="32"/>
      <c r="C2451" s="43"/>
      <c r="D2451" s="43"/>
    </row>
    <row r="2452" spans="1:4" ht="15">
      <c r="A2452" s="57"/>
      <c r="B2452" s="32"/>
      <c r="C2452" s="43"/>
      <c r="D2452" s="43"/>
    </row>
    <row r="2453" spans="1:4" ht="15">
      <c r="A2453" s="57"/>
      <c r="B2453" s="32"/>
      <c r="C2453" s="43"/>
      <c r="D2453" s="43"/>
    </row>
    <row r="2454" spans="1:4" ht="15">
      <c r="A2454" s="57"/>
      <c r="B2454" s="32"/>
      <c r="C2454" s="43"/>
      <c r="D2454" s="43"/>
    </row>
    <row r="2455" spans="1:4" ht="15">
      <c r="A2455" s="57"/>
      <c r="B2455" s="32"/>
      <c r="C2455" s="43"/>
      <c r="D2455" s="43"/>
    </row>
    <row r="2456" spans="1:4" ht="15">
      <c r="A2456" s="57"/>
      <c r="B2456" s="32"/>
      <c r="C2456" s="43"/>
      <c r="D2456" s="43"/>
    </row>
    <row r="2457" spans="1:4" ht="15">
      <c r="A2457" s="57"/>
      <c r="B2457" s="32"/>
      <c r="C2457" s="43"/>
      <c r="D2457" s="43"/>
    </row>
    <row r="2458" spans="1:4" ht="15">
      <c r="A2458" s="57"/>
      <c r="B2458" s="32"/>
      <c r="C2458" s="43"/>
      <c r="D2458" s="43"/>
    </row>
    <row r="2459" spans="1:4" ht="15">
      <c r="A2459" s="57"/>
      <c r="B2459" s="32"/>
      <c r="C2459" s="43"/>
      <c r="D2459" s="43"/>
    </row>
    <row r="2460" spans="1:4" ht="15">
      <c r="A2460" s="57"/>
      <c r="B2460" s="32"/>
      <c r="C2460" s="43"/>
      <c r="D2460" s="43"/>
    </row>
    <row r="2461" spans="1:4" ht="15">
      <c r="A2461" s="57"/>
      <c r="B2461" s="32"/>
      <c r="C2461" s="43"/>
      <c r="D2461" s="43"/>
    </row>
    <row r="2462" spans="1:4" ht="15">
      <c r="A2462" s="57"/>
      <c r="B2462" s="32"/>
      <c r="C2462" s="43"/>
      <c r="D2462" s="43"/>
    </row>
    <row r="2463" spans="1:4" ht="15">
      <c r="A2463" s="57"/>
      <c r="B2463" s="59"/>
      <c r="C2463" s="43"/>
      <c r="D2463" s="43"/>
    </row>
    <row r="2464" spans="1:4" ht="15">
      <c r="A2464" s="57"/>
      <c r="B2464" s="32"/>
      <c r="C2464" s="43"/>
      <c r="D2464" s="43"/>
    </row>
    <row r="2465" spans="1:4" ht="15">
      <c r="A2465" s="57"/>
      <c r="B2465" s="45"/>
      <c r="C2465" s="43"/>
      <c r="D2465" s="43"/>
    </row>
    <row r="2466" spans="1:4" ht="15">
      <c r="A2466" s="57"/>
      <c r="B2466" s="45"/>
      <c r="C2466" s="43"/>
      <c r="D2466" s="43"/>
    </row>
    <row r="2467" spans="1:4" ht="15">
      <c r="A2467" s="57"/>
      <c r="B2467" s="32"/>
      <c r="C2467" s="43"/>
      <c r="D2467" s="43"/>
    </row>
    <row r="2468" spans="1:4" ht="15">
      <c r="A2468" s="57"/>
      <c r="B2468" s="32"/>
      <c r="C2468" s="43"/>
      <c r="D2468" s="43"/>
    </row>
    <row r="2469" spans="1:4" ht="15">
      <c r="A2469" s="57"/>
      <c r="B2469" s="32"/>
      <c r="C2469" s="43"/>
      <c r="D2469" s="43"/>
    </row>
    <row r="2470" spans="1:4" ht="15">
      <c r="A2470" s="57"/>
      <c r="B2470" s="32"/>
      <c r="C2470" s="43"/>
      <c r="D2470" s="43"/>
    </row>
    <row r="2471" spans="1:4" ht="15">
      <c r="A2471" s="57"/>
      <c r="B2471" s="32"/>
      <c r="C2471" s="43"/>
      <c r="D2471" s="43"/>
    </row>
    <row r="2472" spans="1:4" ht="15">
      <c r="A2472" s="57"/>
      <c r="B2472" s="32"/>
      <c r="C2472" s="43"/>
      <c r="D2472" s="43"/>
    </row>
    <row r="2473" spans="1:4" ht="15">
      <c r="A2473" s="57"/>
      <c r="B2473" s="32"/>
      <c r="C2473" s="43"/>
      <c r="D2473" s="43"/>
    </row>
    <row r="2474" spans="1:4" ht="15">
      <c r="A2474" s="57"/>
      <c r="B2474" s="32"/>
      <c r="C2474" s="43"/>
      <c r="D2474" s="43"/>
    </row>
    <row r="2475" spans="1:4" ht="15">
      <c r="A2475" s="57"/>
      <c r="B2475" s="32"/>
      <c r="C2475" s="43"/>
      <c r="D2475" s="43"/>
    </row>
    <row r="2476" spans="1:4" ht="15">
      <c r="A2476" s="57"/>
      <c r="B2476" s="32"/>
      <c r="C2476" s="43"/>
      <c r="D2476" s="43"/>
    </row>
    <row r="2477" spans="1:4" ht="15">
      <c r="A2477" s="57"/>
      <c r="B2477" s="32"/>
      <c r="C2477" s="43"/>
      <c r="D2477" s="43"/>
    </row>
    <row r="2478" spans="1:4" ht="15">
      <c r="A2478" s="57"/>
      <c r="B2478" s="32"/>
      <c r="C2478" s="43"/>
      <c r="D2478" s="43"/>
    </row>
    <row r="2479" spans="1:4" ht="15">
      <c r="A2479" s="57"/>
      <c r="B2479" s="32"/>
      <c r="C2479" s="43"/>
      <c r="D2479" s="43"/>
    </row>
    <row r="2480" spans="1:4" ht="15">
      <c r="A2480" s="57"/>
      <c r="B2480" s="32"/>
      <c r="C2480" s="43"/>
      <c r="D2480" s="43"/>
    </row>
    <row r="2481" spans="1:4" ht="15">
      <c r="A2481" s="57"/>
      <c r="B2481" s="32"/>
      <c r="C2481" s="43"/>
      <c r="D2481" s="43"/>
    </row>
    <row r="2482" spans="1:4" ht="15">
      <c r="A2482" s="57"/>
      <c r="B2482" s="32"/>
      <c r="C2482" s="43"/>
      <c r="D2482" s="43"/>
    </row>
    <row r="2483" spans="1:4" ht="15">
      <c r="A2483" s="57"/>
      <c r="B2483" s="32"/>
      <c r="C2483" s="43"/>
      <c r="D2483" s="43"/>
    </row>
    <row r="2484" spans="1:4" ht="15">
      <c r="A2484" s="57"/>
      <c r="B2484" s="32"/>
      <c r="C2484" s="43"/>
      <c r="D2484" s="43"/>
    </row>
    <row r="2485" spans="1:4" ht="15">
      <c r="A2485" s="57"/>
      <c r="B2485" s="32"/>
      <c r="C2485" s="43"/>
      <c r="D2485" s="43"/>
    </row>
    <row r="2486" spans="1:4" ht="15">
      <c r="A2486" s="57"/>
      <c r="B2486" s="32"/>
      <c r="C2486" s="43"/>
      <c r="D2486" s="43"/>
    </row>
    <row r="2487" spans="1:4" ht="15">
      <c r="A2487" s="57"/>
      <c r="B2487" s="32"/>
      <c r="C2487" s="43"/>
      <c r="D2487" s="43"/>
    </row>
  </sheetData>
  <printOptions horizontalCentered="1"/>
  <pageMargins left="0.7" right="0.7" top="0.75" bottom="0.75" header="0.3" footer="0.3"/>
  <pageSetup horizontalDpi="600" verticalDpi="600" orientation="portrait" paperSize="9" r:id="rId2"/>
  <headerFooter>
    <oddHeader>&amp;L&amp;8SSZ 18_25
Seznam strojů a zařízení&amp;C&amp;8Oprava stávajících pokojů Bertiných lázní Třeboň - Objekt "E"
VZDUCHOTECHNIKA&amp;R&amp;G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2021-05-12T10:45:20Z</dcterms:modified>
  <cp:category/>
  <cp:version/>
  <cp:contentType/>
  <cp:contentStatus/>
</cp:coreProperties>
</file>