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20140212 - Oprava dvorníh..." sheetId="2" r:id="rId2"/>
  </sheets>
  <definedNames>
    <definedName name="_xlnm.Print_Titles" localSheetId="1">'20140212 - Oprava dvorníh...'!$122:$122</definedName>
    <definedName name="_xlnm.Print_Titles" localSheetId="0">'Rekapitulace stavby'!$85:$85</definedName>
    <definedName name="_xlnm.Print_Area" localSheetId="1">'20140212 - Oprava dvorníh...'!$C$4:$Q$70,'20140212 - Oprava dvorníh...'!$C$76:$Q$107,'20140212 - Oprava dvorníh...'!$C$113:$Q$176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<sst xmlns="http://schemas.openxmlformats.org/spreadsheetml/2006/main" count="776" uniqueCount="250">
  <si>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</si>
  <si>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</si>
  <si>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</si>
  <si>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</si>
  <si>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</si>
  <si>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</si>
  <si>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</si>
  <si>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</si>
  <si>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</si>
  <si>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</si>
  <si>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</si>
  <si>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</si>
  <si>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</si>
  <si>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20140212</t>
  </si>
  <si>
    <t>Stavba:</t>
  </si>
  <si>
    <t>Oprava dvorního traktu a výměna pilíře domu č.p.89/I. v Třeboni</t>
  </si>
  <si>
    <t>0,1</t>
  </si>
  <si>
    <t>JKSO:</t>
  </si>
  <si>
    <t>CC-CZ:</t>
  </si>
  <si>
    <t>1</t>
  </si>
  <si>
    <t>Místo:</t>
  </si>
  <si>
    <t>Třeboň</t>
  </si>
  <si>
    <t>Datum:</t>
  </si>
  <si>
    <t>18.02.2014</t>
  </si>
  <si>
    <t>10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</si>
  <si>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</si>
  <si>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</si>
  <si>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</si>
  <si>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</si>
  <si>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</si>
  <si>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</si>
  <si>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</si>
  <si>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</si>
  <si>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</si>
  <si>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ing. Vladimír Knapík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</si>
  <si>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</si>
  <si>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</si>
  <si>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</si>
  <si>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</si>
  <si>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</si>
  <si>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</si>
  <si>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</si>
  <si>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</si>
  <si>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</si>
  <si>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</si>
  <si>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</si>
  <si>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</si>
  <si>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</si>
  <si>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</si>
  <si>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</si>
  <si>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</si>
  <si>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</si>
  <si>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</si>
  <si>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</si>
  <si>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</si>
  <si>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</si>
  <si>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</si>
  <si>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</si>
  <si>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</si>
  <si>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</si>
  <si>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</si>
  <si>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</si>
  <si>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</si>
  <si>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</si>
  <si>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</si>
  <si>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</si>
  <si>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</si>
  <si>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</si>
  <si>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</si>
  <si>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</si>
  <si>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</si>
  <si>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</si>
  <si>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</si>
  <si>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</si>
  <si>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</si>
  <si>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</si>
  <si>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{C82891E8-B33E-4AFB-8DA4-0593C3F54AA1}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</si>
  <si>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</si>
  <si>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</si>
  <si>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</si>
  <si>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</si>
  <si>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</si>
  <si>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</si>
  <si>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</si>
  <si>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</si>
  <si>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</si>
  <si>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</si>
  <si>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</si>
  <si>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</si>
  <si>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</si>
  <si>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</si>
  <si>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</si>
  <si>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</si>
  <si>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</si>
  <si>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</si>
  <si>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</si>
  <si>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</si>
  <si>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</si>
  <si>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</si>
  <si>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</si>
  <si>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</si>
  <si>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</si>
  <si>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</si>
  <si>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</si>
  <si>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</si>
  <si>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</si>
  <si>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</si>
  <si>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</si>
  <si>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</si>
  <si>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</si>
  <si>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</si>
  <si>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</si>
  <si>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</si>
  <si>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</si>
  <si>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</si>
  <si>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</si>
  <si>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</si>
  <si>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</si>
  <si>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</si>
  <si>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</si>
  <si>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</si>
  <si>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</si>
  <si>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</si>
  <si>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</si>
  <si>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</si>
  <si>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</si>
  <si>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</si>
  <si>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350501601</t>
  </si>
  <si>
    <t>Osazení kamenného sloupu</t>
  </si>
  <si>
    <t>m3</t>
  </si>
  <si>
    <t>4</t>
  </si>
  <si>
    <t>350501602</t>
  </si>
  <si>
    <t>kus</t>
  </si>
  <si>
    <t>3</t>
  </si>
  <si>
    <t>619991002</t>
  </si>
  <si>
    <t>Zakrytí podlah geotextilií</t>
  </si>
  <si>
    <t>m2</t>
  </si>
  <si>
    <t>622321141</t>
  </si>
  <si>
    <t>Vápenocementová omítka štuková dvouvrstvá vnějších stěn nanášená ručně</t>
  </si>
  <si>
    <t>5</t>
  </si>
  <si>
    <t>622321191</t>
  </si>
  <si>
    <t>Příplatek k vápenocementové omítce vnějších stěn za každých dalších 5 mm tloušťky ručně</t>
  </si>
  <si>
    <t>6</t>
  </si>
  <si>
    <t>622611132</t>
  </si>
  <si>
    <t>Nátěr silikátový dvojnásobný vnějších omítaných stěn včetně penetrace provedený ručně</t>
  </si>
  <si>
    <t>7</t>
  </si>
  <si>
    <t>622821012</t>
  </si>
  <si>
    <t>Vnější sanační štuková omítka pro vlhké a zasolené zdivo prováděná ručně</t>
  </si>
  <si>
    <t>8</t>
  </si>
  <si>
    <t>622821031</t>
  </si>
  <si>
    <t>Vnější vyrovnávací sanační omítka prováděná ručně</t>
  </si>
  <si>
    <t>9</t>
  </si>
  <si>
    <t>941111122</t>
  </si>
  <si>
    <t>Montáž lešení řadového trubkového lehkého s podlahami zatížení do 200 kg/m2 š do 1,2 m v do 25 m</t>
  </si>
  <si>
    <t>941111222</t>
  </si>
  <si>
    <t>Příplatek k lešení řadovému trubkovému lehkému s podlahami š 1,2 m v 25 m za první a ZKD den použití</t>
  </si>
  <si>
    <t>11</t>
  </si>
  <si>
    <t>941111822</t>
  </si>
  <si>
    <t>Demontáž lešení řadového trubkového lehkého s podlahami zatížení do 200 kg/m2 š do 1,2 m v do 25 m</t>
  </si>
  <si>
    <t>12</t>
  </si>
  <si>
    <t>949101111</t>
  </si>
  <si>
    <t>Lešení pomocné pro objekty pozemních staveb s lešeňovou podlahou v do 1,9 m zatížení do 150 kg/m2</t>
  </si>
  <si>
    <t>13</t>
  </si>
  <si>
    <t>952901115</t>
  </si>
  <si>
    <t>Vyčištění prostoru</t>
  </si>
  <si>
    <t>14</t>
  </si>
  <si>
    <t>962025151</t>
  </si>
  <si>
    <t>Bourání pilířů kamenných</t>
  </si>
  <si>
    <t>978015331</t>
  </si>
  <si>
    <t>Otlučení vnějších omítek MV nebo MVC  průčelí v rozsahu do 20 %</t>
  </si>
  <si>
    <t>16</t>
  </si>
  <si>
    <t>978015391</t>
  </si>
  <si>
    <t>Otlučení vnějších omítek MV nebo MVC  průčelí v rozsahu do 100 %</t>
  </si>
  <si>
    <t>17</t>
  </si>
  <si>
    <t>988801501</t>
  </si>
  <si>
    <t>Podpěrná konstrukce kleneb při výměně sloupu</t>
  </si>
  <si>
    <t>18</t>
  </si>
  <si>
    <t>997013213</t>
  </si>
  <si>
    <t>Vnitrostaveništní doprava suti a vybouraných hmot pro budovy v do 12 m ručně</t>
  </si>
  <si>
    <t>t</t>
  </si>
  <si>
    <t>19</t>
  </si>
  <si>
    <t>997013509</t>
  </si>
  <si>
    <t>Příplatek k odvozu suti a vybouraných hmot na skládku ZKD 1 km přes 1 km</t>
  </si>
  <si>
    <t>20</t>
  </si>
  <si>
    <t>997013511</t>
  </si>
  <si>
    <t>Odvoz suti a vybouraných hmot z meziskládky na skládku do 1 km s naložením a se složením</t>
  </si>
  <si>
    <t>997013831</t>
  </si>
  <si>
    <t>Poplatek za uložení stavebního směsného odpadu na skládce (skládkovné)</t>
  </si>
  <si>
    <t>22</t>
  </si>
  <si>
    <t>998017002</t>
  </si>
  <si>
    <t>Přesun hmot s omezením mechanizace pro budovy v do 12 m</t>
  </si>
  <si>
    <t>23</t>
  </si>
  <si>
    <t>7660001</t>
  </si>
  <si>
    <t>Repase dřevěných dveří 800x2000mm</t>
  </si>
  <si>
    <t>24</t>
  </si>
  <si>
    <t>7660002</t>
  </si>
  <si>
    <t>Repase dřevěného okna 600x600mm</t>
  </si>
  <si>
    <t>25</t>
  </si>
  <si>
    <t>7660003</t>
  </si>
  <si>
    <t>Repase dřevěného okna 600x900mm</t>
  </si>
  <si>
    <t>26</t>
  </si>
  <si>
    <t>7660004</t>
  </si>
  <si>
    <t>Repase dřevěného okna 900x1150mm</t>
  </si>
  <si>
    <t>27</t>
  </si>
  <si>
    <t>7660005</t>
  </si>
  <si>
    <t>Repase dřevěného okna 1200x1500mm</t>
  </si>
  <si>
    <t>28</t>
  </si>
  <si>
    <t>7660006</t>
  </si>
  <si>
    <t>Repase dřevěného okna 1200x1700mm</t>
  </si>
  <si>
    <t>29</t>
  </si>
  <si>
    <t>7660007</t>
  </si>
  <si>
    <t>Repase dřevěného okna 1100x1250mm</t>
  </si>
  <si>
    <t>30</t>
  </si>
  <si>
    <t>783222100</t>
  </si>
  <si>
    <t>Nátěry syntetické kovových doplňkových konstrukcí barva standardní dvojnásobné</t>
  </si>
  <si>
    <t>31</t>
  </si>
  <si>
    <t>783621132</t>
  </si>
  <si>
    <t>Nátěry syntetické truhlářských konstrukcí barva dražší lazurovacím lakem 2x lakování</t>
  </si>
  <si>
    <t>32</t>
  </si>
  <si>
    <t>784121006</t>
  </si>
  <si>
    <t>Oškrabání malby vnějších stěn</t>
  </si>
  <si>
    <t>33</t>
  </si>
  <si>
    <t>2101</t>
  </si>
  <si>
    <t>Elektroinstalace - výměna 10ks vnějších svítidel, vypínače 5ks, kabel 50m, revize</t>
  </si>
  <si>
    <t>kč</t>
  </si>
  <si>
    <t>64</t>
  </si>
  <si>
    <t>34</t>
  </si>
  <si>
    <t>H01</t>
  </si>
  <si>
    <t xml:space="preserve">Vyklizení dvorku </t>
  </si>
  <si>
    <t>hodin</t>
  </si>
  <si>
    <t>512</t>
  </si>
  <si>
    <t>35</t>
  </si>
  <si>
    <t>030001000</t>
  </si>
  <si>
    <t>Zařízení staveniště</t>
  </si>
  <si>
    <t>Kč</t>
  </si>
  <si>
    <t>1024</t>
  </si>
  <si>
    <t>36</t>
  </si>
  <si>
    <t>030001001</t>
  </si>
  <si>
    <t>Zábor veřejného prostranství</t>
  </si>
  <si>
    <t>37</t>
  </si>
  <si>
    <t>070001000</t>
  </si>
  <si>
    <t>Provozní vlivy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</si>
  <si>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</si>
  <si>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</si>
  <si>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</si>
  <si>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</si>
  <si>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</si>
  <si>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</si>
  <si>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</si>
  <si>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Kamenný pilíř 450/450/1800mm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</si>
</sst>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0" fillId="0" borderId="33" xfId="0" applyNumberFormat="1" applyBorder="1" applyAlignment="1">
      <alignment horizontal="right" vertical="center"/>
    </xf>
    <xf numFmtId="0" fontId="30" fillId="33" borderId="0" xfId="36" applyFont="1" applyFill="1" applyAlignment="1" applyProtection="1">
      <alignment horizontal="center" vertical="center"/>
      <protection/>
    </xf>
    <xf numFmtId="0" fontId="0" fillId="35" borderId="33" xfId="0" applyFont="1" applyFill="1" applyBorder="1" applyAlignment="1">
      <alignment horizontal="left" vertical="center" wrapText="1"/>
    </xf>
    <xf numFmtId="0" fontId="0" fillId="35" borderId="33" xfId="0" applyFill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49" fontId="0" fillId="35" borderId="33" xfId="0" applyNumberFormat="1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center" vertical="center" wrapText="1"/>
    </xf>
    <xf numFmtId="168" fontId="0" fillId="35" borderId="33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A8B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B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1A8B5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 descr="C:\KROSplusData\System\Temp\radA3B54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4" sqref="C4:AP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7" t="s">
        <v>0</v>
      </c>
      <c r="B1" s="118"/>
      <c r="C1" s="118"/>
      <c r="D1" s="119" t="s">
        <v>1</v>
      </c>
      <c r="E1" s="118"/>
      <c r="F1" s="118"/>
      <c r="G1" s="118"/>
      <c r="H1" s="118"/>
      <c r="I1" s="118"/>
      <c r="J1" s="118"/>
      <c r="K1" s="120" t="s">
        <v>242</v>
      </c>
      <c r="L1" s="120"/>
      <c r="M1" s="120"/>
      <c r="N1" s="120"/>
      <c r="O1" s="120"/>
      <c r="P1" s="120"/>
      <c r="Q1" s="120"/>
      <c r="R1" s="120"/>
      <c r="S1" s="120"/>
      <c r="T1" s="118"/>
      <c r="U1" s="118"/>
      <c r="V1" s="118"/>
      <c r="W1" s="120" t="s">
        <v>243</v>
      </c>
      <c r="X1" s="120"/>
      <c r="Y1" s="120"/>
      <c r="Z1" s="120"/>
      <c r="AA1" s="120"/>
      <c r="AB1" s="120"/>
      <c r="AC1" s="120"/>
      <c r="AD1" s="120"/>
      <c r="AE1" s="120"/>
      <c r="AF1" s="120"/>
      <c r="AG1" s="118"/>
      <c r="AH1" s="1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9" t="s">
        <v>4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R2" s="148" t="s">
        <v>5</v>
      </c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30" t="s">
        <v>9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31" t="s">
        <v>13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32" t="s">
        <v>15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28</v>
      </c>
      <c r="AK11" s="16" t="s">
        <v>29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30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28</v>
      </c>
      <c r="AK14" s="16" t="s">
        <v>29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28</v>
      </c>
      <c r="AK17" s="16" t="s">
        <v>29</v>
      </c>
      <c r="AN17" s="14"/>
      <c r="AQ17" s="11"/>
      <c r="BS17" s="6" t="s">
        <v>32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33</v>
      </c>
      <c r="AK19" s="16" t="s">
        <v>27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34</v>
      </c>
      <c r="AK20" s="16" t="s">
        <v>29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35</v>
      </c>
      <c r="AK23" s="122"/>
      <c r="AL23" s="123"/>
      <c r="AM23" s="123"/>
      <c r="AN23" s="123"/>
      <c r="AO23" s="123"/>
      <c r="AQ23" s="11"/>
    </row>
    <row r="24" spans="2:43" s="2" customFormat="1" ht="15" customHeight="1">
      <c r="B24" s="10"/>
      <c r="D24" s="18" t="s">
        <v>36</v>
      </c>
      <c r="AK24" s="122"/>
      <c r="AL24" s="123"/>
      <c r="AM24" s="123"/>
      <c r="AN24" s="123"/>
      <c r="AO24" s="123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24"/>
      <c r="AL26" s="125"/>
      <c r="AM26" s="125"/>
      <c r="AN26" s="125"/>
      <c r="AO26" s="125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38</v>
      </c>
      <c r="F28" s="24" t="s">
        <v>39</v>
      </c>
      <c r="L28" s="126">
        <v>0.21</v>
      </c>
      <c r="M28" s="127"/>
      <c r="N28" s="127"/>
      <c r="O28" s="127"/>
      <c r="T28" s="25" t="s">
        <v>40</v>
      </c>
      <c r="W28" s="128"/>
      <c r="X28" s="127"/>
      <c r="Y28" s="127"/>
      <c r="Z28" s="127"/>
      <c r="AA28" s="127"/>
      <c r="AB28" s="127"/>
      <c r="AC28" s="127"/>
      <c r="AD28" s="127"/>
      <c r="AE28" s="127"/>
      <c r="AK28" s="128"/>
      <c r="AL28" s="127"/>
      <c r="AM28" s="127"/>
      <c r="AN28" s="127"/>
      <c r="AO28" s="127"/>
      <c r="AQ28" s="26"/>
    </row>
    <row r="29" spans="2:43" s="6" customFormat="1" ht="15" customHeight="1">
      <c r="B29" s="23"/>
      <c r="F29" s="24" t="s">
        <v>41</v>
      </c>
      <c r="L29" s="126">
        <v>0.15</v>
      </c>
      <c r="M29" s="127"/>
      <c r="N29" s="127"/>
      <c r="O29" s="127"/>
      <c r="T29" s="25" t="s">
        <v>40</v>
      </c>
      <c r="W29" s="128">
        <f>ROUND($BA$87+SUM($CE$91:$CE$91),2)</f>
        <v>0</v>
      </c>
      <c r="X29" s="127"/>
      <c r="Y29" s="127"/>
      <c r="Z29" s="127"/>
      <c r="AA29" s="127"/>
      <c r="AB29" s="127"/>
      <c r="AC29" s="127"/>
      <c r="AD29" s="127"/>
      <c r="AE29" s="127"/>
      <c r="AK29" s="128"/>
      <c r="AL29" s="127"/>
      <c r="AM29" s="127"/>
      <c r="AN29" s="127"/>
      <c r="AO29" s="127"/>
      <c r="AQ29" s="26"/>
    </row>
    <row r="30" spans="2:43" s="6" customFormat="1" ht="15" customHeight="1" hidden="1">
      <c r="B30" s="23"/>
      <c r="F30" s="24" t="s">
        <v>42</v>
      </c>
      <c r="L30" s="126">
        <v>0.21</v>
      </c>
      <c r="M30" s="127"/>
      <c r="N30" s="127"/>
      <c r="O30" s="127"/>
      <c r="T30" s="25" t="s">
        <v>40</v>
      </c>
      <c r="W30" s="128">
        <f>ROUND($BB$87+SUM($CF$91:$CF$91),2)</f>
        <v>0</v>
      </c>
      <c r="X30" s="127"/>
      <c r="Y30" s="127"/>
      <c r="Z30" s="127"/>
      <c r="AA30" s="127"/>
      <c r="AB30" s="127"/>
      <c r="AC30" s="127"/>
      <c r="AD30" s="127"/>
      <c r="AE30" s="127"/>
      <c r="AK30" s="128"/>
      <c r="AL30" s="127"/>
      <c r="AM30" s="127"/>
      <c r="AN30" s="127"/>
      <c r="AO30" s="127"/>
      <c r="AQ30" s="26"/>
    </row>
    <row r="31" spans="2:43" s="6" customFormat="1" ht="15" customHeight="1" hidden="1">
      <c r="B31" s="23"/>
      <c r="F31" s="24" t="s">
        <v>43</v>
      </c>
      <c r="L31" s="126">
        <v>0.15</v>
      </c>
      <c r="M31" s="127"/>
      <c r="N31" s="127"/>
      <c r="O31" s="127"/>
      <c r="T31" s="25" t="s">
        <v>40</v>
      </c>
      <c r="W31" s="128">
        <f>ROUND($BC$87+SUM($CG$91:$CG$91),2)</f>
        <v>0</v>
      </c>
      <c r="X31" s="127"/>
      <c r="Y31" s="127"/>
      <c r="Z31" s="127"/>
      <c r="AA31" s="127"/>
      <c r="AB31" s="127"/>
      <c r="AC31" s="127"/>
      <c r="AD31" s="127"/>
      <c r="AE31" s="127"/>
      <c r="AK31" s="128"/>
      <c r="AL31" s="127"/>
      <c r="AM31" s="127"/>
      <c r="AN31" s="127"/>
      <c r="AO31" s="127"/>
      <c r="AQ31" s="26"/>
    </row>
    <row r="32" spans="2:43" s="6" customFormat="1" ht="15" customHeight="1" hidden="1">
      <c r="B32" s="23"/>
      <c r="F32" s="24" t="s">
        <v>44</v>
      </c>
      <c r="L32" s="126">
        <v>0</v>
      </c>
      <c r="M32" s="127"/>
      <c r="N32" s="127"/>
      <c r="O32" s="127"/>
      <c r="T32" s="25" t="s">
        <v>40</v>
      </c>
      <c r="W32" s="128">
        <f>ROUND($BD$87+SUM($CH$91:$CH$91),2)</f>
        <v>0</v>
      </c>
      <c r="X32" s="127"/>
      <c r="Y32" s="127"/>
      <c r="Z32" s="127"/>
      <c r="AA32" s="127"/>
      <c r="AB32" s="127"/>
      <c r="AC32" s="127"/>
      <c r="AD32" s="127"/>
      <c r="AE32" s="127"/>
      <c r="AK32" s="128"/>
      <c r="AL32" s="127"/>
      <c r="AM32" s="127"/>
      <c r="AN32" s="127"/>
      <c r="AO32" s="127"/>
      <c r="AQ32" s="26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7"/>
      <c r="D34" s="28" t="s">
        <v>45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46</v>
      </c>
      <c r="U34" s="29"/>
      <c r="V34" s="29"/>
      <c r="W34" s="29"/>
      <c r="X34" s="133" t="s">
        <v>47</v>
      </c>
      <c r="Y34" s="134"/>
      <c r="Z34" s="134"/>
      <c r="AA34" s="134"/>
      <c r="AB34" s="134"/>
      <c r="AC34" s="29"/>
      <c r="AD34" s="29"/>
      <c r="AE34" s="29"/>
      <c r="AF34" s="29"/>
      <c r="AG34" s="29"/>
      <c r="AH34" s="29"/>
      <c r="AI34" s="29"/>
      <c r="AJ34" s="29"/>
      <c r="AK34" s="135"/>
      <c r="AL34" s="134"/>
      <c r="AM34" s="134"/>
      <c r="AN34" s="134"/>
      <c r="AO34" s="136"/>
      <c r="AP34" s="27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1" t="s">
        <v>48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3"/>
      <c r="AC49" s="31" t="s">
        <v>49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/>
      <c r="AQ49" s="20"/>
    </row>
    <row r="50" spans="2:43" s="2" customFormat="1" ht="14.25" customHeight="1">
      <c r="B50" s="10"/>
      <c r="D50" s="34"/>
      <c r="Z50" s="35"/>
      <c r="AC50" s="34"/>
      <c r="AO50" s="35"/>
      <c r="AQ50" s="11"/>
    </row>
    <row r="51" spans="2:43" s="2" customFormat="1" ht="14.25" customHeight="1">
      <c r="B51" s="10"/>
      <c r="D51" s="34"/>
      <c r="Z51" s="35"/>
      <c r="AC51" s="34"/>
      <c r="AO51" s="35"/>
      <c r="AQ51" s="11"/>
    </row>
    <row r="52" spans="2:43" s="2" customFormat="1" ht="14.25" customHeight="1">
      <c r="B52" s="10"/>
      <c r="D52" s="34"/>
      <c r="Z52" s="35"/>
      <c r="AC52" s="34"/>
      <c r="AO52" s="35"/>
      <c r="AQ52" s="11"/>
    </row>
    <row r="53" spans="2:43" s="2" customFormat="1" ht="14.25" customHeight="1">
      <c r="B53" s="10"/>
      <c r="D53" s="34"/>
      <c r="Z53" s="35"/>
      <c r="AC53" s="34"/>
      <c r="AO53" s="35"/>
      <c r="AQ53" s="11"/>
    </row>
    <row r="54" spans="2:43" s="2" customFormat="1" ht="14.25" customHeight="1">
      <c r="B54" s="10"/>
      <c r="D54" s="34"/>
      <c r="Z54" s="35"/>
      <c r="AC54" s="34"/>
      <c r="AO54" s="35"/>
      <c r="AQ54" s="11"/>
    </row>
    <row r="55" spans="2:43" s="2" customFormat="1" ht="14.25" customHeight="1">
      <c r="B55" s="10"/>
      <c r="D55" s="34"/>
      <c r="Z55" s="35"/>
      <c r="AC55" s="34"/>
      <c r="AO55" s="35"/>
      <c r="AQ55" s="11"/>
    </row>
    <row r="56" spans="2:43" s="2" customFormat="1" ht="14.25" customHeight="1">
      <c r="B56" s="10"/>
      <c r="D56" s="34"/>
      <c r="Z56" s="35"/>
      <c r="AC56" s="34"/>
      <c r="AO56" s="35"/>
      <c r="AQ56" s="11"/>
    </row>
    <row r="57" spans="2:43" s="2" customFormat="1" ht="14.25" customHeight="1">
      <c r="B57" s="10"/>
      <c r="D57" s="34"/>
      <c r="Z57" s="35"/>
      <c r="AC57" s="34"/>
      <c r="AO57" s="35"/>
      <c r="AQ57" s="11"/>
    </row>
    <row r="58" spans="2:43" s="6" customFormat="1" ht="15.75" customHeight="1">
      <c r="B58" s="19"/>
      <c r="D58" s="36" t="s">
        <v>50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8" t="s">
        <v>51</v>
      </c>
      <c r="S58" s="37"/>
      <c r="T58" s="37"/>
      <c r="U58" s="37"/>
      <c r="V58" s="37"/>
      <c r="W58" s="37"/>
      <c r="X58" s="37"/>
      <c r="Y58" s="37"/>
      <c r="Z58" s="39"/>
      <c r="AC58" s="36" t="s">
        <v>50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8" t="s">
        <v>51</v>
      </c>
      <c r="AN58" s="37"/>
      <c r="AO58" s="39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1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3"/>
      <c r="AC60" s="31" t="s">
        <v>53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  <c r="AQ60" s="20"/>
    </row>
    <row r="61" spans="2:43" s="2" customFormat="1" ht="14.25" customHeight="1">
      <c r="B61" s="10"/>
      <c r="D61" s="34"/>
      <c r="Z61" s="35"/>
      <c r="AC61" s="34"/>
      <c r="AO61" s="35"/>
      <c r="AQ61" s="11"/>
    </row>
    <row r="62" spans="2:43" s="2" customFormat="1" ht="14.25" customHeight="1">
      <c r="B62" s="10"/>
      <c r="D62" s="34"/>
      <c r="Z62" s="35"/>
      <c r="AC62" s="34"/>
      <c r="AO62" s="35"/>
      <c r="AQ62" s="11"/>
    </row>
    <row r="63" spans="2:43" s="2" customFormat="1" ht="14.25" customHeight="1">
      <c r="B63" s="10"/>
      <c r="D63" s="34"/>
      <c r="Z63" s="35"/>
      <c r="AC63" s="34"/>
      <c r="AO63" s="35"/>
      <c r="AQ63" s="11"/>
    </row>
    <row r="64" spans="2:43" s="2" customFormat="1" ht="14.25" customHeight="1">
      <c r="B64" s="10"/>
      <c r="D64" s="34"/>
      <c r="Z64" s="35"/>
      <c r="AC64" s="34"/>
      <c r="AO64" s="35"/>
      <c r="AQ64" s="11"/>
    </row>
    <row r="65" spans="2:43" s="2" customFormat="1" ht="14.25" customHeight="1">
      <c r="B65" s="10"/>
      <c r="D65" s="34"/>
      <c r="Z65" s="35"/>
      <c r="AC65" s="34"/>
      <c r="AO65" s="35"/>
      <c r="AQ65" s="11"/>
    </row>
    <row r="66" spans="2:43" s="2" customFormat="1" ht="14.25" customHeight="1">
      <c r="B66" s="10"/>
      <c r="D66" s="34"/>
      <c r="Z66" s="35"/>
      <c r="AC66" s="34"/>
      <c r="AO66" s="35"/>
      <c r="AQ66" s="11"/>
    </row>
    <row r="67" spans="2:43" s="2" customFormat="1" ht="14.25" customHeight="1">
      <c r="B67" s="10"/>
      <c r="D67" s="34"/>
      <c r="Z67" s="35"/>
      <c r="AC67" s="34"/>
      <c r="AO67" s="35"/>
      <c r="AQ67" s="11"/>
    </row>
    <row r="68" spans="2:43" s="2" customFormat="1" ht="14.25" customHeight="1">
      <c r="B68" s="10"/>
      <c r="D68" s="34"/>
      <c r="Z68" s="35"/>
      <c r="AC68" s="34"/>
      <c r="AO68" s="35"/>
      <c r="AQ68" s="11"/>
    </row>
    <row r="69" spans="2:43" s="6" customFormat="1" ht="15.75" customHeight="1">
      <c r="B69" s="19"/>
      <c r="D69" s="36" t="s">
        <v>50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8" t="s">
        <v>51</v>
      </c>
      <c r="S69" s="37"/>
      <c r="T69" s="37"/>
      <c r="U69" s="37"/>
      <c r="V69" s="37"/>
      <c r="W69" s="37"/>
      <c r="X69" s="37"/>
      <c r="Y69" s="37"/>
      <c r="Z69" s="39"/>
      <c r="AC69" s="36" t="s">
        <v>50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8" t="s">
        <v>51</v>
      </c>
      <c r="AN69" s="37"/>
      <c r="AO69" s="39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2"/>
    </row>
    <row r="75" spans="2:43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5"/>
    </row>
    <row r="76" spans="2:43" s="6" customFormat="1" ht="37.5" customHeight="1">
      <c r="B76" s="19"/>
      <c r="C76" s="130" t="s">
        <v>54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20"/>
    </row>
    <row r="77" spans="2:43" s="14" customFormat="1" ht="15" customHeight="1">
      <c r="B77" s="46"/>
      <c r="C77" s="16" t="s">
        <v>12</v>
      </c>
      <c r="L77" s="14" t="str">
        <f>$K$5</f>
        <v>20140212</v>
      </c>
      <c r="AQ77" s="47"/>
    </row>
    <row r="78" spans="2:43" s="48" customFormat="1" ht="37.5" customHeight="1">
      <c r="B78" s="49"/>
      <c r="C78" s="48" t="s">
        <v>14</v>
      </c>
      <c r="L78" s="138" t="str">
        <f>$K$6</f>
        <v>Oprava dvorního traktu a výměna pilíře domu č.p.89/I. v Třeboni</v>
      </c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Q78" s="50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1" t="str">
        <f>IF($K$8="","",$K$8)</f>
        <v>Třeboň</v>
      </c>
      <c r="AI80" s="16" t="s">
        <v>22</v>
      </c>
      <c r="AM80" s="52" t="str">
        <f>IF($AN$8="","",$AN$8)</f>
        <v>18.02.2014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 </v>
      </c>
      <c r="AI82" s="16" t="s">
        <v>31</v>
      </c>
      <c r="AM82" s="131" t="str">
        <f>IF($E$17="","",$E$17)</f>
        <v> </v>
      </c>
      <c r="AN82" s="137"/>
      <c r="AO82" s="137"/>
      <c r="AP82" s="137"/>
      <c r="AQ82" s="20"/>
      <c r="AS82" s="141" t="s">
        <v>55</v>
      </c>
      <c r="AT82" s="142"/>
      <c r="AU82" s="32"/>
      <c r="AV82" s="32"/>
      <c r="AW82" s="32"/>
      <c r="AX82" s="32"/>
      <c r="AY82" s="32"/>
      <c r="AZ82" s="32"/>
      <c r="BA82" s="32"/>
      <c r="BB82" s="32"/>
      <c r="BC82" s="32"/>
      <c r="BD82" s="33"/>
    </row>
    <row r="83" spans="2:56" s="6" customFormat="1" ht="15.75" customHeight="1">
      <c r="B83" s="19"/>
      <c r="C83" s="16" t="s">
        <v>30</v>
      </c>
      <c r="L83" s="14" t="str">
        <f>IF($E$14="","",$E$14)</f>
        <v> </v>
      </c>
      <c r="AI83" s="16" t="s">
        <v>33</v>
      </c>
      <c r="AM83" s="131" t="str">
        <f>IF($E$20="","",$E$20)</f>
        <v>ing. Vladimír Knapík</v>
      </c>
      <c r="AN83" s="137"/>
      <c r="AO83" s="137"/>
      <c r="AP83" s="137"/>
      <c r="AQ83" s="20"/>
      <c r="AS83" s="143"/>
      <c r="AT83" s="137"/>
      <c r="BD83" s="53"/>
    </row>
    <row r="84" spans="2:56" s="6" customFormat="1" ht="12" customHeight="1">
      <c r="B84" s="19"/>
      <c r="AQ84" s="20"/>
      <c r="AS84" s="143"/>
      <c r="AT84" s="137"/>
      <c r="BD84" s="53"/>
    </row>
    <row r="85" spans="2:57" s="6" customFormat="1" ht="30" customHeight="1">
      <c r="B85" s="19"/>
      <c r="C85" s="144" t="s">
        <v>56</v>
      </c>
      <c r="D85" s="134"/>
      <c r="E85" s="134"/>
      <c r="F85" s="134"/>
      <c r="G85" s="134"/>
      <c r="H85" s="29"/>
      <c r="I85" s="145" t="s">
        <v>57</v>
      </c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45" t="s">
        <v>58</v>
      </c>
      <c r="AH85" s="134"/>
      <c r="AI85" s="134"/>
      <c r="AJ85" s="134"/>
      <c r="AK85" s="134"/>
      <c r="AL85" s="134"/>
      <c r="AM85" s="134"/>
      <c r="AN85" s="145" t="s">
        <v>59</v>
      </c>
      <c r="AO85" s="134"/>
      <c r="AP85" s="136"/>
      <c r="AQ85" s="20"/>
      <c r="AS85" s="54" t="s">
        <v>60</v>
      </c>
      <c r="AT85" s="55" t="s">
        <v>61</v>
      </c>
      <c r="AU85" s="55" t="s">
        <v>62</v>
      </c>
      <c r="AV85" s="55" t="s">
        <v>63</v>
      </c>
      <c r="AW85" s="55" t="s">
        <v>64</v>
      </c>
      <c r="AX85" s="55" t="s">
        <v>65</v>
      </c>
      <c r="AY85" s="55" t="s">
        <v>66</v>
      </c>
      <c r="AZ85" s="55" t="s">
        <v>67</v>
      </c>
      <c r="BA85" s="55" t="s">
        <v>68</v>
      </c>
      <c r="BB85" s="55" t="s">
        <v>69</v>
      </c>
      <c r="BC85" s="55" t="s">
        <v>70</v>
      </c>
      <c r="BD85" s="56" t="s">
        <v>71</v>
      </c>
      <c r="BE85" s="57"/>
    </row>
    <row r="86" spans="2:56" s="6" customFormat="1" ht="12" customHeight="1">
      <c r="B86" s="19"/>
      <c r="AQ86" s="20"/>
      <c r="AS86" s="58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3"/>
    </row>
    <row r="87" spans="2:76" s="48" customFormat="1" ht="33" customHeight="1">
      <c r="B87" s="49"/>
      <c r="C87" s="59" t="s">
        <v>72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149"/>
      <c r="AH87" s="150"/>
      <c r="AI87" s="150"/>
      <c r="AJ87" s="150"/>
      <c r="AK87" s="150"/>
      <c r="AL87" s="150"/>
      <c r="AM87" s="150"/>
      <c r="AN87" s="149"/>
      <c r="AO87" s="150"/>
      <c r="AP87" s="150"/>
      <c r="AQ87" s="50"/>
      <c r="AS87" s="60">
        <f>ROUND($AS$88,2)</f>
        <v>0</v>
      </c>
      <c r="AT87" s="61">
        <f>ROUND(SUM($AV$87:$AW$87),2)</f>
        <v>0</v>
      </c>
      <c r="AU87" s="62">
        <f>ROUND($AU$88,5)</f>
        <v>843.07899</v>
      </c>
      <c r="AV87" s="61">
        <f>ROUND($AZ$87*$L$28,2)</f>
        <v>0</v>
      </c>
      <c r="AW87" s="61">
        <f>ROUND($BA$87*$L$29,2)</f>
        <v>0</v>
      </c>
      <c r="AX87" s="61">
        <f>ROUND($BB$87*$L$28,2)</f>
        <v>0</v>
      </c>
      <c r="AY87" s="61">
        <f>ROUND($BC$87*$L$29,2)</f>
        <v>0</v>
      </c>
      <c r="AZ87" s="61">
        <f>ROUND($AZ$88,2)</f>
        <v>0</v>
      </c>
      <c r="BA87" s="61">
        <f>ROUND($BA$88,2)</f>
        <v>0</v>
      </c>
      <c r="BB87" s="61">
        <f>ROUND($BB$88,2)</f>
        <v>0</v>
      </c>
      <c r="BC87" s="61">
        <f>ROUND($BC$88,2)</f>
        <v>0</v>
      </c>
      <c r="BD87" s="63">
        <f>ROUND($BD$88,2)</f>
        <v>0</v>
      </c>
      <c r="BS87" s="48" t="s">
        <v>73</v>
      </c>
      <c r="BT87" s="48" t="s">
        <v>74</v>
      </c>
      <c r="BV87" s="48" t="s">
        <v>75</v>
      </c>
      <c r="BW87" s="48" t="s">
        <v>76</v>
      </c>
      <c r="BX87" s="48" t="s">
        <v>77</v>
      </c>
    </row>
    <row r="88" spans="1:76" s="64" customFormat="1" ht="28.5" customHeight="1">
      <c r="A88" s="116" t="s">
        <v>244</v>
      </c>
      <c r="B88" s="65"/>
      <c r="C88" s="66"/>
      <c r="D88" s="139" t="s">
        <v>13</v>
      </c>
      <c r="E88" s="140"/>
      <c r="F88" s="140"/>
      <c r="G88" s="140"/>
      <c r="H88" s="140"/>
      <c r="I88" s="66"/>
      <c r="J88" s="139" t="s">
        <v>15</v>
      </c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51"/>
      <c r="AH88" s="152"/>
      <c r="AI88" s="152"/>
      <c r="AJ88" s="152"/>
      <c r="AK88" s="152"/>
      <c r="AL88" s="152"/>
      <c r="AM88" s="152"/>
      <c r="AN88" s="151"/>
      <c r="AO88" s="152"/>
      <c r="AP88" s="152"/>
      <c r="AQ88" s="67"/>
      <c r="AS88" s="68">
        <f>'20140212 - Oprava dvorníh...'!$M$24</f>
        <v>0</v>
      </c>
      <c r="AT88" s="69">
        <f>ROUND(SUM($AV$88:$AW$88),2)</f>
        <v>0</v>
      </c>
      <c r="AU88" s="70">
        <f>'20140212 - Oprava dvorníh...'!$W$123</f>
        <v>843.0789860000001</v>
      </c>
      <c r="AV88" s="69">
        <f>'20140212 - Oprava dvorníh...'!$M$28</f>
        <v>0</v>
      </c>
      <c r="AW88" s="69">
        <f>'20140212 - Oprava dvorníh...'!$M$29</f>
        <v>0</v>
      </c>
      <c r="AX88" s="69">
        <f>'20140212 - Oprava dvorníh...'!$M$30</f>
        <v>0</v>
      </c>
      <c r="AY88" s="69">
        <f>'20140212 - Oprava dvorníh...'!$M$31</f>
        <v>0</v>
      </c>
      <c r="AZ88" s="69">
        <f>'20140212 - Oprava dvorníh...'!$H$28</f>
        <v>0</v>
      </c>
      <c r="BA88" s="69">
        <f>'20140212 - Oprava dvorníh...'!$H$29</f>
        <v>0</v>
      </c>
      <c r="BB88" s="69">
        <f>'20140212 - Oprava dvorníh...'!$H$30</f>
        <v>0</v>
      </c>
      <c r="BC88" s="69">
        <f>'20140212 - Oprava dvorníh...'!$H$31</f>
        <v>0</v>
      </c>
      <c r="BD88" s="71">
        <f>'20140212 - Oprava dvorníh...'!$H$32</f>
        <v>0</v>
      </c>
      <c r="BT88" s="64" t="s">
        <v>19</v>
      </c>
      <c r="BU88" s="64" t="s">
        <v>78</v>
      </c>
      <c r="BV88" s="64" t="s">
        <v>75</v>
      </c>
      <c r="BW88" s="64" t="s">
        <v>76</v>
      </c>
      <c r="BX88" s="64" t="s">
        <v>77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59" t="s">
        <v>79</v>
      </c>
      <c r="AG90" s="149"/>
      <c r="AH90" s="137"/>
      <c r="AI90" s="137"/>
      <c r="AJ90" s="137"/>
      <c r="AK90" s="137"/>
      <c r="AL90" s="137"/>
      <c r="AM90" s="137"/>
      <c r="AN90" s="149"/>
      <c r="AO90" s="137"/>
      <c r="AP90" s="137"/>
      <c r="AQ90" s="20"/>
      <c r="AS90" s="54" t="s">
        <v>80</v>
      </c>
      <c r="AT90" s="55" t="s">
        <v>81</v>
      </c>
      <c r="AU90" s="55" t="s">
        <v>38</v>
      </c>
      <c r="AV90" s="56" t="s">
        <v>61</v>
      </c>
      <c r="AW90" s="57"/>
    </row>
    <row r="91" spans="2:48" s="6" customFormat="1" ht="12" customHeight="1">
      <c r="B91" s="19"/>
      <c r="AQ91" s="20"/>
      <c r="AS91" s="32"/>
      <c r="AT91" s="32"/>
      <c r="AU91" s="32"/>
      <c r="AV91" s="32"/>
    </row>
    <row r="92" spans="2:43" s="6" customFormat="1" ht="30.75" customHeight="1">
      <c r="B92" s="19"/>
      <c r="C92" s="72" t="s">
        <v>82</v>
      </c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146"/>
      <c r="AH92" s="147"/>
      <c r="AI92" s="147"/>
      <c r="AJ92" s="147"/>
      <c r="AK92" s="147"/>
      <c r="AL92" s="147"/>
      <c r="AM92" s="147"/>
      <c r="AN92" s="146"/>
      <c r="AO92" s="147"/>
      <c r="AP92" s="147"/>
      <c r="AQ92" s="20"/>
    </row>
    <row r="93" spans="2:43" s="6" customFormat="1" ht="7.5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2"/>
    </row>
  </sheetData>
  <sheetProtection/>
  <mergeCells count="44">
    <mergeCell ref="AG92:AM92"/>
    <mergeCell ref="AN92:AP92"/>
    <mergeCell ref="AR2:BE2"/>
    <mergeCell ref="AG87:AM87"/>
    <mergeCell ref="AN87:AP87"/>
    <mergeCell ref="AG90:AM90"/>
    <mergeCell ref="AN90:AP90"/>
    <mergeCell ref="AN88:AP88"/>
    <mergeCell ref="AG88:AM88"/>
    <mergeCell ref="AK23:AO23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X34:AB34"/>
    <mergeCell ref="AK34:AO34"/>
    <mergeCell ref="C76:AP76"/>
    <mergeCell ref="L78:AO78"/>
    <mergeCell ref="L31:O31"/>
    <mergeCell ref="W31:AE31"/>
    <mergeCell ref="AK31:AO31"/>
    <mergeCell ref="L32:O32"/>
    <mergeCell ref="W32:AE32"/>
    <mergeCell ref="AK32:AO32"/>
    <mergeCell ref="L29:O29"/>
    <mergeCell ref="W29:AE29"/>
    <mergeCell ref="AK29:AO29"/>
    <mergeCell ref="L30:O30"/>
    <mergeCell ref="W30:AE30"/>
    <mergeCell ref="AK30:AO30"/>
    <mergeCell ref="AK24:AO24"/>
    <mergeCell ref="AK26:AO26"/>
    <mergeCell ref="L28:O28"/>
    <mergeCell ref="W28:AE28"/>
    <mergeCell ref="AK28:AO28"/>
    <mergeCell ref="C2:AP2"/>
    <mergeCell ref="C4:AP4"/>
    <mergeCell ref="K5:AO5"/>
    <mergeCell ref="K6:AO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40212 - Oprava dvorníh...'!C2" tooltip="20140212 - Oprava dvorníh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showGridLines="0" tabSelected="1" zoomScalePageLayoutView="0" workbookViewId="0" topLeftCell="A1">
      <pane ySplit="1" topLeftCell="A129" activePane="bottomLeft" state="frozen"/>
      <selection pane="topLeft" activeCell="A1" sqref="A1"/>
      <selection pane="bottomLeft" activeCell="H145" sqref="H14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1"/>
      <c r="B1" s="118"/>
      <c r="C1" s="118"/>
      <c r="D1" s="119" t="s">
        <v>1</v>
      </c>
      <c r="E1" s="118"/>
      <c r="F1" s="120" t="s">
        <v>245</v>
      </c>
      <c r="G1" s="120"/>
      <c r="H1" s="171" t="s">
        <v>246</v>
      </c>
      <c r="I1" s="171"/>
      <c r="J1" s="171"/>
      <c r="K1" s="171"/>
      <c r="L1" s="120" t="s">
        <v>247</v>
      </c>
      <c r="M1" s="118"/>
      <c r="N1" s="118"/>
      <c r="O1" s="119" t="s">
        <v>83</v>
      </c>
      <c r="P1" s="118"/>
      <c r="Q1" s="118"/>
      <c r="R1" s="118"/>
      <c r="S1" s="120" t="s">
        <v>248</v>
      </c>
      <c r="T1" s="120"/>
      <c r="U1" s="121"/>
      <c r="V1" s="12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9" t="s">
        <v>4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S2" s="148" t="s">
        <v>5</v>
      </c>
      <c r="T2" s="123"/>
      <c r="U2" s="123"/>
      <c r="V2" s="123"/>
      <c r="W2" s="123"/>
      <c r="X2" s="123"/>
      <c r="Y2" s="123"/>
      <c r="Z2" s="123"/>
      <c r="AA2" s="123"/>
      <c r="AB2" s="123"/>
      <c r="AC2" s="123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84</v>
      </c>
    </row>
    <row r="4" spans="2:46" s="2" customFormat="1" ht="37.5" customHeight="1">
      <c r="B4" s="10"/>
      <c r="C4" s="130" t="s">
        <v>85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19"/>
      <c r="D6" s="15" t="s">
        <v>14</v>
      </c>
      <c r="F6" s="132" t="s">
        <v>15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R6" s="20"/>
    </row>
    <row r="7" spans="2:18" s="6" customFormat="1" ht="15" customHeight="1">
      <c r="B7" s="19"/>
      <c r="D7" s="16" t="s">
        <v>17</v>
      </c>
      <c r="F7" s="14"/>
      <c r="M7" s="16" t="s">
        <v>18</v>
      </c>
      <c r="O7" s="14"/>
      <c r="R7" s="20"/>
    </row>
    <row r="8" spans="2:18" s="6" customFormat="1" ht="15" customHeight="1">
      <c r="B8" s="19"/>
      <c r="D8" s="16" t="s">
        <v>20</v>
      </c>
      <c r="F8" s="14" t="s">
        <v>21</v>
      </c>
      <c r="M8" s="16" t="s">
        <v>22</v>
      </c>
      <c r="O8" s="153" t="str">
        <f>'Rekapitulace stavby'!$AN$8</f>
        <v>18.02.2014</v>
      </c>
      <c r="P8" s="137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26</v>
      </c>
      <c r="M10" s="16" t="s">
        <v>27</v>
      </c>
      <c r="O10" s="131">
        <f>IF('Rekapitulace stavby'!$AN$10="","",'Rekapitulace stavby'!$AN$10)</f>
      </c>
      <c r="P10" s="137"/>
      <c r="R10" s="20"/>
    </row>
    <row r="11" spans="2:18" s="6" customFormat="1" ht="18.75" customHeight="1">
      <c r="B11" s="19"/>
      <c r="E11" s="14" t="str">
        <f>IF('Rekapitulace stavby'!$E$11="","",'Rekapitulace stavby'!$E$11)</f>
        <v> </v>
      </c>
      <c r="M11" s="16" t="s">
        <v>29</v>
      </c>
      <c r="O11" s="131">
        <f>IF('Rekapitulace stavby'!$AN$11="","",'Rekapitulace stavby'!$AN$11)</f>
      </c>
      <c r="P11" s="137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30</v>
      </c>
      <c r="M13" s="16" t="s">
        <v>27</v>
      </c>
      <c r="O13" s="131">
        <f>IF('Rekapitulace stavby'!$AN$13="","",'Rekapitulace stavby'!$AN$13)</f>
      </c>
      <c r="P13" s="137"/>
      <c r="R13" s="20"/>
    </row>
    <row r="14" spans="2:18" s="6" customFormat="1" ht="18.75" customHeight="1">
      <c r="B14" s="19"/>
      <c r="E14" s="14" t="str">
        <f>IF('Rekapitulace stavby'!$E$14="","",'Rekapitulace stavby'!$E$14)</f>
        <v> </v>
      </c>
      <c r="M14" s="16" t="s">
        <v>29</v>
      </c>
      <c r="O14" s="131">
        <f>IF('Rekapitulace stavby'!$AN$14="","",'Rekapitulace stavby'!$AN$14)</f>
      </c>
      <c r="P14" s="137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31</v>
      </c>
      <c r="M16" s="16" t="s">
        <v>27</v>
      </c>
      <c r="O16" s="131">
        <f>IF('Rekapitulace stavby'!$AN$16="","",'Rekapitulace stavby'!$AN$16)</f>
      </c>
      <c r="P16" s="137"/>
      <c r="R16" s="20"/>
    </row>
    <row r="17" spans="2:18" s="6" customFormat="1" ht="18.75" customHeight="1">
      <c r="B17" s="19"/>
      <c r="E17" s="14" t="str">
        <f>IF('Rekapitulace stavby'!$E$17="","",'Rekapitulace stavby'!$E$17)</f>
        <v> </v>
      </c>
      <c r="M17" s="16" t="s">
        <v>29</v>
      </c>
      <c r="O17" s="131">
        <f>IF('Rekapitulace stavby'!$AN$17="","",'Rekapitulace stavby'!$AN$17)</f>
      </c>
      <c r="P17" s="137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33</v>
      </c>
      <c r="M19" s="16" t="s">
        <v>27</v>
      </c>
      <c r="O19" s="131"/>
      <c r="P19" s="137"/>
      <c r="R19" s="20"/>
    </row>
    <row r="20" spans="2:18" s="6" customFormat="1" ht="18.75" customHeight="1">
      <c r="B20" s="19"/>
      <c r="E20" s="14" t="s">
        <v>34</v>
      </c>
      <c r="M20" s="16" t="s">
        <v>29</v>
      </c>
      <c r="O20" s="131"/>
      <c r="P20" s="137"/>
      <c r="R20" s="20"/>
    </row>
    <row r="21" spans="2:18" s="6" customFormat="1" ht="7.5" customHeight="1">
      <c r="B21" s="19"/>
      <c r="R21" s="20"/>
    </row>
    <row r="22" spans="2:18" s="6" customFormat="1" ht="7.5" customHeight="1">
      <c r="B22" s="19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R22" s="20"/>
    </row>
    <row r="23" spans="2:18" s="6" customFormat="1" ht="15" customHeight="1">
      <c r="B23" s="19"/>
      <c r="D23" s="73" t="s">
        <v>86</v>
      </c>
      <c r="M23" s="122"/>
      <c r="N23" s="137"/>
      <c r="O23" s="137"/>
      <c r="P23" s="137"/>
      <c r="R23" s="20"/>
    </row>
    <row r="24" spans="2:18" s="6" customFormat="1" ht="15" customHeight="1">
      <c r="B24" s="19"/>
      <c r="D24" s="18" t="s">
        <v>87</v>
      </c>
      <c r="M24" s="122"/>
      <c r="N24" s="137"/>
      <c r="O24" s="137"/>
      <c r="P24" s="137"/>
      <c r="R24" s="20"/>
    </row>
    <row r="25" spans="2:18" s="6" customFormat="1" ht="7.5" customHeight="1">
      <c r="B25" s="19"/>
      <c r="R25" s="20"/>
    </row>
    <row r="26" spans="2:18" s="6" customFormat="1" ht="26.25" customHeight="1">
      <c r="B26" s="19"/>
      <c r="D26" s="74" t="s">
        <v>37</v>
      </c>
      <c r="M26" s="154"/>
      <c r="N26" s="137"/>
      <c r="O26" s="137"/>
      <c r="P26" s="137"/>
      <c r="R26" s="20"/>
    </row>
    <row r="27" spans="2:18" s="6" customFormat="1" ht="7.5" customHeight="1">
      <c r="B27" s="19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R27" s="20"/>
    </row>
    <row r="28" spans="2:18" s="6" customFormat="1" ht="15" customHeight="1">
      <c r="B28" s="19"/>
      <c r="D28" s="24" t="s">
        <v>38</v>
      </c>
      <c r="E28" s="24" t="s">
        <v>39</v>
      </c>
      <c r="F28" s="75">
        <v>0.21</v>
      </c>
      <c r="G28" s="76" t="s">
        <v>40</v>
      </c>
      <c r="H28" s="155"/>
      <c r="I28" s="137"/>
      <c r="J28" s="137"/>
      <c r="M28" s="155"/>
      <c r="N28" s="137"/>
      <c r="O28" s="137"/>
      <c r="P28" s="137"/>
      <c r="R28" s="20"/>
    </row>
    <row r="29" spans="2:18" s="6" customFormat="1" ht="15" customHeight="1">
      <c r="B29" s="19"/>
      <c r="E29" s="24" t="s">
        <v>41</v>
      </c>
      <c r="F29" s="75">
        <v>0.15</v>
      </c>
      <c r="G29" s="76" t="s">
        <v>40</v>
      </c>
      <c r="H29" s="155">
        <f>ROUND((SUM($BF$105:$BF$106)+SUM($BF$123:$BF$176)),2)</f>
        <v>0</v>
      </c>
      <c r="I29" s="137"/>
      <c r="J29" s="137"/>
      <c r="M29" s="155"/>
      <c r="N29" s="137"/>
      <c r="O29" s="137"/>
      <c r="P29" s="137"/>
      <c r="R29" s="20"/>
    </row>
    <row r="30" spans="2:18" s="6" customFormat="1" ht="15" customHeight="1" hidden="1">
      <c r="B30" s="19"/>
      <c r="E30" s="24" t="s">
        <v>42</v>
      </c>
      <c r="F30" s="75">
        <v>0.21</v>
      </c>
      <c r="G30" s="76" t="s">
        <v>40</v>
      </c>
      <c r="H30" s="155">
        <f>ROUND((SUM($BG$105:$BG$106)+SUM($BG$123:$BG$176)),2)</f>
        <v>0</v>
      </c>
      <c r="I30" s="137"/>
      <c r="J30" s="137"/>
      <c r="M30" s="155"/>
      <c r="N30" s="137"/>
      <c r="O30" s="137"/>
      <c r="P30" s="137"/>
      <c r="R30" s="20"/>
    </row>
    <row r="31" spans="2:18" s="6" customFormat="1" ht="15" customHeight="1" hidden="1">
      <c r="B31" s="19"/>
      <c r="E31" s="24" t="s">
        <v>43</v>
      </c>
      <c r="F31" s="75">
        <v>0.15</v>
      </c>
      <c r="G31" s="76" t="s">
        <v>40</v>
      </c>
      <c r="H31" s="155">
        <f>ROUND((SUM($BH$105:$BH$106)+SUM($BH$123:$BH$176)),2)</f>
        <v>0</v>
      </c>
      <c r="I31" s="137"/>
      <c r="J31" s="137"/>
      <c r="M31" s="155"/>
      <c r="N31" s="137"/>
      <c r="O31" s="137"/>
      <c r="P31" s="137"/>
      <c r="R31" s="20"/>
    </row>
    <row r="32" spans="2:18" s="6" customFormat="1" ht="15" customHeight="1" hidden="1">
      <c r="B32" s="19"/>
      <c r="E32" s="24" t="s">
        <v>44</v>
      </c>
      <c r="F32" s="75">
        <v>0</v>
      </c>
      <c r="G32" s="76" t="s">
        <v>40</v>
      </c>
      <c r="H32" s="155">
        <f>ROUND((SUM($BI$105:$BI$106)+SUM($BI$123:$BI$176)),2)</f>
        <v>0</v>
      </c>
      <c r="I32" s="137"/>
      <c r="J32" s="137"/>
      <c r="M32" s="155"/>
      <c r="N32" s="137"/>
      <c r="O32" s="137"/>
      <c r="P32" s="137"/>
      <c r="R32" s="20"/>
    </row>
    <row r="33" spans="2:18" s="6" customFormat="1" ht="7.5" customHeight="1">
      <c r="B33" s="19"/>
      <c r="R33" s="20"/>
    </row>
    <row r="34" spans="2:18" s="6" customFormat="1" ht="26.25" customHeight="1">
      <c r="B34" s="19"/>
      <c r="C34" s="27"/>
      <c r="D34" s="28" t="s">
        <v>45</v>
      </c>
      <c r="E34" s="29"/>
      <c r="F34" s="29"/>
      <c r="G34" s="77" t="s">
        <v>46</v>
      </c>
      <c r="H34" s="30" t="s">
        <v>47</v>
      </c>
      <c r="I34" s="29"/>
      <c r="J34" s="29"/>
      <c r="K34" s="29"/>
      <c r="L34" s="135"/>
      <c r="M34" s="134"/>
      <c r="N34" s="134"/>
      <c r="O34" s="134"/>
      <c r="P34" s="136"/>
      <c r="Q34" s="27"/>
      <c r="R34" s="20"/>
    </row>
    <row r="35" spans="2:18" s="6" customFormat="1" ht="15" customHeight="1">
      <c r="B35" s="19"/>
      <c r="R35" s="20"/>
    </row>
    <row r="36" spans="2:18" s="6" customFormat="1" ht="15" customHeight="1">
      <c r="B36" s="19"/>
      <c r="R36" s="20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1" t="s">
        <v>48</v>
      </c>
      <c r="E50" s="32"/>
      <c r="F50" s="32"/>
      <c r="G50" s="32"/>
      <c r="H50" s="33"/>
      <c r="J50" s="31" t="s">
        <v>49</v>
      </c>
      <c r="K50" s="32"/>
      <c r="L50" s="32"/>
      <c r="M50" s="32"/>
      <c r="N50" s="32"/>
      <c r="O50" s="32"/>
      <c r="P50" s="33"/>
      <c r="R50" s="20"/>
    </row>
    <row r="51" spans="2:18" s="2" customFormat="1" ht="14.25" customHeight="1">
      <c r="B51" s="10"/>
      <c r="D51" s="34"/>
      <c r="H51" s="35"/>
      <c r="J51" s="34"/>
      <c r="P51" s="35"/>
      <c r="R51" s="11"/>
    </row>
    <row r="52" spans="2:18" s="2" customFormat="1" ht="14.25" customHeight="1">
      <c r="B52" s="10"/>
      <c r="D52" s="34"/>
      <c r="H52" s="35"/>
      <c r="J52" s="34"/>
      <c r="P52" s="35"/>
      <c r="R52" s="11"/>
    </row>
    <row r="53" spans="2:18" s="2" customFormat="1" ht="14.25" customHeight="1">
      <c r="B53" s="10"/>
      <c r="D53" s="34"/>
      <c r="H53" s="35"/>
      <c r="J53" s="34"/>
      <c r="P53" s="35"/>
      <c r="R53" s="11"/>
    </row>
    <row r="54" spans="2:18" s="2" customFormat="1" ht="14.25" customHeight="1">
      <c r="B54" s="10"/>
      <c r="D54" s="34"/>
      <c r="H54" s="35"/>
      <c r="J54" s="34"/>
      <c r="P54" s="35"/>
      <c r="R54" s="11"/>
    </row>
    <row r="55" spans="2:18" s="2" customFormat="1" ht="14.25" customHeight="1">
      <c r="B55" s="10"/>
      <c r="D55" s="34"/>
      <c r="H55" s="35"/>
      <c r="J55" s="34"/>
      <c r="P55" s="35"/>
      <c r="R55" s="11"/>
    </row>
    <row r="56" spans="2:18" s="2" customFormat="1" ht="14.25" customHeight="1">
      <c r="B56" s="10"/>
      <c r="D56" s="34"/>
      <c r="H56" s="35"/>
      <c r="J56" s="34"/>
      <c r="P56" s="35"/>
      <c r="R56" s="11"/>
    </row>
    <row r="57" spans="2:18" s="2" customFormat="1" ht="14.25" customHeight="1">
      <c r="B57" s="10"/>
      <c r="D57" s="34"/>
      <c r="H57" s="35"/>
      <c r="J57" s="34"/>
      <c r="P57" s="35"/>
      <c r="R57" s="11"/>
    </row>
    <row r="58" spans="2:18" s="2" customFormat="1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9"/>
      <c r="D59" s="36" t="s">
        <v>50</v>
      </c>
      <c r="E59" s="37"/>
      <c r="F59" s="37"/>
      <c r="G59" s="38" t="s">
        <v>51</v>
      </c>
      <c r="H59" s="39"/>
      <c r="J59" s="36" t="s">
        <v>50</v>
      </c>
      <c r="K59" s="37"/>
      <c r="L59" s="37"/>
      <c r="M59" s="37"/>
      <c r="N59" s="38" t="s">
        <v>51</v>
      </c>
      <c r="O59" s="37"/>
      <c r="P59" s="39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1" t="s">
        <v>52</v>
      </c>
      <c r="E61" s="32"/>
      <c r="F61" s="32"/>
      <c r="G61" s="32"/>
      <c r="H61" s="33"/>
      <c r="J61" s="31" t="s">
        <v>53</v>
      </c>
      <c r="K61" s="32"/>
      <c r="L61" s="32"/>
      <c r="M61" s="32"/>
      <c r="N61" s="32"/>
      <c r="O61" s="32"/>
      <c r="P61" s="33"/>
      <c r="R61" s="20"/>
    </row>
    <row r="62" spans="2:18" s="2" customFormat="1" ht="14.25" customHeight="1">
      <c r="B62" s="10"/>
      <c r="D62" s="34"/>
      <c r="H62" s="35"/>
      <c r="J62" s="34"/>
      <c r="P62" s="35"/>
      <c r="R62" s="11"/>
    </row>
    <row r="63" spans="2:18" s="2" customFormat="1" ht="14.25" customHeight="1">
      <c r="B63" s="10"/>
      <c r="D63" s="34"/>
      <c r="H63" s="35"/>
      <c r="J63" s="34"/>
      <c r="P63" s="35"/>
      <c r="R63" s="11"/>
    </row>
    <row r="64" spans="2:18" s="2" customFormat="1" ht="14.25" customHeight="1">
      <c r="B64" s="10"/>
      <c r="D64" s="34"/>
      <c r="H64" s="35"/>
      <c r="J64" s="34"/>
      <c r="P64" s="35"/>
      <c r="R64" s="11"/>
    </row>
    <row r="65" spans="2:18" s="2" customFormat="1" ht="14.25" customHeight="1">
      <c r="B65" s="10"/>
      <c r="D65" s="34"/>
      <c r="H65" s="35"/>
      <c r="J65" s="34"/>
      <c r="P65" s="35"/>
      <c r="R65" s="11"/>
    </row>
    <row r="66" spans="2:18" s="2" customFormat="1" ht="14.25" customHeight="1">
      <c r="B66" s="10"/>
      <c r="D66" s="34"/>
      <c r="H66" s="35"/>
      <c r="J66" s="34"/>
      <c r="P66" s="35"/>
      <c r="R66" s="11"/>
    </row>
    <row r="67" spans="2:18" s="2" customFormat="1" ht="14.25" customHeight="1">
      <c r="B67" s="10"/>
      <c r="D67" s="34"/>
      <c r="H67" s="35"/>
      <c r="J67" s="34"/>
      <c r="P67" s="35"/>
      <c r="R67" s="11"/>
    </row>
    <row r="68" spans="2:18" s="2" customFormat="1" ht="14.25" customHeight="1">
      <c r="B68" s="10"/>
      <c r="D68" s="34"/>
      <c r="H68" s="35"/>
      <c r="J68" s="34"/>
      <c r="P68" s="35"/>
      <c r="R68" s="11"/>
    </row>
    <row r="69" spans="2:18" s="2" customFormat="1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9"/>
      <c r="D70" s="36" t="s">
        <v>50</v>
      </c>
      <c r="E70" s="37"/>
      <c r="F70" s="37"/>
      <c r="G70" s="38" t="s">
        <v>51</v>
      </c>
      <c r="H70" s="39"/>
      <c r="J70" s="36" t="s">
        <v>50</v>
      </c>
      <c r="K70" s="37"/>
      <c r="L70" s="37"/>
      <c r="M70" s="37"/>
      <c r="N70" s="38" t="s">
        <v>51</v>
      </c>
      <c r="O70" s="37"/>
      <c r="P70" s="39"/>
      <c r="R70" s="20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6" customFormat="1" ht="7.5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6" customFormat="1" ht="37.5" customHeight="1">
      <c r="B76" s="19"/>
      <c r="C76" s="130" t="s">
        <v>88</v>
      </c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8" t="s">
        <v>14</v>
      </c>
      <c r="F78" s="138" t="str">
        <f>$F$6</f>
        <v>Oprava dvorního traktu a výměna pilíře domu č.p.89/I. v Třeboni</v>
      </c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20</v>
      </c>
      <c r="F80" s="14" t="str">
        <f>$F$8</f>
        <v>Třeboň</v>
      </c>
      <c r="K80" s="16" t="s">
        <v>22</v>
      </c>
      <c r="M80" s="153" t="str">
        <f>IF($O$8="","",$O$8)</f>
        <v>18.02.2014</v>
      </c>
      <c r="N80" s="137"/>
      <c r="O80" s="137"/>
      <c r="P80" s="137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26</v>
      </c>
      <c r="F82" s="14" t="str">
        <f>$E$11</f>
        <v> </v>
      </c>
      <c r="K82" s="16" t="s">
        <v>31</v>
      </c>
      <c r="M82" s="131" t="str">
        <f>$E$17</f>
        <v> </v>
      </c>
      <c r="N82" s="137"/>
      <c r="O82" s="137"/>
      <c r="P82" s="137"/>
      <c r="Q82" s="137"/>
      <c r="R82" s="20"/>
    </row>
    <row r="83" spans="2:18" s="6" customFormat="1" ht="15" customHeight="1">
      <c r="B83" s="19"/>
      <c r="C83" s="16" t="s">
        <v>30</v>
      </c>
      <c r="F83" s="14" t="str">
        <f>IF($E$14="","",$E$14)</f>
        <v> </v>
      </c>
      <c r="K83" s="16" t="s">
        <v>33</v>
      </c>
      <c r="M83" s="131" t="str">
        <f>$E$20</f>
        <v>ing. Vladimír Knapík</v>
      </c>
      <c r="N83" s="137"/>
      <c r="O83" s="137"/>
      <c r="P83" s="137"/>
      <c r="Q83" s="137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56" t="s">
        <v>89</v>
      </c>
      <c r="D85" s="147"/>
      <c r="E85" s="147"/>
      <c r="F85" s="147"/>
      <c r="G85" s="147"/>
      <c r="H85" s="27"/>
      <c r="I85" s="27"/>
      <c r="J85" s="27"/>
      <c r="K85" s="27"/>
      <c r="L85" s="27"/>
      <c r="M85" s="27"/>
      <c r="N85" s="156" t="s">
        <v>90</v>
      </c>
      <c r="O85" s="137"/>
      <c r="P85" s="137"/>
      <c r="Q85" s="137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59" t="s">
        <v>91</v>
      </c>
      <c r="N87" s="149"/>
      <c r="O87" s="137"/>
      <c r="P87" s="137"/>
      <c r="Q87" s="137"/>
      <c r="R87" s="20"/>
      <c r="AU87" s="6" t="s">
        <v>92</v>
      </c>
    </row>
    <row r="88" spans="2:18" s="78" customFormat="1" ht="25.5" customHeight="1">
      <c r="B88" s="79"/>
      <c r="D88" s="80" t="s">
        <v>93</v>
      </c>
      <c r="N88" s="159"/>
      <c r="O88" s="158"/>
      <c r="P88" s="158"/>
      <c r="Q88" s="158"/>
      <c r="R88" s="81"/>
    </row>
    <row r="89" spans="2:18" s="73" customFormat="1" ht="21" customHeight="1">
      <c r="B89" s="82"/>
      <c r="D89" s="83" t="s">
        <v>94</v>
      </c>
      <c r="N89" s="157"/>
      <c r="O89" s="158"/>
      <c r="P89" s="158"/>
      <c r="Q89" s="158"/>
      <c r="R89" s="84"/>
    </row>
    <row r="90" spans="2:18" s="73" customFormat="1" ht="21" customHeight="1">
      <c r="B90" s="82"/>
      <c r="D90" s="83" t="s">
        <v>95</v>
      </c>
      <c r="N90" s="157"/>
      <c r="O90" s="158"/>
      <c r="P90" s="158"/>
      <c r="Q90" s="158"/>
      <c r="R90" s="84"/>
    </row>
    <row r="91" spans="2:18" s="73" customFormat="1" ht="21" customHeight="1">
      <c r="B91" s="82"/>
      <c r="D91" s="83" t="s">
        <v>96</v>
      </c>
      <c r="N91" s="157"/>
      <c r="O91" s="158"/>
      <c r="P91" s="158"/>
      <c r="Q91" s="158"/>
      <c r="R91" s="84"/>
    </row>
    <row r="92" spans="2:18" s="73" customFormat="1" ht="21" customHeight="1">
      <c r="B92" s="82"/>
      <c r="D92" s="83" t="s">
        <v>97</v>
      </c>
      <c r="N92" s="157"/>
      <c r="O92" s="158"/>
      <c r="P92" s="158"/>
      <c r="Q92" s="158"/>
      <c r="R92" s="84"/>
    </row>
    <row r="93" spans="2:18" s="73" customFormat="1" ht="21" customHeight="1">
      <c r="B93" s="82"/>
      <c r="D93" s="83" t="s">
        <v>98</v>
      </c>
      <c r="N93" s="157"/>
      <c r="O93" s="158"/>
      <c r="P93" s="158"/>
      <c r="Q93" s="158"/>
      <c r="R93" s="84"/>
    </row>
    <row r="94" spans="2:18" s="78" customFormat="1" ht="25.5" customHeight="1">
      <c r="B94" s="79"/>
      <c r="D94" s="80" t="s">
        <v>99</v>
      </c>
      <c r="N94" s="159"/>
      <c r="O94" s="158"/>
      <c r="P94" s="158"/>
      <c r="Q94" s="158"/>
      <c r="R94" s="81"/>
    </row>
    <row r="95" spans="2:18" s="73" customFormat="1" ht="21" customHeight="1">
      <c r="B95" s="82"/>
      <c r="D95" s="83" t="s">
        <v>100</v>
      </c>
      <c r="N95" s="157"/>
      <c r="O95" s="158"/>
      <c r="P95" s="158"/>
      <c r="Q95" s="158"/>
      <c r="R95" s="84"/>
    </row>
    <row r="96" spans="2:18" s="73" customFormat="1" ht="21" customHeight="1">
      <c r="B96" s="82"/>
      <c r="D96" s="83" t="s">
        <v>101</v>
      </c>
      <c r="N96" s="157"/>
      <c r="O96" s="158"/>
      <c r="P96" s="158"/>
      <c r="Q96" s="158"/>
      <c r="R96" s="84"/>
    </row>
    <row r="97" spans="2:18" s="73" customFormat="1" ht="21" customHeight="1">
      <c r="B97" s="82"/>
      <c r="D97" s="83" t="s">
        <v>102</v>
      </c>
      <c r="N97" s="157"/>
      <c r="O97" s="158"/>
      <c r="P97" s="158"/>
      <c r="Q97" s="158"/>
      <c r="R97" s="84"/>
    </row>
    <row r="98" spans="2:18" s="78" customFormat="1" ht="25.5" customHeight="1">
      <c r="B98" s="79"/>
      <c r="D98" s="80" t="s">
        <v>103</v>
      </c>
      <c r="N98" s="159"/>
      <c r="O98" s="158"/>
      <c r="P98" s="158"/>
      <c r="Q98" s="158"/>
      <c r="R98" s="81"/>
    </row>
    <row r="99" spans="2:18" s="73" customFormat="1" ht="21" customHeight="1">
      <c r="B99" s="82"/>
      <c r="D99" s="83" t="s">
        <v>104</v>
      </c>
      <c r="N99" s="157"/>
      <c r="O99" s="158"/>
      <c r="P99" s="158"/>
      <c r="Q99" s="158"/>
      <c r="R99" s="84"/>
    </row>
    <row r="100" spans="2:18" s="78" customFormat="1" ht="25.5" customHeight="1">
      <c r="B100" s="79"/>
      <c r="D100" s="80" t="s">
        <v>105</v>
      </c>
      <c r="N100" s="159"/>
      <c r="O100" s="158"/>
      <c r="P100" s="158"/>
      <c r="Q100" s="158"/>
      <c r="R100" s="81"/>
    </row>
    <row r="101" spans="2:18" s="78" customFormat="1" ht="25.5" customHeight="1">
      <c r="B101" s="79"/>
      <c r="D101" s="80" t="s">
        <v>106</v>
      </c>
      <c r="N101" s="159"/>
      <c r="O101" s="158"/>
      <c r="P101" s="158"/>
      <c r="Q101" s="158"/>
      <c r="R101" s="81"/>
    </row>
    <row r="102" spans="2:18" s="73" customFormat="1" ht="21" customHeight="1">
      <c r="B102" s="82"/>
      <c r="D102" s="83" t="s">
        <v>107</v>
      </c>
      <c r="N102" s="157"/>
      <c r="O102" s="158"/>
      <c r="P102" s="158"/>
      <c r="Q102" s="158"/>
      <c r="R102" s="84"/>
    </row>
    <row r="103" spans="2:18" s="73" customFormat="1" ht="21" customHeight="1">
      <c r="B103" s="82"/>
      <c r="D103" s="83" t="s">
        <v>108</v>
      </c>
      <c r="N103" s="157"/>
      <c r="O103" s="158"/>
      <c r="P103" s="158"/>
      <c r="Q103" s="158"/>
      <c r="R103" s="84"/>
    </row>
    <row r="104" spans="2:18" s="6" customFormat="1" ht="22.5" customHeight="1">
      <c r="B104" s="19"/>
      <c r="R104" s="20"/>
    </row>
    <row r="105" spans="2:21" s="6" customFormat="1" ht="30" customHeight="1">
      <c r="B105" s="19"/>
      <c r="C105" s="59" t="s">
        <v>109</v>
      </c>
      <c r="N105" s="149"/>
      <c r="O105" s="137"/>
      <c r="P105" s="137"/>
      <c r="Q105" s="137"/>
      <c r="R105" s="20"/>
      <c r="T105" s="85"/>
      <c r="U105" s="86" t="s">
        <v>38</v>
      </c>
    </row>
    <row r="106" spans="2:18" s="6" customFormat="1" ht="18.75" customHeight="1">
      <c r="B106" s="19"/>
      <c r="R106" s="20"/>
    </row>
    <row r="107" spans="2:18" s="6" customFormat="1" ht="30" customHeight="1">
      <c r="B107" s="19"/>
      <c r="C107" s="72" t="s">
        <v>82</v>
      </c>
      <c r="D107" s="27"/>
      <c r="E107" s="27"/>
      <c r="F107" s="27"/>
      <c r="G107" s="27"/>
      <c r="H107" s="27"/>
      <c r="I107" s="27"/>
      <c r="J107" s="27"/>
      <c r="K107" s="27"/>
      <c r="L107" s="146"/>
      <c r="M107" s="147"/>
      <c r="N107" s="147"/>
      <c r="O107" s="147"/>
      <c r="P107" s="147"/>
      <c r="Q107" s="147"/>
      <c r="R107" s="20"/>
    </row>
    <row r="108" spans="2:18" s="6" customFormat="1" ht="7.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</row>
    <row r="112" spans="2:18" s="6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3" spans="2:18" s="6" customFormat="1" ht="37.5" customHeight="1">
      <c r="B113" s="19"/>
      <c r="C113" s="130" t="s">
        <v>110</v>
      </c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20"/>
    </row>
    <row r="114" spans="2:18" s="6" customFormat="1" ht="7.5" customHeight="1">
      <c r="B114" s="19"/>
      <c r="R114" s="20"/>
    </row>
    <row r="115" spans="2:18" s="6" customFormat="1" ht="37.5" customHeight="1">
      <c r="B115" s="19"/>
      <c r="C115" s="48" t="s">
        <v>14</v>
      </c>
      <c r="F115" s="138" t="str">
        <f>$F$6</f>
        <v>Oprava dvorního traktu a výměna pilíře domu č.p.89/I. v Třeboni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R115" s="20"/>
    </row>
    <row r="116" spans="2:18" s="6" customFormat="1" ht="7.5" customHeight="1">
      <c r="B116" s="19"/>
      <c r="R116" s="20"/>
    </row>
    <row r="117" spans="2:18" s="6" customFormat="1" ht="18.75" customHeight="1">
      <c r="B117" s="19"/>
      <c r="C117" s="16" t="s">
        <v>20</v>
      </c>
      <c r="F117" s="14" t="str">
        <f>$F$8</f>
        <v>Třeboň</v>
      </c>
      <c r="K117" s="16" t="s">
        <v>22</v>
      </c>
      <c r="M117" s="153" t="str">
        <f>IF($O$8="","",$O$8)</f>
        <v>18.02.2014</v>
      </c>
      <c r="N117" s="137"/>
      <c r="O117" s="137"/>
      <c r="P117" s="137"/>
      <c r="R117" s="20"/>
    </row>
    <row r="118" spans="2:18" s="6" customFormat="1" ht="7.5" customHeight="1">
      <c r="B118" s="19"/>
      <c r="R118" s="20"/>
    </row>
    <row r="119" spans="2:18" s="6" customFormat="1" ht="15.75" customHeight="1">
      <c r="B119" s="19"/>
      <c r="C119" s="16" t="s">
        <v>26</v>
      </c>
      <c r="F119" s="14" t="str">
        <f>$E$11</f>
        <v> </v>
      </c>
      <c r="K119" s="16" t="s">
        <v>31</v>
      </c>
      <c r="M119" s="131" t="str">
        <f>$E$17</f>
        <v> </v>
      </c>
      <c r="N119" s="137"/>
      <c r="O119" s="137"/>
      <c r="P119" s="137"/>
      <c r="Q119" s="137"/>
      <c r="R119" s="20"/>
    </row>
    <row r="120" spans="2:18" s="6" customFormat="1" ht="15" customHeight="1">
      <c r="B120" s="19"/>
      <c r="C120" s="16" t="s">
        <v>30</v>
      </c>
      <c r="F120" s="14" t="str">
        <f>IF($E$14="","",$E$14)</f>
        <v> </v>
      </c>
      <c r="K120" s="16" t="s">
        <v>33</v>
      </c>
      <c r="M120" s="131" t="str">
        <f>$E$20</f>
        <v>ing. Vladimír Knapík</v>
      </c>
      <c r="N120" s="137"/>
      <c r="O120" s="137"/>
      <c r="P120" s="137"/>
      <c r="Q120" s="137"/>
      <c r="R120" s="20"/>
    </row>
    <row r="121" spans="2:18" s="6" customFormat="1" ht="11.25" customHeight="1">
      <c r="B121" s="19"/>
      <c r="R121" s="20"/>
    </row>
    <row r="122" spans="2:27" s="87" customFormat="1" ht="30" customHeight="1">
      <c r="B122" s="88"/>
      <c r="C122" s="89" t="s">
        <v>111</v>
      </c>
      <c r="D122" s="90" t="s">
        <v>112</v>
      </c>
      <c r="E122" s="90" t="s">
        <v>56</v>
      </c>
      <c r="F122" s="160" t="s">
        <v>113</v>
      </c>
      <c r="G122" s="161"/>
      <c r="H122" s="161"/>
      <c r="I122" s="161"/>
      <c r="J122" s="90" t="s">
        <v>114</v>
      </c>
      <c r="K122" s="90" t="s">
        <v>115</v>
      </c>
      <c r="L122" s="160" t="s">
        <v>116</v>
      </c>
      <c r="M122" s="161"/>
      <c r="N122" s="160" t="s">
        <v>117</v>
      </c>
      <c r="O122" s="161"/>
      <c r="P122" s="161"/>
      <c r="Q122" s="162"/>
      <c r="R122" s="91"/>
      <c r="T122" s="54" t="s">
        <v>118</v>
      </c>
      <c r="U122" s="55" t="s">
        <v>38</v>
      </c>
      <c r="V122" s="55" t="s">
        <v>119</v>
      </c>
      <c r="W122" s="55" t="s">
        <v>120</v>
      </c>
      <c r="X122" s="55" t="s">
        <v>121</v>
      </c>
      <c r="Y122" s="55" t="s">
        <v>122</v>
      </c>
      <c r="Z122" s="55" t="s">
        <v>123</v>
      </c>
      <c r="AA122" s="56" t="s">
        <v>124</v>
      </c>
    </row>
    <row r="123" spans="2:63" s="6" customFormat="1" ht="30" customHeight="1">
      <c r="B123" s="19"/>
      <c r="C123" s="59" t="s">
        <v>86</v>
      </c>
      <c r="N123" s="166"/>
      <c r="O123" s="137"/>
      <c r="P123" s="137"/>
      <c r="Q123" s="137"/>
      <c r="R123" s="20"/>
      <c r="T123" s="58"/>
      <c r="U123" s="32"/>
      <c r="V123" s="32"/>
      <c r="W123" s="92">
        <f>$W$124+$W$152+$W$166+$W$169+$W$171</f>
        <v>843.0789860000001</v>
      </c>
      <c r="X123" s="32"/>
      <c r="Y123" s="92">
        <f>$Y$124+$Y$152+$Y$166+$Y$169+$Y$171</f>
        <v>19.600154</v>
      </c>
      <c r="Z123" s="32"/>
      <c r="AA123" s="93">
        <f>$AA$124+$AA$152+$AA$166+$AA$169+$AA$171</f>
        <v>18.0627705</v>
      </c>
      <c r="AT123" s="6" t="s">
        <v>73</v>
      </c>
      <c r="AU123" s="6" t="s">
        <v>92</v>
      </c>
      <c r="BK123" s="94">
        <f>$BK$124+$BK$152+$BK$166+$BK$169+$BK$171</f>
        <v>0</v>
      </c>
    </row>
    <row r="124" spans="2:63" s="95" customFormat="1" ht="37.5" customHeight="1">
      <c r="B124" s="96"/>
      <c r="D124" s="97" t="s">
        <v>93</v>
      </c>
      <c r="N124" s="167"/>
      <c r="O124" s="168"/>
      <c r="P124" s="168"/>
      <c r="Q124" s="168"/>
      <c r="R124" s="99"/>
      <c r="T124" s="100"/>
      <c r="W124" s="101">
        <f>$W$125+$W$128+$W$135+$W$145+$W$150</f>
        <v>791.1502360000001</v>
      </c>
      <c r="Y124" s="101">
        <f>$Y$125+$Y$128+$Y$135+$Y$145+$Y$150</f>
        <v>19.385276</v>
      </c>
      <c r="AA124" s="102">
        <f>$AA$125+$AA$128+$AA$135+$AA$145+$AA$150</f>
        <v>18.00835</v>
      </c>
      <c r="AR124" s="98" t="s">
        <v>19</v>
      </c>
      <c r="AT124" s="98" t="s">
        <v>73</v>
      </c>
      <c r="AU124" s="98" t="s">
        <v>74</v>
      </c>
      <c r="AY124" s="98" t="s">
        <v>125</v>
      </c>
      <c r="BK124" s="103">
        <f>$BK$125+$BK$128+$BK$135+$BK$145+$BK$150</f>
        <v>0</v>
      </c>
    </row>
    <row r="125" spans="2:63" s="95" customFormat="1" ht="21" customHeight="1">
      <c r="B125" s="96"/>
      <c r="D125" s="104" t="s">
        <v>94</v>
      </c>
      <c r="N125" s="169"/>
      <c r="O125" s="168"/>
      <c r="P125" s="168"/>
      <c r="Q125" s="168"/>
      <c r="R125" s="99"/>
      <c r="T125" s="100"/>
      <c r="W125" s="101">
        <f>SUM($W$126:$W$127)</f>
        <v>0</v>
      </c>
      <c r="Y125" s="101">
        <f>SUM($Y$126:$Y$127)</f>
        <v>0</v>
      </c>
      <c r="AA125" s="102">
        <f>SUM($AA$126:$AA$127)</f>
        <v>0</v>
      </c>
      <c r="AR125" s="98" t="s">
        <v>19</v>
      </c>
      <c r="AT125" s="98" t="s">
        <v>73</v>
      </c>
      <c r="AU125" s="98" t="s">
        <v>19</v>
      </c>
      <c r="AY125" s="98" t="s">
        <v>125</v>
      </c>
      <c r="BK125" s="103">
        <f>SUM($BK$126:$BK$127)</f>
        <v>0</v>
      </c>
    </row>
    <row r="126" spans="2:64" s="6" customFormat="1" ht="15.75" customHeight="1">
      <c r="B126" s="19"/>
      <c r="C126" s="105" t="s">
        <v>19</v>
      </c>
      <c r="D126" s="105" t="s">
        <v>126</v>
      </c>
      <c r="E126" s="106" t="s">
        <v>127</v>
      </c>
      <c r="F126" s="163" t="s">
        <v>128</v>
      </c>
      <c r="G126" s="164"/>
      <c r="H126" s="164"/>
      <c r="I126" s="164"/>
      <c r="J126" s="107" t="s">
        <v>129</v>
      </c>
      <c r="K126" s="108">
        <v>0.73</v>
      </c>
      <c r="L126" s="165"/>
      <c r="M126" s="164"/>
      <c r="N126" s="165"/>
      <c r="O126" s="164"/>
      <c r="P126" s="164"/>
      <c r="Q126" s="164"/>
      <c r="R126" s="20"/>
      <c r="T126" s="109"/>
      <c r="U126" s="25" t="s">
        <v>39</v>
      </c>
      <c r="V126" s="110">
        <v>0</v>
      </c>
      <c r="W126" s="110">
        <f>$V$126*$K$126</f>
        <v>0</v>
      </c>
      <c r="X126" s="110">
        <v>0</v>
      </c>
      <c r="Y126" s="110">
        <f>$X$126*$K$126</f>
        <v>0</v>
      </c>
      <c r="Z126" s="110">
        <v>0</v>
      </c>
      <c r="AA126" s="111">
        <f>$Z$126*$K$126</f>
        <v>0</v>
      </c>
      <c r="AR126" s="6" t="s">
        <v>130</v>
      </c>
      <c r="AT126" s="6" t="s">
        <v>126</v>
      </c>
      <c r="AU126" s="6" t="s">
        <v>84</v>
      </c>
      <c r="AY126" s="6" t="s">
        <v>125</v>
      </c>
      <c r="BE126" s="112">
        <f>IF($U$126="základní",$N$126,0)</f>
        <v>0</v>
      </c>
      <c r="BF126" s="112">
        <f>IF($U$126="snížená",$N$126,0)</f>
        <v>0</v>
      </c>
      <c r="BG126" s="112">
        <f>IF($U$126="zákl. přenesená",$N$126,0)</f>
        <v>0</v>
      </c>
      <c r="BH126" s="112">
        <f>IF($U$126="sníž. přenesená",$N$126,0)</f>
        <v>0</v>
      </c>
      <c r="BI126" s="112">
        <f>IF($U$126="nulová",$N$126,0)</f>
        <v>0</v>
      </c>
      <c r="BJ126" s="6" t="s">
        <v>19</v>
      </c>
      <c r="BK126" s="112">
        <f>ROUND($L$126*$K$126,2)</f>
        <v>0</v>
      </c>
      <c r="BL126" s="6" t="s">
        <v>130</v>
      </c>
    </row>
    <row r="127" spans="2:64" s="6" customFormat="1" ht="15.75" customHeight="1">
      <c r="B127" s="19"/>
      <c r="C127" s="174" t="s">
        <v>84</v>
      </c>
      <c r="D127" s="174" t="s">
        <v>126</v>
      </c>
      <c r="E127" s="175" t="s">
        <v>131</v>
      </c>
      <c r="F127" s="172" t="s">
        <v>249</v>
      </c>
      <c r="G127" s="173"/>
      <c r="H127" s="173"/>
      <c r="I127" s="173"/>
      <c r="J127" s="176" t="s">
        <v>132</v>
      </c>
      <c r="K127" s="177">
        <v>1</v>
      </c>
      <c r="L127" s="165"/>
      <c r="M127" s="164"/>
      <c r="N127" s="165"/>
      <c r="O127" s="164"/>
      <c r="P127" s="164"/>
      <c r="Q127" s="164"/>
      <c r="R127" s="20"/>
      <c r="T127" s="109"/>
      <c r="U127" s="25" t="s">
        <v>39</v>
      </c>
      <c r="V127" s="110">
        <v>0</v>
      </c>
      <c r="W127" s="110">
        <f>$V$127*$K$127</f>
        <v>0</v>
      </c>
      <c r="X127" s="110">
        <v>0</v>
      </c>
      <c r="Y127" s="110">
        <f>$X$127*$K$127</f>
        <v>0</v>
      </c>
      <c r="Z127" s="110">
        <v>0</v>
      </c>
      <c r="AA127" s="111">
        <f>$Z$127*$K$127</f>
        <v>0</v>
      </c>
      <c r="AR127" s="6" t="s">
        <v>130</v>
      </c>
      <c r="AT127" s="6" t="s">
        <v>126</v>
      </c>
      <c r="AU127" s="6" t="s">
        <v>84</v>
      </c>
      <c r="AY127" s="6" t="s">
        <v>125</v>
      </c>
      <c r="BE127" s="112">
        <f>IF($U$127="základní",$N$127,0)</f>
        <v>0</v>
      </c>
      <c r="BF127" s="112">
        <f>IF($U$127="snížená",$N$127,0)</f>
        <v>0</v>
      </c>
      <c r="BG127" s="112">
        <f>IF($U$127="zákl. přenesená",$N$127,0)</f>
        <v>0</v>
      </c>
      <c r="BH127" s="112">
        <f>IF($U$127="sníž. přenesená",$N$127,0)</f>
        <v>0</v>
      </c>
      <c r="BI127" s="112">
        <f>IF($U$127="nulová",$N$127,0)</f>
        <v>0</v>
      </c>
      <c r="BJ127" s="6" t="s">
        <v>19</v>
      </c>
      <c r="BK127" s="112">
        <f>ROUND($L$127*$K$127,2)</f>
        <v>0</v>
      </c>
      <c r="BL127" s="6" t="s">
        <v>130</v>
      </c>
    </row>
    <row r="128" spans="2:63" s="95" customFormat="1" ht="30.75" customHeight="1">
      <c r="B128" s="96"/>
      <c r="D128" s="104" t="s">
        <v>95</v>
      </c>
      <c r="N128" s="169"/>
      <c r="O128" s="168"/>
      <c r="P128" s="168"/>
      <c r="Q128" s="168"/>
      <c r="R128" s="99"/>
      <c r="T128" s="100"/>
      <c r="W128" s="101">
        <f>SUM($W$129:$W$134)</f>
        <v>432.79835</v>
      </c>
      <c r="Y128" s="101">
        <f>SUM($Y$129:$Y$134)</f>
        <v>19.372776</v>
      </c>
      <c r="AA128" s="102">
        <f>SUM($AA$129:$AA$134)</f>
        <v>0</v>
      </c>
      <c r="AR128" s="98" t="s">
        <v>19</v>
      </c>
      <c r="AT128" s="98" t="s">
        <v>73</v>
      </c>
      <c r="AU128" s="98" t="s">
        <v>19</v>
      </c>
      <c r="AY128" s="98" t="s">
        <v>125</v>
      </c>
      <c r="BK128" s="103">
        <f>SUM($BK$129:$BK$134)</f>
        <v>0</v>
      </c>
    </row>
    <row r="129" spans="2:64" s="6" customFormat="1" ht="15.75" customHeight="1">
      <c r="B129" s="19"/>
      <c r="C129" s="105" t="s">
        <v>133</v>
      </c>
      <c r="D129" s="105" t="s">
        <v>126</v>
      </c>
      <c r="E129" s="106" t="s">
        <v>134</v>
      </c>
      <c r="F129" s="163" t="s">
        <v>135</v>
      </c>
      <c r="G129" s="164"/>
      <c r="H129" s="164"/>
      <c r="I129" s="164"/>
      <c r="J129" s="107" t="s">
        <v>136</v>
      </c>
      <c r="K129" s="108">
        <v>102.4</v>
      </c>
      <c r="L129" s="165"/>
      <c r="M129" s="164"/>
      <c r="N129" s="165"/>
      <c r="O129" s="164"/>
      <c r="P129" s="164"/>
      <c r="Q129" s="164"/>
      <c r="R129" s="20"/>
      <c r="T129" s="109"/>
      <c r="U129" s="25" t="s">
        <v>39</v>
      </c>
      <c r="V129" s="110">
        <v>0.04</v>
      </c>
      <c r="W129" s="110">
        <f>$V$129*$K$129</f>
        <v>4.096</v>
      </c>
      <c r="X129" s="110">
        <v>0.00012</v>
      </c>
      <c r="Y129" s="110">
        <f>$X$129*$K$129</f>
        <v>0.012288</v>
      </c>
      <c r="Z129" s="110">
        <v>0</v>
      </c>
      <c r="AA129" s="111">
        <f>$Z$129*$K$129</f>
        <v>0</v>
      </c>
      <c r="AR129" s="6" t="s">
        <v>130</v>
      </c>
      <c r="AT129" s="6" t="s">
        <v>126</v>
      </c>
      <c r="AU129" s="6" t="s">
        <v>84</v>
      </c>
      <c r="AY129" s="6" t="s">
        <v>125</v>
      </c>
      <c r="BE129" s="112">
        <f>IF($U$129="základní",$N$129,0)</f>
        <v>0</v>
      </c>
      <c r="BF129" s="112">
        <f>IF($U$129="snížená",$N$129,0)</f>
        <v>0</v>
      </c>
      <c r="BG129" s="112">
        <f>IF($U$129="zákl. přenesená",$N$129,0)</f>
        <v>0</v>
      </c>
      <c r="BH129" s="112">
        <f>IF($U$129="sníž. přenesená",$N$129,0)</f>
        <v>0</v>
      </c>
      <c r="BI129" s="112">
        <f>IF($U$129="nulová",$N$129,0)</f>
        <v>0</v>
      </c>
      <c r="BJ129" s="6" t="s">
        <v>19</v>
      </c>
      <c r="BK129" s="112">
        <f>ROUND($L$129*$K$129,2)</f>
        <v>0</v>
      </c>
      <c r="BL129" s="6" t="s">
        <v>130</v>
      </c>
    </row>
    <row r="130" spans="2:64" s="6" customFormat="1" ht="27" customHeight="1">
      <c r="B130" s="19"/>
      <c r="C130" s="105" t="s">
        <v>130</v>
      </c>
      <c r="D130" s="105" t="s">
        <v>126</v>
      </c>
      <c r="E130" s="106" t="s">
        <v>137</v>
      </c>
      <c r="F130" s="163" t="s">
        <v>138</v>
      </c>
      <c r="G130" s="164"/>
      <c r="H130" s="164"/>
      <c r="I130" s="164"/>
      <c r="J130" s="107" t="s">
        <v>136</v>
      </c>
      <c r="K130" s="108">
        <v>205.55</v>
      </c>
      <c r="L130" s="165"/>
      <c r="M130" s="164"/>
      <c r="N130" s="165"/>
      <c r="O130" s="164"/>
      <c r="P130" s="164"/>
      <c r="Q130" s="164"/>
      <c r="R130" s="20"/>
      <c r="T130" s="109"/>
      <c r="U130" s="25" t="s">
        <v>39</v>
      </c>
      <c r="V130" s="110">
        <v>0.46</v>
      </c>
      <c r="W130" s="110">
        <f>$V$130*$K$130</f>
        <v>94.55300000000001</v>
      </c>
      <c r="X130" s="110">
        <v>0.02636</v>
      </c>
      <c r="Y130" s="110">
        <f>$X$130*$K$130</f>
        <v>5.418298000000001</v>
      </c>
      <c r="Z130" s="110">
        <v>0</v>
      </c>
      <c r="AA130" s="111">
        <f>$Z$130*$K$130</f>
        <v>0</v>
      </c>
      <c r="AR130" s="6" t="s">
        <v>130</v>
      </c>
      <c r="AT130" s="6" t="s">
        <v>126</v>
      </c>
      <c r="AU130" s="6" t="s">
        <v>84</v>
      </c>
      <c r="AY130" s="6" t="s">
        <v>125</v>
      </c>
      <c r="BE130" s="112">
        <f>IF($U$130="základní",$N$130,0)</f>
        <v>0</v>
      </c>
      <c r="BF130" s="112">
        <f>IF($U$130="snížená",$N$130,0)</f>
        <v>0</v>
      </c>
      <c r="BG130" s="112">
        <f>IF($U$130="zákl. přenesená",$N$130,0)</f>
        <v>0</v>
      </c>
      <c r="BH130" s="112">
        <f>IF($U$130="sníž. přenesená",$N$130,0)</f>
        <v>0</v>
      </c>
      <c r="BI130" s="112">
        <f>IF($U$130="nulová",$N$130,0)</f>
        <v>0</v>
      </c>
      <c r="BJ130" s="6" t="s">
        <v>19</v>
      </c>
      <c r="BK130" s="112">
        <f>ROUND($L$130*$K$130,2)</f>
        <v>0</v>
      </c>
      <c r="BL130" s="6" t="s">
        <v>130</v>
      </c>
    </row>
    <row r="131" spans="2:64" s="6" customFormat="1" ht="27" customHeight="1">
      <c r="B131" s="19"/>
      <c r="C131" s="105" t="s">
        <v>139</v>
      </c>
      <c r="D131" s="105" t="s">
        <v>126</v>
      </c>
      <c r="E131" s="106" t="s">
        <v>140</v>
      </c>
      <c r="F131" s="163" t="s">
        <v>141</v>
      </c>
      <c r="G131" s="164"/>
      <c r="H131" s="164"/>
      <c r="I131" s="164"/>
      <c r="J131" s="107" t="s">
        <v>136</v>
      </c>
      <c r="K131" s="108">
        <v>205.55</v>
      </c>
      <c r="L131" s="165"/>
      <c r="M131" s="164"/>
      <c r="N131" s="165"/>
      <c r="O131" s="164"/>
      <c r="P131" s="164"/>
      <c r="Q131" s="164"/>
      <c r="R131" s="20"/>
      <c r="T131" s="109"/>
      <c r="U131" s="25" t="s">
        <v>39</v>
      </c>
      <c r="V131" s="110">
        <v>0.09</v>
      </c>
      <c r="W131" s="110">
        <f>$V$131*$K$131</f>
        <v>18.4995</v>
      </c>
      <c r="X131" s="110">
        <v>0.0079</v>
      </c>
      <c r="Y131" s="110">
        <f>$X$131*$K$131</f>
        <v>1.6238450000000002</v>
      </c>
      <c r="Z131" s="110">
        <v>0</v>
      </c>
      <c r="AA131" s="111">
        <f>$Z$131*$K$131</f>
        <v>0</v>
      </c>
      <c r="AR131" s="6" t="s">
        <v>130</v>
      </c>
      <c r="AT131" s="6" t="s">
        <v>126</v>
      </c>
      <c r="AU131" s="6" t="s">
        <v>84</v>
      </c>
      <c r="AY131" s="6" t="s">
        <v>125</v>
      </c>
      <c r="BE131" s="112">
        <f>IF($U$131="základní",$N$131,0)</f>
        <v>0</v>
      </c>
      <c r="BF131" s="112">
        <f>IF($U$131="snížená",$N$131,0)</f>
        <v>0</v>
      </c>
      <c r="BG131" s="112">
        <f>IF($U$131="zákl. přenesená",$N$131,0)</f>
        <v>0</v>
      </c>
      <c r="BH131" s="112">
        <f>IF($U$131="sníž. přenesená",$N$131,0)</f>
        <v>0</v>
      </c>
      <c r="BI131" s="112">
        <f>IF($U$131="nulová",$N$131,0)</f>
        <v>0</v>
      </c>
      <c r="BJ131" s="6" t="s">
        <v>19</v>
      </c>
      <c r="BK131" s="112">
        <f>ROUND($L$131*$K$131,2)</f>
        <v>0</v>
      </c>
      <c r="BL131" s="6" t="s">
        <v>130</v>
      </c>
    </row>
    <row r="132" spans="2:64" s="6" customFormat="1" ht="27" customHeight="1">
      <c r="B132" s="19"/>
      <c r="C132" s="105" t="s">
        <v>142</v>
      </c>
      <c r="D132" s="105" t="s">
        <v>126</v>
      </c>
      <c r="E132" s="106" t="s">
        <v>143</v>
      </c>
      <c r="F132" s="163" t="s">
        <v>144</v>
      </c>
      <c r="G132" s="164"/>
      <c r="H132" s="164"/>
      <c r="I132" s="164"/>
      <c r="J132" s="107" t="s">
        <v>136</v>
      </c>
      <c r="K132" s="108">
        <v>444.2</v>
      </c>
      <c r="L132" s="165"/>
      <c r="M132" s="164"/>
      <c r="N132" s="165"/>
      <c r="O132" s="164"/>
      <c r="P132" s="164"/>
      <c r="Q132" s="164"/>
      <c r="R132" s="20"/>
      <c r="T132" s="109"/>
      <c r="U132" s="25" t="s">
        <v>39</v>
      </c>
      <c r="V132" s="110">
        <v>0.19</v>
      </c>
      <c r="W132" s="110">
        <f>$V$132*$K$132</f>
        <v>84.398</v>
      </c>
      <c r="X132" s="110">
        <v>0.0006</v>
      </c>
      <c r="Y132" s="110">
        <f>$X$132*$K$132</f>
        <v>0.26652</v>
      </c>
      <c r="Z132" s="110">
        <v>0</v>
      </c>
      <c r="AA132" s="111">
        <f>$Z$132*$K$132</f>
        <v>0</v>
      </c>
      <c r="AR132" s="6" t="s">
        <v>130</v>
      </c>
      <c r="AT132" s="6" t="s">
        <v>126</v>
      </c>
      <c r="AU132" s="6" t="s">
        <v>84</v>
      </c>
      <c r="AY132" s="6" t="s">
        <v>125</v>
      </c>
      <c r="BE132" s="112">
        <f>IF($U$132="základní",$N$132,0)</f>
        <v>0</v>
      </c>
      <c r="BF132" s="112">
        <f>IF($U$132="snížená",$N$132,0)</f>
        <v>0</v>
      </c>
      <c r="BG132" s="112">
        <f>IF($U$132="zákl. přenesená",$N$132,0)</f>
        <v>0</v>
      </c>
      <c r="BH132" s="112">
        <f>IF($U$132="sníž. přenesená",$N$132,0)</f>
        <v>0</v>
      </c>
      <c r="BI132" s="112">
        <f>IF($U$132="nulová",$N$132,0)</f>
        <v>0</v>
      </c>
      <c r="BJ132" s="6" t="s">
        <v>19</v>
      </c>
      <c r="BK132" s="112">
        <f>ROUND($L$132*$K$132,2)</f>
        <v>0</v>
      </c>
      <c r="BL132" s="6" t="s">
        <v>130</v>
      </c>
    </row>
    <row r="133" spans="2:64" s="6" customFormat="1" ht="27" customHeight="1">
      <c r="B133" s="19"/>
      <c r="C133" s="105" t="s">
        <v>145</v>
      </c>
      <c r="D133" s="105" t="s">
        <v>126</v>
      </c>
      <c r="E133" s="106" t="s">
        <v>146</v>
      </c>
      <c r="F133" s="163" t="s">
        <v>147</v>
      </c>
      <c r="G133" s="164"/>
      <c r="H133" s="164"/>
      <c r="I133" s="164"/>
      <c r="J133" s="107" t="s">
        <v>136</v>
      </c>
      <c r="K133" s="108">
        <v>238.65</v>
      </c>
      <c r="L133" s="165"/>
      <c r="M133" s="164"/>
      <c r="N133" s="165"/>
      <c r="O133" s="164"/>
      <c r="P133" s="164"/>
      <c r="Q133" s="164"/>
      <c r="R133" s="20"/>
      <c r="T133" s="109"/>
      <c r="U133" s="25" t="s">
        <v>39</v>
      </c>
      <c r="V133" s="110">
        <v>0.593</v>
      </c>
      <c r="W133" s="110">
        <f>$V$133*$K$133</f>
        <v>141.51945</v>
      </c>
      <c r="X133" s="110">
        <v>0.0345</v>
      </c>
      <c r="Y133" s="110">
        <f>$X$133*$K$133</f>
        <v>8.233425</v>
      </c>
      <c r="Z133" s="110">
        <v>0</v>
      </c>
      <c r="AA133" s="111">
        <f>$Z$133*$K$133</f>
        <v>0</v>
      </c>
      <c r="AR133" s="6" t="s">
        <v>130</v>
      </c>
      <c r="AT133" s="6" t="s">
        <v>126</v>
      </c>
      <c r="AU133" s="6" t="s">
        <v>84</v>
      </c>
      <c r="AY133" s="6" t="s">
        <v>125</v>
      </c>
      <c r="BE133" s="112">
        <f>IF($U$133="základní",$N$133,0)</f>
        <v>0</v>
      </c>
      <c r="BF133" s="112">
        <f>IF($U$133="snížená",$N$133,0)</f>
        <v>0</v>
      </c>
      <c r="BG133" s="112">
        <f>IF($U$133="zákl. přenesená",$N$133,0)</f>
        <v>0</v>
      </c>
      <c r="BH133" s="112">
        <f>IF($U$133="sníž. přenesená",$N$133,0)</f>
        <v>0</v>
      </c>
      <c r="BI133" s="112">
        <f>IF($U$133="nulová",$N$133,0)</f>
        <v>0</v>
      </c>
      <c r="BJ133" s="6" t="s">
        <v>19</v>
      </c>
      <c r="BK133" s="112">
        <f>ROUND($L$133*$K$133,2)</f>
        <v>0</v>
      </c>
      <c r="BL133" s="6" t="s">
        <v>130</v>
      </c>
    </row>
    <row r="134" spans="2:64" s="6" customFormat="1" ht="27" customHeight="1">
      <c r="B134" s="19"/>
      <c r="C134" s="105" t="s">
        <v>148</v>
      </c>
      <c r="D134" s="105" t="s">
        <v>126</v>
      </c>
      <c r="E134" s="106" t="s">
        <v>149</v>
      </c>
      <c r="F134" s="163" t="s">
        <v>150</v>
      </c>
      <c r="G134" s="164"/>
      <c r="H134" s="164"/>
      <c r="I134" s="164"/>
      <c r="J134" s="107" t="s">
        <v>136</v>
      </c>
      <c r="K134" s="108">
        <v>238.65</v>
      </c>
      <c r="L134" s="165"/>
      <c r="M134" s="164"/>
      <c r="N134" s="165"/>
      <c r="O134" s="164"/>
      <c r="P134" s="164"/>
      <c r="Q134" s="164"/>
      <c r="R134" s="20"/>
      <c r="T134" s="109"/>
      <c r="U134" s="25" t="s">
        <v>39</v>
      </c>
      <c r="V134" s="110">
        <v>0.376</v>
      </c>
      <c r="W134" s="110">
        <f>$V$134*$K$134</f>
        <v>89.7324</v>
      </c>
      <c r="X134" s="110">
        <v>0.016</v>
      </c>
      <c r="Y134" s="110">
        <f>$X$134*$K$134</f>
        <v>3.8184</v>
      </c>
      <c r="Z134" s="110">
        <v>0</v>
      </c>
      <c r="AA134" s="111">
        <f>$Z$134*$K$134</f>
        <v>0</v>
      </c>
      <c r="AR134" s="6" t="s">
        <v>130</v>
      </c>
      <c r="AT134" s="6" t="s">
        <v>126</v>
      </c>
      <c r="AU134" s="6" t="s">
        <v>84</v>
      </c>
      <c r="AY134" s="6" t="s">
        <v>125</v>
      </c>
      <c r="BE134" s="112">
        <f>IF($U$134="základní",$N$134,0)</f>
        <v>0</v>
      </c>
      <c r="BF134" s="112">
        <f>IF($U$134="snížená",$N$134,0)</f>
        <v>0</v>
      </c>
      <c r="BG134" s="112">
        <f>IF($U$134="zákl. přenesená",$N$134,0)</f>
        <v>0</v>
      </c>
      <c r="BH134" s="112">
        <f>IF($U$134="sníž. přenesená",$N$134,0)</f>
        <v>0</v>
      </c>
      <c r="BI134" s="112">
        <f>IF($U$134="nulová",$N$134,0)</f>
        <v>0</v>
      </c>
      <c r="BJ134" s="6" t="s">
        <v>19</v>
      </c>
      <c r="BK134" s="112">
        <f>ROUND($L$134*$K$134,2)</f>
        <v>0</v>
      </c>
      <c r="BL134" s="6" t="s">
        <v>130</v>
      </c>
    </row>
    <row r="135" spans="2:63" s="95" customFormat="1" ht="30.75" customHeight="1">
      <c r="B135" s="96"/>
      <c r="D135" s="104" t="s">
        <v>96</v>
      </c>
      <c r="N135" s="169"/>
      <c r="O135" s="168"/>
      <c r="P135" s="168"/>
      <c r="Q135" s="168"/>
      <c r="R135" s="99"/>
      <c r="T135" s="100"/>
      <c r="W135" s="101">
        <f>SUM($W$136:$W$144)</f>
        <v>205.12266400000004</v>
      </c>
      <c r="Y135" s="101">
        <f>SUM($Y$136:$Y$144)</f>
        <v>0.0125</v>
      </c>
      <c r="AA135" s="102">
        <f>SUM($AA$136:$AA$144)</f>
        <v>18.00835</v>
      </c>
      <c r="AR135" s="98" t="s">
        <v>19</v>
      </c>
      <c r="AT135" s="98" t="s">
        <v>73</v>
      </c>
      <c r="AU135" s="98" t="s">
        <v>19</v>
      </c>
      <c r="AY135" s="98" t="s">
        <v>125</v>
      </c>
      <c r="BK135" s="103">
        <f>SUM($BK$136:$BK$144)</f>
        <v>0</v>
      </c>
    </row>
    <row r="136" spans="2:64" s="6" customFormat="1" ht="39" customHeight="1">
      <c r="B136" s="19"/>
      <c r="C136" s="105" t="s">
        <v>151</v>
      </c>
      <c r="D136" s="105" t="s">
        <v>126</v>
      </c>
      <c r="E136" s="106" t="s">
        <v>152</v>
      </c>
      <c r="F136" s="163" t="s">
        <v>153</v>
      </c>
      <c r="G136" s="164"/>
      <c r="H136" s="164"/>
      <c r="I136" s="164"/>
      <c r="J136" s="107" t="s">
        <v>136</v>
      </c>
      <c r="K136" s="108">
        <v>345</v>
      </c>
      <c r="L136" s="165"/>
      <c r="M136" s="164"/>
      <c r="N136" s="165"/>
      <c r="O136" s="164"/>
      <c r="P136" s="164"/>
      <c r="Q136" s="164"/>
      <c r="R136" s="20"/>
      <c r="T136" s="109"/>
      <c r="U136" s="25" t="s">
        <v>39</v>
      </c>
      <c r="V136" s="110">
        <v>0.16</v>
      </c>
      <c r="W136" s="110">
        <f>$V$136*$K$136</f>
        <v>55.2</v>
      </c>
      <c r="X136" s="110">
        <v>0</v>
      </c>
      <c r="Y136" s="110">
        <f>$X$136*$K$136</f>
        <v>0</v>
      </c>
      <c r="Z136" s="110">
        <v>0</v>
      </c>
      <c r="AA136" s="111">
        <f>$Z$136*$K$136</f>
        <v>0</v>
      </c>
      <c r="AR136" s="6" t="s">
        <v>130</v>
      </c>
      <c r="AT136" s="6" t="s">
        <v>126</v>
      </c>
      <c r="AU136" s="6" t="s">
        <v>84</v>
      </c>
      <c r="AY136" s="6" t="s">
        <v>125</v>
      </c>
      <c r="BE136" s="112">
        <f>IF($U$136="základní",$N$136,0)</f>
        <v>0</v>
      </c>
      <c r="BF136" s="112">
        <f>IF($U$136="snížená",$N$136,0)</f>
        <v>0</v>
      </c>
      <c r="BG136" s="112">
        <f>IF($U$136="zákl. přenesená",$N$136,0)</f>
        <v>0</v>
      </c>
      <c r="BH136" s="112">
        <f>IF($U$136="sníž. přenesená",$N$136,0)</f>
        <v>0</v>
      </c>
      <c r="BI136" s="112">
        <f>IF($U$136="nulová",$N$136,0)</f>
        <v>0</v>
      </c>
      <c r="BJ136" s="6" t="s">
        <v>19</v>
      </c>
      <c r="BK136" s="112">
        <f>ROUND($L$136*$K$136,2)</f>
        <v>0</v>
      </c>
      <c r="BL136" s="6" t="s">
        <v>130</v>
      </c>
    </row>
    <row r="137" spans="2:64" s="6" customFormat="1" ht="39" customHeight="1">
      <c r="B137" s="19"/>
      <c r="C137" s="105" t="s">
        <v>24</v>
      </c>
      <c r="D137" s="105" t="s">
        <v>126</v>
      </c>
      <c r="E137" s="106" t="s">
        <v>154</v>
      </c>
      <c r="F137" s="163" t="s">
        <v>155</v>
      </c>
      <c r="G137" s="164"/>
      <c r="H137" s="164"/>
      <c r="I137" s="164"/>
      <c r="J137" s="107" t="s">
        <v>136</v>
      </c>
      <c r="K137" s="108">
        <v>20700</v>
      </c>
      <c r="L137" s="165"/>
      <c r="M137" s="164"/>
      <c r="N137" s="165"/>
      <c r="O137" s="164"/>
      <c r="P137" s="164"/>
      <c r="Q137" s="164"/>
      <c r="R137" s="20"/>
      <c r="T137" s="109"/>
      <c r="U137" s="25" t="s">
        <v>39</v>
      </c>
      <c r="V137" s="110">
        <v>0</v>
      </c>
      <c r="W137" s="110">
        <f>$V$137*$K$137</f>
        <v>0</v>
      </c>
      <c r="X137" s="110">
        <v>0</v>
      </c>
      <c r="Y137" s="110">
        <f>$X$137*$K$137</f>
        <v>0</v>
      </c>
      <c r="Z137" s="110">
        <v>0</v>
      </c>
      <c r="AA137" s="111">
        <f>$Z$137*$K$137</f>
        <v>0</v>
      </c>
      <c r="AR137" s="6" t="s">
        <v>130</v>
      </c>
      <c r="AT137" s="6" t="s">
        <v>126</v>
      </c>
      <c r="AU137" s="6" t="s">
        <v>84</v>
      </c>
      <c r="AY137" s="6" t="s">
        <v>125</v>
      </c>
      <c r="BE137" s="112">
        <f>IF($U$137="základní",$N$137,0)</f>
        <v>0</v>
      </c>
      <c r="BF137" s="112">
        <f>IF($U$137="snížená",$N$137,0)</f>
        <v>0</v>
      </c>
      <c r="BG137" s="112">
        <f>IF($U$137="zákl. přenesená",$N$137,0)</f>
        <v>0</v>
      </c>
      <c r="BH137" s="112">
        <f>IF($U$137="sníž. přenesená",$N$137,0)</f>
        <v>0</v>
      </c>
      <c r="BI137" s="112">
        <f>IF($U$137="nulová",$N$137,0)</f>
        <v>0</v>
      </c>
      <c r="BJ137" s="6" t="s">
        <v>19</v>
      </c>
      <c r="BK137" s="112">
        <f>ROUND($L$137*$K$137,2)</f>
        <v>0</v>
      </c>
      <c r="BL137" s="6" t="s">
        <v>130</v>
      </c>
    </row>
    <row r="138" spans="2:64" s="6" customFormat="1" ht="39" customHeight="1">
      <c r="B138" s="19"/>
      <c r="C138" s="105" t="s">
        <v>156</v>
      </c>
      <c r="D138" s="105" t="s">
        <v>126</v>
      </c>
      <c r="E138" s="106" t="s">
        <v>157</v>
      </c>
      <c r="F138" s="163" t="s">
        <v>158</v>
      </c>
      <c r="G138" s="164"/>
      <c r="H138" s="164"/>
      <c r="I138" s="164"/>
      <c r="J138" s="107" t="s">
        <v>136</v>
      </c>
      <c r="K138" s="108">
        <v>345</v>
      </c>
      <c r="L138" s="165"/>
      <c r="M138" s="164"/>
      <c r="N138" s="165"/>
      <c r="O138" s="164"/>
      <c r="P138" s="164"/>
      <c r="Q138" s="164"/>
      <c r="R138" s="20"/>
      <c r="T138" s="109"/>
      <c r="U138" s="25" t="s">
        <v>39</v>
      </c>
      <c r="V138" s="110">
        <v>0.1</v>
      </c>
      <c r="W138" s="110">
        <f>$V$138*$K$138</f>
        <v>34.5</v>
      </c>
      <c r="X138" s="110">
        <v>0</v>
      </c>
      <c r="Y138" s="110">
        <f>$X$138*$K$138</f>
        <v>0</v>
      </c>
      <c r="Z138" s="110">
        <v>0</v>
      </c>
      <c r="AA138" s="111">
        <f>$Z$138*$K$138</f>
        <v>0</v>
      </c>
      <c r="AR138" s="6" t="s">
        <v>130</v>
      </c>
      <c r="AT138" s="6" t="s">
        <v>126</v>
      </c>
      <c r="AU138" s="6" t="s">
        <v>84</v>
      </c>
      <c r="AY138" s="6" t="s">
        <v>125</v>
      </c>
      <c r="BE138" s="112">
        <f>IF($U$138="základní",$N$138,0)</f>
        <v>0</v>
      </c>
      <c r="BF138" s="112">
        <f>IF($U$138="snížená",$N$138,0)</f>
        <v>0</v>
      </c>
      <c r="BG138" s="112">
        <f>IF($U$138="zákl. přenesená",$N$138,0)</f>
        <v>0</v>
      </c>
      <c r="BH138" s="112">
        <f>IF($U$138="sníž. přenesená",$N$138,0)</f>
        <v>0</v>
      </c>
      <c r="BI138" s="112">
        <f>IF($U$138="nulová",$N$138,0)</f>
        <v>0</v>
      </c>
      <c r="BJ138" s="6" t="s">
        <v>19</v>
      </c>
      <c r="BK138" s="112">
        <f>ROUND($L$138*$K$138,2)</f>
        <v>0</v>
      </c>
      <c r="BL138" s="6" t="s">
        <v>130</v>
      </c>
    </row>
    <row r="139" spans="2:64" s="6" customFormat="1" ht="39" customHeight="1">
      <c r="B139" s="19"/>
      <c r="C139" s="105" t="s">
        <v>159</v>
      </c>
      <c r="D139" s="105" t="s">
        <v>126</v>
      </c>
      <c r="E139" s="106" t="s">
        <v>160</v>
      </c>
      <c r="F139" s="163" t="s">
        <v>161</v>
      </c>
      <c r="G139" s="164"/>
      <c r="H139" s="164"/>
      <c r="I139" s="164"/>
      <c r="J139" s="107" t="s">
        <v>136</v>
      </c>
      <c r="K139" s="108">
        <v>50</v>
      </c>
      <c r="L139" s="165"/>
      <c r="M139" s="164"/>
      <c r="N139" s="165"/>
      <c r="O139" s="164"/>
      <c r="P139" s="164"/>
      <c r="Q139" s="164"/>
      <c r="R139" s="20"/>
      <c r="T139" s="109"/>
      <c r="U139" s="25" t="s">
        <v>39</v>
      </c>
      <c r="V139" s="110">
        <v>0.105</v>
      </c>
      <c r="W139" s="110">
        <f>$V$139*$K$139</f>
        <v>5.25</v>
      </c>
      <c r="X139" s="110">
        <v>0.00013</v>
      </c>
      <c r="Y139" s="110">
        <f>$X$139*$K$139</f>
        <v>0.0065</v>
      </c>
      <c r="Z139" s="110">
        <v>0</v>
      </c>
      <c r="AA139" s="111">
        <f>$Z$139*$K$139</f>
        <v>0</v>
      </c>
      <c r="AR139" s="6" t="s">
        <v>130</v>
      </c>
      <c r="AT139" s="6" t="s">
        <v>126</v>
      </c>
      <c r="AU139" s="6" t="s">
        <v>84</v>
      </c>
      <c r="AY139" s="6" t="s">
        <v>125</v>
      </c>
      <c r="BE139" s="112">
        <f>IF($U$139="základní",$N$139,0)</f>
        <v>0</v>
      </c>
      <c r="BF139" s="112">
        <f>IF($U$139="snížená",$N$139,0)</f>
        <v>0</v>
      </c>
      <c r="BG139" s="112">
        <f>IF($U$139="zákl. přenesená",$N$139,0)</f>
        <v>0</v>
      </c>
      <c r="BH139" s="112">
        <f>IF($U$139="sníž. přenesená",$N$139,0)</f>
        <v>0</v>
      </c>
      <c r="BI139" s="112">
        <f>IF($U$139="nulová",$N$139,0)</f>
        <v>0</v>
      </c>
      <c r="BJ139" s="6" t="s">
        <v>19</v>
      </c>
      <c r="BK139" s="112">
        <f>ROUND($L$139*$K$139,2)</f>
        <v>0</v>
      </c>
      <c r="BL139" s="6" t="s">
        <v>130</v>
      </c>
    </row>
    <row r="140" spans="2:64" s="6" customFormat="1" ht="15.75" customHeight="1">
      <c r="B140" s="19"/>
      <c r="C140" s="105" t="s">
        <v>162</v>
      </c>
      <c r="D140" s="105" t="s">
        <v>126</v>
      </c>
      <c r="E140" s="106" t="s">
        <v>163</v>
      </c>
      <c r="F140" s="163" t="s">
        <v>164</v>
      </c>
      <c r="G140" s="164"/>
      <c r="H140" s="164"/>
      <c r="I140" s="164"/>
      <c r="J140" s="107" t="s">
        <v>136</v>
      </c>
      <c r="K140" s="108">
        <v>150</v>
      </c>
      <c r="L140" s="165"/>
      <c r="M140" s="164"/>
      <c r="N140" s="165"/>
      <c r="O140" s="164"/>
      <c r="P140" s="164"/>
      <c r="Q140" s="164"/>
      <c r="R140" s="20"/>
      <c r="T140" s="109"/>
      <c r="U140" s="25" t="s">
        <v>39</v>
      </c>
      <c r="V140" s="110">
        <v>0.308</v>
      </c>
      <c r="W140" s="110">
        <f>$V$140*$K$140</f>
        <v>46.2</v>
      </c>
      <c r="X140" s="110">
        <v>4E-05</v>
      </c>
      <c r="Y140" s="110">
        <f>$X$140*$K$140</f>
        <v>0.006</v>
      </c>
      <c r="Z140" s="110">
        <v>0</v>
      </c>
      <c r="AA140" s="111">
        <f>$Z$140*$K$140</f>
        <v>0</v>
      </c>
      <c r="AR140" s="6" t="s">
        <v>130</v>
      </c>
      <c r="AT140" s="6" t="s">
        <v>126</v>
      </c>
      <c r="AU140" s="6" t="s">
        <v>84</v>
      </c>
      <c r="AY140" s="6" t="s">
        <v>125</v>
      </c>
      <c r="BE140" s="112">
        <f>IF($U$140="základní",$N$140,0)</f>
        <v>0</v>
      </c>
      <c r="BF140" s="112">
        <f>IF($U$140="snížená",$N$140,0)</f>
        <v>0</v>
      </c>
      <c r="BG140" s="112">
        <f>IF($U$140="zákl. přenesená",$N$140,0)</f>
        <v>0</v>
      </c>
      <c r="BH140" s="112">
        <f>IF($U$140="sníž. přenesená",$N$140,0)</f>
        <v>0</v>
      </c>
      <c r="BI140" s="112">
        <f>IF($U$140="nulová",$N$140,0)</f>
        <v>0</v>
      </c>
      <c r="BJ140" s="6" t="s">
        <v>19</v>
      </c>
      <c r="BK140" s="112">
        <f>ROUND($L$140*$K$140,2)</f>
        <v>0</v>
      </c>
      <c r="BL140" s="6" t="s">
        <v>130</v>
      </c>
    </row>
    <row r="141" spans="2:64" s="6" customFormat="1" ht="15.75" customHeight="1">
      <c r="B141" s="19"/>
      <c r="C141" s="105" t="s">
        <v>165</v>
      </c>
      <c r="D141" s="105" t="s">
        <v>126</v>
      </c>
      <c r="E141" s="106" t="s">
        <v>166</v>
      </c>
      <c r="F141" s="163" t="s">
        <v>167</v>
      </c>
      <c r="G141" s="164"/>
      <c r="H141" s="164"/>
      <c r="I141" s="164"/>
      <c r="J141" s="107" t="s">
        <v>129</v>
      </c>
      <c r="K141" s="108">
        <v>0.749</v>
      </c>
      <c r="L141" s="165"/>
      <c r="M141" s="164"/>
      <c r="N141" s="165"/>
      <c r="O141" s="164"/>
      <c r="P141" s="164"/>
      <c r="Q141" s="164"/>
      <c r="R141" s="20"/>
      <c r="T141" s="109"/>
      <c r="U141" s="25" t="s">
        <v>39</v>
      </c>
      <c r="V141" s="110">
        <v>4.336</v>
      </c>
      <c r="W141" s="110">
        <f>$V$141*$K$141</f>
        <v>3.2476640000000003</v>
      </c>
      <c r="X141" s="110">
        <v>0</v>
      </c>
      <c r="Y141" s="110">
        <f>$X$141*$K$141</f>
        <v>0</v>
      </c>
      <c r="Z141" s="110">
        <v>2.5</v>
      </c>
      <c r="AA141" s="111">
        <f>$Z$141*$K$141</f>
        <v>1.8725</v>
      </c>
      <c r="AR141" s="6" t="s">
        <v>130</v>
      </c>
      <c r="AT141" s="6" t="s">
        <v>126</v>
      </c>
      <c r="AU141" s="6" t="s">
        <v>84</v>
      </c>
      <c r="AY141" s="6" t="s">
        <v>125</v>
      </c>
      <c r="BE141" s="112">
        <f>IF($U$141="základní",$N$141,0)</f>
        <v>0</v>
      </c>
      <c r="BF141" s="112">
        <f>IF($U$141="snížená",$N$141,0)</f>
        <v>0</v>
      </c>
      <c r="BG141" s="112">
        <f>IF($U$141="zákl. přenesená",$N$141,0)</f>
        <v>0</v>
      </c>
      <c r="BH141" s="112">
        <f>IF($U$141="sníž. přenesená",$N$141,0)</f>
        <v>0</v>
      </c>
      <c r="BI141" s="112">
        <f>IF($U$141="nulová",$N$141,0)</f>
        <v>0</v>
      </c>
      <c r="BJ141" s="6" t="s">
        <v>19</v>
      </c>
      <c r="BK141" s="112">
        <f>ROUND($L$141*$K$141,2)</f>
        <v>0</v>
      </c>
      <c r="BL141" s="6" t="s">
        <v>130</v>
      </c>
    </row>
    <row r="142" spans="2:64" s="6" customFormat="1" ht="27" customHeight="1">
      <c r="B142" s="19"/>
      <c r="C142" s="105" t="s">
        <v>8</v>
      </c>
      <c r="D142" s="105" t="s">
        <v>126</v>
      </c>
      <c r="E142" s="106" t="s">
        <v>168</v>
      </c>
      <c r="F142" s="163" t="s">
        <v>169</v>
      </c>
      <c r="G142" s="164"/>
      <c r="H142" s="164"/>
      <c r="I142" s="164"/>
      <c r="J142" s="107" t="s">
        <v>136</v>
      </c>
      <c r="K142" s="108">
        <v>205.55</v>
      </c>
      <c r="L142" s="165"/>
      <c r="M142" s="164"/>
      <c r="N142" s="165"/>
      <c r="O142" s="164"/>
      <c r="P142" s="164"/>
      <c r="Q142" s="164"/>
      <c r="R142" s="20"/>
      <c r="T142" s="109"/>
      <c r="U142" s="25" t="s">
        <v>39</v>
      </c>
      <c r="V142" s="110">
        <v>0.04</v>
      </c>
      <c r="W142" s="110">
        <f>$V$142*$K$142</f>
        <v>8.222000000000001</v>
      </c>
      <c r="X142" s="110">
        <v>0</v>
      </c>
      <c r="Y142" s="110">
        <f>$X$142*$K$142</f>
        <v>0</v>
      </c>
      <c r="Z142" s="110">
        <v>0.01</v>
      </c>
      <c r="AA142" s="111">
        <f>$Z$142*$K$142</f>
        <v>2.0555000000000003</v>
      </c>
      <c r="AR142" s="6" t="s">
        <v>130</v>
      </c>
      <c r="AT142" s="6" t="s">
        <v>126</v>
      </c>
      <c r="AU142" s="6" t="s">
        <v>84</v>
      </c>
      <c r="AY142" s="6" t="s">
        <v>125</v>
      </c>
      <c r="BE142" s="112">
        <f>IF($U$142="základní",$N$142,0)</f>
        <v>0</v>
      </c>
      <c r="BF142" s="112">
        <f>IF($U$142="snížená",$N$142,0)</f>
        <v>0</v>
      </c>
      <c r="BG142" s="112">
        <f>IF($U$142="zákl. přenesená",$N$142,0)</f>
        <v>0</v>
      </c>
      <c r="BH142" s="112">
        <f>IF($U$142="sníž. přenesená",$N$142,0)</f>
        <v>0</v>
      </c>
      <c r="BI142" s="112">
        <f>IF($U$142="nulová",$N$142,0)</f>
        <v>0</v>
      </c>
      <c r="BJ142" s="6" t="s">
        <v>19</v>
      </c>
      <c r="BK142" s="112">
        <f>ROUND($L$142*$K$142,2)</f>
        <v>0</v>
      </c>
      <c r="BL142" s="6" t="s">
        <v>130</v>
      </c>
    </row>
    <row r="143" spans="2:64" s="6" customFormat="1" ht="27" customHeight="1">
      <c r="B143" s="19"/>
      <c r="C143" s="105" t="s">
        <v>170</v>
      </c>
      <c r="D143" s="105" t="s">
        <v>126</v>
      </c>
      <c r="E143" s="106" t="s">
        <v>171</v>
      </c>
      <c r="F143" s="163" t="s">
        <v>172</v>
      </c>
      <c r="G143" s="164"/>
      <c r="H143" s="164"/>
      <c r="I143" s="164"/>
      <c r="J143" s="107" t="s">
        <v>136</v>
      </c>
      <c r="K143" s="108">
        <v>238.65</v>
      </c>
      <c r="L143" s="165"/>
      <c r="M143" s="164"/>
      <c r="N143" s="165"/>
      <c r="O143" s="164"/>
      <c r="P143" s="164"/>
      <c r="Q143" s="164"/>
      <c r="R143" s="20"/>
      <c r="T143" s="109"/>
      <c r="U143" s="25" t="s">
        <v>39</v>
      </c>
      <c r="V143" s="110">
        <v>0.22</v>
      </c>
      <c r="W143" s="110">
        <f>$V$143*$K$143</f>
        <v>52.503</v>
      </c>
      <c r="X143" s="110">
        <v>0</v>
      </c>
      <c r="Y143" s="110">
        <f>$X$143*$K$143</f>
        <v>0</v>
      </c>
      <c r="Z143" s="110">
        <v>0.059</v>
      </c>
      <c r="AA143" s="111">
        <f>$Z$143*$K$143</f>
        <v>14.08035</v>
      </c>
      <c r="AR143" s="6" t="s">
        <v>130</v>
      </c>
      <c r="AT143" s="6" t="s">
        <v>126</v>
      </c>
      <c r="AU143" s="6" t="s">
        <v>84</v>
      </c>
      <c r="AY143" s="6" t="s">
        <v>125</v>
      </c>
      <c r="BE143" s="112">
        <f>IF($U$143="základní",$N$143,0)</f>
        <v>0</v>
      </c>
      <c r="BF143" s="112">
        <f>IF($U$143="snížená",$N$143,0)</f>
        <v>0</v>
      </c>
      <c r="BG143" s="112">
        <f>IF($U$143="zákl. přenesená",$N$143,0)</f>
        <v>0</v>
      </c>
      <c r="BH143" s="112">
        <f>IF($U$143="sníž. přenesená",$N$143,0)</f>
        <v>0</v>
      </c>
      <c r="BI143" s="112">
        <f>IF($U$143="nulová",$N$143,0)</f>
        <v>0</v>
      </c>
      <c r="BJ143" s="6" t="s">
        <v>19</v>
      </c>
      <c r="BK143" s="112">
        <f>ROUND($L$143*$K$143,2)</f>
        <v>0</v>
      </c>
      <c r="BL143" s="6" t="s">
        <v>130</v>
      </c>
    </row>
    <row r="144" spans="2:64" s="6" customFormat="1" ht="15.75" customHeight="1">
      <c r="B144" s="19"/>
      <c r="C144" s="174" t="s">
        <v>173</v>
      </c>
      <c r="D144" s="174" t="s">
        <v>126</v>
      </c>
      <c r="E144" s="175" t="s">
        <v>174</v>
      </c>
      <c r="F144" s="172" t="s">
        <v>175</v>
      </c>
      <c r="G144" s="173"/>
      <c r="H144" s="173"/>
      <c r="I144" s="173"/>
      <c r="J144" s="176" t="s">
        <v>132</v>
      </c>
      <c r="K144" s="177">
        <v>2</v>
      </c>
      <c r="L144" s="165"/>
      <c r="M144" s="164"/>
      <c r="N144" s="165"/>
      <c r="O144" s="164"/>
      <c r="P144" s="164"/>
      <c r="Q144" s="164"/>
      <c r="R144" s="20"/>
      <c r="T144" s="109"/>
      <c r="U144" s="25" t="s">
        <v>39</v>
      </c>
      <c r="V144" s="110">
        <v>0</v>
      </c>
      <c r="W144" s="110">
        <f>$V$144*$K$144</f>
        <v>0</v>
      </c>
      <c r="X144" s="110">
        <v>0</v>
      </c>
      <c r="Y144" s="110">
        <f>$X$144*$K$144</f>
        <v>0</v>
      </c>
      <c r="Z144" s="110">
        <v>0</v>
      </c>
      <c r="AA144" s="111">
        <f>$Z$144*$K$144</f>
        <v>0</v>
      </c>
      <c r="AR144" s="6" t="s">
        <v>130</v>
      </c>
      <c r="AT144" s="6" t="s">
        <v>126</v>
      </c>
      <c r="AU144" s="6" t="s">
        <v>84</v>
      </c>
      <c r="AY144" s="6" t="s">
        <v>125</v>
      </c>
      <c r="BE144" s="112">
        <f>IF($U$144="základní",$N$144,0)</f>
        <v>0</v>
      </c>
      <c r="BF144" s="112">
        <f>IF($U$144="snížená",$N$144,0)</f>
        <v>0</v>
      </c>
      <c r="BG144" s="112">
        <f>IF($U$144="zákl. přenesená",$N$144,0)</f>
        <v>0</v>
      </c>
      <c r="BH144" s="112">
        <f>IF($U$144="sníž. přenesená",$N$144,0)</f>
        <v>0</v>
      </c>
      <c r="BI144" s="112">
        <f>IF($U$144="nulová",$N$144,0)</f>
        <v>0</v>
      </c>
      <c r="BJ144" s="6" t="s">
        <v>19</v>
      </c>
      <c r="BK144" s="112">
        <f>ROUND($L$144*$K$144,2)</f>
        <v>0</v>
      </c>
      <c r="BL144" s="6" t="s">
        <v>130</v>
      </c>
    </row>
    <row r="145" spans="2:63" s="95" customFormat="1" ht="30.75" customHeight="1">
      <c r="B145" s="96"/>
      <c r="D145" s="104" t="s">
        <v>97</v>
      </c>
      <c r="N145" s="169"/>
      <c r="O145" s="168"/>
      <c r="P145" s="168"/>
      <c r="Q145" s="168"/>
      <c r="R145" s="99"/>
      <c r="T145" s="100"/>
      <c r="W145" s="101">
        <f>SUM($W$146:$W$149)</f>
        <v>104.74733699999999</v>
      </c>
      <c r="Y145" s="101">
        <f>SUM($Y$146:$Y$149)</f>
        <v>0</v>
      </c>
      <c r="AA145" s="102">
        <f>SUM($AA$146:$AA$149)</f>
        <v>0</v>
      </c>
      <c r="AR145" s="98" t="s">
        <v>19</v>
      </c>
      <c r="AT145" s="98" t="s">
        <v>73</v>
      </c>
      <c r="AU145" s="98" t="s">
        <v>19</v>
      </c>
      <c r="AY145" s="98" t="s">
        <v>125</v>
      </c>
      <c r="BK145" s="103">
        <f>SUM($BK$146:$BK$149)</f>
        <v>0</v>
      </c>
    </row>
    <row r="146" spans="2:64" s="6" customFormat="1" ht="27" customHeight="1">
      <c r="B146" s="19"/>
      <c r="C146" s="105" t="s">
        <v>176</v>
      </c>
      <c r="D146" s="105" t="s">
        <v>126</v>
      </c>
      <c r="E146" s="106" t="s">
        <v>177</v>
      </c>
      <c r="F146" s="163" t="s">
        <v>178</v>
      </c>
      <c r="G146" s="164"/>
      <c r="H146" s="164"/>
      <c r="I146" s="164"/>
      <c r="J146" s="107" t="s">
        <v>179</v>
      </c>
      <c r="K146" s="108">
        <v>18.063</v>
      </c>
      <c r="L146" s="165"/>
      <c r="M146" s="164"/>
      <c r="N146" s="165"/>
      <c r="O146" s="164"/>
      <c r="P146" s="164"/>
      <c r="Q146" s="164"/>
      <c r="R146" s="20"/>
      <c r="T146" s="109"/>
      <c r="U146" s="25" t="s">
        <v>39</v>
      </c>
      <c r="V146" s="110">
        <v>5.46</v>
      </c>
      <c r="W146" s="110">
        <f>$V$146*$K$146</f>
        <v>98.62397999999999</v>
      </c>
      <c r="X146" s="110">
        <v>0</v>
      </c>
      <c r="Y146" s="110">
        <f>$X$146*$K$146</f>
        <v>0</v>
      </c>
      <c r="Z146" s="110">
        <v>0</v>
      </c>
      <c r="AA146" s="111">
        <f>$Z$146*$K$146</f>
        <v>0</v>
      </c>
      <c r="AR146" s="6" t="s">
        <v>130</v>
      </c>
      <c r="AT146" s="6" t="s">
        <v>126</v>
      </c>
      <c r="AU146" s="6" t="s">
        <v>84</v>
      </c>
      <c r="AY146" s="6" t="s">
        <v>125</v>
      </c>
      <c r="BE146" s="112">
        <f>IF($U$146="základní",$N$146,0)</f>
        <v>0</v>
      </c>
      <c r="BF146" s="112">
        <f>IF($U$146="snížená",$N$146,0)</f>
        <v>0</v>
      </c>
      <c r="BG146" s="112">
        <f>IF($U$146="zákl. přenesená",$N$146,0)</f>
        <v>0</v>
      </c>
      <c r="BH146" s="112">
        <f>IF($U$146="sníž. přenesená",$N$146,0)</f>
        <v>0</v>
      </c>
      <c r="BI146" s="112">
        <f>IF($U$146="nulová",$N$146,0)</f>
        <v>0</v>
      </c>
      <c r="BJ146" s="6" t="s">
        <v>19</v>
      </c>
      <c r="BK146" s="112">
        <f>ROUND($L$146*$K$146,2)</f>
        <v>0</v>
      </c>
      <c r="BL146" s="6" t="s">
        <v>130</v>
      </c>
    </row>
    <row r="147" spans="2:64" s="6" customFormat="1" ht="27" customHeight="1">
      <c r="B147" s="19"/>
      <c r="C147" s="105" t="s">
        <v>180</v>
      </c>
      <c r="D147" s="105" t="s">
        <v>126</v>
      </c>
      <c r="E147" s="106" t="s">
        <v>181</v>
      </c>
      <c r="F147" s="163" t="s">
        <v>182</v>
      </c>
      <c r="G147" s="164"/>
      <c r="H147" s="164"/>
      <c r="I147" s="164"/>
      <c r="J147" s="107" t="s">
        <v>179</v>
      </c>
      <c r="K147" s="108">
        <v>252.882</v>
      </c>
      <c r="L147" s="165"/>
      <c r="M147" s="164"/>
      <c r="N147" s="165"/>
      <c r="O147" s="164"/>
      <c r="P147" s="164"/>
      <c r="Q147" s="164"/>
      <c r="R147" s="20"/>
      <c r="T147" s="109"/>
      <c r="U147" s="25" t="s">
        <v>39</v>
      </c>
      <c r="V147" s="110">
        <v>0.006</v>
      </c>
      <c r="W147" s="110">
        <f>$V$147*$K$147</f>
        <v>1.517292</v>
      </c>
      <c r="X147" s="110">
        <v>0</v>
      </c>
      <c r="Y147" s="110">
        <f>$X$147*$K$147</f>
        <v>0</v>
      </c>
      <c r="Z147" s="110">
        <v>0</v>
      </c>
      <c r="AA147" s="111">
        <f>$Z$147*$K$147</f>
        <v>0</v>
      </c>
      <c r="AR147" s="6" t="s">
        <v>130</v>
      </c>
      <c r="AT147" s="6" t="s">
        <v>126</v>
      </c>
      <c r="AU147" s="6" t="s">
        <v>84</v>
      </c>
      <c r="AY147" s="6" t="s">
        <v>125</v>
      </c>
      <c r="BE147" s="112">
        <f>IF($U$147="základní",$N$147,0)</f>
        <v>0</v>
      </c>
      <c r="BF147" s="112">
        <f>IF($U$147="snížená",$N$147,0)</f>
        <v>0</v>
      </c>
      <c r="BG147" s="112">
        <f>IF($U$147="zákl. přenesená",$N$147,0)</f>
        <v>0</v>
      </c>
      <c r="BH147" s="112">
        <f>IF($U$147="sníž. přenesená",$N$147,0)</f>
        <v>0</v>
      </c>
      <c r="BI147" s="112">
        <f>IF($U$147="nulová",$N$147,0)</f>
        <v>0</v>
      </c>
      <c r="BJ147" s="6" t="s">
        <v>19</v>
      </c>
      <c r="BK147" s="112">
        <f>ROUND($L$147*$K$147,2)</f>
        <v>0</v>
      </c>
      <c r="BL147" s="6" t="s">
        <v>130</v>
      </c>
    </row>
    <row r="148" spans="2:64" s="6" customFormat="1" ht="27" customHeight="1">
      <c r="B148" s="19"/>
      <c r="C148" s="105" t="s">
        <v>183</v>
      </c>
      <c r="D148" s="105" t="s">
        <v>126</v>
      </c>
      <c r="E148" s="106" t="s">
        <v>184</v>
      </c>
      <c r="F148" s="163" t="s">
        <v>185</v>
      </c>
      <c r="G148" s="164"/>
      <c r="H148" s="164"/>
      <c r="I148" s="164"/>
      <c r="J148" s="107" t="s">
        <v>179</v>
      </c>
      <c r="K148" s="108">
        <v>18.063</v>
      </c>
      <c r="L148" s="165"/>
      <c r="M148" s="164"/>
      <c r="N148" s="165"/>
      <c r="O148" s="164"/>
      <c r="P148" s="164"/>
      <c r="Q148" s="164"/>
      <c r="R148" s="20"/>
      <c r="T148" s="109"/>
      <c r="U148" s="25" t="s">
        <v>39</v>
      </c>
      <c r="V148" s="110">
        <v>0.255</v>
      </c>
      <c r="W148" s="110">
        <f>$V$148*$K$148</f>
        <v>4.606065</v>
      </c>
      <c r="X148" s="110">
        <v>0</v>
      </c>
      <c r="Y148" s="110">
        <f>$X$148*$K$148</f>
        <v>0</v>
      </c>
      <c r="Z148" s="110">
        <v>0</v>
      </c>
      <c r="AA148" s="111">
        <f>$Z$148*$K$148</f>
        <v>0</v>
      </c>
      <c r="AR148" s="6" t="s">
        <v>130</v>
      </c>
      <c r="AT148" s="6" t="s">
        <v>126</v>
      </c>
      <c r="AU148" s="6" t="s">
        <v>84</v>
      </c>
      <c r="AY148" s="6" t="s">
        <v>125</v>
      </c>
      <c r="BE148" s="112">
        <f>IF($U$148="základní",$N$148,0)</f>
        <v>0</v>
      </c>
      <c r="BF148" s="112">
        <f>IF($U$148="snížená",$N$148,0)</f>
        <v>0</v>
      </c>
      <c r="BG148" s="112">
        <f>IF($U$148="zákl. přenesená",$N$148,0)</f>
        <v>0</v>
      </c>
      <c r="BH148" s="112">
        <f>IF($U$148="sníž. přenesená",$N$148,0)</f>
        <v>0</v>
      </c>
      <c r="BI148" s="112">
        <f>IF($U$148="nulová",$N$148,0)</f>
        <v>0</v>
      </c>
      <c r="BJ148" s="6" t="s">
        <v>19</v>
      </c>
      <c r="BK148" s="112">
        <f>ROUND($L$148*$K$148,2)</f>
        <v>0</v>
      </c>
      <c r="BL148" s="6" t="s">
        <v>130</v>
      </c>
    </row>
    <row r="149" spans="2:64" s="6" customFormat="1" ht="27" customHeight="1">
      <c r="B149" s="19"/>
      <c r="C149" s="105" t="s">
        <v>7</v>
      </c>
      <c r="D149" s="105" t="s">
        <v>126</v>
      </c>
      <c r="E149" s="106" t="s">
        <v>186</v>
      </c>
      <c r="F149" s="163" t="s">
        <v>187</v>
      </c>
      <c r="G149" s="164"/>
      <c r="H149" s="164"/>
      <c r="I149" s="164"/>
      <c r="J149" s="107" t="s">
        <v>179</v>
      </c>
      <c r="K149" s="108">
        <v>18.063</v>
      </c>
      <c r="L149" s="165"/>
      <c r="M149" s="164"/>
      <c r="N149" s="165"/>
      <c r="O149" s="164"/>
      <c r="P149" s="164"/>
      <c r="Q149" s="164"/>
      <c r="R149" s="20"/>
      <c r="T149" s="109"/>
      <c r="U149" s="25" t="s">
        <v>39</v>
      </c>
      <c r="V149" s="110">
        <v>0</v>
      </c>
      <c r="W149" s="110">
        <f>$V$149*$K$149</f>
        <v>0</v>
      </c>
      <c r="X149" s="110">
        <v>0</v>
      </c>
      <c r="Y149" s="110">
        <f>$X$149*$K$149</f>
        <v>0</v>
      </c>
      <c r="Z149" s="110">
        <v>0</v>
      </c>
      <c r="AA149" s="111">
        <f>$Z$149*$K$149</f>
        <v>0</v>
      </c>
      <c r="AR149" s="6" t="s">
        <v>130</v>
      </c>
      <c r="AT149" s="6" t="s">
        <v>126</v>
      </c>
      <c r="AU149" s="6" t="s">
        <v>84</v>
      </c>
      <c r="AY149" s="6" t="s">
        <v>125</v>
      </c>
      <c r="BE149" s="112">
        <f>IF($U$149="základní",$N$149,0)</f>
        <v>0</v>
      </c>
      <c r="BF149" s="112">
        <f>IF($U$149="snížená",$N$149,0)</f>
        <v>0</v>
      </c>
      <c r="BG149" s="112">
        <f>IF($U$149="zákl. přenesená",$N$149,0)</f>
        <v>0</v>
      </c>
      <c r="BH149" s="112">
        <f>IF($U$149="sníž. přenesená",$N$149,0)</f>
        <v>0</v>
      </c>
      <c r="BI149" s="112">
        <f>IF($U$149="nulová",$N$149,0)</f>
        <v>0</v>
      </c>
      <c r="BJ149" s="6" t="s">
        <v>19</v>
      </c>
      <c r="BK149" s="112">
        <f>ROUND($L$149*$K$149,2)</f>
        <v>0</v>
      </c>
      <c r="BL149" s="6" t="s">
        <v>130</v>
      </c>
    </row>
    <row r="150" spans="2:63" s="95" customFormat="1" ht="30.75" customHeight="1">
      <c r="B150" s="96"/>
      <c r="D150" s="104" t="s">
        <v>98</v>
      </c>
      <c r="N150" s="169"/>
      <c r="O150" s="168"/>
      <c r="P150" s="168"/>
      <c r="Q150" s="168"/>
      <c r="R150" s="99"/>
      <c r="T150" s="100"/>
      <c r="W150" s="101">
        <f>$W$151</f>
        <v>48.481885</v>
      </c>
      <c r="Y150" s="101">
        <f>$Y$151</f>
        <v>0</v>
      </c>
      <c r="AA150" s="102">
        <f>$AA$151</f>
        <v>0</v>
      </c>
      <c r="AR150" s="98" t="s">
        <v>19</v>
      </c>
      <c r="AT150" s="98" t="s">
        <v>73</v>
      </c>
      <c r="AU150" s="98" t="s">
        <v>19</v>
      </c>
      <c r="AY150" s="98" t="s">
        <v>125</v>
      </c>
      <c r="BK150" s="103">
        <f>$BK$151</f>
        <v>0</v>
      </c>
    </row>
    <row r="151" spans="2:64" s="6" customFormat="1" ht="27" customHeight="1">
      <c r="B151" s="19"/>
      <c r="C151" s="105" t="s">
        <v>188</v>
      </c>
      <c r="D151" s="105" t="s">
        <v>126</v>
      </c>
      <c r="E151" s="106" t="s">
        <v>189</v>
      </c>
      <c r="F151" s="163" t="s">
        <v>190</v>
      </c>
      <c r="G151" s="164"/>
      <c r="H151" s="164"/>
      <c r="I151" s="164"/>
      <c r="J151" s="107" t="s">
        <v>179</v>
      </c>
      <c r="K151" s="108">
        <v>19.385</v>
      </c>
      <c r="L151" s="165"/>
      <c r="M151" s="164"/>
      <c r="N151" s="165"/>
      <c r="O151" s="164"/>
      <c r="P151" s="164"/>
      <c r="Q151" s="164"/>
      <c r="R151" s="20"/>
      <c r="T151" s="109"/>
      <c r="U151" s="25" t="s">
        <v>39</v>
      </c>
      <c r="V151" s="110">
        <v>2.501</v>
      </c>
      <c r="W151" s="110">
        <f>$V$151*$K$151</f>
        <v>48.481885</v>
      </c>
      <c r="X151" s="110">
        <v>0</v>
      </c>
      <c r="Y151" s="110">
        <f>$X$151*$K$151</f>
        <v>0</v>
      </c>
      <c r="Z151" s="110">
        <v>0</v>
      </c>
      <c r="AA151" s="111">
        <f>$Z$151*$K$151</f>
        <v>0</v>
      </c>
      <c r="AR151" s="6" t="s">
        <v>130</v>
      </c>
      <c r="AT151" s="6" t="s">
        <v>126</v>
      </c>
      <c r="AU151" s="6" t="s">
        <v>84</v>
      </c>
      <c r="AY151" s="6" t="s">
        <v>125</v>
      </c>
      <c r="BE151" s="112">
        <f>IF($U$151="základní",$N$151,0)</f>
        <v>0</v>
      </c>
      <c r="BF151" s="112">
        <f>IF($U$151="snížená",$N$151,0)</f>
        <v>0</v>
      </c>
      <c r="BG151" s="112">
        <f>IF($U$151="zákl. přenesená",$N$151,0)</f>
        <v>0</v>
      </c>
      <c r="BH151" s="112">
        <f>IF($U$151="sníž. přenesená",$N$151,0)</f>
        <v>0</v>
      </c>
      <c r="BI151" s="112">
        <f>IF($U$151="nulová",$N$151,0)</f>
        <v>0</v>
      </c>
      <c r="BJ151" s="6" t="s">
        <v>19</v>
      </c>
      <c r="BK151" s="112">
        <f>ROUND($L$151*$K$151,2)</f>
        <v>0</v>
      </c>
      <c r="BL151" s="6" t="s">
        <v>130</v>
      </c>
    </row>
    <row r="152" spans="2:63" s="95" customFormat="1" ht="37.5" customHeight="1">
      <c r="B152" s="96"/>
      <c r="D152" s="97" t="s">
        <v>99</v>
      </c>
      <c r="N152" s="167"/>
      <c r="O152" s="168"/>
      <c r="P152" s="168"/>
      <c r="Q152" s="168"/>
      <c r="R152" s="99"/>
      <c r="T152" s="100"/>
      <c r="W152" s="101">
        <f>$W$153+$W$161+$W$164</f>
        <v>51.92875</v>
      </c>
      <c r="Y152" s="101">
        <f>$Y$153+$Y$161+$Y$164</f>
        <v>0.214878</v>
      </c>
      <c r="AA152" s="102">
        <f>$AA$153+$AA$161+$AA$164</f>
        <v>0.054420500000000004</v>
      </c>
      <c r="AR152" s="98" t="s">
        <v>84</v>
      </c>
      <c r="AT152" s="98" t="s">
        <v>73</v>
      </c>
      <c r="AU152" s="98" t="s">
        <v>74</v>
      </c>
      <c r="AY152" s="98" t="s">
        <v>125</v>
      </c>
      <c r="BK152" s="103">
        <f>$BK$153+$BK$161+$BK$164</f>
        <v>0</v>
      </c>
    </row>
    <row r="153" spans="2:63" s="95" customFormat="1" ht="21" customHeight="1">
      <c r="B153" s="96"/>
      <c r="D153" s="104" t="s">
        <v>100</v>
      </c>
      <c r="N153" s="169"/>
      <c r="O153" s="168"/>
      <c r="P153" s="168"/>
      <c r="Q153" s="168"/>
      <c r="R153" s="99"/>
      <c r="T153" s="100"/>
      <c r="W153" s="101">
        <f>SUM($W$154:$W$160)</f>
        <v>0</v>
      </c>
      <c r="Y153" s="101">
        <f>SUM($Y$154:$Y$160)</f>
        <v>0</v>
      </c>
      <c r="AA153" s="102">
        <f>SUM($AA$154:$AA$160)</f>
        <v>0</v>
      </c>
      <c r="AR153" s="98" t="s">
        <v>84</v>
      </c>
      <c r="AT153" s="98" t="s">
        <v>73</v>
      </c>
      <c r="AU153" s="98" t="s">
        <v>19</v>
      </c>
      <c r="AY153" s="98" t="s">
        <v>125</v>
      </c>
      <c r="BK153" s="103">
        <f>SUM($BK$154:$BK$160)</f>
        <v>0</v>
      </c>
    </row>
    <row r="154" spans="2:64" s="6" customFormat="1" ht="15.75" customHeight="1">
      <c r="B154" s="19"/>
      <c r="C154" s="105" t="s">
        <v>191</v>
      </c>
      <c r="D154" s="105" t="s">
        <v>126</v>
      </c>
      <c r="E154" s="106" t="s">
        <v>192</v>
      </c>
      <c r="F154" s="163" t="s">
        <v>193</v>
      </c>
      <c r="G154" s="164"/>
      <c r="H154" s="164"/>
      <c r="I154" s="164"/>
      <c r="J154" s="107" t="s">
        <v>132</v>
      </c>
      <c r="K154" s="108">
        <v>6</v>
      </c>
      <c r="L154" s="170"/>
      <c r="M154" s="164"/>
      <c r="N154" s="165"/>
      <c r="O154" s="164"/>
      <c r="P154" s="164"/>
      <c r="Q154" s="164"/>
      <c r="R154" s="20"/>
      <c r="T154" s="109"/>
      <c r="U154" s="25" t="s">
        <v>39</v>
      </c>
      <c r="V154" s="110">
        <v>0</v>
      </c>
      <c r="W154" s="110">
        <f>$V$154*$K$154</f>
        <v>0</v>
      </c>
      <c r="X154" s="110">
        <v>0</v>
      </c>
      <c r="Y154" s="110">
        <f>$X$154*$K$154</f>
        <v>0</v>
      </c>
      <c r="Z154" s="110">
        <v>0</v>
      </c>
      <c r="AA154" s="111">
        <f>$Z$154*$K$154</f>
        <v>0</v>
      </c>
      <c r="AR154" s="6" t="s">
        <v>170</v>
      </c>
      <c r="AT154" s="6" t="s">
        <v>126</v>
      </c>
      <c r="AU154" s="6" t="s">
        <v>84</v>
      </c>
      <c r="AY154" s="6" t="s">
        <v>125</v>
      </c>
      <c r="BE154" s="112">
        <f>IF($U$154="základní",$N$154,0)</f>
        <v>0</v>
      </c>
      <c r="BF154" s="112">
        <f>IF($U$154="snížená",$N$154,0)</f>
        <v>0</v>
      </c>
      <c r="BG154" s="112">
        <f>IF($U$154="zákl. přenesená",$N$154,0)</f>
        <v>0</v>
      </c>
      <c r="BH154" s="112">
        <f>IF($U$154="sníž. přenesená",$N$154,0)</f>
        <v>0</v>
      </c>
      <c r="BI154" s="112">
        <f>IF($U$154="nulová",$N$154,0)</f>
        <v>0</v>
      </c>
      <c r="BJ154" s="6" t="s">
        <v>19</v>
      </c>
      <c r="BK154" s="112">
        <f>ROUND($L$154*$K$154,2)</f>
        <v>0</v>
      </c>
      <c r="BL154" s="6" t="s">
        <v>170</v>
      </c>
    </row>
    <row r="155" spans="2:64" s="6" customFormat="1" ht="15.75" customHeight="1">
      <c r="B155" s="19"/>
      <c r="C155" s="105" t="s">
        <v>194</v>
      </c>
      <c r="D155" s="105" t="s">
        <v>126</v>
      </c>
      <c r="E155" s="106" t="s">
        <v>195</v>
      </c>
      <c r="F155" s="163" t="s">
        <v>196</v>
      </c>
      <c r="G155" s="164"/>
      <c r="H155" s="164"/>
      <c r="I155" s="164"/>
      <c r="J155" s="107" t="s">
        <v>132</v>
      </c>
      <c r="K155" s="108">
        <v>1</v>
      </c>
      <c r="L155" s="165"/>
      <c r="M155" s="164"/>
      <c r="N155" s="165"/>
      <c r="O155" s="164"/>
      <c r="P155" s="164"/>
      <c r="Q155" s="164"/>
      <c r="R155" s="20"/>
      <c r="T155" s="109"/>
      <c r="U155" s="25" t="s">
        <v>39</v>
      </c>
      <c r="V155" s="110">
        <v>0</v>
      </c>
      <c r="W155" s="110">
        <f>$V$155*$K$155</f>
        <v>0</v>
      </c>
      <c r="X155" s="110">
        <v>0</v>
      </c>
      <c r="Y155" s="110">
        <f>$X$155*$K$155</f>
        <v>0</v>
      </c>
      <c r="Z155" s="110">
        <v>0</v>
      </c>
      <c r="AA155" s="111">
        <f>$Z$155*$K$155</f>
        <v>0</v>
      </c>
      <c r="AR155" s="6" t="s">
        <v>170</v>
      </c>
      <c r="AT155" s="6" t="s">
        <v>126</v>
      </c>
      <c r="AU155" s="6" t="s">
        <v>84</v>
      </c>
      <c r="AY155" s="6" t="s">
        <v>125</v>
      </c>
      <c r="BE155" s="112">
        <f>IF($U$155="základní",$N$155,0)</f>
        <v>0</v>
      </c>
      <c r="BF155" s="112">
        <f>IF($U$155="snížená",$N$155,0)</f>
        <v>0</v>
      </c>
      <c r="BG155" s="112">
        <f>IF($U$155="zákl. přenesená",$N$155,0)</f>
        <v>0</v>
      </c>
      <c r="BH155" s="112">
        <f>IF($U$155="sníž. přenesená",$N$155,0)</f>
        <v>0</v>
      </c>
      <c r="BI155" s="112">
        <f>IF($U$155="nulová",$N$155,0)</f>
        <v>0</v>
      </c>
      <c r="BJ155" s="6" t="s">
        <v>19</v>
      </c>
      <c r="BK155" s="112">
        <f>ROUND($L$155*$K$155,2)</f>
        <v>0</v>
      </c>
      <c r="BL155" s="6" t="s">
        <v>170</v>
      </c>
    </row>
    <row r="156" spans="2:64" s="6" customFormat="1" ht="15.75" customHeight="1">
      <c r="B156" s="19"/>
      <c r="C156" s="105" t="s">
        <v>197</v>
      </c>
      <c r="D156" s="105" t="s">
        <v>126</v>
      </c>
      <c r="E156" s="106" t="s">
        <v>198</v>
      </c>
      <c r="F156" s="163" t="s">
        <v>199</v>
      </c>
      <c r="G156" s="164"/>
      <c r="H156" s="164"/>
      <c r="I156" s="164"/>
      <c r="J156" s="107" t="s">
        <v>132</v>
      </c>
      <c r="K156" s="108">
        <v>1</v>
      </c>
      <c r="L156" s="165"/>
      <c r="M156" s="164"/>
      <c r="N156" s="165"/>
      <c r="O156" s="164"/>
      <c r="P156" s="164"/>
      <c r="Q156" s="164"/>
      <c r="R156" s="20"/>
      <c r="T156" s="109"/>
      <c r="U156" s="25" t="s">
        <v>39</v>
      </c>
      <c r="V156" s="110">
        <v>0</v>
      </c>
      <c r="W156" s="110">
        <f>$V$156*$K$156</f>
        <v>0</v>
      </c>
      <c r="X156" s="110">
        <v>0</v>
      </c>
      <c r="Y156" s="110">
        <f>$X$156*$K$156</f>
        <v>0</v>
      </c>
      <c r="Z156" s="110">
        <v>0</v>
      </c>
      <c r="AA156" s="111">
        <f>$Z$156*$K$156</f>
        <v>0</v>
      </c>
      <c r="AR156" s="6" t="s">
        <v>170</v>
      </c>
      <c r="AT156" s="6" t="s">
        <v>126</v>
      </c>
      <c r="AU156" s="6" t="s">
        <v>84</v>
      </c>
      <c r="AY156" s="6" t="s">
        <v>125</v>
      </c>
      <c r="BE156" s="112">
        <f>IF($U$156="základní",$N$156,0)</f>
        <v>0</v>
      </c>
      <c r="BF156" s="112">
        <f>IF($U$156="snížená",$N$156,0)</f>
        <v>0</v>
      </c>
      <c r="BG156" s="112">
        <f>IF($U$156="zákl. přenesená",$N$156,0)</f>
        <v>0</v>
      </c>
      <c r="BH156" s="112">
        <f>IF($U$156="sníž. přenesená",$N$156,0)</f>
        <v>0</v>
      </c>
      <c r="BI156" s="112">
        <f>IF($U$156="nulová",$N$156,0)</f>
        <v>0</v>
      </c>
      <c r="BJ156" s="6" t="s">
        <v>19</v>
      </c>
      <c r="BK156" s="112">
        <f>ROUND($L$156*$K$156,2)</f>
        <v>0</v>
      </c>
      <c r="BL156" s="6" t="s">
        <v>170</v>
      </c>
    </row>
    <row r="157" spans="2:64" s="6" customFormat="1" ht="15.75" customHeight="1">
      <c r="B157" s="19"/>
      <c r="C157" s="105" t="s">
        <v>200</v>
      </c>
      <c r="D157" s="105" t="s">
        <v>126</v>
      </c>
      <c r="E157" s="106" t="s">
        <v>201</v>
      </c>
      <c r="F157" s="163" t="s">
        <v>202</v>
      </c>
      <c r="G157" s="164"/>
      <c r="H157" s="164"/>
      <c r="I157" s="164"/>
      <c r="J157" s="107" t="s">
        <v>132</v>
      </c>
      <c r="K157" s="108">
        <v>3</v>
      </c>
      <c r="L157" s="165"/>
      <c r="M157" s="164"/>
      <c r="N157" s="165"/>
      <c r="O157" s="164"/>
      <c r="P157" s="164"/>
      <c r="Q157" s="164"/>
      <c r="R157" s="20"/>
      <c r="T157" s="109"/>
      <c r="U157" s="25" t="s">
        <v>39</v>
      </c>
      <c r="V157" s="110">
        <v>0</v>
      </c>
      <c r="W157" s="110">
        <f>$V$157*$K$157</f>
        <v>0</v>
      </c>
      <c r="X157" s="110">
        <v>0</v>
      </c>
      <c r="Y157" s="110">
        <f>$X$157*$K$157</f>
        <v>0</v>
      </c>
      <c r="Z157" s="110">
        <v>0</v>
      </c>
      <c r="AA157" s="111">
        <f>$Z$157*$K$157</f>
        <v>0</v>
      </c>
      <c r="AR157" s="6" t="s">
        <v>170</v>
      </c>
      <c r="AT157" s="6" t="s">
        <v>126</v>
      </c>
      <c r="AU157" s="6" t="s">
        <v>84</v>
      </c>
      <c r="AY157" s="6" t="s">
        <v>125</v>
      </c>
      <c r="BE157" s="112">
        <f>IF($U$157="základní",$N$157,0)</f>
        <v>0</v>
      </c>
      <c r="BF157" s="112">
        <f>IF($U$157="snížená",$N$157,0)</f>
        <v>0</v>
      </c>
      <c r="BG157" s="112">
        <f>IF($U$157="zákl. přenesená",$N$157,0)</f>
        <v>0</v>
      </c>
      <c r="BH157" s="112">
        <f>IF($U$157="sníž. přenesená",$N$157,0)</f>
        <v>0</v>
      </c>
      <c r="BI157" s="112">
        <f>IF($U$157="nulová",$N$157,0)</f>
        <v>0</v>
      </c>
      <c r="BJ157" s="6" t="s">
        <v>19</v>
      </c>
      <c r="BK157" s="112">
        <f>ROUND($L$157*$K$157,2)</f>
        <v>0</v>
      </c>
      <c r="BL157" s="6" t="s">
        <v>170</v>
      </c>
    </row>
    <row r="158" spans="2:64" s="6" customFormat="1" ht="15.75" customHeight="1">
      <c r="B158" s="19"/>
      <c r="C158" s="105" t="s">
        <v>203</v>
      </c>
      <c r="D158" s="105" t="s">
        <v>126</v>
      </c>
      <c r="E158" s="106" t="s">
        <v>204</v>
      </c>
      <c r="F158" s="163" t="s">
        <v>205</v>
      </c>
      <c r="G158" s="164"/>
      <c r="H158" s="164"/>
      <c r="I158" s="164"/>
      <c r="J158" s="107" t="s">
        <v>132</v>
      </c>
      <c r="K158" s="108">
        <v>1</v>
      </c>
      <c r="L158" s="165"/>
      <c r="M158" s="164"/>
      <c r="N158" s="165"/>
      <c r="O158" s="164"/>
      <c r="P158" s="164"/>
      <c r="Q158" s="164"/>
      <c r="R158" s="20"/>
      <c r="T158" s="109"/>
      <c r="U158" s="25" t="s">
        <v>39</v>
      </c>
      <c r="V158" s="110">
        <v>0</v>
      </c>
      <c r="W158" s="110">
        <f>$V$158*$K$158</f>
        <v>0</v>
      </c>
      <c r="X158" s="110">
        <v>0</v>
      </c>
      <c r="Y158" s="110">
        <f>$X$158*$K$158</f>
        <v>0</v>
      </c>
      <c r="Z158" s="110">
        <v>0</v>
      </c>
      <c r="AA158" s="111">
        <f>$Z$158*$K$158</f>
        <v>0</v>
      </c>
      <c r="AR158" s="6" t="s">
        <v>170</v>
      </c>
      <c r="AT158" s="6" t="s">
        <v>126</v>
      </c>
      <c r="AU158" s="6" t="s">
        <v>84</v>
      </c>
      <c r="AY158" s="6" t="s">
        <v>125</v>
      </c>
      <c r="BE158" s="112">
        <f>IF($U$158="základní",$N$158,0)</f>
        <v>0</v>
      </c>
      <c r="BF158" s="112">
        <f>IF($U$158="snížená",$N$158,0)</f>
        <v>0</v>
      </c>
      <c r="BG158" s="112">
        <f>IF($U$158="zákl. přenesená",$N$158,0)</f>
        <v>0</v>
      </c>
      <c r="BH158" s="112">
        <f>IF($U$158="sníž. přenesená",$N$158,0)</f>
        <v>0</v>
      </c>
      <c r="BI158" s="112">
        <f>IF($U$158="nulová",$N$158,0)</f>
        <v>0</v>
      </c>
      <c r="BJ158" s="6" t="s">
        <v>19</v>
      </c>
      <c r="BK158" s="112">
        <f>ROUND($L$158*$K$158,2)</f>
        <v>0</v>
      </c>
      <c r="BL158" s="6" t="s">
        <v>170</v>
      </c>
    </row>
    <row r="159" spans="2:64" s="6" customFormat="1" ht="15.75" customHeight="1">
      <c r="B159" s="19"/>
      <c r="C159" s="105" t="s">
        <v>206</v>
      </c>
      <c r="D159" s="105" t="s">
        <v>126</v>
      </c>
      <c r="E159" s="106" t="s">
        <v>207</v>
      </c>
      <c r="F159" s="163" t="s">
        <v>208</v>
      </c>
      <c r="G159" s="164"/>
      <c r="H159" s="164"/>
      <c r="I159" s="164"/>
      <c r="J159" s="107" t="s">
        <v>132</v>
      </c>
      <c r="K159" s="108">
        <v>2</v>
      </c>
      <c r="L159" s="165"/>
      <c r="M159" s="164"/>
      <c r="N159" s="165"/>
      <c r="O159" s="164"/>
      <c r="P159" s="164"/>
      <c r="Q159" s="164"/>
      <c r="R159" s="20"/>
      <c r="T159" s="109"/>
      <c r="U159" s="25" t="s">
        <v>39</v>
      </c>
      <c r="V159" s="110">
        <v>0</v>
      </c>
      <c r="W159" s="110">
        <f>$V$159*$K$159</f>
        <v>0</v>
      </c>
      <c r="X159" s="110">
        <v>0</v>
      </c>
      <c r="Y159" s="110">
        <f>$X$159*$K$159</f>
        <v>0</v>
      </c>
      <c r="Z159" s="110">
        <v>0</v>
      </c>
      <c r="AA159" s="111">
        <f>$Z$159*$K$159</f>
        <v>0</v>
      </c>
      <c r="AR159" s="6" t="s">
        <v>170</v>
      </c>
      <c r="AT159" s="6" t="s">
        <v>126</v>
      </c>
      <c r="AU159" s="6" t="s">
        <v>84</v>
      </c>
      <c r="AY159" s="6" t="s">
        <v>125</v>
      </c>
      <c r="BE159" s="112">
        <f>IF($U$159="základní",$N$159,0)</f>
        <v>0</v>
      </c>
      <c r="BF159" s="112">
        <f>IF($U$159="snížená",$N$159,0)</f>
        <v>0</v>
      </c>
      <c r="BG159" s="112">
        <f>IF($U$159="zákl. přenesená",$N$159,0)</f>
        <v>0</v>
      </c>
      <c r="BH159" s="112">
        <f>IF($U$159="sníž. přenesená",$N$159,0)</f>
        <v>0</v>
      </c>
      <c r="BI159" s="112">
        <f>IF($U$159="nulová",$N$159,0)</f>
        <v>0</v>
      </c>
      <c r="BJ159" s="6" t="s">
        <v>19</v>
      </c>
      <c r="BK159" s="112">
        <f>ROUND($L$159*$K$159,2)</f>
        <v>0</v>
      </c>
      <c r="BL159" s="6" t="s">
        <v>170</v>
      </c>
    </row>
    <row r="160" spans="2:64" s="6" customFormat="1" ht="15.75" customHeight="1">
      <c r="B160" s="19"/>
      <c r="C160" s="105" t="s">
        <v>209</v>
      </c>
      <c r="D160" s="105" t="s">
        <v>126</v>
      </c>
      <c r="E160" s="106" t="s">
        <v>210</v>
      </c>
      <c r="F160" s="163" t="s">
        <v>211</v>
      </c>
      <c r="G160" s="164"/>
      <c r="H160" s="164"/>
      <c r="I160" s="164"/>
      <c r="J160" s="107" t="s">
        <v>132</v>
      </c>
      <c r="K160" s="108">
        <v>1</v>
      </c>
      <c r="L160" s="165"/>
      <c r="M160" s="164"/>
      <c r="N160" s="165"/>
      <c r="O160" s="164"/>
      <c r="P160" s="164"/>
      <c r="Q160" s="164"/>
      <c r="R160" s="20"/>
      <c r="T160" s="109"/>
      <c r="U160" s="25" t="s">
        <v>39</v>
      </c>
      <c r="V160" s="110">
        <v>0</v>
      </c>
      <c r="W160" s="110">
        <f>$V$160*$K$160</f>
        <v>0</v>
      </c>
      <c r="X160" s="110">
        <v>0</v>
      </c>
      <c r="Y160" s="110">
        <f>$X$160*$K$160</f>
        <v>0</v>
      </c>
      <c r="Z160" s="110">
        <v>0</v>
      </c>
      <c r="AA160" s="111">
        <f>$Z$160*$K$160</f>
        <v>0</v>
      </c>
      <c r="AR160" s="6" t="s">
        <v>170</v>
      </c>
      <c r="AT160" s="6" t="s">
        <v>126</v>
      </c>
      <c r="AU160" s="6" t="s">
        <v>84</v>
      </c>
      <c r="AY160" s="6" t="s">
        <v>125</v>
      </c>
      <c r="BE160" s="112">
        <f>IF($U$160="základní",$N$160,0)</f>
        <v>0</v>
      </c>
      <c r="BF160" s="112">
        <f>IF($U$160="snížená",$N$160,0)</f>
        <v>0</v>
      </c>
      <c r="BG160" s="112">
        <f>IF($U$160="zákl. přenesená",$N$160,0)</f>
        <v>0</v>
      </c>
      <c r="BH160" s="112">
        <f>IF($U$160="sníž. přenesená",$N$160,0)</f>
        <v>0</v>
      </c>
      <c r="BI160" s="112">
        <f>IF($U$160="nulová",$N$160,0)</f>
        <v>0</v>
      </c>
      <c r="BJ160" s="6" t="s">
        <v>19</v>
      </c>
      <c r="BK160" s="112">
        <f>ROUND($L$160*$K$160,2)</f>
        <v>0</v>
      </c>
      <c r="BL160" s="6" t="s">
        <v>170</v>
      </c>
    </row>
    <row r="161" spans="2:63" s="95" customFormat="1" ht="30.75" customHeight="1">
      <c r="B161" s="96"/>
      <c r="D161" s="104" t="s">
        <v>101</v>
      </c>
      <c r="N161" s="169"/>
      <c r="O161" s="168"/>
      <c r="P161" s="168"/>
      <c r="Q161" s="168"/>
      <c r="R161" s="99"/>
      <c r="T161" s="100"/>
      <c r="W161" s="101">
        <f>SUM($W$162:$W$163)</f>
        <v>37.007</v>
      </c>
      <c r="Y161" s="101">
        <f>SUM($Y$162:$Y$163)</f>
        <v>0.03932800000000001</v>
      </c>
      <c r="AA161" s="102">
        <f>SUM($AA$162:$AA$163)</f>
        <v>0</v>
      </c>
      <c r="AR161" s="98" t="s">
        <v>84</v>
      </c>
      <c r="AT161" s="98" t="s">
        <v>73</v>
      </c>
      <c r="AU161" s="98" t="s">
        <v>19</v>
      </c>
      <c r="AY161" s="98" t="s">
        <v>125</v>
      </c>
      <c r="BK161" s="103">
        <f>SUM($BK$162:$BK$163)</f>
        <v>0</v>
      </c>
    </row>
    <row r="162" spans="2:64" s="6" customFormat="1" ht="27" customHeight="1">
      <c r="B162" s="19"/>
      <c r="C162" s="105" t="s">
        <v>212</v>
      </c>
      <c r="D162" s="105" t="s">
        <v>126</v>
      </c>
      <c r="E162" s="106" t="s">
        <v>213</v>
      </c>
      <c r="F162" s="163" t="s">
        <v>214</v>
      </c>
      <c r="G162" s="164"/>
      <c r="H162" s="164"/>
      <c r="I162" s="164"/>
      <c r="J162" s="107" t="s">
        <v>136</v>
      </c>
      <c r="K162" s="108">
        <v>1</v>
      </c>
      <c r="L162" s="165"/>
      <c r="M162" s="164"/>
      <c r="N162" s="165"/>
      <c r="O162" s="164"/>
      <c r="P162" s="164"/>
      <c r="Q162" s="164"/>
      <c r="R162" s="20"/>
      <c r="T162" s="109"/>
      <c r="U162" s="25" t="s">
        <v>39</v>
      </c>
      <c r="V162" s="110">
        <v>0.287</v>
      </c>
      <c r="W162" s="110">
        <f>$V$162*$K$162</f>
        <v>0.287</v>
      </c>
      <c r="X162" s="110">
        <v>0.00016</v>
      </c>
      <c r="Y162" s="110">
        <f>$X$162*$K$162</f>
        <v>0.00016</v>
      </c>
      <c r="Z162" s="110">
        <v>0</v>
      </c>
      <c r="AA162" s="111">
        <f>$Z$162*$K$162</f>
        <v>0</v>
      </c>
      <c r="AR162" s="6" t="s">
        <v>170</v>
      </c>
      <c r="AT162" s="6" t="s">
        <v>126</v>
      </c>
      <c r="AU162" s="6" t="s">
        <v>84</v>
      </c>
      <c r="AY162" s="6" t="s">
        <v>125</v>
      </c>
      <c r="BE162" s="112">
        <f>IF($U$162="základní",$N$162,0)</f>
        <v>0</v>
      </c>
      <c r="BF162" s="112">
        <f>IF($U$162="snížená",$N$162,0)</f>
        <v>0</v>
      </c>
      <c r="BG162" s="112">
        <f>IF($U$162="zákl. přenesená",$N$162,0)</f>
        <v>0</v>
      </c>
      <c r="BH162" s="112">
        <f>IF($U$162="sníž. přenesená",$N$162,0)</f>
        <v>0</v>
      </c>
      <c r="BI162" s="112">
        <f>IF($U$162="nulová",$N$162,0)</f>
        <v>0</v>
      </c>
      <c r="BJ162" s="6" t="s">
        <v>19</v>
      </c>
      <c r="BK162" s="112">
        <f>ROUND($L$162*$K$162,2)</f>
        <v>0</v>
      </c>
      <c r="BL162" s="6" t="s">
        <v>170</v>
      </c>
    </row>
    <row r="163" spans="2:64" s="6" customFormat="1" ht="27" customHeight="1">
      <c r="B163" s="19"/>
      <c r="C163" s="105" t="s">
        <v>215</v>
      </c>
      <c r="D163" s="105" t="s">
        <v>126</v>
      </c>
      <c r="E163" s="106" t="s">
        <v>216</v>
      </c>
      <c r="F163" s="163" t="s">
        <v>217</v>
      </c>
      <c r="G163" s="164"/>
      <c r="H163" s="164"/>
      <c r="I163" s="164"/>
      <c r="J163" s="107" t="s">
        <v>136</v>
      </c>
      <c r="K163" s="108">
        <v>122.4</v>
      </c>
      <c r="L163" s="165"/>
      <c r="M163" s="164"/>
      <c r="N163" s="165"/>
      <c r="O163" s="164"/>
      <c r="P163" s="164"/>
      <c r="Q163" s="164"/>
      <c r="R163" s="20"/>
      <c r="T163" s="109"/>
      <c r="U163" s="25" t="s">
        <v>39</v>
      </c>
      <c r="V163" s="110">
        <v>0.3</v>
      </c>
      <c r="W163" s="110">
        <f>$V$163*$K$163</f>
        <v>36.72</v>
      </c>
      <c r="X163" s="110">
        <v>0.00032</v>
      </c>
      <c r="Y163" s="110">
        <f>$X$163*$K$163</f>
        <v>0.03916800000000001</v>
      </c>
      <c r="Z163" s="110">
        <v>0</v>
      </c>
      <c r="AA163" s="111">
        <f>$Z$163*$K$163</f>
        <v>0</v>
      </c>
      <c r="AR163" s="6" t="s">
        <v>170</v>
      </c>
      <c r="AT163" s="6" t="s">
        <v>126</v>
      </c>
      <c r="AU163" s="6" t="s">
        <v>84</v>
      </c>
      <c r="AY163" s="6" t="s">
        <v>125</v>
      </c>
      <c r="BE163" s="112">
        <f>IF($U$163="základní",$N$163,0)</f>
        <v>0</v>
      </c>
      <c r="BF163" s="112">
        <f>IF($U$163="snížená",$N$163,0)</f>
        <v>0</v>
      </c>
      <c r="BG163" s="112">
        <f>IF($U$163="zákl. přenesená",$N$163,0)</f>
        <v>0</v>
      </c>
      <c r="BH163" s="112">
        <f>IF($U$163="sníž. přenesená",$N$163,0)</f>
        <v>0</v>
      </c>
      <c r="BI163" s="112">
        <f>IF($U$163="nulová",$N$163,0)</f>
        <v>0</v>
      </c>
      <c r="BJ163" s="6" t="s">
        <v>19</v>
      </c>
      <c r="BK163" s="112">
        <f>ROUND($L$163*$K$163,2)</f>
        <v>0</v>
      </c>
      <c r="BL163" s="6" t="s">
        <v>170</v>
      </c>
    </row>
    <row r="164" spans="2:63" s="95" customFormat="1" ht="30.75" customHeight="1">
      <c r="B164" s="96"/>
      <c r="D164" s="104" t="s">
        <v>102</v>
      </c>
      <c r="N164" s="169"/>
      <c r="O164" s="168"/>
      <c r="P164" s="168"/>
      <c r="Q164" s="168"/>
      <c r="R164" s="99"/>
      <c r="T164" s="100"/>
      <c r="W164" s="101">
        <f>$W$165</f>
        <v>14.921750000000001</v>
      </c>
      <c r="Y164" s="101">
        <f>$Y$165</f>
        <v>0.17555</v>
      </c>
      <c r="AA164" s="102">
        <f>$AA$165</f>
        <v>0.054420500000000004</v>
      </c>
      <c r="AR164" s="98" t="s">
        <v>84</v>
      </c>
      <c r="AT164" s="98" t="s">
        <v>73</v>
      </c>
      <c r="AU164" s="98" t="s">
        <v>19</v>
      </c>
      <c r="AY164" s="98" t="s">
        <v>125</v>
      </c>
      <c r="BK164" s="103">
        <f>$BK$165</f>
        <v>0</v>
      </c>
    </row>
    <row r="165" spans="2:64" s="6" customFormat="1" ht="15.75" customHeight="1">
      <c r="B165" s="19"/>
      <c r="C165" s="105" t="s">
        <v>218</v>
      </c>
      <c r="D165" s="105" t="s">
        <v>126</v>
      </c>
      <c r="E165" s="106" t="s">
        <v>219</v>
      </c>
      <c r="F165" s="163" t="s">
        <v>220</v>
      </c>
      <c r="G165" s="164"/>
      <c r="H165" s="164"/>
      <c r="I165" s="164"/>
      <c r="J165" s="107" t="s">
        <v>136</v>
      </c>
      <c r="K165" s="108">
        <v>175.55</v>
      </c>
      <c r="L165" s="165"/>
      <c r="M165" s="164"/>
      <c r="N165" s="165"/>
      <c r="O165" s="164"/>
      <c r="P165" s="164"/>
      <c r="Q165" s="164"/>
      <c r="R165" s="20"/>
      <c r="T165" s="109"/>
      <c r="U165" s="25" t="s">
        <v>39</v>
      </c>
      <c r="V165" s="110">
        <v>0.085</v>
      </c>
      <c r="W165" s="110">
        <f>$V$165*$K$165</f>
        <v>14.921750000000001</v>
      </c>
      <c r="X165" s="110">
        <v>0.001</v>
      </c>
      <c r="Y165" s="110">
        <f>$X$165*$K$165</f>
        <v>0.17555</v>
      </c>
      <c r="Z165" s="110">
        <v>0.00031</v>
      </c>
      <c r="AA165" s="111">
        <f>$Z$165*$K$165</f>
        <v>0.054420500000000004</v>
      </c>
      <c r="AR165" s="6" t="s">
        <v>170</v>
      </c>
      <c r="AT165" s="6" t="s">
        <v>126</v>
      </c>
      <c r="AU165" s="6" t="s">
        <v>84</v>
      </c>
      <c r="AY165" s="6" t="s">
        <v>125</v>
      </c>
      <c r="BE165" s="112">
        <f>IF($U$165="základní",$N$165,0)</f>
        <v>0</v>
      </c>
      <c r="BF165" s="112">
        <f>IF($U$165="snížená",$N$165,0)</f>
        <v>0</v>
      </c>
      <c r="BG165" s="112">
        <f>IF($U$165="zákl. přenesená",$N$165,0)</f>
        <v>0</v>
      </c>
      <c r="BH165" s="112">
        <f>IF($U$165="sníž. přenesená",$N$165,0)</f>
        <v>0</v>
      </c>
      <c r="BI165" s="112">
        <f>IF($U$165="nulová",$N$165,0)</f>
        <v>0</v>
      </c>
      <c r="BJ165" s="6" t="s">
        <v>19</v>
      </c>
      <c r="BK165" s="112">
        <f>ROUND($L$165*$K$165,2)</f>
        <v>0</v>
      </c>
      <c r="BL165" s="6" t="s">
        <v>170</v>
      </c>
    </row>
    <row r="166" spans="2:63" s="95" customFormat="1" ht="37.5" customHeight="1">
      <c r="B166" s="96"/>
      <c r="D166" s="97" t="s">
        <v>103</v>
      </c>
      <c r="N166" s="167"/>
      <c r="O166" s="168"/>
      <c r="P166" s="168"/>
      <c r="Q166" s="168"/>
      <c r="R166" s="99"/>
      <c r="T166" s="100"/>
      <c r="W166" s="101">
        <f>$W$167</f>
        <v>0</v>
      </c>
      <c r="Y166" s="101">
        <f>$Y$167</f>
        <v>0</v>
      </c>
      <c r="AA166" s="102">
        <f>$AA$167</f>
        <v>0</v>
      </c>
      <c r="AR166" s="98" t="s">
        <v>133</v>
      </c>
      <c r="AT166" s="98" t="s">
        <v>73</v>
      </c>
      <c r="AU166" s="98" t="s">
        <v>74</v>
      </c>
      <c r="AY166" s="98" t="s">
        <v>125</v>
      </c>
      <c r="BK166" s="103">
        <f>$BK$167</f>
        <v>0</v>
      </c>
    </row>
    <row r="167" spans="2:63" s="95" customFormat="1" ht="21" customHeight="1">
      <c r="B167" s="96"/>
      <c r="D167" s="104" t="s">
        <v>104</v>
      </c>
      <c r="N167" s="169"/>
      <c r="O167" s="168"/>
      <c r="P167" s="168"/>
      <c r="Q167" s="168"/>
      <c r="R167" s="99"/>
      <c r="T167" s="100"/>
      <c r="W167" s="101">
        <f>$W$168</f>
        <v>0</v>
      </c>
      <c r="Y167" s="101">
        <f>$Y$168</f>
        <v>0</v>
      </c>
      <c r="AA167" s="102">
        <f>$AA$168</f>
        <v>0</v>
      </c>
      <c r="AR167" s="98" t="s">
        <v>133</v>
      </c>
      <c r="AT167" s="98" t="s">
        <v>73</v>
      </c>
      <c r="AU167" s="98" t="s">
        <v>19</v>
      </c>
      <c r="AY167" s="98" t="s">
        <v>125</v>
      </c>
      <c r="BK167" s="103">
        <f>$BK$168</f>
        <v>0</v>
      </c>
    </row>
    <row r="168" spans="2:64" s="6" customFormat="1" ht="27" customHeight="1">
      <c r="B168" s="19"/>
      <c r="C168" s="105" t="s">
        <v>221</v>
      </c>
      <c r="D168" s="105" t="s">
        <v>126</v>
      </c>
      <c r="E168" s="106" t="s">
        <v>222</v>
      </c>
      <c r="F168" s="163" t="s">
        <v>223</v>
      </c>
      <c r="G168" s="164"/>
      <c r="H168" s="164"/>
      <c r="I168" s="164"/>
      <c r="J168" s="107" t="s">
        <v>224</v>
      </c>
      <c r="K168" s="108">
        <v>1</v>
      </c>
      <c r="L168" s="165"/>
      <c r="M168" s="164"/>
      <c r="N168" s="165"/>
      <c r="O168" s="164"/>
      <c r="P168" s="164"/>
      <c r="Q168" s="164"/>
      <c r="R168" s="20"/>
      <c r="T168" s="109"/>
      <c r="U168" s="25" t="s">
        <v>39</v>
      </c>
      <c r="V168" s="110">
        <v>0</v>
      </c>
      <c r="W168" s="110">
        <f>$V$168*$K$168</f>
        <v>0</v>
      </c>
      <c r="X168" s="110">
        <v>0</v>
      </c>
      <c r="Y168" s="110">
        <f>$X$168*$K$168</f>
        <v>0</v>
      </c>
      <c r="Z168" s="110">
        <v>0</v>
      </c>
      <c r="AA168" s="111">
        <f>$Z$168*$K$168</f>
        <v>0</v>
      </c>
      <c r="AR168" s="6" t="s">
        <v>225</v>
      </c>
      <c r="AT168" s="6" t="s">
        <v>126</v>
      </c>
      <c r="AU168" s="6" t="s">
        <v>84</v>
      </c>
      <c r="AY168" s="6" t="s">
        <v>125</v>
      </c>
      <c r="BE168" s="112">
        <f>IF($U$168="základní",$N$168,0)</f>
        <v>0</v>
      </c>
      <c r="BF168" s="112">
        <f>IF($U$168="snížená",$N$168,0)</f>
        <v>0</v>
      </c>
      <c r="BG168" s="112">
        <f>IF($U$168="zákl. přenesená",$N$168,0)</f>
        <v>0</v>
      </c>
      <c r="BH168" s="112">
        <f>IF($U$168="sníž. přenesená",$N$168,0)</f>
        <v>0</v>
      </c>
      <c r="BI168" s="112">
        <f>IF($U$168="nulová",$N$168,0)</f>
        <v>0</v>
      </c>
      <c r="BJ168" s="6" t="s">
        <v>19</v>
      </c>
      <c r="BK168" s="112">
        <f>ROUND($L$168*$K$168,2)</f>
        <v>0</v>
      </c>
      <c r="BL168" s="6" t="s">
        <v>225</v>
      </c>
    </row>
    <row r="169" spans="2:63" s="95" customFormat="1" ht="37.5" customHeight="1">
      <c r="B169" s="96"/>
      <c r="D169" s="97" t="s">
        <v>105</v>
      </c>
      <c r="N169" s="167"/>
      <c r="O169" s="168"/>
      <c r="P169" s="168"/>
      <c r="Q169" s="168"/>
      <c r="R169" s="99"/>
      <c r="T169" s="100"/>
      <c r="W169" s="101">
        <f>$W$170</f>
        <v>0</v>
      </c>
      <c r="Y169" s="101">
        <f>$Y$170</f>
        <v>0</v>
      </c>
      <c r="AA169" s="102">
        <f>$AA$170</f>
        <v>0</v>
      </c>
      <c r="AR169" s="98" t="s">
        <v>130</v>
      </c>
      <c r="AT169" s="98" t="s">
        <v>73</v>
      </c>
      <c r="AU169" s="98" t="s">
        <v>74</v>
      </c>
      <c r="AY169" s="98" t="s">
        <v>125</v>
      </c>
      <c r="BK169" s="103">
        <f>$BK$170</f>
        <v>0</v>
      </c>
    </row>
    <row r="170" spans="2:64" s="6" customFormat="1" ht="15.75" customHeight="1">
      <c r="B170" s="19"/>
      <c r="C170" s="105" t="s">
        <v>226</v>
      </c>
      <c r="D170" s="105" t="s">
        <v>126</v>
      </c>
      <c r="E170" s="106" t="s">
        <v>227</v>
      </c>
      <c r="F170" s="163" t="s">
        <v>228</v>
      </c>
      <c r="G170" s="164"/>
      <c r="H170" s="164"/>
      <c r="I170" s="164"/>
      <c r="J170" s="107" t="s">
        <v>229</v>
      </c>
      <c r="K170" s="108">
        <v>15</v>
      </c>
      <c r="L170" s="165"/>
      <c r="M170" s="164"/>
      <c r="N170" s="165"/>
      <c r="O170" s="164"/>
      <c r="P170" s="164"/>
      <c r="Q170" s="164"/>
      <c r="R170" s="20"/>
      <c r="T170" s="109"/>
      <c r="U170" s="25" t="s">
        <v>39</v>
      </c>
      <c r="V170" s="110">
        <v>0</v>
      </c>
      <c r="W170" s="110">
        <f>$V$170*$K$170</f>
        <v>0</v>
      </c>
      <c r="X170" s="110">
        <v>0</v>
      </c>
      <c r="Y170" s="110">
        <f>$X$170*$K$170</f>
        <v>0</v>
      </c>
      <c r="Z170" s="110">
        <v>0</v>
      </c>
      <c r="AA170" s="111">
        <f>$Z$170*$K$170</f>
        <v>0</v>
      </c>
      <c r="AR170" s="6" t="s">
        <v>230</v>
      </c>
      <c r="AT170" s="6" t="s">
        <v>126</v>
      </c>
      <c r="AU170" s="6" t="s">
        <v>19</v>
      </c>
      <c r="AY170" s="6" t="s">
        <v>125</v>
      </c>
      <c r="BE170" s="112">
        <f>IF($U$170="základní",$N$170,0)</f>
        <v>0</v>
      </c>
      <c r="BF170" s="112">
        <f>IF($U$170="snížená",$N$170,0)</f>
        <v>0</v>
      </c>
      <c r="BG170" s="112">
        <f>IF($U$170="zákl. přenesená",$N$170,0)</f>
        <v>0</v>
      </c>
      <c r="BH170" s="112">
        <f>IF($U$170="sníž. přenesená",$N$170,0)</f>
        <v>0</v>
      </c>
      <c r="BI170" s="112">
        <f>IF($U$170="nulová",$N$170,0)</f>
        <v>0</v>
      </c>
      <c r="BJ170" s="6" t="s">
        <v>19</v>
      </c>
      <c r="BK170" s="112">
        <f>ROUND($L$170*$K$170,2)</f>
        <v>0</v>
      </c>
      <c r="BL170" s="6" t="s">
        <v>230</v>
      </c>
    </row>
    <row r="171" spans="2:63" s="95" customFormat="1" ht="37.5" customHeight="1">
      <c r="B171" s="96"/>
      <c r="D171" s="97" t="s">
        <v>106</v>
      </c>
      <c r="N171" s="167"/>
      <c r="O171" s="168"/>
      <c r="P171" s="168"/>
      <c r="Q171" s="168"/>
      <c r="R171" s="99"/>
      <c r="T171" s="100"/>
      <c r="W171" s="101">
        <f>$W$172+$W$175</f>
        <v>0</v>
      </c>
      <c r="Y171" s="101">
        <f>$Y$172+$Y$175</f>
        <v>0</v>
      </c>
      <c r="AA171" s="102">
        <f>$AA$172+$AA$175</f>
        <v>0</v>
      </c>
      <c r="AR171" s="98" t="s">
        <v>139</v>
      </c>
      <c r="AT171" s="98" t="s">
        <v>73</v>
      </c>
      <c r="AU171" s="98" t="s">
        <v>74</v>
      </c>
      <c r="AY171" s="98" t="s">
        <v>125</v>
      </c>
      <c r="BK171" s="103">
        <f>$BK$172+$BK$175</f>
        <v>0</v>
      </c>
    </row>
    <row r="172" spans="2:63" s="95" customFormat="1" ht="21" customHeight="1">
      <c r="B172" s="96"/>
      <c r="D172" s="104" t="s">
        <v>107</v>
      </c>
      <c r="N172" s="169"/>
      <c r="O172" s="168"/>
      <c r="P172" s="168"/>
      <c r="Q172" s="168"/>
      <c r="R172" s="99"/>
      <c r="T172" s="100"/>
      <c r="W172" s="101">
        <f>SUM($W$173:$W$174)</f>
        <v>0</v>
      </c>
      <c r="Y172" s="101">
        <f>SUM($Y$173:$Y$174)</f>
        <v>0</v>
      </c>
      <c r="AA172" s="102">
        <f>SUM($AA$173:$AA$174)</f>
        <v>0</v>
      </c>
      <c r="AR172" s="98" t="s">
        <v>139</v>
      </c>
      <c r="AT172" s="98" t="s">
        <v>73</v>
      </c>
      <c r="AU172" s="98" t="s">
        <v>19</v>
      </c>
      <c r="AY172" s="98" t="s">
        <v>125</v>
      </c>
      <c r="BK172" s="103">
        <f>SUM($BK$173:$BK$174)</f>
        <v>0</v>
      </c>
    </row>
    <row r="173" spans="2:64" s="6" customFormat="1" ht="15.75" customHeight="1">
      <c r="B173" s="19"/>
      <c r="C173" s="105" t="s">
        <v>231</v>
      </c>
      <c r="D173" s="105" t="s">
        <v>126</v>
      </c>
      <c r="E173" s="106" t="s">
        <v>232</v>
      </c>
      <c r="F173" s="163" t="s">
        <v>233</v>
      </c>
      <c r="G173" s="164"/>
      <c r="H173" s="164"/>
      <c r="I173" s="164"/>
      <c r="J173" s="107" t="s">
        <v>234</v>
      </c>
      <c r="K173" s="108">
        <v>1</v>
      </c>
      <c r="L173" s="165"/>
      <c r="M173" s="164"/>
      <c r="N173" s="165"/>
      <c r="O173" s="164"/>
      <c r="P173" s="164"/>
      <c r="Q173" s="164"/>
      <c r="R173" s="20"/>
      <c r="T173" s="109"/>
      <c r="U173" s="25" t="s">
        <v>39</v>
      </c>
      <c r="V173" s="110">
        <v>0</v>
      </c>
      <c r="W173" s="110">
        <f>$V$173*$K$173</f>
        <v>0</v>
      </c>
      <c r="X173" s="110">
        <v>0</v>
      </c>
      <c r="Y173" s="110">
        <f>$X$173*$K$173</f>
        <v>0</v>
      </c>
      <c r="Z173" s="110">
        <v>0</v>
      </c>
      <c r="AA173" s="111">
        <f>$Z$173*$K$173</f>
        <v>0</v>
      </c>
      <c r="AR173" s="6" t="s">
        <v>235</v>
      </c>
      <c r="AT173" s="6" t="s">
        <v>126</v>
      </c>
      <c r="AU173" s="6" t="s">
        <v>84</v>
      </c>
      <c r="AY173" s="6" t="s">
        <v>125</v>
      </c>
      <c r="BE173" s="112">
        <f>IF($U$173="základní",$N$173,0)</f>
        <v>0</v>
      </c>
      <c r="BF173" s="112">
        <f>IF($U$173="snížená",$N$173,0)</f>
        <v>0</v>
      </c>
      <c r="BG173" s="112">
        <f>IF($U$173="zákl. přenesená",$N$173,0)</f>
        <v>0</v>
      </c>
      <c r="BH173" s="112">
        <f>IF($U$173="sníž. přenesená",$N$173,0)</f>
        <v>0</v>
      </c>
      <c r="BI173" s="112">
        <f>IF($U$173="nulová",$N$173,0)</f>
        <v>0</v>
      </c>
      <c r="BJ173" s="6" t="s">
        <v>19</v>
      </c>
      <c r="BK173" s="112">
        <f>ROUND($L$173*$K$173,2)</f>
        <v>0</v>
      </c>
      <c r="BL173" s="6" t="s">
        <v>235</v>
      </c>
    </row>
    <row r="174" spans="2:64" s="6" customFormat="1" ht="15.75" customHeight="1">
      <c r="B174" s="19"/>
      <c r="C174" s="105" t="s">
        <v>236</v>
      </c>
      <c r="D174" s="105" t="s">
        <v>126</v>
      </c>
      <c r="E174" s="106" t="s">
        <v>237</v>
      </c>
      <c r="F174" s="163" t="s">
        <v>238</v>
      </c>
      <c r="G174" s="164"/>
      <c r="H174" s="164"/>
      <c r="I174" s="164"/>
      <c r="J174" s="107" t="s">
        <v>234</v>
      </c>
      <c r="K174" s="108">
        <v>1</v>
      </c>
      <c r="L174" s="165"/>
      <c r="M174" s="164"/>
      <c r="N174" s="165"/>
      <c r="O174" s="164"/>
      <c r="P174" s="164"/>
      <c r="Q174" s="164"/>
      <c r="R174" s="20"/>
      <c r="T174" s="109"/>
      <c r="U174" s="25" t="s">
        <v>39</v>
      </c>
      <c r="V174" s="110">
        <v>0</v>
      </c>
      <c r="W174" s="110">
        <f>$V$174*$K$174</f>
        <v>0</v>
      </c>
      <c r="X174" s="110">
        <v>0</v>
      </c>
      <c r="Y174" s="110">
        <f>$X$174*$K$174</f>
        <v>0</v>
      </c>
      <c r="Z174" s="110">
        <v>0</v>
      </c>
      <c r="AA174" s="111">
        <f>$Z$174*$K$174</f>
        <v>0</v>
      </c>
      <c r="AR174" s="6" t="s">
        <v>235</v>
      </c>
      <c r="AT174" s="6" t="s">
        <v>126</v>
      </c>
      <c r="AU174" s="6" t="s">
        <v>84</v>
      </c>
      <c r="AY174" s="6" t="s">
        <v>125</v>
      </c>
      <c r="BE174" s="112">
        <f>IF($U$174="základní",$N$174,0)</f>
        <v>0</v>
      </c>
      <c r="BF174" s="112">
        <f>IF($U$174="snížená",$N$174,0)</f>
        <v>0</v>
      </c>
      <c r="BG174" s="112">
        <f>IF($U$174="zákl. přenesená",$N$174,0)</f>
        <v>0</v>
      </c>
      <c r="BH174" s="112">
        <f>IF($U$174="sníž. přenesená",$N$174,0)</f>
        <v>0</v>
      </c>
      <c r="BI174" s="112">
        <f>IF($U$174="nulová",$N$174,0)</f>
        <v>0</v>
      </c>
      <c r="BJ174" s="6" t="s">
        <v>19</v>
      </c>
      <c r="BK174" s="112">
        <f>ROUND($L$174*$K$174,2)</f>
        <v>0</v>
      </c>
      <c r="BL174" s="6" t="s">
        <v>235</v>
      </c>
    </row>
    <row r="175" spans="2:63" s="95" customFormat="1" ht="30.75" customHeight="1">
      <c r="B175" s="96"/>
      <c r="D175" s="104" t="s">
        <v>108</v>
      </c>
      <c r="N175" s="169"/>
      <c r="O175" s="168"/>
      <c r="P175" s="168"/>
      <c r="Q175" s="168"/>
      <c r="R175" s="99"/>
      <c r="T175" s="100"/>
      <c r="W175" s="101">
        <f>$W$176</f>
        <v>0</v>
      </c>
      <c r="Y175" s="101">
        <f>$Y$176</f>
        <v>0</v>
      </c>
      <c r="AA175" s="102">
        <f>$AA$176</f>
        <v>0</v>
      </c>
      <c r="AR175" s="98" t="s">
        <v>139</v>
      </c>
      <c r="AT175" s="98" t="s">
        <v>73</v>
      </c>
      <c r="AU175" s="98" t="s">
        <v>19</v>
      </c>
      <c r="AY175" s="98" t="s">
        <v>125</v>
      </c>
      <c r="BK175" s="103">
        <f>$BK$176</f>
        <v>0</v>
      </c>
    </row>
    <row r="176" spans="2:64" s="6" customFormat="1" ht="15.75" customHeight="1">
      <c r="B176" s="19"/>
      <c r="C176" s="105" t="s">
        <v>239</v>
      </c>
      <c r="D176" s="105" t="s">
        <v>126</v>
      </c>
      <c r="E176" s="106" t="s">
        <v>240</v>
      </c>
      <c r="F176" s="163" t="s">
        <v>241</v>
      </c>
      <c r="G176" s="164"/>
      <c r="H176" s="164"/>
      <c r="I176" s="164"/>
      <c r="J176" s="107" t="s">
        <v>234</v>
      </c>
      <c r="K176" s="108">
        <v>1</v>
      </c>
      <c r="L176" s="165"/>
      <c r="M176" s="164"/>
      <c r="N176" s="165"/>
      <c r="O176" s="164"/>
      <c r="P176" s="164"/>
      <c r="Q176" s="164"/>
      <c r="R176" s="20"/>
      <c r="T176" s="109"/>
      <c r="U176" s="113" t="s">
        <v>39</v>
      </c>
      <c r="V176" s="114">
        <v>0</v>
      </c>
      <c r="W176" s="114">
        <f>$V$176*$K$176</f>
        <v>0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235</v>
      </c>
      <c r="AT176" s="6" t="s">
        <v>126</v>
      </c>
      <c r="AU176" s="6" t="s">
        <v>84</v>
      </c>
      <c r="AY176" s="6" t="s">
        <v>125</v>
      </c>
      <c r="BE176" s="112">
        <f>IF($U$176="základní",$N$176,0)</f>
        <v>0</v>
      </c>
      <c r="BF176" s="112">
        <f>IF($U$176="snížená",$N$176,0)</f>
        <v>0</v>
      </c>
      <c r="BG176" s="112">
        <f>IF($U$176="zákl. přenesená",$N$176,0)</f>
        <v>0</v>
      </c>
      <c r="BH176" s="112">
        <f>IF($U$176="sníž. přenesená",$N$176,0)</f>
        <v>0</v>
      </c>
      <c r="BI176" s="112">
        <f>IF($U$176="nulová",$N$176,0)</f>
        <v>0</v>
      </c>
      <c r="BJ176" s="6" t="s">
        <v>19</v>
      </c>
      <c r="BK176" s="112">
        <f>ROUND($L$176*$K$176,2)</f>
        <v>0</v>
      </c>
      <c r="BL176" s="6" t="s">
        <v>235</v>
      </c>
    </row>
    <row r="177" spans="2:18" s="6" customFormat="1" ht="7.5" customHeight="1">
      <c r="B177" s="40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s="2" customFormat="1" ht="14.25" customHeight="1"/>
  </sheetData>
  <sheetProtection/>
  <mergeCells count="190">
    <mergeCell ref="H1:K1"/>
    <mergeCell ref="S2:AC2"/>
    <mergeCell ref="N169:Q169"/>
    <mergeCell ref="N171:Q171"/>
    <mergeCell ref="N172:Q172"/>
    <mergeCell ref="N175:Q175"/>
    <mergeCell ref="N161:Q161"/>
    <mergeCell ref="N164:Q164"/>
    <mergeCell ref="N166:Q166"/>
    <mergeCell ref="N167:Q167"/>
    <mergeCell ref="N145:Q145"/>
    <mergeCell ref="N150:Q150"/>
    <mergeCell ref="N152:Q152"/>
    <mergeCell ref="N153:Q153"/>
    <mergeCell ref="F174:I174"/>
    <mergeCell ref="L174:M174"/>
    <mergeCell ref="N174:Q174"/>
    <mergeCell ref="F165:I165"/>
    <mergeCell ref="L165:M165"/>
    <mergeCell ref="N165:Q165"/>
    <mergeCell ref="F176:I176"/>
    <mergeCell ref="L176:M176"/>
    <mergeCell ref="N176:Q176"/>
    <mergeCell ref="F170:I170"/>
    <mergeCell ref="L170:M170"/>
    <mergeCell ref="N170:Q170"/>
    <mergeCell ref="F173:I173"/>
    <mergeCell ref="L173:M173"/>
    <mergeCell ref="N173:Q173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4:I134"/>
    <mergeCell ref="L134:M134"/>
    <mergeCell ref="N134:Q134"/>
    <mergeCell ref="F136:I136"/>
    <mergeCell ref="L136:M136"/>
    <mergeCell ref="N136:Q136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9:I129"/>
    <mergeCell ref="L129:M129"/>
    <mergeCell ref="N129:Q129"/>
    <mergeCell ref="N128:Q128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F115:P115"/>
    <mergeCell ref="M117:P117"/>
    <mergeCell ref="M119:Q119"/>
    <mergeCell ref="M120:Q120"/>
    <mergeCell ref="N103:Q103"/>
    <mergeCell ref="N105:Q105"/>
    <mergeCell ref="L107:Q107"/>
    <mergeCell ref="C113:Q113"/>
    <mergeCell ref="N99:Q99"/>
    <mergeCell ref="N100:Q100"/>
    <mergeCell ref="N101:Q101"/>
    <mergeCell ref="N102:Q102"/>
    <mergeCell ref="N95:Q95"/>
    <mergeCell ref="N96:Q96"/>
    <mergeCell ref="N97:Q97"/>
    <mergeCell ref="N98:Q98"/>
    <mergeCell ref="N91:Q91"/>
    <mergeCell ref="N92:Q92"/>
    <mergeCell ref="N93:Q93"/>
    <mergeCell ref="N94:Q94"/>
    <mergeCell ref="N87:Q87"/>
    <mergeCell ref="N88:Q88"/>
    <mergeCell ref="N89:Q89"/>
    <mergeCell ref="N90:Q90"/>
    <mergeCell ref="M82:Q82"/>
    <mergeCell ref="M83:Q83"/>
    <mergeCell ref="C85:G85"/>
    <mergeCell ref="N85:Q85"/>
    <mergeCell ref="L34:P34"/>
    <mergeCell ref="C76:Q76"/>
    <mergeCell ref="F78:P78"/>
    <mergeCell ref="M80:P80"/>
    <mergeCell ref="H31:J31"/>
    <mergeCell ref="M31:P31"/>
    <mergeCell ref="H32:J32"/>
    <mergeCell ref="M32:P32"/>
    <mergeCell ref="H29:J29"/>
    <mergeCell ref="M29:P29"/>
    <mergeCell ref="H30:J30"/>
    <mergeCell ref="M30:P30"/>
    <mergeCell ref="M23:P23"/>
    <mergeCell ref="M24:P24"/>
    <mergeCell ref="M26:P26"/>
    <mergeCell ref="H28:J28"/>
    <mergeCell ref="M28:P28"/>
    <mergeCell ref="O16:P16"/>
    <mergeCell ref="O17:P17"/>
    <mergeCell ref="O19:P19"/>
    <mergeCell ref="O20:P20"/>
    <mergeCell ref="O10:P10"/>
    <mergeCell ref="O11:P11"/>
    <mergeCell ref="O13:P13"/>
    <mergeCell ref="O14:P14"/>
    <mergeCell ref="C2:Q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knapík</dc:creator>
  <cp:keywords/>
  <dc:description/>
  <cp:lastModifiedBy>Milan Jáchim</cp:lastModifiedBy>
  <dcterms:created xsi:type="dcterms:W3CDTF">2014-02-18T19:47:26Z</dcterms:created>
  <dcterms:modified xsi:type="dcterms:W3CDTF">2014-02-25T13:02:07Z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