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_3.0 - SOUPIS VEDLEJŠ..." sheetId="2" r:id="rId2"/>
    <sheet name="2022_3.1 - IO 01 Stoka A ..." sheetId="3" r:id="rId3"/>
    <sheet name="2022_3.2 - IO 02 Stoka B ..." sheetId="4" r:id="rId4"/>
    <sheet name="2022_3.3 - IO 03 Výtlak" sheetId="5" r:id="rId5"/>
    <sheet name="2022_3.5 - IO 05 Vodovod ..." sheetId="6" r:id="rId6"/>
    <sheet name="2022_3.6 - IO 06 Stoka C ..." sheetId="7" r:id="rId7"/>
    <sheet name="2022_3.7. - SO 01 Čerpací..." sheetId="8" r:id="rId8"/>
    <sheet name="2022_3.8.1 - Strojní část..." sheetId="9" r:id="rId9"/>
    <sheet name="2022_3.8.2 - PS 01.1 Elek..." sheetId="10" r:id="rId10"/>
    <sheet name="2022_3.8.2.1. - Přípojka nn" sheetId="11" r:id="rId11"/>
    <sheet name="2022_3.8.2.2. - Dodávky a..." sheetId="12" r:id="rId12"/>
    <sheet name="2022_3.8.2.3. - Rozvaděč RM1" sheetId="13" r:id="rId13"/>
  </sheets>
  <definedNames>
    <definedName name="_xlnm.Print_Area" localSheetId="0">'Rekapitulace stavby'!$D$4:$AO$76,'Rekapitulace stavby'!$C$82:$AQ$109</definedName>
    <definedName name="_xlnm._FilterDatabase" localSheetId="1" hidden="1">'2022_3.0 - SOUPIS VEDLEJŠ...'!$C$120:$K$163</definedName>
    <definedName name="_xlnm.Print_Area" localSheetId="1">'2022_3.0 - SOUPIS VEDLEJŠ...'!$C$4:$J$75,'2022_3.0 - SOUPIS VEDLEJŠ...'!$C$108:$J$163</definedName>
    <definedName name="_xlnm._FilterDatabase" localSheetId="2" hidden="1">'2022_3.1 - IO 01 Stoka A ...'!$C$130:$K$444</definedName>
    <definedName name="_xlnm.Print_Area" localSheetId="2">'2022_3.1 - IO 01 Stoka A ...'!$C$4:$J$75,'2022_3.1 - IO 01 Stoka A ...'!$C$118:$J$444</definedName>
    <definedName name="_xlnm._FilterDatabase" localSheetId="3" hidden="1">'2022_3.2 - IO 02 Stoka B ...'!$C$127:$K$350</definedName>
    <definedName name="_xlnm.Print_Area" localSheetId="3">'2022_3.2 - IO 02 Stoka B ...'!$C$4:$J$75,'2022_3.2 - IO 02 Stoka B ...'!$C$115:$J$350</definedName>
    <definedName name="_xlnm._FilterDatabase" localSheetId="4" hidden="1">'2022_3.3 - IO 03 Výtlak'!$C$128:$K$477</definedName>
    <definedName name="_xlnm.Print_Area" localSheetId="4">'2022_3.3 - IO 03 Výtlak'!$C$4:$J$75,'2022_3.3 - IO 03 Výtlak'!$C$116:$J$477</definedName>
    <definedName name="_xlnm._FilterDatabase" localSheetId="5" hidden="1">'2022_3.5 - IO 05 Vodovod ...'!$C$124:$K$399</definedName>
    <definedName name="_xlnm.Print_Area" localSheetId="5">'2022_3.5 - IO 05 Vodovod ...'!$C$4:$J$75,'2022_3.5 - IO 05 Vodovod ...'!$C$112:$J$399</definedName>
    <definedName name="_xlnm._FilterDatabase" localSheetId="6" hidden="1">'2022_3.6 - IO 06 Stoka C ...'!$C$128:$K$352</definedName>
    <definedName name="_xlnm.Print_Area" localSheetId="6">'2022_3.6 - IO 06 Stoka C ...'!$C$4:$J$75,'2022_3.6 - IO 06 Stoka C ...'!$C$116:$J$352</definedName>
    <definedName name="_xlnm._FilterDatabase" localSheetId="7" hidden="1">'2022_3.7. - SO 01 Čerpací...'!$C$125:$K$269</definedName>
    <definedName name="_xlnm.Print_Area" localSheetId="7">'2022_3.7. - SO 01 Čerpací...'!$C$4:$J$75,'2022_3.7. - SO 01 Čerpací...'!$C$113:$J$269</definedName>
    <definedName name="_xlnm._FilterDatabase" localSheetId="8" hidden="1">'2022_3.8.1 - Strojní část...'!$C$122:$K$195</definedName>
    <definedName name="_xlnm.Print_Area" localSheetId="8">'2022_3.8.1 - Strojní část...'!$C$4:$J$75,'2022_3.8.1 - Strojní část...'!$C$108:$J$195</definedName>
    <definedName name="_xlnm._FilterDatabase" localSheetId="9" hidden="1">'2022_3.8.2 - PS 01.1 Elek...'!$C$120:$K$123</definedName>
    <definedName name="_xlnm.Print_Area" localSheetId="9">'2022_3.8.2 - PS 01.1 Elek...'!$C$4:$J$75,'2022_3.8.2 - PS 01.1 Elek...'!$C$106:$J$123</definedName>
    <definedName name="_xlnm._FilterDatabase" localSheetId="10" hidden="1">'2022_3.8.2.1. - Přípojka nn'!$C$130:$K$207</definedName>
    <definedName name="_xlnm.Print_Area" localSheetId="10">'2022_3.8.2.1. - Přípojka nn'!$C$4:$J$75,'2022_3.8.2.1. - Přípojka nn'!$C$114:$J$207</definedName>
    <definedName name="_xlnm._FilterDatabase" localSheetId="11" hidden="1">'2022_3.8.2.2. - Dodávky a...'!$C$132:$K$214</definedName>
    <definedName name="_xlnm.Print_Area" localSheetId="11">'2022_3.8.2.2. - Dodávky a...'!$C$4:$J$75,'2022_3.8.2.2. - Dodávky a...'!$C$116:$J$214</definedName>
    <definedName name="_xlnm._FilterDatabase" localSheetId="12" hidden="1">'2022_3.8.2.3. - Rozvaděč RM1'!$C$132:$K$317</definedName>
    <definedName name="_xlnm.Print_Area" localSheetId="12">'2022_3.8.2.3. - Rozvaděč RM1'!$C$4:$J$75,'2022_3.8.2.3. - Rozvaděč RM1'!$C$116:$J$317</definedName>
    <definedName name="_xlnm.Print_Titles" localSheetId="0">'Rekapitulace stavby'!$92:$92</definedName>
    <definedName name="_xlnm.Print_Titles" localSheetId="1">'2022_3.0 - SOUPIS VEDLEJŠ...'!$120:$120</definedName>
    <definedName name="_xlnm.Print_Titles" localSheetId="2">'2022_3.1 - IO 01 Stoka A ...'!$130:$130</definedName>
    <definedName name="_xlnm.Print_Titles" localSheetId="3">'2022_3.2 - IO 02 Stoka B ...'!$127:$127</definedName>
    <definedName name="_xlnm.Print_Titles" localSheetId="4">'2022_3.3 - IO 03 Výtlak'!$128:$128</definedName>
    <definedName name="_xlnm.Print_Titles" localSheetId="5">'2022_3.5 - IO 05 Vodovod ...'!$124:$124</definedName>
    <definedName name="_xlnm.Print_Titles" localSheetId="6">'2022_3.6 - IO 06 Stoka C ...'!$128:$128</definedName>
    <definedName name="_xlnm.Print_Titles" localSheetId="7">'2022_3.7. - SO 01 Čerpací...'!$125:$125</definedName>
    <definedName name="_xlnm.Print_Titles" localSheetId="8">'2022_3.8.1 - Strojní část...'!$122:$122</definedName>
    <definedName name="_xlnm.Print_Titles" localSheetId="9">'2022_3.8.2 - PS 01.1 Elek...'!$120:$120</definedName>
    <definedName name="_xlnm.Print_Titles" localSheetId="10">'2022_3.8.2.1. - Přípojka nn'!$130:$130</definedName>
    <definedName name="_xlnm.Print_Titles" localSheetId="11">'2022_3.8.2.2. - Dodávky a...'!$132:$132</definedName>
    <definedName name="_xlnm.Print_Titles" localSheetId="12">'2022_3.8.2.3. - Rozvaděč RM1'!$132:$132</definedName>
  </definedNames>
  <calcPr fullCalcOnLoad="1"/>
</workbook>
</file>

<file path=xl/sharedStrings.xml><?xml version="1.0" encoding="utf-8"?>
<sst xmlns="http://schemas.openxmlformats.org/spreadsheetml/2006/main" count="19328" uniqueCount="1979">
  <si>
    <t>Export Komplet</t>
  </si>
  <si>
    <t/>
  </si>
  <si>
    <t>2.0</t>
  </si>
  <si>
    <t>ZAMOK</t>
  </si>
  <si>
    <t>False</t>
  </si>
  <si>
    <t>{affdfba7-7bf9-4616-80e0-4dae304f9228}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</si>
  <si>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</si>
  <si>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</si>
  <si>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</si>
  <si>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</si>
  <si>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</si>
  <si>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</si>
  <si>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</si>
  <si>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</si>
  <si>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</si>
  <si>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</si>
  <si>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</si>
  <si>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Odkanalizování Holičky</t>
  </si>
  <si>
    <t>KSO:</t>
  </si>
  <si>
    <t>827 21 1</t>
  </si>
  <si>
    <t>CC-CZ:</t>
  </si>
  <si>
    <t>22231</t>
  </si>
  <si>
    <t>Místo:</t>
  </si>
  <si>
    <t>Třeboň</t>
  </si>
  <si>
    <t>Datum:</t>
  </si>
  <si>
    <t>21. 4. 2023</t>
  </si>
  <si>
    <t>CZ-CPV:</t>
  </si>
  <si>
    <t>45231300-8</t>
  </si>
  <si>
    <t>CZ-CPA:</t>
  </si>
  <si>
    <t>42.21.22</t>
  </si>
  <si>
    <t>Zadavatel:</t>
  </si>
  <si>
    <t>IČ:</t>
  </si>
  <si>
    <t>00247618</t>
  </si>
  <si>
    <t>Město Třeboň</t>
  </si>
  <si>
    <t>DIČ:</t>
  </si>
  <si>
    <t>Uchazeč:</t>
  </si>
  <si>
    <t>Vyplň údaj</t>
  </si>
  <si>
    <t>Projektant:</t>
  </si>
  <si>
    <t>47116901</t>
  </si>
  <si>
    <t>Vodohospodářský rozvoj a výstavba a.s.</t>
  </si>
  <si>
    <t>True</t>
  </si>
  <si>
    <t>Zpracovatel:</t>
  </si>
  <si>
    <t xml:space="preserve"> </t>
  </si>
  <si>
    <t>Poznámka:</t>
  </si>
  <si>
    <t>Soupis prací je stanoven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 sloupci "Cenová soustava" uveden žádný údaj 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</si>
  <si>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</si>
  <si>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</si>
  <si>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</si>
  <si>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</si>
  <si>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</si>
  <si>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</si>
  <si>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</si>
  <si>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</si>
  <si>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</si>
  <si>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</si>
  <si>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</si>
  <si>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</si>
  <si>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</si>
  <si>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</si>
  <si>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</si>
  <si>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</si>
  <si>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</si>
  <si>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</si>
  <si>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</si>
  <si>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</si>
  <si>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</si>
  <si>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</si>
  <si>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</si>
  <si>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</si>
  <si>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</si>
  <si>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</si>
  <si>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</si>
  <si>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</si>
  <si>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</si>
  <si>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</si>
  <si>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</si>
  <si>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</si>
  <si>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</si>
  <si>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</si>
  <si>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</si>
  <si>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</si>
  <si>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</si>
  <si>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</si>
  <si>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</si>
  <si>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</si>
  <si>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</si>
  <si>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</si>
  <si>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</si>
  <si>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</si>
  <si>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</si>
  <si>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2022_3.0</t>
  </si>
  <si>
    <t>SOUPIS VEDLEJŠÍCH A OSTATNÍCH NÁKLADŮ</t>
  </si>
  <si>
    <t>VON</t>
  </si>
  <si>
    <t>1</t>
  </si>
  <si>
    <t>{6bd88f47-479f-4789-b86e-a24be28df5fc}</t>
  </si>
  <si>
    <t>2</t>
  </si>
  <si>
    <t>2022_3.1</t>
  </si>
  <si>
    <t>IO 01 Stoka A (v soupise dl.159,1 m)</t>
  </si>
  <si>
    <t>ING</t>
  </si>
  <si>
    <t>{5290d74f-f034-4ef0-85a8-8145ac72d3f0}</t>
  </si>
  <si>
    <t>827 2</t>
  </si>
  <si>
    <t>2022_3.2</t>
  </si>
  <si>
    <t>IO 02 Stoka B ( v soupis dl. 12,4 m na pozemku 168/17)</t>
  </si>
  <si>
    <t>{0c9a6eda-042e-470b-b8aa-34511fac5e6b}</t>
  </si>
  <si>
    <t>2022_3.3</t>
  </si>
  <si>
    <t>IO 03 Výtlak</t>
  </si>
  <si>
    <t>{60867fc7-f004-42ab-b0a0-51062a9148e5}</t>
  </si>
  <si>
    <t>827 21</t>
  </si>
  <si>
    <t>2022_3.5</t>
  </si>
  <si>
    <t>IO 05 Vodovod k  ČS</t>
  </si>
  <si>
    <t>{51514bed-4647-43c9-ad88-bcaafa684388}</t>
  </si>
  <si>
    <t>2022_3.6</t>
  </si>
  <si>
    <t>IO 06 Stoka C (v soupise dl.8 m na parcele 182/1)</t>
  </si>
  <si>
    <t>{39f771f5-7eff-469f-b9d0-9df347996397}</t>
  </si>
  <si>
    <t>2022_3.7.</t>
  </si>
  <si>
    <t>SO 01 Čerpací stanice</t>
  </si>
  <si>
    <t>STA</t>
  </si>
  <si>
    <t>{c02e5428-5b33-4c1d-a3e0-73d4c7efc13c}</t>
  </si>
  <si>
    <t>2022_3.8</t>
  </si>
  <si>
    <t>Technologie čs</t>
  </si>
  <si>
    <t>PRO</t>
  </si>
  <si>
    <t>{8d9939d1-1d10-4924-813b-fbbd90d81fe5}</t>
  </si>
  <si>
    <t>2022_3.8.1</t>
  </si>
  <si>
    <t>Strojní část technologie ČS</t>
  </si>
  <si>
    <t>Soupis</t>
  </si>
  <si>
    <t>{2f8ec82c-b407-4d10-bae4-31d30e633642}</t>
  </si>
  <si>
    <t>2022_3.8.2</t>
  </si>
  <si>
    <t>PS 01.1 Elektro část technologie ČS</t>
  </si>
  <si>
    <t>{4c2014d7-3a61-4a46-9d2b-9db4aa26c0bd}</t>
  </si>
  <si>
    <t>3</t>
  </si>
  <si>
    <t>###NOINSERT###</t>
  </si>
  <si>
    <t>2022_3.8.2.1.</t>
  </si>
  <si>
    <t>Přípojka nn</t>
  </si>
  <si>
    <t>{43e4a42c-1ef6-41d5-8e8f-7f3f04e31bc4}</t>
  </si>
  <si>
    <t>2022_3.8.2.2.</t>
  </si>
  <si>
    <t>Dodávky a montáže ČSOV</t>
  </si>
  <si>
    <t>{869c244d-9dd7-4fc5-8c43-b6359c216672}</t>
  </si>
  <si>
    <t>2022_3.8.2.3.</t>
  </si>
  <si>
    <t>Rozvaděč RM1</t>
  </si>
  <si>
    <t>{4df33432-c34b-4661-8372-e28cd40282d5}</t>
  </si>
  <si>
    <t>KRYCÍ LIST SOUPISU PRACÍ</t>
  </si>
  <si>
    <t>Objekt:</t>
  </si>
  <si>
    <t>2022_3.0 - SOUPIS VEDLEJŠÍCH A OSTATNÍCH NÁKLADŮ</t>
  </si>
  <si>
    <t>2223</t>
  </si>
  <si>
    <t>Třeboň Holičky</t>
  </si>
  <si>
    <t>Město  Třeboň</t>
  </si>
  <si>
    <t>Vodohospodářský rozvoj a výstavba, a.s.</t>
  </si>
  <si>
    <t>CZ47116901</t>
  </si>
  <si>
    <t>Dvořák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</si>
  <si>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</si>
  <si>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</si>
  <si>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</si>
  <si>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</si>
  <si>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</si>
  <si>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</si>
  <si>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</si>
  <si>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</si>
  <si>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</si>
  <si>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</si>
  <si>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</si>
  <si>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</si>
  <si>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</si>
  <si>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</si>
  <si>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</si>
  <si>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</si>
  <si>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</si>
  <si>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</si>
  <si>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</si>
  <si>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</si>
  <si>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</si>
  <si>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</si>
  <si>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</si>
  <si>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</si>
  <si>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</si>
  <si>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</si>
  <si>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</si>
  <si>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</si>
  <si>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</si>
  <si>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01220300_r</t>
  </si>
  <si>
    <t>Zařízení staveniště dle kapitoly 1.1.1. technická zpráva D.1.</t>
  </si>
  <si>
    <t>kpl</t>
  </si>
  <si>
    <t>1024</t>
  </si>
  <si>
    <t>-930427750</t>
  </si>
  <si>
    <t>PP</t>
  </si>
  <si>
    <t>03230300_r</t>
  </si>
  <si>
    <t>Propagace - dle kapitoly 1.1.2.technická zpráva D.1. (informační panel - billboard)</t>
  </si>
  <si>
    <t>1805816642</t>
  </si>
  <si>
    <t>Propagace - dle kapitoly 1.1.2.technická zpráva D.1. (informační panel - billboard )</t>
  </si>
  <si>
    <t>17</t>
  </si>
  <si>
    <t>03230300_r2</t>
  </si>
  <si>
    <t>Propagace - dle kapitoly 1.1.2.technická zpráva D.1. ( pamětní deska)</t>
  </si>
  <si>
    <t>1728095582</t>
  </si>
  <si>
    <t>01220305_r</t>
  </si>
  <si>
    <t xml:space="preserve">Dokumentace skutečného provedení stavby, provozní řád kanalizace, kanalizační řád, doplnění provozního řádu vodovodu, dodavatelská dokumentace, zaškolení obsluhy  dle kapitoly 1.1.3. technická zpráva D.1. včetně zpracování přípojkových listů </t>
  </si>
  <si>
    <t>2028275161</t>
  </si>
  <si>
    <t xml:space="preserve">Dokumentace skutečného provedení stavby, provozní řád kanalizace, kanalizační řád, doplnění provozního řádu vodovodu, dodavatelské dokumentace, zaškolení obsluhy -  dle kapitoly 1.1.3. technická zpráva D.1. včetně zpracování přípojkových listů </t>
  </si>
  <si>
    <t>4</t>
  </si>
  <si>
    <t>01220302_r</t>
  </si>
  <si>
    <t>Vytyčení inženýrských sítí  dle kapitoly 1.1.4. technická zpráva D.1.</t>
  </si>
  <si>
    <t>-1083293213</t>
  </si>
  <si>
    <t>Vytyčení inženýrských sítí dle kapitoly 1.1.4. technická zpráva D.1.</t>
  </si>
  <si>
    <t>01220303_r</t>
  </si>
  <si>
    <t>Provizorní dopravní značení dle kapitoly 1.1.5. technická zpráva D.1.</t>
  </si>
  <si>
    <t>-1996141719</t>
  </si>
  <si>
    <t>6</t>
  </si>
  <si>
    <t>01220307_r</t>
  </si>
  <si>
    <t>Zkoušky na staveništi  - hutnící zkoušky a další zkoušky dle kapitoly 1.1.6. technická zpráva D.1.</t>
  </si>
  <si>
    <t>-118760795</t>
  </si>
  <si>
    <t>7</t>
  </si>
  <si>
    <t>01220306_r</t>
  </si>
  <si>
    <t xml:space="preserve">Průzkumné práce - Zhotovitel provede před zahájením prací podrobnou pasportizaci a fotodokumentaci přilehlých objektů (domy, studny včetně hladiny, komunikace, ploty atd.) ,  pasportizaci a inventarizaci zeleně. Provedení 2 ručně kopaných sond. </t>
  </si>
  <si>
    <t>-1682993351</t>
  </si>
  <si>
    <t>Průzkumné práce - 
Zhotovitel provede před zahájením prací podrobnou pasportizaci a fotodokumentaci přilehlých objektů (domy, studny včetně hladiny, komunikace, ploty atd.) a přizpůsobí technologický postup, použití mechanismů, pažení a vlastní provádění daným místním podmínkám. 
V dostatečném předstihu před započetím stavebních prací provede zhotovitel v rámci staveniště pasportizaci a inventarizaci zeleně. 
Součástí položky je časosběrná fotodokumentace průběhu výstavby.
Provedení 2 ručně kopaných sond cca 2x1x1,5 v areálu ČOV pro určení skutečné polohy stávajícího výtlaku na ČOV</t>
  </si>
  <si>
    <t>8</t>
  </si>
  <si>
    <t>01220304_r</t>
  </si>
  <si>
    <t>Geodetické práce dle kapitoly 1.1.8. technická zpráva D.1.</t>
  </si>
  <si>
    <t>1822721703</t>
  </si>
  <si>
    <t>Geodetické práce  dle kapitoly 1.1.8. technická zpráva D.1.</t>
  </si>
  <si>
    <t>9</t>
  </si>
  <si>
    <t>01220309_r</t>
  </si>
  <si>
    <t>Poplatky za dočasný zábor komunikací a ploch - dle technické zprávy kap. 1.1.9  technická zpráva D.1.</t>
  </si>
  <si>
    <t>-1498163588</t>
  </si>
  <si>
    <t>Poplatky za dočasný zábor komunikací a ploch - dle technické zprávy kap. 1.1.9 technická zpráva D.1.</t>
  </si>
  <si>
    <t>10</t>
  </si>
  <si>
    <t>01220315_r</t>
  </si>
  <si>
    <t>Kompletační činnost  dle kapitoly 1.1.10. technická zpráva D.1.</t>
  </si>
  <si>
    <t>1930371573</t>
  </si>
  <si>
    <t>Kompletační činnost dle kapitoly 1.1.10. technická zpráva D.1.</t>
  </si>
  <si>
    <t>11</t>
  </si>
  <si>
    <t>01220318_r</t>
  </si>
  <si>
    <t>Součinnost při zabezpečení kolaudace stavby  dle kapitoly 1.1.11. technická zpráva D.1.</t>
  </si>
  <si>
    <t>887573427</t>
  </si>
  <si>
    <t>VRN1</t>
  </si>
  <si>
    <t>Průzkumné, geodetické a projektové práce</t>
  </si>
  <si>
    <t>12</t>
  </si>
  <si>
    <t>01111400r</t>
  </si>
  <si>
    <t xml:space="preserve">Činnost geologa a hydrogeologa při výkopových pracích (např. pro rozdělení vytěžené zeminy pro uložení na mezideponii pro zpětné zásypy a pro odvoz na skládku) dle technické zprávy kap. 1.1.12.technická zpráva D.1. </t>
  </si>
  <si>
    <t>soubor</t>
  </si>
  <si>
    <t>662508764</t>
  </si>
  <si>
    <t xml:space="preserve">Činnost geologa a hydrogeologa při výkopových pracích (např. pro rozdělení vytěžené zeminy pro uložení na mezideponii pro zpětné zásypy a pro odvoz na skládku)  dle technické zprávy kap. 1.1.12.technická zpráva D.1. </t>
  </si>
  <si>
    <t>VRN3</t>
  </si>
  <si>
    <t>Zařízení staveniště</t>
  </si>
  <si>
    <t>13</t>
  </si>
  <si>
    <t>03910300r</t>
  </si>
  <si>
    <t xml:space="preserve"> Uvedení vozovek a obslužných a skladových ploch dotčených výstavbou do původního stavu  dle technické zprávy kap. 1.1.13.technická zpráva D.1. </t>
  </si>
  <si>
    <t>1917953873</t>
  </si>
  <si>
    <t>VV</t>
  </si>
  <si>
    <t>VRN4</t>
  </si>
  <si>
    <t>Inženýrská činnost</t>
  </si>
  <si>
    <t>14</t>
  </si>
  <si>
    <t>043203003</t>
  </si>
  <si>
    <t xml:space="preserve">Rozbor asfaltu v komunikacích dle Vyhlášky č. 130/2019 Sb. o kritériích pro asfaltové směsi   </t>
  </si>
  <si>
    <t>-1180763399</t>
  </si>
  <si>
    <t>VRN6</t>
  </si>
  <si>
    <t>Územní vlivy</t>
  </si>
  <si>
    <t>062103r</t>
  </si>
  <si>
    <t xml:space="preserve">Zajištění přemístění nádob na odpad jednotlivých domácností a nádob na separovaný odpad ve svozové dny na určené místo svozu </t>
  </si>
  <si>
    <t>-712386996</t>
  </si>
  <si>
    <t>16</t>
  </si>
  <si>
    <t>0623030r</t>
  </si>
  <si>
    <t xml:space="preserve">Dočasné lávky, osvětlení a můstky pro pěší a vozidla přes otevřený výkop </t>
  </si>
  <si>
    <t>-1775653191</t>
  </si>
  <si>
    <t>2022_3.1 - IO 01 Stoka A (v soupise dl.159,1 m)</t>
  </si>
  <si>
    <t>Třeboň - Holičky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</si>
  <si>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</si>
  <si>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</si>
  <si>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</si>
  <si>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</si>
  <si>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</si>
  <si>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</si>
  <si>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</si>
  <si>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</si>
  <si>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</si>
  <si>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</si>
  <si>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</si>
  <si>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</si>
  <si>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721 - Zdravotechnika - vnitřní kanalizace</t>
  </si>
  <si>
    <t>M - Práce a dodávky M</t>
  </si>
  <si>
    <t xml:space="preserve">    43-M - Montáž ocelových konstrukcí</t>
  </si>
  <si>
    <t xml:space="preserve">    46-M - Zemní práce při extr.mont.pracích</t>
  </si>
  <si>
    <t>HSV</t>
  </si>
  <si>
    <t>Práce a dodávky HSV</t>
  </si>
  <si>
    <t>Zemní práce</t>
  </si>
  <si>
    <t>113107222</t>
  </si>
  <si>
    <t>Odstranění podkladu pl přes 200 m2 z kameniva drceného tl 200 mm</t>
  </si>
  <si>
    <t>m2</t>
  </si>
  <si>
    <t>1574887217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</si>
  <si>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</si>
  <si>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(115,6+15)*1,2+5,4*0,8*2</t>
  </si>
  <si>
    <t>113107243</t>
  </si>
  <si>
    <t>Odstranění podkladu pl přes 200 m2 živičných tl 150 mm</t>
  </si>
  <si>
    <t>-924816411</t>
  </si>
  <si>
    <t>Odstranění podkladů nebo krytů s přemístěním hmot na skládku na vzdálenost do 20 m nebo s naložením na dopravní prostředek v ploše jednotlivě přes 200 m2 živičných, o tl. vrstvy přes 100 do 150 mm</t>
  </si>
  <si>
    <t>115,6*1,7+2*0,8*5,4</t>
  </si>
  <si>
    <t>113107341</t>
  </si>
  <si>
    <t>Odstranění podkladu živičného tl 50 mm strojně pl do 50 m2</t>
  </si>
  <si>
    <t>-243555832</t>
  </si>
  <si>
    <t>Odstranění podkladů nebo krytů strojně plochy jednotlivě do 50 m2 s přemístěním hmot na skládku na vzdálenost do 3 m nebo s naložením na dopravní prostředek živičných, o tl. vrstvy do 50 mm</t>
  </si>
  <si>
    <t>115001101</t>
  </si>
  <si>
    <t>Převedení vody potrubím DN do 100</t>
  </si>
  <si>
    <t>m</t>
  </si>
  <si>
    <t>-1387696312</t>
  </si>
  <si>
    <t>Převedení vody potrubím průměru DN do 100</t>
  </si>
  <si>
    <t>40</t>
  </si>
  <si>
    <t>115101202</t>
  </si>
  <si>
    <t>Čerpání vody na dopravní výšku do 10 m průměrný přítok do 1000 l/min</t>
  </si>
  <si>
    <t>hod</t>
  </si>
  <si>
    <t>932395452</t>
  </si>
  <si>
    <t>Čerpání vody na dopravní výšku do 10 m s uvažovaným průměrným přítokem přes 500 do 1 000 l/min</t>
  </si>
  <si>
    <t>15*8</t>
  </si>
  <si>
    <t>115101302</t>
  </si>
  <si>
    <t>Pohotovost čerpací soupravy pro dopravní výšku do 10 m přítok do 1000 l/min</t>
  </si>
  <si>
    <t>den</t>
  </si>
  <si>
    <t>833646787</t>
  </si>
  <si>
    <t>Pohotovost záložní čerpací soupravy pro dopravní výšku do 10 m s uvažovaným průměrným přítokem přes 500 do 1 000 l/min</t>
  </si>
  <si>
    <t>119001401</t>
  </si>
  <si>
    <t>Dočasné zajištění potrubí ocelového nebo litinového DN do 200</t>
  </si>
  <si>
    <t>836299390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</si>
  <si>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</si>
  <si>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30</t>
  </si>
  <si>
    <t>M</t>
  </si>
  <si>
    <t>58337302</t>
  </si>
  <si>
    <t>štěrkopísek frakce 0/16</t>
  </si>
  <si>
    <t>t</t>
  </si>
  <si>
    <t>1039845084</t>
  </si>
  <si>
    <t>-((159,1-17)*0,15*0,15*3,14+8*1)*2</t>
  </si>
  <si>
    <t>(159,1-17)*1,2*0,55*2+2*5,4*0,8*0,55*2</t>
  </si>
  <si>
    <t>119001421</t>
  </si>
  <si>
    <t>Dočasné zajištění kabelů a kabelových tratí ze 3 volně ložených kabelů</t>
  </si>
  <si>
    <t>-911865494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</si>
  <si>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</si>
  <si>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80</t>
  </si>
  <si>
    <t>120001101</t>
  </si>
  <si>
    <t>Příplatek za ztížení vykopávky v blízkosti podzemního vedení</t>
  </si>
  <si>
    <t>m3</t>
  </si>
  <si>
    <t>-518311112</t>
  </si>
  <si>
    <t>Příplatek k cenám vykopávek za ztížení vykopávky v blízkosti podzemního vedení nebo výbušnin v horninách jakékoliv třídy</t>
  </si>
  <si>
    <t>(130*1,2*1)</t>
  </si>
  <si>
    <t>121151103</t>
  </si>
  <si>
    <t>Sejmutí ornice plochy do 100 m2 tl vrstvy do 200 mm strojně</t>
  </si>
  <si>
    <t>1766463363</t>
  </si>
  <si>
    <t>Sejmutí ornice strojně při souvislé ploše do 100 m2, tl. vrstvy do 200 mm</t>
  </si>
  <si>
    <t>2*11,5</t>
  </si>
  <si>
    <t>132154204</t>
  </si>
  <si>
    <t>Hloubení zapažených rýh š do 2000 mm v hornině třídy těžitelnosti I, skupiny 1 a 2 objem do 500 m3</t>
  </si>
  <si>
    <t>-1481170937</t>
  </si>
  <si>
    <t>Hloubení zapažených rýh šířky přes 800 do 2 000 mm strojně s urovnáním dna do předepsaného profilu a spádu v hornině třídy těžitelnosti I skupiny 1 a 2 přes 100 do 500 m3</t>
  </si>
  <si>
    <t>((159,1-17)*1,2*2,25"celkový výkop - při průměrné hloubce 2,25 m")*0,3+2*5,4*0,8*2,25*0,3</t>
  </si>
  <si>
    <t>-(11,5*1,2*0,2+15*0,2*1,2+115,6*1,2*0,35+2*5,4*0,8*0,35)*0,3"komunikace asfalt"</t>
  </si>
  <si>
    <t>132212231</t>
  </si>
  <si>
    <t>Hloubení rýh š do 2000 mm v soudržných horninách třídy těžitelnosti I, skupiny 3 objemu do 10 m3 při překopech inženýrských sítí ručně</t>
  </si>
  <si>
    <t>694557410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</si>
  <si>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</si>
  <si>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10+2*1*2,2"ručně kopaná sonda"*0,5</t>
  </si>
  <si>
    <t>132254204</t>
  </si>
  <si>
    <t>Hloubení zapažených rýh š do 2000 mm v hornině třídy těžitelnosti I, skupiny 3 objem do 500 m3</t>
  </si>
  <si>
    <t>-1706090398</t>
  </si>
  <si>
    <t>Hloubení zapažených rýh šířky přes 800 do 2 000 mm strojně s urovnáním dna do předepsaného profilu a spádu v hornině třídy těžitelnosti I skupiny 3 přes 100 do 500 m3</t>
  </si>
  <si>
    <t>((159,1-17)*1,2*2,25"celkový výkop - při průměrné hloubce 2,25 m")*0,3+2*5,4*0,8*2,25*0,3-12,2</t>
  </si>
  <si>
    <t>132312231</t>
  </si>
  <si>
    <t>Hloubení rýh š do 2000 mm v soudržných horninách třídy těžitelnosti II skupiny 4 objemu do 10 m3 při překopech inženýrských sítí ručně</t>
  </si>
  <si>
    <t>204465970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</si>
  <si>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</si>
  <si>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2*1*2,2*0,5"ručně kopaná sonda"</t>
  </si>
  <si>
    <t>132354204</t>
  </si>
  <si>
    <t>Hloubení zapažených rýh š do 2000 mm v hornině třídy těžitelnosti II skupiny 4 objem do 500 m3</t>
  </si>
  <si>
    <t>-1486199376</t>
  </si>
  <si>
    <t>Hloubení zapažených rýh šířky přes 800 do 2 000 mm strojně s urovnáním dna do předepsaného profilu a spádu v hornině třídy těžitelnosti II skupiny 4 přes 100 do 500 m3</t>
  </si>
  <si>
    <t>((159,1-17)*1,2*2,25"celkový výkop - při průměrné hloubce 2,25 m")*0,4+2*5,4*0,8*2,25*0,4+0,5*0,15*60-2,2-5</t>
  </si>
  <si>
    <t>-(11,5*1,2*0,2+15*0,2*1,2+115,6*1,2*0,35+2*5,4*0,8*0,35)*0,4"komunikace asfalt"</t>
  </si>
  <si>
    <t>132454201</t>
  </si>
  <si>
    <t>Hloubení zapažených rýh š do 2000 mm v hornině třídy těžitelnosti II skupiny 5 objem do 20 m3</t>
  </si>
  <si>
    <t>167089237</t>
  </si>
  <si>
    <t>Hloubení zapažených rýh šířky přes 800 do 2 000 mm strojně s urovnáním dna do předepsaného profilu a spádu v hornině třídy těžitelnosti II skupiny 5 do 20 m3</t>
  </si>
  <si>
    <t>18</t>
  </si>
  <si>
    <t>141721222</t>
  </si>
  <si>
    <t>Řízený zemní protlak délky do 50 m hl do 6 m s protlačením potrubí průměru vrtu přes 400 do 450 mm v hornině třídy těžitelnosti I a II skupiny 1 až 4</t>
  </si>
  <si>
    <t>-59887208</t>
  </si>
  <si>
    <t>Řízený zemní protlak délky protlaku do 50 m v hornině třídy těžitelnosti I a II, skupiny 1 až 4 včetně protlačení trub v hloubce do 6 m průměru vrtu přes 400 do 450 mm</t>
  </si>
  <si>
    <t>19</t>
  </si>
  <si>
    <t>1401111r</t>
  </si>
  <si>
    <t>trubka ocelová bezešvá hladká jakost 11 353 406x11,0mm - včetně nutného svařování u provádění protlaku</t>
  </si>
  <si>
    <t>374788038</t>
  </si>
  <si>
    <t>20</t>
  </si>
  <si>
    <t>151811131</t>
  </si>
  <si>
    <t>Osazení pažicího boxu hl výkopu do 4 m š do 1,2 m</t>
  </si>
  <si>
    <t>-1972873620</t>
  </si>
  <si>
    <t>Zřízení pažicích boxů pro pažení a rozepření stěn rýh podzemního vedení hloubka výkopu do 4 m, šířka do 1,2 m</t>
  </si>
  <si>
    <t>(159,1-17)*2,25*2+5,4*22,25*2</t>
  </si>
  <si>
    <t>151811231</t>
  </si>
  <si>
    <t>Odstranění pažicího boxu hl výkopu do 4 m š do 1,2 m</t>
  </si>
  <si>
    <t>-1589957728</t>
  </si>
  <si>
    <t>Odstranění pažicích boxů pro pažení a rozepření stěn rýh podzemního vedení hloubka výkopu do 4 m, šířka do 1,2 m</t>
  </si>
  <si>
    <t>22</t>
  </si>
  <si>
    <t>162251101</t>
  </si>
  <si>
    <t>Vodorovné přemístění do 20 m výkopku/sypaniny z horniny třídy těžitelnosti I, skupiny 1 až 3</t>
  </si>
  <si>
    <t>-1384497506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</si>
  <si>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</si>
  <si>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(((159,1-17)*1,2*2,25"celkový výkop - při průměrné hloubce 2,25 m")*0,6+2*5,4*0,8*2,25*0,6)*2+2*1*2,2*0,6</t>
  </si>
  <si>
    <t>-2*(11,5*1,2*0,2+15*0,2*1,2+115,6*1,2*0,35+2*5,4*0,8*0,35)*0,6"komunikace asfalt"-2*1*0,55*0,6</t>
  </si>
  <si>
    <t>23</t>
  </si>
  <si>
    <t>162251121</t>
  </si>
  <si>
    <t>Vodorovné přemístění do 20 m výkopku/sypaniny z horniny třídy těžitelnosti II, skupiny 4 a 5</t>
  </si>
  <si>
    <t>-490442344</t>
  </si>
  <si>
    <t>Vodorovné přemístění výkopku nebo sypaniny po suchu na obvyklém dopravním prostředku, bez naložení výkopku, avšak se složením bez rozhrnutí z horniny třídy těžitelnosti II skupiny 4 a 5 na vzdálenost do 20 m</t>
  </si>
  <si>
    <t>((159,1-17)*1,2*2,25"celkový výkop - při průměrné hloubce 2,25 m")*0,4+2*5,4*0,8*2,25*0,4+0,5*0,15*60+2*1*2,2*0,4</t>
  </si>
  <si>
    <t>-(11,5*1,2*0,2+15*0,2*1,2+115,6*1,2*0,35+2*5,4*0,8*0,35)*0,4"komunikace asfalt"-2*1*0,4*0,55</t>
  </si>
  <si>
    <t>24</t>
  </si>
  <si>
    <t>162351103</t>
  </si>
  <si>
    <t>Vodorovné přemístění do 500 m výkopku/sypaniny z horniny třídy těžitelnosti I, skupiny 1 až 3</t>
  </si>
  <si>
    <t>1585605256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</si>
  <si>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</si>
  <si>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25</t>
  </si>
  <si>
    <t>162351123</t>
  </si>
  <si>
    <t>Vodorovné přemístění do 500 m výkopku/sypaniny z hornin třídy těžitelnosti II, skupiny 4 a 5</t>
  </si>
  <si>
    <t>-2004860465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</si>
  <si>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</si>
  <si>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-(11,5*1,2*0,2+15*0,2*1,2+115,6*1,2*0,35+2*5,4*0,8*0,35)*0,4"komunikace asfalt"-2*1*0,55*0,4</t>
  </si>
  <si>
    <t>26</t>
  </si>
  <si>
    <t>162751117</t>
  </si>
  <si>
    <t>Vodorovné přemístění do 10000 m výkopku/sypaniny z horniny třídy těžitelnosti I, skupiny 1 až 3</t>
  </si>
  <si>
    <t>1744122339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</si>
  <si>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</si>
  <si>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216,734-143,89</t>
  </si>
  <si>
    <t>27</t>
  </si>
  <si>
    <t>162751119</t>
  </si>
  <si>
    <t>Příplatek k vodorovnému přemístění výkopku/sypaniny z horniny třídy těžitelnosti I, skupiny 1 až 3 ZKD 1000 m přes 10000 m</t>
  </si>
  <si>
    <t>-978953904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</si>
  <si>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</si>
  <si>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72,844*5</t>
  </si>
  <si>
    <t>28</t>
  </si>
  <si>
    <t>162751137</t>
  </si>
  <si>
    <t>Vodorovné přemístění přes 9 000 do 10000 m výkopku/sypaniny z horniny třídy těžitelnosti II skupiny 4 a 5</t>
  </si>
  <si>
    <t>-981224254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</si>
  <si>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</si>
  <si>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29</t>
  </si>
  <si>
    <t>162751139</t>
  </si>
  <si>
    <t>Příplatek k vodorovnému přemístění výkopku/sypaniny z horniny třídy těžitelnosti II skupiny 4 a 5 ZKD 1000 m přes 10000 m</t>
  </si>
  <si>
    <t>412399584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</si>
  <si>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</si>
  <si>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143,89*5</t>
  </si>
  <si>
    <t>171251201</t>
  </si>
  <si>
    <t>Uložení sypaniny na skládky nebo meziskládky</t>
  </si>
  <si>
    <t>974527667</t>
  </si>
  <si>
    <t>Uložení sypaniny na skládky nebo meziskládky bez hutnění s upravením uložené sypaniny do předepsaného tvaru</t>
  </si>
  <si>
    <t>(159,1-17)*1,2*0,65+6*2 +60*0,5*0,15+(115,6+15)*0,5*1,2+5,4*2*0,8*(0,65+0,5)+2*1*0,55</t>
  </si>
  <si>
    <t>31</t>
  </si>
  <si>
    <t>171201231</t>
  </si>
  <si>
    <t>Poplatek za uložení zeminy a kamení na recyklační skládce (skládkovné) kód odpadu 17 05 04</t>
  </si>
  <si>
    <t>1821535865</t>
  </si>
  <si>
    <t>Poplatek za uložení stavebního odpadu na recyklační skládce (skládkovné) zeminy a kamení zatříděného do Katalogu odpadů pod kódem 17 05 04</t>
  </si>
  <si>
    <t>216,734*2</t>
  </si>
  <si>
    <t>32</t>
  </si>
  <si>
    <t>174101101</t>
  </si>
  <si>
    <t>Zásyp jam, šachet rýh nebo kolem objektů sypaninou se zhutněním</t>
  </si>
  <si>
    <t>84298807</t>
  </si>
  <si>
    <t>Zásyp sypaninou z jakékoliv horniny s uložením výkopku ve vrstvách se zhutněním jam, šachet, rýh nebo kolem objektů v těchto vykopávkách</t>
  </si>
  <si>
    <t>(159,1-17)*1,2*2,25"celkový výkop - při průměrné hloubce 2,25 m"+5,4*2*0,8*2,25+2*1*2,2</t>
  </si>
  <si>
    <t>-(11,5*1,2*0,2+15*1,2*0,5+115,6*1,2*0,85)"komunikace asfalt"-2*1*0,55</t>
  </si>
  <si>
    <t>(-(159,1-17)*1,2*0,65-5,4*2*0,8*0,65)"obsyp"</t>
  </si>
  <si>
    <t>-(6)*1*0,5 "šachty"</t>
  </si>
  <si>
    <t>34</t>
  </si>
  <si>
    <t>175151101</t>
  </si>
  <si>
    <t>Obsypání potrubí strojně sypaninou bez prohození, uloženou do 3 m</t>
  </si>
  <si>
    <t>1490311522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</si>
  <si>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</si>
  <si>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-(6)*1*0,5 "šachty"-((159,1-17)*0,16*0,16)*3,14"potrubí"</t>
  </si>
  <si>
    <t>(159,1-17)*1,2*0,55+5,4*2*0,8*0,55</t>
  </si>
  <si>
    <t>35</t>
  </si>
  <si>
    <t>181006113</t>
  </si>
  <si>
    <t>Rozprostření zemin tl vrstvy do 0,2 m schopných zúrodnění v rovině a sklonu do 1:5</t>
  </si>
  <si>
    <t>-1522879564</t>
  </si>
  <si>
    <t>Rozprostření zemin schopných zúrodnění v rovině a ve sklonu do 1:5, tloušťka vrstvy přes 0,15 do 0,20 m</t>
  </si>
  <si>
    <t>36</t>
  </si>
  <si>
    <t>00572470</t>
  </si>
  <si>
    <t>osivo směs travní univerzál</t>
  </si>
  <si>
    <t>kg</t>
  </si>
  <si>
    <t>1037936508</t>
  </si>
  <si>
    <t>23*0,025 'Přepočtené koeficientem množství</t>
  </si>
  <si>
    <t>Zakládání</t>
  </si>
  <si>
    <t>37</t>
  </si>
  <si>
    <t>212312111</t>
  </si>
  <si>
    <t>Lože pro trativody z betonu prostého</t>
  </si>
  <si>
    <t>-1694148235</t>
  </si>
  <si>
    <t>Lože pro trativody  z betonu prostého</t>
  </si>
  <si>
    <t>1,2*1,2*0,1*6</t>
  </si>
  <si>
    <t>Svislé a kompletní konstrukce</t>
  </si>
  <si>
    <t>38</t>
  </si>
  <si>
    <t>359901211</t>
  </si>
  <si>
    <t>Monitoring stoky jakékoli výšky na nové kanalizaci</t>
  </si>
  <si>
    <t>-1351503248</t>
  </si>
  <si>
    <t>Monitoring stok (kamerový systém) jakékoli výšky nová kanalizace</t>
  </si>
  <si>
    <t>159,1</t>
  </si>
  <si>
    <t>Vodorovné konstrukce</t>
  </si>
  <si>
    <t>39</t>
  </si>
  <si>
    <t>359901111</t>
  </si>
  <si>
    <t>Vyčištění stok</t>
  </si>
  <si>
    <t>435625805</t>
  </si>
  <si>
    <t>Vyčištění stok  jakékoliv výšky</t>
  </si>
  <si>
    <t>451573111</t>
  </si>
  <si>
    <t>Lože pod potrubí otevřený výkop ze štěrkopísku</t>
  </si>
  <si>
    <t>1605323745</t>
  </si>
  <si>
    <t>Lože pod potrubí, stoky a drobné objekty v otevřeném výkopu z písku a štěrkopísku do 63 mm</t>
  </si>
  <si>
    <t>1,2*(159,1-17)*0,1+6*0,5*0,15+5,4*2,*0,8*0,1</t>
  </si>
  <si>
    <t>Komunikace</t>
  </si>
  <si>
    <t>41</t>
  </si>
  <si>
    <t>564871111</t>
  </si>
  <si>
    <t>Podklad ze štěrkodrtě ŠD plochy přes 100 m2 tl 250 mm</t>
  </si>
  <si>
    <t>1176388846</t>
  </si>
  <si>
    <t>Podklad ze štěrkodrti ŠD s rozprostřením a zhutněním plochy přes 100 m2, po zhutnění tl. 250 mm</t>
  </si>
  <si>
    <t>2*115,6*1,2+2*15*1,2+2*5,4*0,8*2+2*1*2</t>
  </si>
  <si>
    <t>42</t>
  </si>
  <si>
    <t>567134113</t>
  </si>
  <si>
    <t>Podklad ze směsi stmelené cementem SC C 12/15 (PB III) tl 200 mm</t>
  </si>
  <si>
    <t>-1888349366</t>
  </si>
  <si>
    <t>Podklad ze směsi stmelené cementem SC bez dilatačních spár, s rozprostřením a zhutněním SC C 12/15 (PB III), po zhutnění tl. 200 mm</t>
  </si>
  <si>
    <t>115,6*1,7</t>
  </si>
  <si>
    <t>43</t>
  </si>
  <si>
    <t>573111112</t>
  </si>
  <si>
    <t>Postřik živičný infiltrační s posypem z asfaltu množství 1 kg/m2</t>
  </si>
  <si>
    <t>1865503138</t>
  </si>
  <si>
    <t>Postřik živičný infiltrační z asfaltu silničního s posypem kamenivem, v množství 1,00 kg/m2</t>
  </si>
  <si>
    <t>115,6*1,2</t>
  </si>
  <si>
    <t>44</t>
  </si>
  <si>
    <t>573231111</t>
  </si>
  <si>
    <t>Postřik živičný spojovací ze silniční emulze v množství do 0,7 kg/m2</t>
  </si>
  <si>
    <t>370868041</t>
  </si>
  <si>
    <t>Postřik živičný spojovací bez posypu kamenivem ze silniční emulze, v množství od 0,50 do 0,80 kg/m2</t>
  </si>
  <si>
    <t>115,6*1,7*2</t>
  </si>
  <si>
    <t>45</t>
  </si>
  <si>
    <t>577144111</t>
  </si>
  <si>
    <t>Asfaltový beton vrstva obrusná ACO 11 (ABS) tř. I tl 50 mm š do 3 m z nemodifikovaného asfaltu</t>
  </si>
  <si>
    <t>-868683511</t>
  </si>
  <si>
    <t>Asfaltový beton vrstva obrusná ACO 11 (ABS)  s rozprostřením a se zhutněním z nemodifikovaného asfaltu v pruhu šířky do 3 m tř. I, po zhutnění tl. 50 mm</t>
  </si>
  <si>
    <t>46</t>
  </si>
  <si>
    <t>577145112</t>
  </si>
  <si>
    <t>Asfaltový beton vrstva ložní ACL 16 (ABH) tl 50 mm š do 3 m z nemodifikovaného asfaltu</t>
  </si>
  <si>
    <t>1963830974</t>
  </si>
  <si>
    <t>Asfaltový beton vrstva ložní ACL 16 (ABH)  s rozprostřením a zhutněním z nemodifikovaného asfaltu v pruhu šířky do 3 m, po zhutnění tl. 50 mm</t>
  </si>
  <si>
    <t>47</t>
  </si>
  <si>
    <t>919121212</t>
  </si>
  <si>
    <t>Těsnění spár zálivkou za studena pro komůrky š 10 mm hl 20 mm bez těsnicího profilu</t>
  </si>
  <si>
    <t>-1009739731</t>
  </si>
  <si>
    <t>Utěsnění dilatačních spár zálivkou za studena v cementobetonovém nebo živičném krytu včetně adhezního nátěru bez těsnicího profilu pod zálivkou, pro komůrky šířky 10 mm, hloubky 20 mm</t>
  </si>
  <si>
    <t>115,6*2+2*5,4*2</t>
  </si>
  <si>
    <t>48</t>
  </si>
  <si>
    <t>919731123</t>
  </si>
  <si>
    <t>Zarovnání styčné plochy podkladu nebo krytu živičného tl do 200 mm</t>
  </si>
  <si>
    <t>243784081</t>
  </si>
  <si>
    <t>Zarovnání styčné plochy podkladu nebo krytu podél vybourané části komunikace nebo zpevněné plochy živičné tl. přes 100 do 200 mm</t>
  </si>
  <si>
    <t>Úpravy povrchů, podlahy a osazování výplní</t>
  </si>
  <si>
    <t>49</t>
  </si>
  <si>
    <t>6186311_R</t>
  </si>
  <si>
    <t>MALTOVÉ LOŽE POD POKLOP</t>
  </si>
  <si>
    <t>KUS</t>
  </si>
  <si>
    <t>-2084129355</t>
  </si>
  <si>
    <t>Vnitřní úprava povrchu betonových konstrukcí čistíren odpadních vod, nádrží, vodojemů, kanálů stěrkou z těsnící cementové malty dvouvrstvou, ploch rovinných
MALTOVÉ LOŽE POD POKLOP</t>
  </si>
  <si>
    <t>Trubní vedení</t>
  </si>
  <si>
    <t>50</t>
  </si>
  <si>
    <t>283990001</t>
  </si>
  <si>
    <t>Fólie výstražná pro kanalizaci š. 300 mm šedá</t>
  </si>
  <si>
    <t>128</t>
  </si>
  <si>
    <t>1025801664</t>
  </si>
  <si>
    <t>51</t>
  </si>
  <si>
    <t>871228111</t>
  </si>
  <si>
    <t>Kladení drenážního potrubí z tvrdého PVC průměru do 150 mm</t>
  </si>
  <si>
    <t>-900144419</t>
  </si>
  <si>
    <t>Kladení drenážního potrubí z plastických hmot do připravené rýhy z tvrdého PVC, průměru přes 90 do 150 mm</t>
  </si>
  <si>
    <t>60</t>
  </si>
  <si>
    <t>52</t>
  </si>
  <si>
    <t>28611293</t>
  </si>
  <si>
    <t>trubka drenážní flexibilní neperforovaná PVC-U SN 4 DN 100 pro meliorace, dočasné nebo odlehčovací drenáže</t>
  </si>
  <si>
    <t>-526889592</t>
  </si>
  <si>
    <t>60*1,03 'Přepočtené koeficientem množství</t>
  </si>
  <si>
    <t>53</t>
  </si>
  <si>
    <t>877360440</t>
  </si>
  <si>
    <t>Montáž šachtových vložek na kanalizačním potrubí z PP trub korugovaných DN 250</t>
  </si>
  <si>
    <t>kus</t>
  </si>
  <si>
    <t>-1231753935</t>
  </si>
  <si>
    <t>Montáž tvarovek na kanalizačním plastovém potrubí z polypropylenu PP korugovaného nebo žebrovaného šachtových vložek DN 250</t>
  </si>
  <si>
    <t>2*6</t>
  </si>
  <si>
    <t>54</t>
  </si>
  <si>
    <t>PPL.QKGAMS250</t>
  </si>
  <si>
    <t>Šachtová vložka kanalizační  DN 250 PVC</t>
  </si>
  <si>
    <t>407309049</t>
  </si>
  <si>
    <t>55</t>
  </si>
  <si>
    <t>871363121</t>
  </si>
  <si>
    <t>Montáž kanalizačního potrubí z PVC těsněné gumovým kroužkem otevřený výkop sklon do 20 % DN 250</t>
  </si>
  <si>
    <t>548123900</t>
  </si>
  <si>
    <t>Montáž kanalizačního potrubí z plastů z tvrdého PVC těsněných gumovým kroužkem v otevřeném výkopu ve sklonu do 20 % DN 250</t>
  </si>
  <si>
    <t>56</t>
  </si>
  <si>
    <t>PPL.Q122501</t>
  </si>
  <si>
    <t>Trubka kanalizační  SN 12 DN 250x1m PVC,plnostěnná třívrstvá konstr. stěny,zkoušky ráz. odolnosti dle EN1411,odolnost prorůstání kořenů dle EN14741,těsnost spoje do 2,5 bar,značení i uvnitř trub</t>
  </si>
  <si>
    <t>454769322</t>
  </si>
  <si>
    <t>Trubka kanalizační  SN 12 DN 250x1m PVC, plnostěnná třívrstvá konstr. stěny,zkoušky ráz. odolnosti dle EN1411,odolnost prorůstání kořenů dle EN14741,těsnost spoje do 2,5 bar,značení i uvnitř trub</t>
  </si>
  <si>
    <t>57</t>
  </si>
  <si>
    <t>PPL.Q122506</t>
  </si>
  <si>
    <t>Trubka kanalizační  SN 12 DN 250x6m PVC, plnostěnná třívrstvá konstr. stěny,zkoušky ráz. odolnosti dle EN1411,odolnost prorůstání kořenů dle EN14741,těsnost spoje do 2,5 bar,značení i uvnitř trub</t>
  </si>
  <si>
    <t>-8645529</t>
  </si>
  <si>
    <t xml:space="preserve">Trubka kanalizační SN 12 DN 250x6m PVC, plnostěnná třívrstvá konstr. stěny,zkoušky ráz. odolnosti dle EN1411,odolnost prorůstání kořenů dle EN14741,těsnost spoje do 2,5 bar,značení i uvnitř trub </t>
  </si>
  <si>
    <t>58</t>
  </si>
  <si>
    <t>PPL.Q122503</t>
  </si>
  <si>
    <t>Trubka kanalizační  SN 12 DN 250x3m PVC,plnostěnná třívrstvá konstr. stěny,zkoušky ráz. odolnosti dle EN1411,odolnost prorůstání kořenů dle EN14741,těsnost spoje do 2,5 bar,značení i uvnitř trub</t>
  </si>
  <si>
    <t>-457809361</t>
  </si>
  <si>
    <t xml:space="preserve">Trubka kanalizační  SN 12 DN 250x3m PVC,plnostěnná třívrstvá konstr. stěny,zkoušky ráz. odolnosti dle EN1411,odolnost prorůstání kořenů dle EN14741,těsnost spoje do 2,5 bar,značení i uvnitř trub </t>
  </si>
  <si>
    <t>59</t>
  </si>
  <si>
    <t>877365221</t>
  </si>
  <si>
    <t>Montáž tvarovek z tvrdého PVC-systém KG nebo z polypropylenu-systém KG 2000 dvouosé DN 250</t>
  </si>
  <si>
    <t>585631975</t>
  </si>
  <si>
    <t>Montáž tvarovek na kanalizačním potrubí z trub z plastu  z tvrdého PVC nebo z polypropylenu v otevřeném výkopu dvouosých DN 250</t>
  </si>
  <si>
    <t>28611401</t>
  </si>
  <si>
    <t>odbočka kanalizační PVC s hrdlem 250/150/45°</t>
  </si>
  <si>
    <t>1204714237</t>
  </si>
  <si>
    <t>61</t>
  </si>
  <si>
    <t>452112111</t>
  </si>
  <si>
    <t>Osazení betonových prstenců nebo rámů v do 100 mm</t>
  </si>
  <si>
    <t>876597996</t>
  </si>
  <si>
    <t>Osazení betonových dílců prstenců nebo rámů pod poklopy a mříže, výšky do 100 mm</t>
  </si>
  <si>
    <t>3+2+1</t>
  </si>
  <si>
    <t>62</t>
  </si>
  <si>
    <t>59224176</t>
  </si>
  <si>
    <t>prstenec šachtový vyrovnávací betonový 625x120x80mm</t>
  </si>
  <si>
    <t>-1598011307</t>
  </si>
  <si>
    <t>63</t>
  </si>
  <si>
    <t>59224187</t>
  </si>
  <si>
    <t>prstenec šachtový vyrovnávací betonový 625x120x100mm</t>
  </si>
  <si>
    <t>-918070733</t>
  </si>
  <si>
    <t>64</t>
  </si>
  <si>
    <t>BET.6130</t>
  </si>
  <si>
    <t>prstenec betonový vyrovnávací ke krytu šachty 62,5x12x12 cm</t>
  </si>
  <si>
    <t>425443243</t>
  </si>
  <si>
    <t>prstenec betonový vyrovnávací ke krytu šachty AR-V 625/40 62,5x4x12 cm</t>
  </si>
  <si>
    <t>65</t>
  </si>
  <si>
    <t>59224348</t>
  </si>
  <si>
    <t>těsnění elastomerové pro spojení šachetních dílů DN 1000</t>
  </si>
  <si>
    <t>1383253124</t>
  </si>
  <si>
    <t>66</t>
  </si>
  <si>
    <t>877365231</t>
  </si>
  <si>
    <t>Montáž víčka z tvrdého PVC-systém KG DN 250</t>
  </si>
  <si>
    <t>1323433201</t>
  </si>
  <si>
    <t>Montáž tvarovek na kanalizačním potrubí z trub z plastu z tvrdého PVC nebo z polypropylenu v otevřeném výkopu víček DN 250</t>
  </si>
  <si>
    <t>67</t>
  </si>
  <si>
    <t>28611726</t>
  </si>
  <si>
    <t>víčko kanalizace plastové KG DN 250</t>
  </si>
  <si>
    <t>-387524992</t>
  </si>
  <si>
    <t>68</t>
  </si>
  <si>
    <t>894411311</t>
  </si>
  <si>
    <t>Osazení železobetonových dílců pro šachty skruží rovných</t>
  </si>
  <si>
    <t>-878066881</t>
  </si>
  <si>
    <t>69</t>
  </si>
  <si>
    <t>59224067</t>
  </si>
  <si>
    <t>skruž betonová DN 1000x500, 100x50x12 cm</t>
  </si>
  <si>
    <t>1346297623</t>
  </si>
  <si>
    <t>70</t>
  </si>
  <si>
    <t>59224065</t>
  </si>
  <si>
    <t>skruž betonová DN 1000x250, 100x25x12 cm</t>
  </si>
  <si>
    <t>-1147198978</t>
  </si>
  <si>
    <t>71</t>
  </si>
  <si>
    <t>894412411</t>
  </si>
  <si>
    <t>Osazení železobetonových dílců pro šachty skruží přechodových</t>
  </si>
  <si>
    <t>-158944290</t>
  </si>
  <si>
    <t>72</t>
  </si>
  <si>
    <t>59224056</t>
  </si>
  <si>
    <t>kónus pro kanalizační šachty s kapsovým stupadlem 100/62,5 x 67 x 12 cm</t>
  </si>
  <si>
    <t>-1235524381</t>
  </si>
  <si>
    <t>73</t>
  </si>
  <si>
    <t>894414111</t>
  </si>
  <si>
    <t>Osazení železobetonových dílců pro šachty skruží základových (dno)</t>
  </si>
  <si>
    <t>2106632622</t>
  </si>
  <si>
    <t>74</t>
  </si>
  <si>
    <t>59224058</t>
  </si>
  <si>
    <t>dno betonové šachtové - dle specifikace D.3.6.</t>
  </si>
  <si>
    <t>1687706663</t>
  </si>
  <si>
    <t xml:space="preserve">dno betonové šachtové  - dle specifikace </t>
  </si>
  <si>
    <t>81</t>
  </si>
  <si>
    <t>55241014</t>
  </si>
  <si>
    <t>poklop šachtový třída D 400, kruhový rám 785, vstup 600 mm, bez ventilace pachotěsný pro těžkou dopravní zátěž</t>
  </si>
  <si>
    <t>1642994683</t>
  </si>
  <si>
    <t>82</t>
  </si>
  <si>
    <t>899104112</t>
  </si>
  <si>
    <t>Osazení poklopů litinových nebo ocelových včetně rámů pro třídu zatížení D400, E600</t>
  </si>
  <si>
    <t>807225500</t>
  </si>
  <si>
    <t>Osazení poklopů litinových a ocelových včetně rámů pro třídu zatížení D400, E600</t>
  </si>
  <si>
    <t>83</t>
  </si>
  <si>
    <t>899331111</t>
  </si>
  <si>
    <t>Výšková úprava uličního vstupu nebo vpusti do 200 mm zvýšením poklopu</t>
  </si>
  <si>
    <t>550624191</t>
  </si>
  <si>
    <t>Výšková úprava uličního vstupu nebo vpusti do 200 mm  zvýšením poklopu</t>
  </si>
  <si>
    <t>84</t>
  </si>
  <si>
    <t>899722114</t>
  </si>
  <si>
    <t>Krytí potrubí z plastů výstražnou fólií z PVC 40 cm</t>
  </si>
  <si>
    <t>-292863177</t>
  </si>
  <si>
    <t>Krytí potrubí z plastů výstražnou fólií z PVC šířky 40 cm</t>
  </si>
  <si>
    <t>Ostatní konstrukce a práce-bourání</t>
  </si>
  <si>
    <t>90</t>
  </si>
  <si>
    <t>119003217</t>
  </si>
  <si>
    <t>Mobilní plotová zábrana vyplněná dráty výšky do 1,5 m pro zabezpečení výkopu zřízení</t>
  </si>
  <si>
    <t>-203468753</t>
  </si>
  <si>
    <t>Pomocné konstrukce při zabezpečení výkopu svislé ocelové mobilní oplocení, výšky do 1,5 m panely vyplněné dráty zřízení</t>
  </si>
  <si>
    <t>(159,1-17)*2</t>
  </si>
  <si>
    <t>91</t>
  </si>
  <si>
    <t>119003218</t>
  </si>
  <si>
    <t>Mobilní plotová zábrana vyplněná dráty výšky do 1,5 m pro zabezpečení výkopu odstranění</t>
  </si>
  <si>
    <t>329579840</t>
  </si>
  <si>
    <t>Pomocné konstrukce při zabezpečení výkopu svislé ocelové mobilní oplocení, výšky do 1,5 m panely vyplněné dráty odstranění</t>
  </si>
  <si>
    <t>92</t>
  </si>
  <si>
    <t>919735111</t>
  </si>
  <si>
    <t>Řezání stávajícího živičného krytu hl do 50 mm</t>
  </si>
  <si>
    <t>-1239262996</t>
  </si>
  <si>
    <t>Řezání stávajícího živičného krytu nebo podkladu hloubky do 50 mm</t>
  </si>
  <si>
    <t>93</t>
  </si>
  <si>
    <t>938908411</t>
  </si>
  <si>
    <t>Čištění vozovek splachováním vodou</t>
  </si>
  <si>
    <t>1706025178</t>
  </si>
  <si>
    <t>Čištění vozovek splachováním vodou povrchu podkladu nebo krytu živičného, betonového nebo dlážděného</t>
  </si>
  <si>
    <t>130*2*2</t>
  </si>
  <si>
    <t>99</t>
  </si>
  <si>
    <t>Přesun hmot</t>
  </si>
  <si>
    <t>94</t>
  </si>
  <si>
    <t>919735112</t>
  </si>
  <si>
    <t>Řezání stávajícího živičného krytu hl do 100 mm</t>
  </si>
  <si>
    <t>-789146484</t>
  </si>
  <si>
    <t>Řezání stávajícího živičného krytu nebo podkladu hloubky přes 50 do 100 mm</t>
  </si>
  <si>
    <t>95</t>
  </si>
  <si>
    <t>997013501</t>
  </si>
  <si>
    <t>Odvoz suti na skládku a vybouraných hmot nebo meziskládku do 1 km se složením</t>
  </si>
  <si>
    <t>-1638766368</t>
  </si>
  <si>
    <t>Odvoz suti a vybouraných hmot na skládku nebo meziskládku se složením, na vzdálenost do 1 km</t>
  </si>
  <si>
    <t>(115,6*1,7*0,15)*2+0,8*5,4*2*0,15*2</t>
  </si>
  <si>
    <t>((115,6+15)*1,2*0,3)*2+0,8*5,4*2*0,3*2</t>
  </si>
  <si>
    <t>96</t>
  </si>
  <si>
    <t>997013509</t>
  </si>
  <si>
    <t>Příplatek k odvozu suti a vybouraných hmot na skládku ZKD 1 km přes 1 km</t>
  </si>
  <si>
    <t>1760254404</t>
  </si>
  <si>
    <t>160,764*14</t>
  </si>
  <si>
    <t>97</t>
  </si>
  <si>
    <t>997221612</t>
  </si>
  <si>
    <t>Nakládání vybouraných hmot na dopravní prostředky pro vodorovnou dopravu</t>
  </si>
  <si>
    <t>-1355887382</t>
  </si>
  <si>
    <t>Nakládání na dopravní prostředky pro vodorovnou dopravu vybouraných hmot</t>
  </si>
  <si>
    <t>98</t>
  </si>
  <si>
    <t>998225111</t>
  </si>
  <si>
    <t>Přesun hmot pro pozemní komunikace s krytem z kamene, monolitickým betonovým nebo živičným</t>
  </si>
  <si>
    <t>1106154245</t>
  </si>
  <si>
    <t>Přesun hmot pro komunikace s krytem z kameniva, monolitickým betonovým nebo živičným dopravní vzdálenost do 200 m jakékoliv délky objektu</t>
  </si>
  <si>
    <t>((115,6+15)*1,2*0,65)*2+0,8*5,4*2*0,5*2</t>
  </si>
  <si>
    <t>998274101</t>
  </si>
  <si>
    <t>Přesun hmot pro trubní vedení z trub betonových otevřený výkop</t>
  </si>
  <si>
    <t>-1885141344</t>
  </si>
  <si>
    <t>Přesun hmot pro trubní vedení hloubené z trub betonových nebo železobetonových pro vodovody nebo kanalizace v otevřeném výkopu dopravní vzdálenost do 15 m</t>
  </si>
  <si>
    <t>6*3</t>
  </si>
  <si>
    <t>100</t>
  </si>
  <si>
    <t>998276101</t>
  </si>
  <si>
    <t>Přesun hmot pro trubní vedení z trub z plastických hmot otevřený výkop</t>
  </si>
  <si>
    <t>1131209674</t>
  </si>
  <si>
    <t>Přesun hmot pro trubní vedení hloubené z trub z plastických hmot nebo sklolaminátových pro vodovody nebo kanalizace v otevřeném výkopu dopravní vzdálenost do 15 m</t>
  </si>
  <si>
    <t>10,0</t>
  </si>
  <si>
    <t>997</t>
  </si>
  <si>
    <t>Přesun sutě</t>
  </si>
  <si>
    <t>101</t>
  </si>
  <si>
    <t>997013645</t>
  </si>
  <si>
    <t>Poplatek za uložení na skládce (skládkovné) odpadu asfaltového bez dehtu kód odpadu 17 03 02</t>
  </si>
  <si>
    <t>1849321738</t>
  </si>
  <si>
    <t>Poplatek za uložení stavebního odpadu na skládce (skládkovné) asfaltového bez obsahu dehtu zatříděného do Katalogu odpadů pod kódem 17 03 02</t>
  </si>
  <si>
    <t>(115,6*1,7*0,15)*2+0,8*5,4*0,15*2*2</t>
  </si>
  <si>
    <t>102</t>
  </si>
  <si>
    <t>997013875</t>
  </si>
  <si>
    <t>Poplatek za uložení stavebního odpadu na recyklační skládce (skládkovné) asfaltového bez obsahu dehtu zatříděného do Katalogu odpadů pod kódem 17 03 02</t>
  </si>
  <si>
    <t>714674517</t>
  </si>
  <si>
    <t>PSV</t>
  </si>
  <si>
    <t>Práce a dodávky PSV</t>
  </si>
  <si>
    <t>721</t>
  </si>
  <si>
    <t>Zdravotechnika - vnitřní kanalizace</t>
  </si>
  <si>
    <t>103</t>
  </si>
  <si>
    <t>721290113</t>
  </si>
  <si>
    <t>Zkouška těsnosti kanalizace v objektech vodou DN 250 nebo DN 300, včetně šachet</t>
  </si>
  <si>
    <t>-1436659509</t>
  </si>
  <si>
    <t>Práce a dodávky M</t>
  </si>
  <si>
    <t>43-M</t>
  </si>
  <si>
    <t>Montáž ocelových konstrukcí</t>
  </si>
  <si>
    <t>104</t>
  </si>
  <si>
    <t>4301503_r</t>
  </si>
  <si>
    <t>Zřízení a následné odstranění provizorního přejezdu výkopové rýhy šířky do 1,5 m pro osobní automobily</t>
  </si>
  <si>
    <t>ks</t>
  </si>
  <si>
    <t>-1147084005</t>
  </si>
  <si>
    <t>46-M</t>
  </si>
  <si>
    <t>Zemní práce při extr.mont.pracích</t>
  </si>
  <si>
    <t>105</t>
  </si>
  <si>
    <t>460371121</t>
  </si>
  <si>
    <t>Naložení výkopku při elektromontážích strojně z hornin třídy I skupiny 1 až 3</t>
  </si>
  <si>
    <t>1833247308</t>
  </si>
  <si>
    <t>Naložení výkopku strojně z hornin třídy těžitelnosti I skupiny 1 až 3</t>
  </si>
  <si>
    <t>106</t>
  </si>
  <si>
    <t>460371123</t>
  </si>
  <si>
    <t>Naložení výkopku při elektromontážích strojně z hornin třídy II skupiny 4 a 5</t>
  </si>
  <si>
    <t>-1867358724</t>
  </si>
  <si>
    <t>Naložení výkopku strojně z hornin třídy těžitelnosti II skupiny 4 až 5</t>
  </si>
  <si>
    <t>2022_3.2 - IO 02 Stoka B ( v soupis dl. 12,4 m na pozemku 168/17)</t>
  </si>
  <si>
    <t>2*1,0</t>
  </si>
  <si>
    <t>2*1,5</t>
  </si>
  <si>
    <t>-349398985</t>
  </si>
  <si>
    <t>4*1</t>
  </si>
  <si>
    <t>(5*1*1)</t>
  </si>
  <si>
    <t>2*10,4</t>
  </si>
  <si>
    <t>(12,4*1,0*2,15"celkový výkop - při průměrné hloubce 2,15 m")*0,3</t>
  </si>
  <si>
    <t>-(10,4*1,0*0,2+2*1,0*0,35)*0,3"komunikace asfalt"</t>
  </si>
  <si>
    <t>(12,4*1,0*2,15"celkový výkop - při průměrné hloubce 2,15 m")*0,3-2</t>
  </si>
  <si>
    <t>-428460457</t>
  </si>
  <si>
    <t>(12,4*1,0*2,15"celkový výkop - při průměrné hloubce 2,15 m")*0,4</t>
  </si>
  <si>
    <t>-(10,4*1,0*0,2+2*1,0*0,35)*0,4"komunikace asfalt"</t>
  </si>
  <si>
    <t>12,4*2,15*2</t>
  </si>
  <si>
    <t>(12,4*1,0*2,15"celkový výkop - při průměrné hloubce 2,15 m")*0,6*2</t>
  </si>
  <si>
    <t>-(10,4*1,0*0,2+2*1*0,35)*0,6*2"komunikace asfalt"</t>
  </si>
  <si>
    <t>(12,4*1,0*2,15"celkový výkop - při průměrné hloubce 2,15 m")*0,4*2</t>
  </si>
  <si>
    <t>-(10,4*1,0*0,35)*0,4*2"komunikace asfalt"</t>
  </si>
  <si>
    <t>1842799720</t>
  </si>
  <si>
    <t>12,4*1,0*0,65+2*1*0,5</t>
  </si>
  <si>
    <t>-116020379</t>
  </si>
  <si>
    <t>(12,4*1,0*0,65+2*1*0,5 )*4</t>
  </si>
  <si>
    <t>9,06*2</t>
  </si>
  <si>
    <t>(12,4*1,0*2,15"celkový výkop - při průměrné hloubce 2,15 m")</t>
  </si>
  <si>
    <t>-(10,4*1,0*0,2+2*1,0*0,85)"komunikace asfalt"</t>
  </si>
  <si>
    <t>(-12,4*1,0*0,65)"obsyp"</t>
  </si>
  <si>
    <t>-25959031</t>
  </si>
  <si>
    <t>-(12,4*0,16*0,16)*3,14"potrubí"</t>
  </si>
  <si>
    <t>(12,4*1,0*0,55)</t>
  </si>
  <si>
    <t>(-12,4*0,16*0,16*3,14)*2</t>
  </si>
  <si>
    <t>(12,4*1,0*0,55*2)</t>
  </si>
  <si>
    <t>1036152577</t>
  </si>
  <si>
    <t>1989105086</t>
  </si>
  <si>
    <t>20,8*0,025 'Přepočtené koeficientem množství</t>
  </si>
  <si>
    <t>12,4</t>
  </si>
  <si>
    <t>1,0*12,4*0,1</t>
  </si>
  <si>
    <t>33</t>
  </si>
  <si>
    <t>2131457123</t>
  </si>
  <si>
    <t>2*2*1</t>
  </si>
  <si>
    <t>2*1</t>
  </si>
  <si>
    <t>2*1,5*2</t>
  </si>
  <si>
    <t>2*2</t>
  </si>
  <si>
    <t>342626799</t>
  </si>
  <si>
    <t>1711973021</t>
  </si>
  <si>
    <t>-1591189313</t>
  </si>
  <si>
    <t>12,4*2</t>
  </si>
  <si>
    <t>2*2*2</t>
  </si>
  <si>
    <t>(2*1,5*0,15)*2</t>
  </si>
  <si>
    <t>(2*1,0*0,2)*2</t>
  </si>
  <si>
    <t>1,7*14</t>
  </si>
  <si>
    <t>(2*1,5*0,3)*2</t>
  </si>
  <si>
    <t>(2*1,0*0,5)*2</t>
  </si>
  <si>
    <t>0,5</t>
  </si>
  <si>
    <t>(12,4*1,0*2,15"celkový výkop - při průměrné hloubce 2,15 m")*0,6</t>
  </si>
  <si>
    <t>-(10,4*1,0*0,2+2*1*0,35)*0,6"komunikace asfalt"</t>
  </si>
  <si>
    <t>-(10,4*1,0*0,2+2*1*0,35)*0,4"komunikace asfalt"</t>
  </si>
  <si>
    <t>2022_3.3 - IO 03 Výtlak</t>
  </si>
  <si>
    <t xml:space="preserve">    715 - Izolace proti chemickým vlivům</t>
  </si>
  <si>
    <t>1645297668</t>
  </si>
  <si>
    <t>70*0,6+3*1,5*6+2*1"sonda"</t>
  </si>
  <si>
    <t>423390787</t>
  </si>
  <si>
    <t>70*(0,6)+1,5*3+2*1"sonda"</t>
  </si>
  <si>
    <t>740820519</t>
  </si>
  <si>
    <t>70*0,6+1,5*3+2*1</t>
  </si>
  <si>
    <t>867942256</t>
  </si>
  <si>
    <t>-333556004</t>
  </si>
  <si>
    <t>1*8</t>
  </si>
  <si>
    <t>1310768787</t>
  </si>
  <si>
    <t>1812130867</t>
  </si>
  <si>
    <t>-((410)*0,05*0,05*3,14+2*0,13*0,13*3,14+0,5)*2</t>
  </si>
  <si>
    <t>(2*0,8*0,55+9*0,45*1,5*3+0,6*80*0,45)*2+2*1*0,6*2"sondy"</t>
  </si>
  <si>
    <t>119778315</t>
  </si>
  <si>
    <t>205962880</t>
  </si>
  <si>
    <t>200523478</t>
  </si>
  <si>
    <t>80*0,6*1+9*1,5*3*1</t>
  </si>
  <si>
    <t>131177169</t>
  </si>
  <si>
    <t>2*2+3*1,5*3+4*2+0,6*5+2*2</t>
  </si>
  <si>
    <t>-683267513</t>
  </si>
  <si>
    <t>(80*0,6*1,8+2*1*1,8+9*1,5*3*2+4*0,8*1,8 )*0,3"celkový výkop"+1,5*1,5*1,9*0,3</t>
  </si>
  <si>
    <t>-(15*0,6*0,2+2*1*0,2+8*3*1,5*0,2+3*1,5*0,35+65*0,6*0,35)*0,3-1,5*1,5*0,2*0,3</t>
  </si>
  <si>
    <t>726020092</t>
  </si>
  <si>
    <t>2*2*1*1,8"ručně kopané sondy"*0,6-2*1*0,55*0,6-2*1*0,2*0,6</t>
  </si>
  <si>
    <t>1498449240</t>
  </si>
  <si>
    <t>1843380589</t>
  </si>
  <si>
    <t>2*2*1*1,8"ručně kopané sondy"*0,4-2*1*0,55*0,4-2*1*0,2*0,4</t>
  </si>
  <si>
    <t>689643389</t>
  </si>
  <si>
    <t>(80*0,6*1,8+2*1*1,8+9*1,5*3*2+4*0,8*1,8 )*0,4"celkový výkop"+1,5*1,5*1,9*0,4</t>
  </si>
  <si>
    <t>-(15*0,6*0,2+2*1*0,2+8*3*1,5*0,2+3*1,5*0,35+65*0,6*0,35)*0,4-1,5*1,5*0,2*0,4</t>
  </si>
  <si>
    <t>141721211</t>
  </si>
  <si>
    <t>Řízený zemní protlak délky do 50 m hl do 6 m s protlačením potrubí průměru vrtu do 90 mm v hornině třídy těžitelnosti I a II skupiny 1 až 4</t>
  </si>
  <si>
    <t>1952743580</t>
  </si>
  <si>
    <t>Řízený zemní protlak délky protlaku do 50 m v hornině třídy těžitelnosti I a II, skupiny 1 až 4 včetně protlačení trub v hloubce do 6 m průměru vrtu do 90 mm</t>
  </si>
  <si>
    <t>410-80</t>
  </si>
  <si>
    <t>151101101</t>
  </si>
  <si>
    <t>Zřízení příložného pažení a rozepření stěn rýh hl do 2 m</t>
  </si>
  <si>
    <t>-1040296433</t>
  </si>
  <si>
    <t>Zřízení pažení a rozepření stěn rýh pro podzemní vedení příložné pro jakoukoliv mezerovitost, hloubky do 2 m</t>
  </si>
  <si>
    <t>80*1,8*2"možno upravit v koordinaci s gravitační kanalizací"</t>
  </si>
  <si>
    <t>151101111</t>
  </si>
  <si>
    <t>Odstranění příložného pažení a rozepření stěn rýh hl do 2 m</t>
  </si>
  <si>
    <t>881329926</t>
  </si>
  <si>
    <t>Odstranění pažení a rozepření stěn rýh pro podzemní vedení s uložením materiálu na vzdálenost do 3 m od kraje výkopu příložné, hloubky do 2 m</t>
  </si>
  <si>
    <t>1813948799</t>
  </si>
  <si>
    <t>2*2+3*1,5*3+4*2+0,6*5+2*1</t>
  </si>
  <si>
    <t>-1320047961</t>
  </si>
  <si>
    <t>2*2+3*1,5*3+4*2+0,6*5+2*2+2*1</t>
  </si>
  <si>
    <t>34,5*0,025 'Přepočtené koeficientem množství</t>
  </si>
  <si>
    <t>-650400128</t>
  </si>
  <si>
    <t>(80*0,6*1,8+2*1*1,8+9*1,5*3*2+4*0,8*1,8 )*0,6*2"celkový výkop"+1,5*1,5*1,9*0,6*2+2*1*1,8*0,6*2</t>
  </si>
  <si>
    <t>-(15*0,6*0,2+2*1*0,2+8*3*1,5*0,2+3*1,5*0,35+65*0,6*0,35)*0,6*2-1,5*1,5*0,2*0,6*2-2*1*0,55*0,6+2*1*0,2*0,6</t>
  </si>
  <si>
    <t>Vodorovné přemístění do 20 m výkopku/sypaniny z horniny třídy těžitelnosti II skupiny 4 a 5</t>
  </si>
  <si>
    <t>17338693</t>
  </si>
  <si>
    <t>(80*0,6*1,8+2*1*1,8+9*1,5*3*2+4*0,8*1,8 )*0,4*2"celkový výkop"+1,5*1,5*1,9*0,4*2+2*2*1*1,8</t>
  </si>
  <si>
    <t>-(15*0,6*0,2+2*1*0,2+8*3*1,5*0,2+3*1,5*0,35+65*0,6*0,35)*0,4*2-1,5*1,5*0,2*0,4*2-2*1*0,55*0,4-2*1*0,2*0,4</t>
  </si>
  <si>
    <t>-1051085691</t>
  </si>
  <si>
    <t>-(15*0,6*0,2+2*1*0,2+8*3*1,5*0,2+3*1,5*0,35+65*0,6*0,35)*0,6*2-1,5*1,5*0,2*0,6*2-2*1*0,55*2*0,6-2*1*0,2*2*0,6</t>
  </si>
  <si>
    <t>Vodorovné přemístění přes 50 do 500 m výkopku/sypaniny z hornin třídy těžitelnosti II skupiny 4 a 5</t>
  </si>
  <si>
    <t>1840687055</t>
  </si>
  <si>
    <t>(80*0,6*1,8+2*1*1,8+9*1,5*3*2+4*0,8*1,8 )*0,4*2"celkový výkop"+1,5*1,5*1,9*0,4*2+2*1*1,8*0,4*2*2</t>
  </si>
  <si>
    <t>-(15*0,6*0,2+2*1*0,2+8*3*1,5*0,2+3*1,5*0,35+65*0,6*0,35)*0,4*2-1,5*1,5*0,2*0,4*2-2*1*0,55*2*0,4-2*1*0,2*2*0,4</t>
  </si>
  <si>
    <t>-177272323</t>
  </si>
  <si>
    <t>81,375-64,664</t>
  </si>
  <si>
    <t>-1597675316</t>
  </si>
  <si>
    <t>16,711*5</t>
  </si>
  <si>
    <t>1302124244</t>
  </si>
  <si>
    <t>(80*0,6*1,8+2*1*1,8+9*1,5*3*2+4*0,8*1,8 )*0,4"celkový výkop"+1,5*1,5*1,9*0,4+2*1*1,8*2*0,4</t>
  </si>
  <si>
    <t>-(15*0,6*0,2+2*1*0,2+8*3*1,5*0,2+3*1,5*0,35+65*0,6*0,35)*0,4-1,5*1,5*0,2*0,4-2*1*0,2*0,4-2*1*0,55*0,4</t>
  </si>
  <si>
    <t>1648878725</t>
  </si>
  <si>
    <t>64,664*5</t>
  </si>
  <si>
    <t>1838178154</t>
  </si>
  <si>
    <t>80*0,6*0,55+2*1*0,6+9*1,5*0,55*3+60*0,5*0,6+1+0,5+3*1,5*0,5+1,5*1,5*1,8+2*1*1,6+2*1*1,25</t>
  </si>
  <si>
    <t>141620180</t>
  </si>
  <si>
    <t>81,375*2</t>
  </si>
  <si>
    <t>1896624049</t>
  </si>
  <si>
    <t>(80*0,6*1,8+2*1*1,8+9*1,5*3*2+4*0,8*1,8 )"celkový výkop"+1,5*1,5*(1,8-0,2)+2*1*(1,8-0,2)+2*1*(1,8-0,55)</t>
  </si>
  <si>
    <t>"obsyp"-50,518</t>
  </si>
  <si>
    <t>-(15*0,6*0,2+2*0,8*0,2+8*3*1,5*0,2+3*1,5*0,8+65*0,6*0,8+10*0,6*0,3)-2</t>
  </si>
  <si>
    <t>405773261</t>
  </si>
  <si>
    <t>(80*0,6*0,4+2*1*0,55+9*1,5*3*0,75+4*0,8*0,45 )"celkový výkop"</t>
  </si>
  <si>
    <t>-2*0,15*0,15*3,14-0,5-0,25-(84+3*9)*3,14*0,045*0,045</t>
  </si>
  <si>
    <t>273321411</t>
  </si>
  <si>
    <t>Základové desky ze ŽB bez zvýšených nároků na prostředí tř. C 20/25</t>
  </si>
  <si>
    <t>1726476262</t>
  </si>
  <si>
    <t>Základy z betonu železového (bez výztuže) desky z betonu bez zvláštních nároků na prostředí tř. C 20/25</t>
  </si>
  <si>
    <t>1,0*1,0*0,1+1,5*1,5*0,1</t>
  </si>
  <si>
    <t>358315114</t>
  </si>
  <si>
    <t>Bourání stoky kompletní nebo vybourání otvorů z prostého betonu plochy do 4 m2</t>
  </si>
  <si>
    <t>329127265</t>
  </si>
  <si>
    <t>Bourání stoky kompletní nebo vybourání otvorů průřezové plochy do 4 m2 ve stokách ze zdiva z prostého betonu</t>
  </si>
  <si>
    <t>0,4*0,4*0,4</t>
  </si>
  <si>
    <t>1944011286</t>
  </si>
  <si>
    <t>(80*0,6*0,1+2*1*0,1+9*1,5*3*0,1+4*0,8*0,1 )+1,5*1,5*0,1</t>
  </si>
  <si>
    <t>452313151</t>
  </si>
  <si>
    <t>Podkladní bloky z betonu prostého tř. C 20/25 otevřený výkop</t>
  </si>
  <si>
    <t>1660480567</t>
  </si>
  <si>
    <t>Podkladní a zajišťovací konstrukce z betonu prostého v otevřeném výkopu bloky pro potrubí z betonu tř. C 20/25</t>
  </si>
  <si>
    <t>7*0,06+1*0,06+2*0,11+4*0,02+2*0,11</t>
  </si>
  <si>
    <t>452353101</t>
  </si>
  <si>
    <t>Bednění podkladních bloků otevřený výkop</t>
  </si>
  <si>
    <t>-1540584847</t>
  </si>
  <si>
    <t>Bednění podkladních a zajišťovacích konstrukcí v otevřeném výkopu bloků pro potrubí</t>
  </si>
  <si>
    <t>14*0,6*0,3*2</t>
  </si>
  <si>
    <t>430989906</t>
  </si>
  <si>
    <t>10*0,6*2+65*0,6*2+8*1,5*3*2+2*1*2</t>
  </si>
  <si>
    <t>1392377372</t>
  </si>
  <si>
    <t>60*0,6+3*1,5</t>
  </si>
  <si>
    <t>-1169519434</t>
  </si>
  <si>
    <t>-2008057314</t>
  </si>
  <si>
    <t>(60*0,6+3*1,5)*2</t>
  </si>
  <si>
    <t>1561727265</t>
  </si>
  <si>
    <t>(60*0,6+3*1,5)</t>
  </si>
  <si>
    <t>-1970320004</t>
  </si>
  <si>
    <t>-21713237</t>
  </si>
  <si>
    <t>-1750549325</t>
  </si>
  <si>
    <t>871241211</t>
  </si>
  <si>
    <t>Montáž potrubí z PE100 SDR 11 otevřený výkop svařovaných elektrotvarovkou D 90 x 8,2 mm</t>
  </si>
  <si>
    <t>-1392771964</t>
  </si>
  <si>
    <t>Montáž vodovodního potrubí z plastů v otevřeném výkopu z polyetylenu PE 100 svařovaných elektrotvarovkou SDR 11/PN16 D 90 x 8,2 mm</t>
  </si>
  <si>
    <t>28613735</t>
  </si>
  <si>
    <t>potrubí kanalizační třívrstvé PE100 SDR11 s dodatečným opláštěním a integrovaným detekčním vodičem, 90x8,2mm</t>
  </si>
  <si>
    <t>-1383470010</t>
  </si>
  <si>
    <t>410*1,015</t>
  </si>
  <si>
    <t>1894078700</t>
  </si>
  <si>
    <t>289959255</t>
  </si>
  <si>
    <t>877310440</t>
  </si>
  <si>
    <t>Montáž šachtových vložek na kanalizačním potrubí z PP trub korugovaných DN 150</t>
  </si>
  <si>
    <t>-1148060184</t>
  </si>
  <si>
    <t>Montáž tvarovek na kanalizačním plastovém potrubí z polypropylenu PP korugovaného nebo žebrovaného šachtových vložek DN 150</t>
  </si>
  <si>
    <t>CSB.0056581.URS</t>
  </si>
  <si>
    <t>Vložka PVC hladké DN 150 s těsněním</t>
  </si>
  <si>
    <t>-1218572074</t>
  </si>
  <si>
    <t>877315231</t>
  </si>
  <si>
    <t>Montáž víčka z tvrdého PVC-systém KG DN 160</t>
  </si>
  <si>
    <t>1458098340</t>
  </si>
  <si>
    <t>Montáž tvarovek na kanalizačním potrubí z trub z plastu  z tvrdého PVC nebo z polypropylenu v otevřeném výkopu víček DN 160</t>
  </si>
  <si>
    <t>28611722</t>
  </si>
  <si>
    <t>víčko kanalizace plastové KG DN 160</t>
  </si>
  <si>
    <t>1660622785</t>
  </si>
  <si>
    <t>1759075781</t>
  </si>
  <si>
    <t>-763851669</t>
  </si>
  <si>
    <t>892241111</t>
  </si>
  <si>
    <t>Tlaková zkouška vodovodního potrubí do 80</t>
  </si>
  <si>
    <t>-1045449435</t>
  </si>
  <si>
    <t>410</t>
  </si>
  <si>
    <t>899633171</t>
  </si>
  <si>
    <t>Obetonování potrubí nebo zdiva stok ŽB bez zvláštních nároků na prostředí tř. C 30/37 v otevřeném výkopu</t>
  </si>
  <si>
    <t>-316073459</t>
  </si>
  <si>
    <t>Obetonování potrubí nebo zdiva stok betonem železovým v otevřeném výkopu bez zvláštních nároků na prostředí tř. C 30/37</t>
  </si>
  <si>
    <t>899721111</t>
  </si>
  <si>
    <t>Signalizační vodič DN do 150 mm na potrubí</t>
  </si>
  <si>
    <t>-1679127908</t>
  </si>
  <si>
    <t>Signalizační vodič na potrubí DN do 150 mm</t>
  </si>
  <si>
    <t>755766622</t>
  </si>
  <si>
    <t>410+2</t>
  </si>
  <si>
    <t>892372111</t>
  </si>
  <si>
    <t>Zabezpečení konců potrubí DN do 300 při tlakových zkouškách vodou</t>
  </si>
  <si>
    <t>-1789189391</t>
  </si>
  <si>
    <t>Tlakové zkoušky vodou zabezpečení konců potrubí při tlakových zkouškách DN do 300</t>
  </si>
  <si>
    <t>857242121</t>
  </si>
  <si>
    <t>Montáž litinových tvarovek jednoosých přírubových otevřený výkop DN 80</t>
  </si>
  <si>
    <t>-2020981150</t>
  </si>
  <si>
    <t>55251800</t>
  </si>
  <si>
    <t>koleno přírubové s patkou S 2000 pro připojení k hydrantu 80/90mm</t>
  </si>
  <si>
    <t>2109404755</t>
  </si>
  <si>
    <t>55254026</t>
  </si>
  <si>
    <t>koleno přírubové z tvárné litiny,práškový epoxid tl 250µm Q-kus DN 80-90°</t>
  </si>
  <si>
    <t>513616889</t>
  </si>
  <si>
    <t>HWL.850008020016</t>
  </si>
  <si>
    <t>TVAROVKA FF KUS 80/200</t>
  </si>
  <si>
    <t>-790838701</t>
  </si>
  <si>
    <t>55251724</t>
  </si>
  <si>
    <t>příruba slepá šedá litina s epoxidovou ochranou vrstvou DN 80</t>
  </si>
  <si>
    <t>1029256666</t>
  </si>
  <si>
    <t>857244122</t>
  </si>
  <si>
    <t>Montáž litinových tvarovek odbočných přírubových otevřený výkop DN 80</t>
  </si>
  <si>
    <t>1406283827</t>
  </si>
  <si>
    <t>Montáž litinových tvarovek na potrubí litinovém tlakovém odbočných na potrubí z trub přírubových v otevřeném výkopu, kanálu nebo v šachtě DN 80</t>
  </si>
  <si>
    <t>55253510</t>
  </si>
  <si>
    <t>tvarovka přírubová litinová vodovodní s přírubovou odbočkou PN10/40 T-kus DN 80/80</t>
  </si>
  <si>
    <t>192965586</t>
  </si>
  <si>
    <t>877241101</t>
  </si>
  <si>
    <t>Montáž elektrospojek na vodovodním potrubí z PE trub d 90</t>
  </si>
  <si>
    <t>-638537087</t>
  </si>
  <si>
    <t>Montáž tvarovek na vodovodním plastovém potrubí z polyetylenu PE 100 elektrotvarovek SDR 11/PN16 spojek, oblouků nebo redukcí d 90</t>
  </si>
  <si>
    <t>28615974</t>
  </si>
  <si>
    <t>elektrospojka SDR11 PE 100 PN16 D 90mm</t>
  </si>
  <si>
    <t>-584687445</t>
  </si>
  <si>
    <t>877241110</t>
  </si>
  <si>
    <t>Montáž elektrokolen 45° na vodovodním potrubí z PE trub d 90</t>
  </si>
  <si>
    <t>-286535819</t>
  </si>
  <si>
    <t>Montáž tvarovek na vodovodním plastovém potrubí z polyetylenu PE 100 elektrotvarovek SDR 11/PN16 kolen 45° d 90</t>
  </si>
  <si>
    <t>WVN.FF485620W</t>
  </si>
  <si>
    <t>Elektrokoleno 45° 90</t>
  </si>
  <si>
    <t>451448306</t>
  </si>
  <si>
    <t>WVN.FF700213W</t>
  </si>
  <si>
    <t>Příruba PP/ocel PN10/16 90 DN80</t>
  </si>
  <si>
    <t>-20795228</t>
  </si>
  <si>
    <t>WVN.FF485527W</t>
  </si>
  <si>
    <t>Lemový nákružek PE100 SDR11 90</t>
  </si>
  <si>
    <t>-1178521236</t>
  </si>
  <si>
    <t>75</t>
  </si>
  <si>
    <t>891241112</t>
  </si>
  <si>
    <t>Montáž vodovodních šoupátek otevřený výkop DN 80</t>
  </si>
  <si>
    <t>1268329290</t>
  </si>
  <si>
    <t>Montáž vodovodních armatur na potrubí šoupátek nebo klapek uzavíracích v otevřeném výkopu nebo v šachtách s osazením zemní soupravy (bez poklopů) DN 80</t>
  </si>
  <si>
    <t>76</t>
  </si>
  <si>
    <t>42221453</t>
  </si>
  <si>
    <t>šoupátko odpadní voda litina GGG 50 krátká stavební dl PN10/16 DN 80x180mm</t>
  </si>
  <si>
    <t>2107914659</t>
  </si>
  <si>
    <t>77</t>
  </si>
  <si>
    <t>HLT.2007688</t>
  </si>
  <si>
    <t>Ruční kolečko DD-HW-2A</t>
  </si>
  <si>
    <t>1211709710</t>
  </si>
  <si>
    <t>78</t>
  </si>
  <si>
    <t>899401112</t>
  </si>
  <si>
    <t>Osazení poklopů litinových šoupátkových</t>
  </si>
  <si>
    <t>-1616405093</t>
  </si>
  <si>
    <t>79</t>
  </si>
  <si>
    <t>42291352</t>
  </si>
  <si>
    <t>poklop litinový šoupátkový pro zemní soupravy osazení do terénu a do vozovky</t>
  </si>
  <si>
    <t>1532878056</t>
  </si>
  <si>
    <t>HWL.348100000000</t>
  </si>
  <si>
    <t>PODKLAD. DESKA  UNI UNI</t>
  </si>
  <si>
    <t>229581387</t>
  </si>
  <si>
    <t>891247111</t>
  </si>
  <si>
    <t>Montáž hydrantů podzemních DN 80</t>
  </si>
  <si>
    <t>397395047</t>
  </si>
  <si>
    <t>HWL.348200000000</t>
  </si>
  <si>
    <t>PODKLAD. DESKA  POD HYDRANT.POKLOP</t>
  </si>
  <si>
    <t>2143960113</t>
  </si>
  <si>
    <t>HWL.D81008015016</t>
  </si>
  <si>
    <t>SOUPRAVA PROPLACHOVACÍ NA ODPADNÍ VODU 80/1,5 m</t>
  </si>
  <si>
    <t>2021615573</t>
  </si>
  <si>
    <t>HWL.986308000016</t>
  </si>
  <si>
    <t>VENTIL ODVZDUŠŇOVACÍ OCEL PRO ODPAD VODU 80</t>
  </si>
  <si>
    <t>-108573285</t>
  </si>
  <si>
    <t>85</t>
  </si>
  <si>
    <t>1186813872</t>
  </si>
  <si>
    <t>86</t>
  </si>
  <si>
    <t>skruž betonová DN 1000x250, 100x25x12cm</t>
  </si>
  <si>
    <t>567845544</t>
  </si>
  <si>
    <t>87</t>
  </si>
  <si>
    <t>-1280147084</t>
  </si>
  <si>
    <t>88</t>
  </si>
  <si>
    <t>dno betonové šachtové - dle specifikace DN 1000mm</t>
  </si>
  <si>
    <t>814741865</t>
  </si>
  <si>
    <t>89</t>
  </si>
  <si>
    <t>59224058t</t>
  </si>
  <si>
    <t>dno betonové šachtové - dle specifikace DN 1500mm</t>
  </si>
  <si>
    <t>1885708369</t>
  </si>
  <si>
    <t>894414211</t>
  </si>
  <si>
    <t>Osazení železobetonových dílců pro šachty desek zákrytových</t>
  </si>
  <si>
    <t>-2138709205</t>
  </si>
  <si>
    <t>PFB.1121811</t>
  </si>
  <si>
    <t>Deska zákrytováTZK-Q 150-63/18 ZDC</t>
  </si>
  <si>
    <t>-1500301136</t>
  </si>
  <si>
    <t>59224075</t>
  </si>
  <si>
    <t>deska betonová zákrytová k ukončení šachet 1000/625x200mm</t>
  </si>
  <si>
    <t>1845940381</t>
  </si>
  <si>
    <t>392687360</t>
  </si>
  <si>
    <t>59224342</t>
  </si>
  <si>
    <t>těsnění elastomerové pro spojení šachetních dílů DN 1500</t>
  </si>
  <si>
    <t>432478810</t>
  </si>
  <si>
    <t>-509626419</t>
  </si>
  <si>
    <t>899311113</t>
  </si>
  <si>
    <t>Osazení poklopů s rámem hmotnosti nad 100 do 150 kg</t>
  </si>
  <si>
    <t>1623138582</t>
  </si>
  <si>
    <t>899431111</t>
  </si>
  <si>
    <t>Výšková úprava uličního vstupu nebo vpusti do 200 mm zvýšením krycího hrnce, šoupěte nebo hydrantu</t>
  </si>
  <si>
    <t>1123649800</t>
  </si>
  <si>
    <t>Výšková úprava uličního vstupu nebo vpusti do 200 mm zvýšením krycího hrnce, šoupěte nebo hydrantu bez úpravy armatur</t>
  </si>
  <si>
    <t>899713111</t>
  </si>
  <si>
    <t>Orientační tabulky na sloupku betonovém nebo ocelovém</t>
  </si>
  <si>
    <t>682936797</t>
  </si>
  <si>
    <t>Orientační tabulky na vodovodních a kanalizačních řadech na sloupku ocelovém nebo betonovém</t>
  </si>
  <si>
    <t>1809005243</t>
  </si>
  <si>
    <t>(3)*2+60</t>
  </si>
  <si>
    <t>416430864</t>
  </si>
  <si>
    <t>3*3</t>
  </si>
  <si>
    <t>307946374</t>
  </si>
  <si>
    <t>3*2+60</t>
  </si>
  <si>
    <t>-1244249142</t>
  </si>
  <si>
    <t>(70*0,6+3*1,5*6)*0,2*2</t>
  </si>
  <si>
    <t>(70*(0,6)+1,5*3)*0,15*2</t>
  </si>
  <si>
    <t>-822290985</t>
  </si>
  <si>
    <t>41,55*14</t>
  </si>
  <si>
    <t>-1826558678</t>
  </si>
  <si>
    <t>620656475</t>
  </si>
  <si>
    <t>(70*0,6+3*1,5*6)*0,5*2</t>
  </si>
  <si>
    <t>(70*(0,6)+1,5*3)*0,3*2</t>
  </si>
  <si>
    <t>928665887</t>
  </si>
  <si>
    <t>2*3+0,5</t>
  </si>
  <si>
    <t>107</t>
  </si>
  <si>
    <t>-1629686936</t>
  </si>
  <si>
    <t>108</t>
  </si>
  <si>
    <t>997013655</t>
  </si>
  <si>
    <t>Poplatek za uložení na skládce (skládkovné) zeminy a kamení kód odpadu 17 05 04</t>
  </si>
  <si>
    <t>243219436</t>
  </si>
  <si>
    <t>Poplatek za uložení stavebního odpadu na skládce (skládkovné) zeminy a kamení zatříděného do Katalogu odpadů pod kódem 17 05 04</t>
  </si>
  <si>
    <t>109</t>
  </si>
  <si>
    <t>-221958177</t>
  </si>
  <si>
    <t>715</t>
  </si>
  <si>
    <t>Izolace proti chemickým vlivům</t>
  </si>
  <si>
    <t>110</t>
  </si>
  <si>
    <t>715291915</t>
  </si>
  <si>
    <t>Oprava izolací proti chemickým vlivům utěsnění prostupů do průměru 400 mm tmelem</t>
  </si>
  <si>
    <t>-1347251884</t>
  </si>
  <si>
    <t>Oprava a údržba izolací doplňkových technologických zařízení utěsněním prostupů do Ø 400 mm tmelem</t>
  </si>
  <si>
    <t>111</t>
  </si>
  <si>
    <t>24551275</t>
  </si>
  <si>
    <t>stěrka minerální hydroizolační 2-složková cementem pojená</t>
  </si>
  <si>
    <t>2008937613</t>
  </si>
  <si>
    <t>112</t>
  </si>
  <si>
    <t>-224884987</t>
  </si>
  <si>
    <t>(80*0,6*1,8+2*1*1,8+9*1,5*3*2+4*0,8*1,8 )*0,6"celkový výkop"+1,5*1,5*1,9*0,6+2*2*1*1,8*0,6</t>
  </si>
  <si>
    <t>-(15*0,6*0,2+2*1*0,2+8*3*1,5*0,2+3*1,5*0,35+65*0,6*0,35)*0,6-1,5*1,5*0,2*0,6-2*1*0,2*0,6-2*1*0,55*0,6</t>
  </si>
  <si>
    <t>113</t>
  </si>
  <si>
    <t>16736334</t>
  </si>
  <si>
    <t>2022_3.5 - IO 05 Vodovod k  ČS</t>
  </si>
  <si>
    <t>-2066293162</t>
  </si>
  <si>
    <t>70*0,6</t>
  </si>
  <si>
    <t>2381171</t>
  </si>
  <si>
    <t>60*0,6</t>
  </si>
  <si>
    <t>-1732261749</t>
  </si>
  <si>
    <t>1180561256</t>
  </si>
  <si>
    <t>1205821830</t>
  </si>
  <si>
    <t>1414361170</t>
  </si>
  <si>
    <t>1829159269</t>
  </si>
  <si>
    <t>(-75*0,05*0,05*3,14)*2</t>
  </si>
  <si>
    <t>(75*0,6*0,4*2)</t>
  </si>
  <si>
    <t>-1975115028</t>
  </si>
  <si>
    <t>-1870429022</t>
  </si>
  <si>
    <t>-1329763722</t>
  </si>
  <si>
    <t>75*0,6*0,5*0,5</t>
  </si>
  <si>
    <t>1590639484</t>
  </si>
  <si>
    <t>5*2</t>
  </si>
  <si>
    <t>Hloubení zapažených rýh š do 2000 mm v hornině třídy těžitelnosti I skupiny 1 a 2 objem do 500 m3</t>
  </si>
  <si>
    <t>497460864</t>
  </si>
  <si>
    <t>(75*0,6*1,7"celkový výkop - při průměrné hloubce 1,7 m")*0,3</t>
  </si>
  <si>
    <t>-(5*0,6*0,2+10*0,6*0,2+60*0,35*0,6)*0,3"komunikace asfalt"</t>
  </si>
  <si>
    <t>690367952</t>
  </si>
  <si>
    <t>Hloubení zapažených rýh š do 2000 mm v hornině třídy těžitelnosti I skupiny 3 objem do 500 m3</t>
  </si>
  <si>
    <t>-751064850</t>
  </si>
  <si>
    <t>(75*0,6*1,7"celkový výkop - při průměrné hloubce 1,7 m")*0,3-2</t>
  </si>
  <si>
    <t>-(15*0,6*0,2+60*0,6*0,35)*0,3"komunikace asfalt"</t>
  </si>
  <si>
    <t>879096475</t>
  </si>
  <si>
    <t>(75*0,6*1,7"celkový výkop - při průměrné hloubce 1,7 m")*0,4</t>
  </si>
  <si>
    <t>-(15*0,6*0,2+60*0,6*0,35)*0,4"komunikace asfalt"</t>
  </si>
  <si>
    <t>1031819295</t>
  </si>
  <si>
    <t>75*1,6*2</t>
  </si>
  <si>
    <t>-2098721549</t>
  </si>
  <si>
    <t>75*1,6*2 "rozsah koordinovat se souběžným vedením kanalizace"</t>
  </si>
  <si>
    <t>-183049324</t>
  </si>
  <si>
    <t>(75*0,6*1,7"celkový výkop - při průměrné hloubce 1,7 m")*0,6*2</t>
  </si>
  <si>
    <t>-(5*0,6*0,2+10*0,6*0,2+60*0,35*0,6)*0,6*2"komunikace asfalt"</t>
  </si>
  <si>
    <t>-391286897</t>
  </si>
  <si>
    <t>(75*0,6*1,7"celkový výkop - při průměrné hloubce 1,7 m")*0,4*2</t>
  </si>
  <si>
    <t>-(5*0,6*0,2+10*0,6*0,2+60*0,35*0,6)*0,4*2"komunikace asfalt"</t>
  </si>
  <si>
    <t>-1913790916</t>
  </si>
  <si>
    <t>-2014833900</t>
  </si>
  <si>
    <t>622088508</t>
  </si>
  <si>
    <t>52,18-24,84</t>
  </si>
  <si>
    <t>1122582271</t>
  </si>
  <si>
    <t>27,34*5</t>
  </si>
  <si>
    <t>-1763971842</t>
  </si>
  <si>
    <t>-(5*0,6*0,2+10*0,6*0,2+60*0,35*0,6)*0,4"komunikace asfalt"</t>
  </si>
  <si>
    <t>938815509</t>
  </si>
  <si>
    <t>24,84*5</t>
  </si>
  <si>
    <t>-846536761</t>
  </si>
  <si>
    <t>75*0,6*0,5+10+0,3*0,6+65*0,6*0,5</t>
  </si>
  <si>
    <t>-892369296</t>
  </si>
  <si>
    <t>52,18*2</t>
  </si>
  <si>
    <t>-625446444</t>
  </si>
  <si>
    <t>(75*0,6*1,7"celkový výkop - při průměrné hloubce 1,7 m")</t>
  </si>
  <si>
    <t>-"komunikace asfalt"(60*0,6*0,8+10*0,6*0,5+5*0,6*0,2)</t>
  </si>
  <si>
    <t>(-75*0,6*0,4)"obsyp"</t>
  </si>
  <si>
    <t>175101201</t>
  </si>
  <si>
    <t>Obsypání objektu nad přilehlým původním terénem sypaninou bez prohození, uloženou do 3 m</t>
  </si>
  <si>
    <t>-1414765065</t>
  </si>
  <si>
    <t>Obsypání objektů nad přilehlým původním terénem sypaninou z vhodných hornin 1 až 4 nebo materiálem uloženým ve vzdálenosti do 30 m od vnějšího kraje objektu pro jakoukoliv míru zhutnění bez prohození sypaniny</t>
  </si>
  <si>
    <t>-(75*0,045*0,045)*3,14"potrubí"</t>
  </si>
  <si>
    <t>(75*0,6*0,4)</t>
  </si>
  <si>
    <t>-772492515</t>
  </si>
  <si>
    <t>-416830592</t>
  </si>
  <si>
    <t>10*0,025 'Přepočtené koeficientem množství</t>
  </si>
  <si>
    <t>-906660170</t>
  </si>
  <si>
    <t>75*0,6*0,1</t>
  </si>
  <si>
    <t>-1536724715</t>
  </si>
  <si>
    <t>0,11*1+0,02*2+0,06*1</t>
  </si>
  <si>
    <t>960010543</t>
  </si>
  <si>
    <t>4*0,6*0,3*2</t>
  </si>
  <si>
    <t>-1866687713</t>
  </si>
  <si>
    <t>0,6*70*2</t>
  </si>
  <si>
    <t>-1778437964</t>
  </si>
  <si>
    <t>155752275</t>
  </si>
  <si>
    <t>190429741</t>
  </si>
  <si>
    <t>60*2*0,6</t>
  </si>
  <si>
    <t>-597159675</t>
  </si>
  <si>
    <t>2104398064</t>
  </si>
  <si>
    <t>1973183021</t>
  </si>
  <si>
    <t>686982195</t>
  </si>
  <si>
    <t>283990001r</t>
  </si>
  <si>
    <t xml:space="preserve">Fólie výstražná pro vodovod  š. 300 mm </t>
  </si>
  <si>
    <t>1539329193</t>
  </si>
  <si>
    <t>850265121</t>
  </si>
  <si>
    <t>Výřez nebo výsek na potrubí z trub litinových tlakových nebo plastických hmot DN 100</t>
  </si>
  <si>
    <t>-1797399565</t>
  </si>
  <si>
    <t>717898864</t>
  </si>
  <si>
    <t>892273122</t>
  </si>
  <si>
    <t>Proplach a dezinfekce vodovodního potrubí DN od 80 do 125</t>
  </si>
  <si>
    <t>566465611</t>
  </si>
  <si>
    <t>1552677872</t>
  </si>
  <si>
    <t>2009181154</t>
  </si>
  <si>
    <t>28613530</t>
  </si>
  <si>
    <t>potrubí třívrstvé PE100 RC SDR11 90x8,2 dl 12m</t>
  </si>
  <si>
    <t>-1413322888</t>
  </si>
  <si>
    <t>1751798509</t>
  </si>
  <si>
    <t>857264122</t>
  </si>
  <si>
    <t>Montáž litinových tvarovek odbočných přírubových otevřený výkop DN 100</t>
  </si>
  <si>
    <t>-1434511662</t>
  </si>
  <si>
    <t>Montáž litinových tvarovek na potrubí litinovém tlakovém odbočných na potrubí z trub přírubových v otevřeném výkopu, kanálu nebo v šachtě DN 100</t>
  </si>
  <si>
    <t>55253515</t>
  </si>
  <si>
    <t>tvarovka přírubová litinová s přírubovou odbočkou,práškový epoxid tl 250µm T-kus DN 100/80</t>
  </si>
  <si>
    <t>-912748796</t>
  </si>
  <si>
    <t>-429799001</t>
  </si>
  <si>
    <t>117932573</t>
  </si>
  <si>
    <t>WVN.FFD91013W</t>
  </si>
  <si>
    <t>Oblouk 11° PE100 RC SDR11 90</t>
  </si>
  <si>
    <t>1157426285</t>
  </si>
  <si>
    <t>WVN.FFD81013W</t>
  </si>
  <si>
    <t>Oblouk 22° PE100 RC SDR11 90</t>
  </si>
  <si>
    <t>-1123887335</t>
  </si>
  <si>
    <t>WVN.FF700214W</t>
  </si>
  <si>
    <t>Příruba PP/ocel PN10/16 110 DN100</t>
  </si>
  <si>
    <t>1172824865</t>
  </si>
  <si>
    <t>-948457864</t>
  </si>
  <si>
    <t>891247211</t>
  </si>
  <si>
    <t>Montáž hydrantů nadzemních DN 80</t>
  </si>
  <si>
    <t>-2117841879</t>
  </si>
  <si>
    <t>Montáž vodovodních armatur na potrubí hydrantů nadzemních DN 80</t>
  </si>
  <si>
    <t>42273682</t>
  </si>
  <si>
    <t>hydrant nadzemní DN 80 tvárná litina dvojitý uzávěr s koulí krycí v 1500mm</t>
  </si>
  <si>
    <t>196413675</t>
  </si>
  <si>
    <t>-2098522210</t>
  </si>
  <si>
    <t>999900000000</t>
  </si>
  <si>
    <t>VODA Náhradní díly DRENÁŽNÍ OBAL K HYDRANTŮM</t>
  </si>
  <si>
    <t>KS</t>
  </si>
  <si>
    <t>1392910580</t>
  </si>
  <si>
    <t>1 "hydrant"</t>
  </si>
  <si>
    <t>853818682</t>
  </si>
  <si>
    <t>42221303</t>
  </si>
  <si>
    <t>šoupátko pitná voda litina GGG 50 krátká stavební dl PN 10/16 DN 80x180mm</t>
  </si>
  <si>
    <t>331447961</t>
  </si>
  <si>
    <t>-1188730801</t>
  </si>
  <si>
    <t>HWL.R51008000002</t>
  </si>
  <si>
    <t>SOUP.ZEM.TEL+POKL.L=1,1-2,0 80 (1,1-2,0 m)</t>
  </si>
  <si>
    <t>sada</t>
  </si>
  <si>
    <t>-771134654</t>
  </si>
  <si>
    <t>878320026</t>
  </si>
  <si>
    <t>422913520</t>
  </si>
  <si>
    <t>poklop litinový 1750-šoupátkový</t>
  </si>
  <si>
    <t>576872872</t>
  </si>
  <si>
    <t>AVK.944100P</t>
  </si>
  <si>
    <t>Univerzální jištěná spojka , DN 100, rozsah 104-133 mm</t>
  </si>
  <si>
    <t>465305784</t>
  </si>
  <si>
    <t>936004304</t>
  </si>
  <si>
    <t>-1004582327</t>
  </si>
  <si>
    <t>4222110r</t>
  </si>
  <si>
    <t>spojovací materiál (šrouby, matky, atd.)</t>
  </si>
  <si>
    <t>1831021765</t>
  </si>
  <si>
    <t>673877678</t>
  </si>
  <si>
    <t>1621254233</t>
  </si>
  <si>
    <t>404452250</t>
  </si>
  <si>
    <t>sloupek Zn 60 - 350</t>
  </si>
  <si>
    <t>94388261</t>
  </si>
  <si>
    <t>-291298880</t>
  </si>
  <si>
    <t>270041559</t>
  </si>
  <si>
    <t>-1742988710</t>
  </si>
  <si>
    <t>(60)*0,6*(0,15)*2</t>
  </si>
  <si>
    <t>70*0,6*0,2*2</t>
  </si>
  <si>
    <t>-1946066454</t>
  </si>
  <si>
    <t>27,6*14</t>
  </si>
  <si>
    <t>-744014775</t>
  </si>
  <si>
    <t>-1929381535</t>
  </si>
  <si>
    <t>(60)*0,6*(0,3)*2</t>
  </si>
  <si>
    <t>70*0,6*0,5*2</t>
  </si>
  <si>
    <t>-1568430706</t>
  </si>
  <si>
    <t>-1438400846</t>
  </si>
  <si>
    <t>373723463</t>
  </si>
  <si>
    <t>75*0,6*0,2*2</t>
  </si>
  <si>
    <t>-1993210113</t>
  </si>
  <si>
    <t>-2086139535</t>
  </si>
  <si>
    <t>-903101668</t>
  </si>
  <si>
    <t>2022_3.6 - IO 06 Stoka C (v soupise dl.8 m na parcele 182/1)</t>
  </si>
  <si>
    <t>8*1+8*0,2</t>
  </si>
  <si>
    <t>1869724194</t>
  </si>
  <si>
    <t>5*1</t>
  </si>
  <si>
    <t>(8*1*0,5)+8*0,2*0,5</t>
  </si>
  <si>
    <t>(8*1,0*1,9"celkový výkop - při průměrné hloubce 1,9 m")*0,3+8*0,2*1,9*0,3</t>
  </si>
  <si>
    <t>-(2*1,0*0,35+8*1,0*0,2)*0,3"komunikace "-8*0,2*0,2*0,3</t>
  </si>
  <si>
    <t>(8*1,0*1,9"celkový výkop - při průměrné hloubce 1,9 m")*0,3-2+8*0,2*1,9*0,3</t>
  </si>
  <si>
    <t>-(2*1,0*0,35+8*1,0*0,2)*0,3"komunikace "-0,2*0,2*8*0,3</t>
  </si>
  <si>
    <t>-1222606778</t>
  </si>
  <si>
    <t>(8*1,0*1,9"celkový výkop - při průměrné hloubce 1,9 m")*0,4+8*0,2*1,9*0,4</t>
  </si>
  <si>
    <t>-(2*1,0*0,35+8*1,0*0,2)*0,4"komunikace "-8*0,2*0,2*0,4</t>
  </si>
  <si>
    <t>8*1,9*2</t>
  </si>
  <si>
    <t>(8*1,0*1,9"celkový výkop - při průměrné hloubce 1,9 m")*0,6*2+8*0,2*1,9*0,6</t>
  </si>
  <si>
    <t>-(2*1,0*0,35+8*0,2*1)*0,6*2"komunikace"-8*0,2*0,2*0,6</t>
  </si>
  <si>
    <t>(8*1,0*1,9"celkový výkop - při průměrné hloubce 1,9 m")*0,4*2+8*0,2*1,9*0,4*2</t>
  </si>
  <si>
    <t>-(2*1,0*0,35+8*0,2*1)*0,4*2"komunikace"-8*0,2*0,2*0,4*2</t>
  </si>
  <si>
    <t>(8*1,0*1,9"celkový výkop - při průměrné hloubce 1,9 m")*0,6*2+8*0,2*1,9*0,6*2</t>
  </si>
  <si>
    <t>-(2*1,0*0,35+8*0,2*1)*0,6*2"komunikace"-8*0,2*0,2*0,6*2</t>
  </si>
  <si>
    <t>11,04-6,248</t>
  </si>
  <si>
    <t>4,792*5</t>
  </si>
  <si>
    <t>-1081054792</t>
  </si>
  <si>
    <t>-(2*1,0*0,35+8*0,2*1)*0,4"komunikace"-8*0,2*0,2*0,4</t>
  </si>
  <si>
    <t>-884465641</t>
  </si>
  <si>
    <t>(8*1,0*1,9"celkový výkop - při průměrné hloubce 1,9 m")*0,4*5+8*0,2*1,9*0,4*5</t>
  </si>
  <si>
    <t>-(2*1,0*0,35+8*0,2*1)*0,4*5"komunikace"-8*0,2*0,2*0,4*5</t>
  </si>
  <si>
    <t>8*1,0*(0,65+0,5)+8*0,2*1,15</t>
  </si>
  <si>
    <t>11,04*2</t>
  </si>
  <si>
    <t>(8*1,0*1,9"celkový výkop - při průměrné hloubce 1,9 m")+8*0,2*1,9</t>
  </si>
  <si>
    <t>-(8*1,0*0,5+2*1,0*0,85)"komunikace asfalt"-8*0,2*0,5</t>
  </si>
  <si>
    <t>(-8*1,0*0,55)"obsyp"-8*0,2*0,55</t>
  </si>
  <si>
    <t>1356705497</t>
  </si>
  <si>
    <t>-(8*0,16*0,16)*3,14"potrubí"+8*0,2*0,55</t>
  </si>
  <si>
    <t>(8*1,0*0,55)</t>
  </si>
  <si>
    <t>(-8*0,16*0,16*3,14)*2</t>
  </si>
  <si>
    <t>(8*1,0*0,55*2)+8*0,2*0,55*2</t>
  </si>
  <si>
    <t>1,2*8*0,1</t>
  </si>
  <si>
    <t>-1912518525</t>
  </si>
  <si>
    <t>2*8*1+2*0,2*8</t>
  </si>
  <si>
    <t>-1417172299</t>
  </si>
  <si>
    <t>1985252669</t>
  </si>
  <si>
    <t>8*2</t>
  </si>
  <si>
    <t>2*1,5*0,15*2</t>
  </si>
  <si>
    <t>(8*1*0,2)*2+8*0,2*0,2*2</t>
  </si>
  <si>
    <t>4,74*14</t>
  </si>
  <si>
    <t>(8*1*0,5)*2+8*0,2*0,5</t>
  </si>
  <si>
    <t>997013873</t>
  </si>
  <si>
    <t>-443792315</t>
  </si>
  <si>
    <t>(8*1,0*0,2)*2+8*0,2*0,2*2</t>
  </si>
  <si>
    <t>(8*1,0*1,9"celkový výkop - při průměrné hloubce 1,9 m")*0,6+8*0,2*1,9*0,6</t>
  </si>
  <si>
    <t>-(2*1,0*0,35+6*0,2*1)*0,6"komunikace"-8*0,2*0,2*0,6</t>
  </si>
  <si>
    <t>-(2*1,0*0,35+6*0,2*1)*0,4*2"komunikace"-8*0,2*0,2*0,4*2</t>
  </si>
  <si>
    <t>2022_3.7. - SO 01 Čerpací stanice</t>
  </si>
  <si>
    <t>22233</t>
  </si>
  <si>
    <t>Třeboň-Holičky</t>
  </si>
  <si>
    <t>42.21.23</t>
  </si>
  <si>
    <t xml:space="preserve">    6 - Úpravy povrchu, podlahy, osazení</t>
  </si>
  <si>
    <t xml:space="preserve">    8 -  Trubní vedení</t>
  </si>
  <si>
    <t>1090104085</t>
  </si>
  <si>
    <t>1389025166</t>
  </si>
  <si>
    <t>30*24</t>
  </si>
  <si>
    <t>-1343387849</t>
  </si>
  <si>
    <t>131151203</t>
  </si>
  <si>
    <t>Hloubení jam zapažených v hornině třídy těžitelnosti I, skupiny 1 a 2 objem do 100 m3 strojně</t>
  </si>
  <si>
    <t>1485671094</t>
  </si>
  <si>
    <t>Hloubení zapažených jam a zářezů strojně s urovnáním dna do předepsaného profilu a spádu v hornině třídy těžitelnosti I skupiny 1 a 2 přes 50 do 100 m3</t>
  </si>
  <si>
    <t>(7*4,0*(4,75-0,2)+1*0,8*0,8)*0,3</t>
  </si>
  <si>
    <t>131251203</t>
  </si>
  <si>
    <t>Hloubení jam zapažených v hornině třídy těžitelnosti I, skupiny 3 objem do 100 m3 strojně</t>
  </si>
  <si>
    <t>1498156353</t>
  </si>
  <si>
    <t>Hloubení zapažených jam a zářezů strojně s urovnáním dna do předepsaného profilu a spádu v hornině třídy těžitelnosti I skupiny 3 přes 50 do 100 m3</t>
  </si>
  <si>
    <t>131351201</t>
  </si>
  <si>
    <t>Hloubení jam zapažených v hornině třídy těžitelnosti II, skupiny 4 objem do 20 m3 strojně</t>
  </si>
  <si>
    <t>-407933499</t>
  </si>
  <si>
    <t>Hloubení zapažených jam a zářezů strojně s urovnáním dna do předepsaného profilu a spádu v hornině třídy těžitelnosti II skupiny 4 do 20 m3</t>
  </si>
  <si>
    <t>131451201</t>
  </si>
  <si>
    <t>Hloubení jam zapažených v hornině třídy těžitelnosti II skupiny 5 objem do 20 m3 strojně</t>
  </si>
  <si>
    <t>165649067</t>
  </si>
  <si>
    <t>Hloubení zapažených jam a zářezů strojně s urovnáním dna do předepsaného profilu a spádu v hornině třídy těžitelnosti II skupiny 5 do 20 m3</t>
  </si>
  <si>
    <t>(7*4,0*(4,75-0,2)+1*0,8*0,8)*0,1</t>
  </si>
  <si>
    <t>151711111</t>
  </si>
  <si>
    <t>Osazení zápor ocelových dl do 8 m</t>
  </si>
  <si>
    <t>1530102487</t>
  </si>
  <si>
    <t>Osazení ocelových zápor pro pažení hloubených vykopávek do předem provedených vrtů se zabetonováním spodního konce, s příp. nutným obsypem zápory pískem délky od 0 do 8 m</t>
  </si>
  <si>
    <t>4*2+7*2</t>
  </si>
  <si>
    <t>151712111</t>
  </si>
  <si>
    <t>Převázka ocelová zdvojená pro kotvení záporového pažení</t>
  </si>
  <si>
    <t>-1903225982</t>
  </si>
  <si>
    <t>Převázka ocelová pro ukotvení záporového pažení pro jakoukoliv délku převázky zdvojená</t>
  </si>
  <si>
    <t>151713111</t>
  </si>
  <si>
    <t>Zřízení vrchního kotvení zápor při délce zápory do 8 m</t>
  </si>
  <si>
    <t>-303312122</t>
  </si>
  <si>
    <t>Vrchní kotvení zápor na povrch výkopové jámy s provedením kotevních bloků z betonu nebo se zaberaněním ocelových pilot, případně s provedením vrtů a jejich výplní betonem, s dodáním hmot při délce zápory do 8 m zřízení</t>
  </si>
  <si>
    <t>151713112</t>
  </si>
  <si>
    <t>Odstranění vrchního kotvení zápor při délce zápory do 8 m</t>
  </si>
  <si>
    <t>371047916</t>
  </si>
  <si>
    <t>Vrchní kotvení zápor na povrch výkopové jámy s provedením kotevních bloků z betonu nebo se zaberaněním ocelových pilot, případně s provedením vrtů a jejich výplní betonem, s dodáním hmot při délce zápory do 8 m odstranění</t>
  </si>
  <si>
    <t>151721112</t>
  </si>
  <si>
    <t>Zřízení pažení do ocelových zápor hl výkopu do 10 m s jeho následným odstraněním</t>
  </si>
  <si>
    <t>-774972492</t>
  </si>
  <si>
    <t>Pažení do ocelových zápor bez ohledu na druh pažin, s odstraněním pažení, hloubky výkopu přes 4 do 10 m</t>
  </si>
  <si>
    <t>4*4,75*2+7*4,75*2</t>
  </si>
  <si>
    <t>-1519141690</t>
  </si>
  <si>
    <t>(7*4*(4,75-0,2)+0,8*0,8*1)*0,6*2</t>
  </si>
  <si>
    <t>1006497879</t>
  </si>
  <si>
    <t>(7*4*(4,75-0,2)+0,8*0,8*1)*0,4</t>
  </si>
  <si>
    <t>1288727997</t>
  </si>
  <si>
    <t>7*4*0,25+4,5*1,4*1,4*3,14*2-51,216-7*4*0,2+4</t>
  </si>
  <si>
    <t>214994906</t>
  </si>
  <si>
    <t>9,574*5</t>
  </si>
  <si>
    <t>Vodorovné přemístění do 10000 m výkopku/sypaniny z horniny třídy těžitelnosti II, skupiny 4 a 5</t>
  </si>
  <si>
    <t>-1308933185</t>
  </si>
  <si>
    <t>Příplatek k vodorovnému přemístění výkopku/sypaniny z horniny třídy těžitelnosti II, skupiny 4 a 5 ZKD 1000 m přes 10000 m</t>
  </si>
  <si>
    <t>2049747407</t>
  </si>
  <si>
    <t>51,216*5</t>
  </si>
  <si>
    <t>1569127598</t>
  </si>
  <si>
    <t>7*4*0,25+4,5*1,4*1,4*3,14*2-7*4*0,2+4</t>
  </si>
  <si>
    <t>1997868504</t>
  </si>
  <si>
    <t>4*7*(4,75-0,2)-1,4*1,4*3,14*4,5*2-4</t>
  </si>
  <si>
    <t>183405211</t>
  </si>
  <si>
    <t>Výsev trávníku hydroosevem na ornici</t>
  </si>
  <si>
    <t>212292972</t>
  </si>
  <si>
    <t>4*7</t>
  </si>
  <si>
    <t>2071925339</t>
  </si>
  <si>
    <t>0,1*7*4*2</t>
  </si>
  <si>
    <t>121101101</t>
  </si>
  <si>
    <t>Sejmutí ornice s přemístěním na vzdálenost do 50 m</t>
  </si>
  <si>
    <t>542807246</t>
  </si>
  <si>
    <t>Sejmutí ornice nebo lesní půdy  s vodorovným přemístěním na hromady v místě upotřebení nebo na dočasné či trvalé skládky se složením, na vzdálenost do 50 m</t>
  </si>
  <si>
    <t>7*4*0,2*2</t>
  </si>
  <si>
    <t>-1558887932</t>
  </si>
  <si>
    <t>60,79*2+4*2</t>
  </si>
  <si>
    <t>1347141244</t>
  </si>
  <si>
    <t>Rozprostření zemin schopných zúrodnění  v rovině a ve sklonu do 1:5, tloušťka vrstvy přes 0,15 do 0,20 m</t>
  </si>
  <si>
    <t>-346800872</t>
  </si>
  <si>
    <t>28*0,025 'Přepočtené koeficientem množství</t>
  </si>
  <si>
    <t>273311124</t>
  </si>
  <si>
    <t>Základové desky z betonu prostého C 12/15</t>
  </si>
  <si>
    <t>1453134732</t>
  </si>
  <si>
    <t>Základové konstrukce z betonu prostého desky ve výkopu nebo na hlavách pilot C 12/15</t>
  </si>
  <si>
    <t>4*7*0,15</t>
  </si>
  <si>
    <t>273311125</t>
  </si>
  <si>
    <t>Základové desky z betonu prostého C 16/20</t>
  </si>
  <si>
    <t>682575549</t>
  </si>
  <si>
    <t>Základové konstrukce z betonu prostého desky ve výkopu nebo na hlavách pilot C 16/20</t>
  </si>
  <si>
    <t>1,25*1,25*3,14*0,05*2</t>
  </si>
  <si>
    <t>-778026346</t>
  </si>
  <si>
    <t>4*7*0,1</t>
  </si>
  <si>
    <t>596811220</t>
  </si>
  <si>
    <t>Kladení betonové dlažby komunikací pro pěší do lože z kameniva vel do 0,25 m2 plochy do 50 m2</t>
  </si>
  <si>
    <t>1991614956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</si>
  <si>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</si>
  <si>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0,25*2</t>
  </si>
  <si>
    <t>LGB.1678220</t>
  </si>
  <si>
    <t>dlažba desková betonová 30x30x3,5 cm sedá</t>
  </si>
  <si>
    <t>341342409</t>
  </si>
  <si>
    <t>Úpravy povrchu, podlahy, osazení</t>
  </si>
  <si>
    <t>311863020_R41</t>
  </si>
  <si>
    <t>žebřík nerez L 40 x 40 x 5 L 4700 mm včetně nástupních madel</t>
  </si>
  <si>
    <t>-1146416935</t>
  </si>
  <si>
    <t>3118630r</t>
  </si>
  <si>
    <t>kompozitová lávka včetně zábradlí, u profilů a okopového plechu výšky 15 cm, chemické kotvy a upevnění  dodávka + montáž  viz příloha D.3.5.</t>
  </si>
  <si>
    <t>1913462030</t>
  </si>
  <si>
    <t xml:space="preserve"> Trubní vedení</t>
  </si>
  <si>
    <t>55243111_r</t>
  </si>
  <si>
    <t>poklop uzamykatelný lehký dle specifikace viz. D.3.14.</t>
  </si>
  <si>
    <t>-2107447780</t>
  </si>
  <si>
    <t>5931145_R43</t>
  </si>
  <si>
    <t xml:space="preserve">mobilní zdvihací zařízení včetně patky </t>
  </si>
  <si>
    <t>-367316539</t>
  </si>
  <si>
    <t>mobilní zdvihací zařízení</t>
  </si>
  <si>
    <t>89441112_R44</t>
  </si>
  <si>
    <t>Osazení a dodávka čerpací šachty   DN 2500 včetně osazení poklopů a dalšího příslušenství včetně vztlakové pojistky- komplet dle specifikace -příloha D.3.5.</t>
  </si>
  <si>
    <t>121261552</t>
  </si>
  <si>
    <t xml:space="preserve">Osazení a dodávka čerpací šachty   DN 2500 včetně osazení poklopů a dalšího příslušenství včetně vztlakové pojistky - komplet dle specifikace -příloha D.3.5.
položka zahrnuje kompletní dodávku včetně osazení s připravenými vstupy jednotlivých potrubí a kabelů.
</t>
  </si>
  <si>
    <t>899623161</t>
  </si>
  <si>
    <t>Obetonování potrubí nebo zdiva stok betonem prostým tř. C 20/25 v otevřeném výkopu</t>
  </si>
  <si>
    <t>-1088018798</t>
  </si>
  <si>
    <t>Obetonování potrubí nebo zdiva stok betonem prostým v otevřeném výkopu, beton tř. C 20/25</t>
  </si>
  <si>
    <t>1100729952</t>
  </si>
  <si>
    <t>(6+9)*2</t>
  </si>
  <si>
    <t>-501858807</t>
  </si>
  <si>
    <t>933901111</t>
  </si>
  <si>
    <t>Provedení zkoušky vodotěsnosti nádrže do 1000 m3</t>
  </si>
  <si>
    <t>1830848210</t>
  </si>
  <si>
    <t>Zkoušky objektů a vymývání  provedení zkoušky vodotěsnosti betonové nádrže jakéhokoliv druhu a tvaru, o obsahu do 1000 m3</t>
  </si>
  <si>
    <t>3,14*1,25*1,25*4,5*2</t>
  </si>
  <si>
    <t>998274128</t>
  </si>
  <si>
    <t>Příplatek k přesunu hmot pro trubní vedení z trub betonových za zvětšený přesun hmot do 5000 m</t>
  </si>
  <si>
    <t>735604157</t>
  </si>
  <si>
    <t>Přesun hmot pro trubní vedení hloubené z trub betonových nebo železobetonových Příplatek k cenám za zvětšený přesun přes vymezenou největší dopravní vzdálenost přes 3000 do 5000 m</t>
  </si>
  <si>
    <t>14*2</t>
  </si>
  <si>
    <t>-7416816</t>
  </si>
  <si>
    <t>634498936</t>
  </si>
  <si>
    <t>(7*4*(4,75-0,2)+0,8*0,8*1)*0,6</t>
  </si>
  <si>
    <t>-527982531</t>
  </si>
  <si>
    <t>2022_3.8 - Technologie čs</t>
  </si>
  <si>
    <t>Soupis:</t>
  </si>
  <si>
    <t>2022_3.8.1 - Strojní část technologie ČS</t>
  </si>
  <si>
    <t>45230000-8</t>
  </si>
  <si>
    <t>42.21</t>
  </si>
  <si>
    <t xml:space="preserve">    35-M - Montáž čerpadel, kompr.a vodoh.zař.</t>
  </si>
  <si>
    <t>-445749144</t>
  </si>
  <si>
    <t>Montáž litinových tvarovek na potrubí litinovém tlakovém jednoosých na potrubí z trub přírubových v otevřeném výkopu, kanálu nebo v šachtě DN 80</t>
  </si>
  <si>
    <t>55253609</t>
  </si>
  <si>
    <t>přechod přírubový,práškový epoxid tl 250µm FFR-kus litinový dl 200mm DN 80/65</t>
  </si>
  <si>
    <t>1916069762</t>
  </si>
  <si>
    <t>2111374736</t>
  </si>
  <si>
    <t>55254046</t>
  </si>
  <si>
    <t>koleno přírubové z tvárné litiny,práškový epoxid tl 250µm s patkou N-kus DN 65</t>
  </si>
  <si>
    <t>1252211521</t>
  </si>
  <si>
    <t>55254025</t>
  </si>
  <si>
    <t>koleno přírubové z tvárné litiny,práškový epoxid tl 250µm Q-kus DN 65-90°</t>
  </si>
  <si>
    <t>-92965957</t>
  </si>
  <si>
    <t>28653135</t>
  </si>
  <si>
    <t>nákružek lemový PE 100 SDR11 90mm</t>
  </si>
  <si>
    <t>2004942420</t>
  </si>
  <si>
    <t>AVK.501765</t>
  </si>
  <si>
    <t xml:space="preserve"> tvarovka litinová, X, zaslepovací příruba, DN 65</t>
  </si>
  <si>
    <t>134418090</t>
  </si>
  <si>
    <t>857244121</t>
  </si>
  <si>
    <t>-258914223</t>
  </si>
  <si>
    <t>55253505</t>
  </si>
  <si>
    <t>tvarovka přírubová litinová s přírubovou odbočkou,práškový epoxid tl 250µm T-kus DN 65/65</t>
  </si>
  <si>
    <t>-748443226</t>
  </si>
  <si>
    <t>-1421557335</t>
  </si>
  <si>
    <t>891231222</t>
  </si>
  <si>
    <t>Montáž vodovodních šoupátek s ručním kolečkem v šachtách DN 65</t>
  </si>
  <si>
    <t>-2071559659</t>
  </si>
  <si>
    <t>Montáž vodovodních armatur na potrubí šoupátek nebo klapek uzavíracích v šachtách s ručním kolečkem DN 65</t>
  </si>
  <si>
    <t>42221452</t>
  </si>
  <si>
    <t>šoupátko odpadní voda litina GGG 50 krátká stavební dl PN 10/16 DN 65x170mm</t>
  </si>
  <si>
    <t>999246902</t>
  </si>
  <si>
    <t>891235321</t>
  </si>
  <si>
    <t>Montáž zpětných klapek DN 65</t>
  </si>
  <si>
    <t>597422273</t>
  </si>
  <si>
    <t>Montáž vodovodních armatur na potrubí zpětných klapek DN 65</t>
  </si>
  <si>
    <t>55118692</t>
  </si>
  <si>
    <t>ventil zpětný přírubový litina PN 16 T 70°C DN 65</t>
  </si>
  <si>
    <t>-1478488323</t>
  </si>
  <si>
    <t>1706981633</t>
  </si>
  <si>
    <t>20966541</t>
  </si>
  <si>
    <t>8912433_R102</t>
  </si>
  <si>
    <t>Osazení a montáž kanalizačních armatur a čerpadel, zprovoznění čerpací stanice + zaškolení obsluhy</t>
  </si>
  <si>
    <t>-432311936</t>
  </si>
  <si>
    <t>4222110_R16</t>
  </si>
  <si>
    <t>spojovací materiál (šrouby, matky, těsnění atd.)</t>
  </si>
  <si>
    <t>-1747494284</t>
  </si>
  <si>
    <t>-1513046189</t>
  </si>
  <si>
    <t>Montáž vodovodních armatur na potrubí hydrantů podzemních (bez osazení poklopů) DN 80</t>
  </si>
  <si>
    <t>HWL.D81008012516</t>
  </si>
  <si>
    <t>SOUPRAVA PROPLACHOVACÍ NA ODPADNÍ VODU 80/1,25 m</t>
  </si>
  <si>
    <t>1947530441</t>
  </si>
  <si>
    <t>891365321</t>
  </si>
  <si>
    <t>Montáž zpětných klapek DN 250</t>
  </si>
  <si>
    <t>-647632670</t>
  </si>
  <si>
    <t>Montáž vodovodních armatur na potrubí zpětných klapek DN 250</t>
  </si>
  <si>
    <t>42284021</t>
  </si>
  <si>
    <t>klapka zpětná koncová litinová L55 067 601 DN 250</t>
  </si>
  <si>
    <t>-1102683937</t>
  </si>
  <si>
    <t>899401113</t>
  </si>
  <si>
    <t>Osazení poklopů litinových hydrantových</t>
  </si>
  <si>
    <t>1910151593</t>
  </si>
  <si>
    <t>42291452</t>
  </si>
  <si>
    <t>poklop litinový hydrantový DN 80</t>
  </si>
  <si>
    <t>-197441401</t>
  </si>
  <si>
    <t>AVK.7217</t>
  </si>
  <si>
    <t>podkladová deska hydrantová 7.2.17</t>
  </si>
  <si>
    <t>-360349863</t>
  </si>
  <si>
    <t xml:space="preserve"> podkladová deska hydrantová 7.2.17</t>
  </si>
  <si>
    <t>42291073</t>
  </si>
  <si>
    <t>souprava zemní pro šoupátka DN 65-80mm Rd 1,5m</t>
  </si>
  <si>
    <t>86782035</t>
  </si>
  <si>
    <t>35-M</t>
  </si>
  <si>
    <t>Montáž čerpadel, kompr.a vodoh.zař.</t>
  </si>
  <si>
    <t>3501500r</t>
  </si>
  <si>
    <t>Montáž čerpadlo ponorné kalové - vývod DN 65</t>
  </si>
  <si>
    <t>-2013026894</t>
  </si>
  <si>
    <t>Montáž čerpadel ponorných Montáž čerpadlo ponorné  - vývod DN 65</t>
  </si>
  <si>
    <t>2861373_R101</t>
  </si>
  <si>
    <t>Kompletní trubní rozvody DN65, včetně uchycení a vodící trubky pro čerpadlo dodávka + montáž</t>
  </si>
  <si>
    <t>1353947276</t>
  </si>
  <si>
    <t>4261110_R100</t>
  </si>
  <si>
    <t xml:space="preserve">Čerpadlo kalové oběžné kolo s volných průtokem DN 65mm, Parametry: Q =4,0 l/s, H =15,8 m, Elektromotor: 4,8kW / 8,5 A, Materiálové provedení: litina, Příslušenství v ceně: spouštěcí zařízení do 4,5 m (vedení tyčemi), 15 m el. kabelu, teplotní a vlhkostní </t>
  </si>
  <si>
    <t>-776997899</t>
  </si>
  <si>
    <t xml:space="preserve">Čerpadlo kalové oběžné kolo s volných průtokem DN 65mm
Parametry: Q =4,0  l/s, H = 15,8 m, 
Elektromotor: 4,8kW / 8,5 A, 
Materiálové provedení: litina, 
Příslušenství v ceně: spouštěcí zařízení do 4,5 m (vedení tyčemi), 15 m el. kabelu, teplotní a vlhkostní ochrana,  
Hmotnost: cca 58  kg
</t>
  </si>
  <si>
    <t>2022_3.8.2 - PS 01.1 Elektro část technologie ČS</t>
  </si>
  <si>
    <t>2211</t>
  </si>
  <si>
    <t>45200000-9</t>
  </si>
  <si>
    <t>42.2</t>
  </si>
  <si>
    <t xml:space="preserve">    21-M - Elektromontáže</t>
  </si>
  <si>
    <t>21-M</t>
  </si>
  <si>
    <t>Elektromontáže</t>
  </si>
  <si>
    <t>Úroveň 3:</t>
  </si>
  <si>
    <t>2022_3.8.2.1. - Přípojka nn</t>
  </si>
  <si>
    <t>2224</t>
  </si>
  <si>
    <t>45231400-9</t>
  </si>
  <si>
    <t>42.22.1</t>
  </si>
  <si>
    <t xml:space="preserve">    9 - Ostatní konstrukce a práce, bourání</t>
  </si>
  <si>
    <t xml:space="preserve">    741 - Elektromontáže </t>
  </si>
  <si>
    <t>-1503073800</t>
  </si>
  <si>
    <t>0,5*6</t>
  </si>
  <si>
    <t>132211401</t>
  </si>
  <si>
    <t>Hloubená vykopávka pod základy v hornině třídy těžitelnosti I, skupiny 3 ručně</t>
  </si>
  <si>
    <t>-1439114560</t>
  </si>
  <si>
    <t>Hloubená vykopávka pod základy ručně s přehozením výkopku na vzdálenost 3 m nebo s naložením na dopravní prostředek v hornině třídy těžitelnosti I skupiny 3</t>
  </si>
  <si>
    <t>0,5*(1,2-0,2)*6</t>
  </si>
  <si>
    <t>162201101</t>
  </si>
  <si>
    <t>Vodorovné přemístění do 20 m výkopku/sypaniny z horniny tř. 1 až 4</t>
  </si>
  <si>
    <t>393745431</t>
  </si>
  <si>
    <t>Vodorovné přemístění výkopku nebo sypaniny po suchu na obvyklém dopravním prostředku, bez naložení výkopku, avšak se složením bez rozhrnutí z horniny tř. 1 až 4 na vzdálenost do 20 m</t>
  </si>
  <si>
    <t>-803220446</t>
  </si>
  <si>
    <t>Vodorovné přemístění přes 9 000 do 10000 m výkopku/sypaniny z horniny třídy těžitelnosti I skupiny 1 až 3</t>
  </si>
  <si>
    <t>1346577869</t>
  </si>
  <si>
    <t>1,2</t>
  </si>
  <si>
    <t>Příplatek k vodorovnému přemístění výkopku/sypaniny z horniny třídy těžitelnosti I skupiny 1 až 3 ZKD 1000 m přes 10000 m</t>
  </si>
  <si>
    <t>-169801976</t>
  </si>
  <si>
    <t>1,3*5</t>
  </si>
  <si>
    <t>329653218</t>
  </si>
  <si>
    <t>1,2*2</t>
  </si>
  <si>
    <t>-253702917</t>
  </si>
  <si>
    <t>-619755814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</si>
  <si>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</si>
  <si>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0,2*0,5*6</t>
  </si>
  <si>
    <t>74860979</t>
  </si>
  <si>
    <t>6*0,5</t>
  </si>
  <si>
    <t>58337303</t>
  </si>
  <si>
    <t>štěrkopísek frakce 0/8</t>
  </si>
  <si>
    <t>-1074877670</t>
  </si>
  <si>
    <t>0,2*0,5*6*2</t>
  </si>
  <si>
    <t>181411121</t>
  </si>
  <si>
    <t>Založení lučního trávníku výsevem plochy do 1000 m2 v rovině a ve svahu do 1:5</t>
  </si>
  <si>
    <t>-870122640</t>
  </si>
  <si>
    <t>Založení trávníku na půdě předem připravené plochy do 1000 m2 výsevem včetně utažení lučního v rovině nebo na svahu do 1:5</t>
  </si>
  <si>
    <t>34121550r</t>
  </si>
  <si>
    <t>folie výstražná pro elektrická zařízení</t>
  </si>
  <si>
    <t>-567475970</t>
  </si>
  <si>
    <t>226098531</t>
  </si>
  <si>
    <t>-660961345</t>
  </si>
  <si>
    <t>34111076</t>
  </si>
  <si>
    <t>kabel silový s Cu jádrem 1 kV 4x10mm2 D+M+Z</t>
  </si>
  <si>
    <t>807844667</t>
  </si>
  <si>
    <t>Ostatní konstrukce a práce, bourání</t>
  </si>
  <si>
    <t>741</t>
  </si>
  <si>
    <t xml:space="preserve">Elektromontáže </t>
  </si>
  <si>
    <t>3582525R</t>
  </si>
  <si>
    <t>Nožové pojistky vel. 000 32A gG D+M</t>
  </si>
  <si>
    <t>-1222249051</t>
  </si>
  <si>
    <t>3457135R</t>
  </si>
  <si>
    <t>PVC kabelová chránička do země DN 90, V ceně je obsažena kompletní dodávka a pokládka</t>
  </si>
  <si>
    <t>1075355143</t>
  </si>
  <si>
    <t>PVC kabelová chránička do země DN 90,V ceně je obsažena kompletní dodávka a pokládka</t>
  </si>
  <si>
    <t>354420620r</t>
  </si>
  <si>
    <t>páska zemnící 30 x 4 mm FeZn, V ceně obsažena dodávka, pokládka, spoje a nátěry</t>
  </si>
  <si>
    <t>388591454</t>
  </si>
  <si>
    <t>357117150r</t>
  </si>
  <si>
    <t>Elektroměrový rozváděč, třífázový, jednosazbový, 40A, D+M+Z</t>
  </si>
  <si>
    <t>360192909</t>
  </si>
  <si>
    <t>3582220_r</t>
  </si>
  <si>
    <t>Jistič 20B/3 V ceně obsažena kompletní dodávka a montáž.</t>
  </si>
  <si>
    <t>-1019846433</t>
  </si>
  <si>
    <t>741810001</t>
  </si>
  <si>
    <t>Celková prohlídka elektrického rozvodu a zařízení do 100 000,- Kč, Výchozí revize elektrického zařízení, Prohlídka, měření a vypracování revizní zprávy.</t>
  </si>
  <si>
    <t>-1469407380</t>
  </si>
  <si>
    <t>7411111r</t>
  </si>
  <si>
    <t>elektromnontážní práce - zapojení, montáž, zprovoznění, včetně dopravy a přesunu, včetně dokumentace skutečného provedení</t>
  </si>
  <si>
    <t>-714907191</t>
  </si>
  <si>
    <t>2022_3.8.2.2. - Dodávky a montáže ČSOV</t>
  </si>
  <si>
    <t xml:space="preserve">    742 - Elektroinstalace - slaboproud</t>
  </si>
  <si>
    <t>Kabel CYKY-J 4x10, V ceně je obsažena dodávka, montáž a zapojení.</t>
  </si>
  <si>
    <t>PKB.71103R</t>
  </si>
  <si>
    <t>Kabel CYKY-J 5x4, V ceně je obsažena kompletní dodávka a pokládka kabelu.</t>
  </si>
  <si>
    <t>891529739</t>
  </si>
  <si>
    <t>3412605r</t>
  </si>
  <si>
    <t>Kabel J-Y(St)Y 2x2x0,8, V ceně je obsažena kompletní dodávka a pokládka kabelu.</t>
  </si>
  <si>
    <t>2048719278</t>
  </si>
  <si>
    <t>3412605r4</t>
  </si>
  <si>
    <t>Kabel TCEPKPFLE 1x4x0,8 V ceně je obsažena kompletní dodávka a pokládka kabelu.</t>
  </si>
  <si>
    <t>-208124666</t>
  </si>
  <si>
    <t>34571154</t>
  </si>
  <si>
    <t>Ochranná kabelová hadice 25mm, V ceně je obsažena kompletní dodávka a montáž všech prvků pro vytvoření kabelového nosného systému</t>
  </si>
  <si>
    <t>-1421571221</t>
  </si>
  <si>
    <t>34571352</t>
  </si>
  <si>
    <t>PVC kabelová chránička do země DN 63, V ceně je obsažena kompletní dodávka a pokládka</t>
  </si>
  <si>
    <t>157819054</t>
  </si>
  <si>
    <t>3571171r</t>
  </si>
  <si>
    <t>Rozváděč RM1   osazení a zapojení rozváděče.</t>
  </si>
  <si>
    <t>4261039r</t>
  </si>
  <si>
    <t>Ponorné čerpadlo  M1, M2 - zapojení elektromotoru</t>
  </si>
  <si>
    <t>-72422788</t>
  </si>
  <si>
    <t>426900r</t>
  </si>
  <si>
    <t>Ponorný tlakový snímač pro měření hladiny 4-20mA - D+M + zapojení</t>
  </si>
  <si>
    <t>1000389520</t>
  </si>
  <si>
    <t>3582002R</t>
  </si>
  <si>
    <t>Plovákový spínač pro znečištěnou vodu, 20m kabelu, závaží, kabel neopren. V ceně je obsažena dodávka, montáž a zapojení.</t>
  </si>
  <si>
    <t>2100001597</t>
  </si>
  <si>
    <t>PMP.ZB00010R1</t>
  </si>
  <si>
    <t>Koncový spínač s pružinou - D+M+ZAPOJENÍ</t>
  </si>
  <si>
    <t>1966540230</t>
  </si>
  <si>
    <t>Koncový spínač s pružinou- D+M+ZAPOJENÍ</t>
  </si>
  <si>
    <t>3582289R</t>
  </si>
  <si>
    <t>Magnetický spínač D+M+Z</t>
  </si>
  <si>
    <t>1397033732</t>
  </si>
  <si>
    <t>3581123R</t>
  </si>
  <si>
    <t>Přívodka 400V/32A, 5P D+M+Z</t>
  </si>
  <si>
    <t>15187446</t>
  </si>
  <si>
    <t>3581123R14</t>
  </si>
  <si>
    <t>Ekvipotenciální svorkovnice s krytem    D+M+Z</t>
  </si>
  <si>
    <t>-433410587</t>
  </si>
  <si>
    <t>35811R15</t>
  </si>
  <si>
    <t>Utěsnění prostupu stěnou ČS V ceně je obsaženo zhotovení prostupu a vodotěsné utěsnění.</t>
  </si>
  <si>
    <t>komplet</t>
  </si>
  <si>
    <t>-945978776</t>
  </si>
  <si>
    <t>35811R16</t>
  </si>
  <si>
    <t>Utěsnění kabelu v chráničce, V ceně obsaženo utěsnění prostupů</t>
  </si>
  <si>
    <t>1640251315</t>
  </si>
  <si>
    <t>2171111R</t>
  </si>
  <si>
    <t>ZDĚNÝ PILÍŘ (MATERIÁL, ZÁKLADY, NEREZ DVÍŘKA, STŘÍŠKA, VYHLOUBENÍ ZÁKLADU, KOMPLETNÍ PRÁCE)</t>
  </si>
  <si>
    <t>126501235</t>
  </si>
  <si>
    <t xml:space="preserve">ZDĚNÝ PILÍŘ
Položka obsahuje:
- materiál na základ a stavbu pilíře
- nerezová dvířka včetně rámu
- plechová stříška
- vyhloubení základu
- práce
</t>
  </si>
  <si>
    <t>74111R</t>
  </si>
  <si>
    <t>Pomocné nosné konstrukce v provedení nerez (DRŽÁKY A UPEVNĚNÍ, KOTEVNÍ A SPOJOVACÍ MATERIÁL) - D+M</t>
  </si>
  <si>
    <t xml:space="preserve">Pomocné nosné konstrukce v provedení nerez
Položka obsahuje:
- držáky pro upevnění snímačů
- kotevní a spojovací materiál
</t>
  </si>
  <si>
    <t>3544206r</t>
  </si>
  <si>
    <t>Uzemnění a pospojování, svorkovnice Met, vodiče CYA včetně ok a zapojení, svorky a pásky nerez</t>
  </si>
  <si>
    <t>Uzemnění a pospojování
svorkovnice Met
vodiče CYA včetně ok a zapojení
svorky a pásky nerez</t>
  </si>
  <si>
    <t>3582R</t>
  </si>
  <si>
    <t>ZNAČENÍ - POPISY EL. ZAŘÍZENÍ, KABELOVÉ ŠTÍTKY, VÝSTRAŽNÉ ZNAČKY A NÁPISY</t>
  </si>
  <si>
    <t>KOMPLET</t>
  </si>
  <si>
    <t xml:space="preserve">zNAČENÍ
Položka obsahuje:
- popisy elektrických zařízení
- kabelové štítky
- výstražné značky a nápisy
</t>
  </si>
  <si>
    <t>742</t>
  </si>
  <si>
    <t>Elektroinstalace - slaboproud</t>
  </si>
  <si>
    <t>7422205R</t>
  </si>
  <si>
    <t>Stanovisko TIČR - VÝZVA + VYDÁNÍ STANOVISKA</t>
  </si>
  <si>
    <t>kOMPLET</t>
  </si>
  <si>
    <t>-1945856740</t>
  </si>
  <si>
    <t>Zkoušky a revize PZTS zkoušky TIČR</t>
  </si>
  <si>
    <t>358R2</t>
  </si>
  <si>
    <t>Software PLC a dotykového displeje - Naprogramování řídicího systému, oživení, individuální zkoušky.</t>
  </si>
  <si>
    <t>1030560879</t>
  </si>
  <si>
    <t xml:space="preserve">Software PLC a dotykového displeje
Naprogramování řídicího systému, oživení, individuální zkoušky.
</t>
  </si>
  <si>
    <t>7411r</t>
  </si>
  <si>
    <t>Ostatní náklady zaškolení pracovníků provozovatele na obsluhu, komplexní zkoušky, doprava a přesun, dílenská dokumentace a dokumentace skutečného provedení</t>
  </si>
  <si>
    <t>45645179</t>
  </si>
  <si>
    <t>2022_3.8.2.3. - Rozvaděč RM1</t>
  </si>
  <si>
    <t>3582r1</t>
  </si>
  <si>
    <t>Plastový nástěnný rozváděč, VxŠxH 1056x852x350, IP66 včetně montážního plechu a plastových závěsů</t>
  </si>
  <si>
    <t>1758141857</t>
  </si>
  <si>
    <t>210r</t>
  </si>
  <si>
    <t>Kapsa na dokumentaci, plastová, A4, samolepící</t>
  </si>
  <si>
    <t>837858670</t>
  </si>
  <si>
    <t>35822r2</t>
  </si>
  <si>
    <t>Přepínač zdrojů 32A, 4P, Včetně ovladače a izolačních krytů</t>
  </si>
  <si>
    <t>513263005</t>
  </si>
  <si>
    <t>35822r3</t>
  </si>
  <si>
    <t>Přepěťová ochrana 1 a 2 stupeň, 3P</t>
  </si>
  <si>
    <t>-1862601196</t>
  </si>
  <si>
    <t>35822r4</t>
  </si>
  <si>
    <t>Přepěťová ochrana 3. stupeň, 1P</t>
  </si>
  <si>
    <t>-792663217</t>
  </si>
  <si>
    <t>358226r6</t>
  </si>
  <si>
    <t>Přepěťová ochrana 2+3. stupeň, k ochraně rozhraní řídicích systémů MaR, 1P</t>
  </si>
  <si>
    <t>-639423509</t>
  </si>
  <si>
    <t>358220r7</t>
  </si>
  <si>
    <t>Oddělovací rázová tlumivka 16A</t>
  </si>
  <si>
    <t>-568025606</t>
  </si>
  <si>
    <t>35822r5</t>
  </si>
  <si>
    <t>Hlídací relé sledu a výpadků fází, podpětí a přepětí</t>
  </si>
  <si>
    <t>-765940838</t>
  </si>
  <si>
    <t>405610r9</t>
  </si>
  <si>
    <t>Pojistkový odpojovač 10x38 3P</t>
  </si>
  <si>
    <t>1138845826</t>
  </si>
  <si>
    <t>345234r10</t>
  </si>
  <si>
    <t>Pojistková vložka 10x38, 2A gG</t>
  </si>
  <si>
    <t>-530522906</t>
  </si>
  <si>
    <t>35822r10</t>
  </si>
  <si>
    <t>Proudový chránič 25A, 4P, 30mA AC</t>
  </si>
  <si>
    <t>833545055</t>
  </si>
  <si>
    <t>35822r6</t>
  </si>
  <si>
    <t>Jistič 16C/3</t>
  </si>
  <si>
    <t>-303267463</t>
  </si>
  <si>
    <t>35822r7</t>
  </si>
  <si>
    <t>Jistič 16B/1</t>
  </si>
  <si>
    <t>-1078170944</t>
  </si>
  <si>
    <t>35822r8</t>
  </si>
  <si>
    <t>Jistič 10B/1</t>
  </si>
  <si>
    <t>1184905905</t>
  </si>
  <si>
    <t>35822r9</t>
  </si>
  <si>
    <t>Jistič 6B/1</t>
  </si>
  <si>
    <t>-770841045</t>
  </si>
  <si>
    <t>358220r16</t>
  </si>
  <si>
    <t>Jistič 4C/1</t>
  </si>
  <si>
    <t>-1171860628</t>
  </si>
  <si>
    <t>35822r170</t>
  </si>
  <si>
    <t>Pomocný kontakt jističe 1NO</t>
  </si>
  <si>
    <t>1757801223</t>
  </si>
  <si>
    <t>35822r11</t>
  </si>
  <si>
    <t>Rozváděčový termostat topení 230V</t>
  </si>
  <si>
    <t>2101374240</t>
  </si>
  <si>
    <t>35822r12</t>
  </si>
  <si>
    <t>Rozváděčové topné tělísko 100W, 230V</t>
  </si>
  <si>
    <t>-934150493</t>
  </si>
  <si>
    <t>35822r13</t>
  </si>
  <si>
    <t>Relé s paticí 230V AC, 4 kontakty</t>
  </si>
  <si>
    <t>-967130004</t>
  </si>
  <si>
    <t>35822r14</t>
  </si>
  <si>
    <t>Relé s paticí 24V DC, LED ochranný obvod, 4 kontakty</t>
  </si>
  <si>
    <t>-117226777</t>
  </si>
  <si>
    <t>35822r15</t>
  </si>
  <si>
    <t>Relé hlídání vlhkosti v motoru 24...230V AC/DC</t>
  </si>
  <si>
    <t>-1744692538</t>
  </si>
  <si>
    <t>358222r23</t>
  </si>
  <si>
    <t>Termistorové relé 230V AC</t>
  </si>
  <si>
    <t>-36366988</t>
  </si>
  <si>
    <t>35822r16</t>
  </si>
  <si>
    <t>Motorový spouštěč 6 - 10A</t>
  </si>
  <si>
    <t>1712931992</t>
  </si>
  <si>
    <t>35822r17</t>
  </si>
  <si>
    <t>Pomocný kontakt motorového spouštěče 1NO, 1NC</t>
  </si>
  <si>
    <t>-318714342</t>
  </si>
  <si>
    <t>35822r18</t>
  </si>
  <si>
    <t>Stykač 12A, 3P, 1NC, 230V AC</t>
  </si>
  <si>
    <t>-1623684212</t>
  </si>
  <si>
    <t>35822r27a</t>
  </si>
  <si>
    <t>Pomocný kontakt stykače 1NO, 1NC</t>
  </si>
  <si>
    <t>-31585088</t>
  </si>
  <si>
    <t>35822r19</t>
  </si>
  <si>
    <t>Softstartér pro spouštění motoru čerpadel 4,8kW, In 8,5A, 400 VAC, Softstartér 5,5kW, 12A, na vstupu 3 x 380-415VAC, vestavěný bypass, IP20</t>
  </si>
  <si>
    <t>-530318806</t>
  </si>
  <si>
    <t>Softstartér pro spouštění motoru čerpadel 4,8kW, In 8,5A, 400 VAC
Softstartér 5,5kW, 12A, na vstupu 3 x 380-415VAC, vestavěný bypass, IP20</t>
  </si>
  <si>
    <t>35822r29a</t>
  </si>
  <si>
    <t>Signálka bílá/zelená 230V AC Kompletní sestava vč. nosiče štítků</t>
  </si>
  <si>
    <t>-1814305677</t>
  </si>
  <si>
    <t>35822r20</t>
  </si>
  <si>
    <t>Signálka žlutá 230V AC Kompletní sestava vč. nosiče štítků</t>
  </si>
  <si>
    <t>-1140933407</t>
  </si>
  <si>
    <t>35822r23</t>
  </si>
  <si>
    <t>Signálka červená 24V DC Kompletní sestava vč. nosiče štítků</t>
  </si>
  <si>
    <t>1400660075</t>
  </si>
  <si>
    <t>35822r22</t>
  </si>
  <si>
    <t>Signálka modrá 24V DC Kompletní sestava vč. nosiče štítků</t>
  </si>
  <si>
    <t>112799518</t>
  </si>
  <si>
    <t>35822r33a</t>
  </si>
  <si>
    <t>Přepínač otočný, 3 pevné polohy, 2 NO Kompletní sestava vč. nosiče štítků</t>
  </si>
  <si>
    <t>112307357</t>
  </si>
  <si>
    <t>35822r34</t>
  </si>
  <si>
    <t>Přepínač otočný, 2 pevné polohy, se zámkem,  1 NO Kompletní sestava</t>
  </si>
  <si>
    <t>-547877325</t>
  </si>
  <si>
    <t>35822r35</t>
  </si>
  <si>
    <t>Tlačítko,  1 NO, Kompletní sestava včetn+ě nosiče štítků</t>
  </si>
  <si>
    <t>2072463750</t>
  </si>
  <si>
    <t>35822r36</t>
  </si>
  <si>
    <t>Akustický hlásič, trvalý tón, 85dB, 24VDC Kompletní sestava vč. nosiče štítků</t>
  </si>
  <si>
    <t>1378054440</t>
  </si>
  <si>
    <t>35822r37</t>
  </si>
  <si>
    <t>Vestavná zásuvka 400V/16A, 5P,IP44</t>
  </si>
  <si>
    <t>1331451614</t>
  </si>
  <si>
    <t>35822r38</t>
  </si>
  <si>
    <t>Zásuvka vestavná 230V/16A, 3p, IP54</t>
  </si>
  <si>
    <t>24531246</t>
  </si>
  <si>
    <t>35822r39</t>
  </si>
  <si>
    <t>Zálohovaný zdroj 230V AC / 12V DC, 100W</t>
  </si>
  <si>
    <t>-1417655822</t>
  </si>
  <si>
    <t>35822r40</t>
  </si>
  <si>
    <t>Zdroj 24V DC/ 12V DC, 2,5A</t>
  </si>
  <si>
    <t>2107083668</t>
  </si>
  <si>
    <t>35822r41</t>
  </si>
  <si>
    <t>Staniční baterie 12V/7Ah (VRLA)</t>
  </si>
  <si>
    <t>-1660449188</t>
  </si>
  <si>
    <t>35822r42</t>
  </si>
  <si>
    <t>PLC a rozšiřující moduly - PLC, napájení 24VDC, 4,3" barevný dotykový displej, 5 funkčních tlačítek, 20x DI, 12x DO, 2x AI, 1xRS232, 1x ethernet</t>
  </si>
  <si>
    <t>1954661814</t>
  </si>
  <si>
    <t>35822r43</t>
  </si>
  <si>
    <t>Komunikátor SMS - 4 vstupy, 2 výstupy, SIM KARTA</t>
  </si>
  <si>
    <t>558220136</t>
  </si>
  <si>
    <t>35822r44A</t>
  </si>
  <si>
    <t>Svorka na přístrojovou pojistku</t>
  </si>
  <si>
    <t>262271566</t>
  </si>
  <si>
    <t>35822r45</t>
  </si>
  <si>
    <t>Přístrojová pojistka T2,5A</t>
  </si>
  <si>
    <t>398063259</t>
  </si>
  <si>
    <t>35822r46</t>
  </si>
  <si>
    <t>Přístrojová pojistka T500mA</t>
  </si>
  <si>
    <t>63304941</t>
  </si>
  <si>
    <t>35822r47</t>
  </si>
  <si>
    <t>Rozváděcí blok 2x25 mm2 + 6x10 mm2 zelený</t>
  </si>
  <si>
    <t>-524152090</t>
  </si>
  <si>
    <t>35822r48</t>
  </si>
  <si>
    <t>Rozváděcí blok 2x25 mm2 + 6x10 mm2 modrý</t>
  </si>
  <si>
    <t>1250381955</t>
  </si>
  <si>
    <t>35822r49</t>
  </si>
  <si>
    <t>Svorka, velikost 16, šedá (bílá)</t>
  </si>
  <si>
    <t>2088054612</t>
  </si>
  <si>
    <t>35822r50</t>
  </si>
  <si>
    <t>Svorka, velikost 16, zelenožlutá</t>
  </si>
  <si>
    <t>-68074297</t>
  </si>
  <si>
    <t>35822r51</t>
  </si>
  <si>
    <t>Řadová svorka, velikost 4, (šedá, bílá, červená, tmavě modrá)</t>
  </si>
  <si>
    <t>-1690195952</t>
  </si>
  <si>
    <t>Svorka, velikost 10, zelenožlutá</t>
  </si>
  <si>
    <t>35822r52</t>
  </si>
  <si>
    <t>Pružinová svorka, velikost 4, zelenožlutá</t>
  </si>
  <si>
    <t>1244675462</t>
  </si>
  <si>
    <t>35822r53</t>
  </si>
  <si>
    <t>Pružinová svorka, velikost 4, modrá</t>
  </si>
  <si>
    <t>1382507420</t>
  </si>
  <si>
    <t>35822r54</t>
  </si>
  <si>
    <t>Kabelová průchodka s maticí Pg21</t>
  </si>
  <si>
    <t>-1208502157</t>
  </si>
  <si>
    <t>35822r55</t>
  </si>
  <si>
    <t>Kabelová průchodka s maticí Pg16</t>
  </si>
  <si>
    <t>297789758</t>
  </si>
  <si>
    <t>35822r56</t>
  </si>
  <si>
    <t>Kabelová průchodka s maticí Pg13,5</t>
  </si>
  <si>
    <t>-937395406</t>
  </si>
  <si>
    <t>35822r57</t>
  </si>
  <si>
    <t>Propojovací materiál-Propojovací lišty, vodiče, dutinky</t>
  </si>
  <si>
    <t>-1794989262</t>
  </si>
  <si>
    <t>35822r58</t>
  </si>
  <si>
    <t>Popisovací materiál Popisky, výstražné symboly, návlečky na vodiče</t>
  </si>
  <si>
    <t>-1927251367</t>
  </si>
  <si>
    <t>35822r59</t>
  </si>
  <si>
    <t>Konstrukční materiál - U lišty, vkládací žlaby, šrouby</t>
  </si>
  <si>
    <t>35822r60</t>
  </si>
  <si>
    <t>Výroba rozváděče</t>
  </si>
  <si>
    <t>-173474980</t>
  </si>
  <si>
    <t>35822r61</t>
  </si>
  <si>
    <t>Dokumentace rozváděče - Výkresy, prohlášení o shodě, protokol o zkoušce</t>
  </si>
  <si>
    <t>-621448910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</si>
</sst>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 t="s">
        <v>28</v>
      </c>
      <c r="AL9" s="20"/>
      <c r="AM9" s="20"/>
      <c r="AN9" s="32" t="s">
        <v>29</v>
      </c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31</v>
      </c>
      <c r="AL10" s="20"/>
      <c r="AM10" s="20"/>
      <c r="AN10" s="25" t="s">
        <v>32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34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31</v>
      </c>
      <c r="AL13" s="20"/>
      <c r="AM13" s="20"/>
      <c r="AN13" s="33" t="s">
        <v>36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34</v>
      </c>
      <c r="AL14" s="20"/>
      <c r="AM14" s="20"/>
      <c r="AN14" s="33" t="s">
        <v>36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31</v>
      </c>
      <c r="AL16" s="20"/>
      <c r="AM16" s="20"/>
      <c r="AN16" s="25" t="s">
        <v>38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34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40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31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34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5" t="s">
        <v>44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1:57" s="2" customFormat="1" ht="25.9" customHeight="1">
      <c r="A26" s="37"/>
      <c r="B26" s="38"/>
      <c r="C26" s="39"/>
      <c r="D26" s="40" t="s">
        <v>45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2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29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48</v>
      </c>
      <c r="AL28" s="44"/>
      <c r="AM28" s="44"/>
      <c r="AN28" s="44"/>
      <c r="AO28" s="44"/>
      <c r="AP28" s="39"/>
      <c r="AQ28" s="39"/>
      <c r="AR28" s="43"/>
      <c r="BE28" s="29"/>
    </row>
    <row r="29" spans="1:57" s="3" customFormat="1" ht="14.4" customHeight="1">
      <c r="A29" s="3"/>
      <c r="B29" s="45"/>
      <c r="C29" s="46"/>
      <c r="D29" s="30" t="s">
        <v>49</v>
      </c>
      <c r="E29" s="46"/>
      <c r="F29" s="30" t="s">
        <v>50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0" t="s">
        <v>51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0" t="s">
        <v>52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0" t="s">
        <v>53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0" t="s">
        <v>54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29"/>
    </row>
    <row r="35" spans="1:57" s="2" customFormat="1" ht="25.9" customHeight="1">
      <c r="A35" s="37"/>
      <c r="B35" s="38"/>
      <c r="C35" s="51"/>
      <c r="D35" s="52" t="s">
        <v>55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56</v>
      </c>
      <c r="U35" s="53"/>
      <c r="V35" s="53"/>
      <c r="W35" s="53"/>
      <c r="X35" s="55" t="s">
        <v>57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8"/>
      <c r="C49" s="59"/>
      <c r="D49" s="60" t="s">
        <v>58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7"/>
      <c r="B60" s="38"/>
      <c r="C60" s="39"/>
      <c r="D60" s="63" t="s">
        <v>60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61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60</v>
      </c>
      <c r="AI60" s="41"/>
      <c r="AJ60" s="41"/>
      <c r="AK60" s="41"/>
      <c r="AL60" s="41"/>
      <c r="AM60" s="63" t="s">
        <v>61</v>
      </c>
      <c r="AN60" s="41"/>
      <c r="AO60" s="41"/>
      <c r="AP60" s="39"/>
      <c r="AQ60" s="39"/>
      <c r="AR60" s="43"/>
      <c r="BE60" s="37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7"/>
      <c r="B64" s="38"/>
      <c r="C64" s="39"/>
      <c r="D64" s="60" t="s">
        <v>62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63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7"/>
      <c r="B75" s="38"/>
      <c r="C75" s="39"/>
      <c r="D75" s="63" t="s">
        <v>60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61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60</v>
      </c>
      <c r="AI75" s="41"/>
      <c r="AJ75" s="41"/>
      <c r="AK75" s="41"/>
      <c r="AL75" s="41"/>
      <c r="AM75" s="63" t="s">
        <v>61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1" t="s">
        <v>64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0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2023_02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Odkanalizování Holičky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0" t="s">
        <v>22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Třeboň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0" t="s">
        <v>24</v>
      </c>
      <c r="AJ87" s="39"/>
      <c r="AK87" s="39"/>
      <c r="AL87" s="39"/>
      <c r="AM87" s="78" t="str">
        <f>IF(AN8="","",AN8)</f>
        <v>21. 4. 2023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25.65" customHeight="1">
      <c r="A89" s="37"/>
      <c r="B89" s="38"/>
      <c r="C89" s="30" t="s">
        <v>30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Třeboň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0" t="s">
        <v>37</v>
      </c>
      <c r="AJ89" s="39"/>
      <c r="AK89" s="39"/>
      <c r="AL89" s="39"/>
      <c r="AM89" s="79" t="str">
        <f>IF(E17="","",E17)</f>
        <v>Vodohospodářský rozvoj a výstavba a.s.</v>
      </c>
      <c r="AN89" s="70"/>
      <c r="AO89" s="70"/>
      <c r="AP89" s="70"/>
      <c r="AQ89" s="39"/>
      <c r="AR89" s="43"/>
      <c r="AS89" s="80" t="s">
        <v>65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0" t="s">
        <v>35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0" t="s">
        <v>41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66</v>
      </c>
      <c r="D92" s="93"/>
      <c r="E92" s="93"/>
      <c r="F92" s="93"/>
      <c r="G92" s="93"/>
      <c r="H92" s="94"/>
      <c r="I92" s="95" t="s">
        <v>67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68</v>
      </c>
      <c r="AH92" s="93"/>
      <c r="AI92" s="93"/>
      <c r="AJ92" s="93"/>
      <c r="AK92" s="93"/>
      <c r="AL92" s="93"/>
      <c r="AM92" s="93"/>
      <c r="AN92" s="95" t="s">
        <v>69</v>
      </c>
      <c r="AO92" s="93"/>
      <c r="AP92" s="97"/>
      <c r="AQ92" s="98" t="s">
        <v>70</v>
      </c>
      <c r="AR92" s="43"/>
      <c r="AS92" s="99" t="s">
        <v>71</v>
      </c>
      <c r="AT92" s="100" t="s">
        <v>72</v>
      </c>
      <c r="AU92" s="100" t="s">
        <v>73</v>
      </c>
      <c r="AV92" s="100" t="s">
        <v>74</v>
      </c>
      <c r="AW92" s="100" t="s">
        <v>75</v>
      </c>
      <c r="AX92" s="100" t="s">
        <v>76</v>
      </c>
      <c r="AY92" s="100" t="s">
        <v>77</v>
      </c>
      <c r="AZ92" s="100" t="s">
        <v>78</v>
      </c>
      <c r="BA92" s="100" t="s">
        <v>79</v>
      </c>
      <c r="BB92" s="100" t="s">
        <v>80</v>
      </c>
      <c r="BC92" s="100" t="s">
        <v>81</v>
      </c>
      <c r="BD92" s="101" t="s">
        <v>82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83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ROUND(AG95+SUM(AG96:AG102),2)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ROUND(AS95+SUM(AS96:AS102),2)</f>
        <v>0</v>
      </c>
      <c r="AT94" s="113">
        <f>ROUND(SUM(AV94:AW94),2)</f>
        <v>0</v>
      </c>
      <c r="AU94" s="114">
        <f>ROUND(AU95+SUM(AU96:AU102),5)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ROUND(AZ95+SUM(AZ96:AZ102),2)</f>
        <v>0</v>
      </c>
      <c r="BA94" s="113">
        <f>ROUND(BA95+SUM(BA96:BA102),2)</f>
        <v>0</v>
      </c>
      <c r="BB94" s="113">
        <f>ROUND(BB95+SUM(BB96:BB102),2)</f>
        <v>0</v>
      </c>
      <c r="BC94" s="113">
        <f>ROUND(BC95+SUM(BC96:BC102),2)</f>
        <v>0</v>
      </c>
      <c r="BD94" s="115">
        <f>ROUND(BD95+SUM(BD96:BD102),2)</f>
        <v>0</v>
      </c>
      <c r="BE94" s="6"/>
      <c r="BS94" s="116" t="s">
        <v>84</v>
      </c>
      <c r="BT94" s="116" t="s">
        <v>85</v>
      </c>
      <c r="BU94" s="117" t="s">
        <v>86</v>
      </c>
      <c r="BV94" s="116" t="s">
        <v>87</v>
      </c>
      <c r="BW94" s="116" t="s">
        <v>5</v>
      </c>
      <c r="BX94" s="116" t="s">
        <v>88</v>
      </c>
      <c r="CL94" s="116" t="s">
        <v>19</v>
      </c>
    </row>
    <row r="95" spans="1:91" s="7" customFormat="1" ht="24.75" customHeight="1">
      <c r="A95" s="118" t="s">
        <v>89</v>
      </c>
      <c r="B95" s="119"/>
      <c r="C95" s="120"/>
      <c r="D95" s="121" t="s">
        <v>90</v>
      </c>
      <c r="E95" s="121"/>
      <c r="F95" s="121"/>
      <c r="G95" s="121"/>
      <c r="H95" s="121"/>
      <c r="I95" s="122"/>
      <c r="J95" s="121" t="s">
        <v>91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'2022_3.0 - SOUPIS VEDLEJŠ...'!J30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92</v>
      </c>
      <c r="AR95" s="125"/>
      <c r="AS95" s="126">
        <v>0</v>
      </c>
      <c r="AT95" s="127">
        <f>ROUND(SUM(AV95:AW95),2)</f>
        <v>0</v>
      </c>
      <c r="AU95" s="128">
        <f>'2022_3.0 - SOUPIS VEDLEJŠ...'!P121</f>
        <v>0</v>
      </c>
      <c r="AV95" s="127">
        <f>'2022_3.0 - SOUPIS VEDLEJŠ...'!J33</f>
        <v>0</v>
      </c>
      <c r="AW95" s="127">
        <f>'2022_3.0 - SOUPIS VEDLEJŠ...'!J34</f>
        <v>0</v>
      </c>
      <c r="AX95" s="127">
        <f>'2022_3.0 - SOUPIS VEDLEJŠ...'!J35</f>
        <v>0</v>
      </c>
      <c r="AY95" s="127">
        <f>'2022_3.0 - SOUPIS VEDLEJŠ...'!J36</f>
        <v>0</v>
      </c>
      <c r="AZ95" s="127">
        <f>'2022_3.0 - SOUPIS VEDLEJŠ...'!F33</f>
        <v>0</v>
      </c>
      <c r="BA95" s="127">
        <f>'2022_3.0 - SOUPIS VEDLEJŠ...'!F34</f>
        <v>0</v>
      </c>
      <c r="BB95" s="127">
        <f>'2022_3.0 - SOUPIS VEDLEJŠ...'!F35</f>
        <v>0</v>
      </c>
      <c r="BC95" s="127">
        <f>'2022_3.0 - SOUPIS VEDLEJŠ...'!F36</f>
        <v>0</v>
      </c>
      <c r="BD95" s="129">
        <f>'2022_3.0 - SOUPIS VEDLEJŠ...'!F37</f>
        <v>0</v>
      </c>
      <c r="BE95" s="7"/>
      <c r="BT95" s="130" t="s">
        <v>93</v>
      </c>
      <c r="BV95" s="130" t="s">
        <v>87</v>
      </c>
      <c r="BW95" s="130" t="s">
        <v>94</v>
      </c>
      <c r="BX95" s="130" t="s">
        <v>5</v>
      </c>
      <c r="CL95" s="130" t="s">
        <v>19</v>
      </c>
      <c r="CM95" s="130" t="s">
        <v>95</v>
      </c>
    </row>
    <row r="96" spans="1:91" s="7" customFormat="1" ht="24.75" customHeight="1">
      <c r="A96" s="118" t="s">
        <v>89</v>
      </c>
      <c r="B96" s="119"/>
      <c r="C96" s="120"/>
      <c r="D96" s="121" t="s">
        <v>96</v>
      </c>
      <c r="E96" s="121"/>
      <c r="F96" s="121"/>
      <c r="G96" s="121"/>
      <c r="H96" s="121"/>
      <c r="I96" s="122"/>
      <c r="J96" s="121" t="s">
        <v>97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'2022_3.1 - IO 01 Stoka A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98</v>
      </c>
      <c r="AR96" s="125"/>
      <c r="AS96" s="126">
        <v>0</v>
      </c>
      <c r="AT96" s="127">
        <f>ROUND(SUM(AV96:AW96),2)</f>
        <v>0</v>
      </c>
      <c r="AU96" s="128">
        <f>'2022_3.1 - IO 01 Stoka A ...'!P131</f>
        <v>0</v>
      </c>
      <c r="AV96" s="127">
        <f>'2022_3.1 - IO 01 Stoka A ...'!J33</f>
        <v>0</v>
      </c>
      <c r="AW96" s="127">
        <f>'2022_3.1 - IO 01 Stoka A ...'!J34</f>
        <v>0</v>
      </c>
      <c r="AX96" s="127">
        <f>'2022_3.1 - IO 01 Stoka A ...'!J35</f>
        <v>0</v>
      </c>
      <c r="AY96" s="127">
        <f>'2022_3.1 - IO 01 Stoka A ...'!J36</f>
        <v>0</v>
      </c>
      <c r="AZ96" s="127">
        <f>'2022_3.1 - IO 01 Stoka A ...'!F33</f>
        <v>0</v>
      </c>
      <c r="BA96" s="127">
        <f>'2022_3.1 - IO 01 Stoka A ...'!F34</f>
        <v>0</v>
      </c>
      <c r="BB96" s="127">
        <f>'2022_3.1 - IO 01 Stoka A ...'!F35</f>
        <v>0</v>
      </c>
      <c r="BC96" s="127">
        <f>'2022_3.1 - IO 01 Stoka A ...'!F36</f>
        <v>0</v>
      </c>
      <c r="BD96" s="129">
        <f>'2022_3.1 - IO 01 Stoka A ...'!F37</f>
        <v>0</v>
      </c>
      <c r="BE96" s="7"/>
      <c r="BT96" s="130" t="s">
        <v>93</v>
      </c>
      <c r="BV96" s="130" t="s">
        <v>87</v>
      </c>
      <c r="BW96" s="130" t="s">
        <v>99</v>
      </c>
      <c r="BX96" s="130" t="s">
        <v>5</v>
      </c>
      <c r="CL96" s="130" t="s">
        <v>100</v>
      </c>
      <c r="CM96" s="130" t="s">
        <v>95</v>
      </c>
    </row>
    <row r="97" spans="1:91" s="7" customFormat="1" ht="24.75" customHeight="1">
      <c r="A97" s="118" t="s">
        <v>89</v>
      </c>
      <c r="B97" s="119"/>
      <c r="C97" s="120"/>
      <c r="D97" s="121" t="s">
        <v>101</v>
      </c>
      <c r="E97" s="121"/>
      <c r="F97" s="121"/>
      <c r="G97" s="121"/>
      <c r="H97" s="121"/>
      <c r="I97" s="122"/>
      <c r="J97" s="121" t="s">
        <v>102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'2022_3.2 - IO 02 Stoka B 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98</v>
      </c>
      <c r="AR97" s="125"/>
      <c r="AS97" s="126">
        <v>0</v>
      </c>
      <c r="AT97" s="127">
        <f>ROUND(SUM(AV97:AW97),2)</f>
        <v>0</v>
      </c>
      <c r="AU97" s="128">
        <f>'2022_3.2 - IO 02 Stoka B ...'!P128</f>
        <v>0</v>
      </c>
      <c r="AV97" s="127">
        <f>'2022_3.2 - IO 02 Stoka B ...'!J33</f>
        <v>0</v>
      </c>
      <c r="AW97" s="127">
        <f>'2022_3.2 - IO 02 Stoka B ...'!J34</f>
        <v>0</v>
      </c>
      <c r="AX97" s="127">
        <f>'2022_3.2 - IO 02 Stoka B ...'!J35</f>
        <v>0</v>
      </c>
      <c r="AY97" s="127">
        <f>'2022_3.2 - IO 02 Stoka B ...'!J36</f>
        <v>0</v>
      </c>
      <c r="AZ97" s="127">
        <f>'2022_3.2 - IO 02 Stoka B ...'!F33</f>
        <v>0</v>
      </c>
      <c r="BA97" s="127">
        <f>'2022_3.2 - IO 02 Stoka B ...'!F34</f>
        <v>0</v>
      </c>
      <c r="BB97" s="127">
        <f>'2022_3.2 - IO 02 Stoka B ...'!F35</f>
        <v>0</v>
      </c>
      <c r="BC97" s="127">
        <f>'2022_3.2 - IO 02 Stoka B ...'!F36</f>
        <v>0</v>
      </c>
      <c r="BD97" s="129">
        <f>'2022_3.2 - IO 02 Stoka B ...'!F37</f>
        <v>0</v>
      </c>
      <c r="BE97" s="7"/>
      <c r="BT97" s="130" t="s">
        <v>93</v>
      </c>
      <c r="BV97" s="130" t="s">
        <v>87</v>
      </c>
      <c r="BW97" s="130" t="s">
        <v>103</v>
      </c>
      <c r="BX97" s="130" t="s">
        <v>5</v>
      </c>
      <c r="CL97" s="130" t="s">
        <v>100</v>
      </c>
      <c r="CM97" s="130" t="s">
        <v>95</v>
      </c>
    </row>
    <row r="98" spans="1:91" s="7" customFormat="1" ht="24.75" customHeight="1">
      <c r="A98" s="118" t="s">
        <v>89</v>
      </c>
      <c r="B98" s="119"/>
      <c r="C98" s="120"/>
      <c r="D98" s="121" t="s">
        <v>104</v>
      </c>
      <c r="E98" s="121"/>
      <c r="F98" s="121"/>
      <c r="G98" s="121"/>
      <c r="H98" s="121"/>
      <c r="I98" s="122"/>
      <c r="J98" s="121" t="s">
        <v>105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'2022_3.3 - IO 03 Výtlak'!J30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98</v>
      </c>
      <c r="AR98" s="125"/>
      <c r="AS98" s="126">
        <v>0</v>
      </c>
      <c r="AT98" s="127">
        <f>ROUND(SUM(AV98:AW98),2)</f>
        <v>0</v>
      </c>
      <c r="AU98" s="128">
        <f>'2022_3.3 - IO 03 Výtlak'!P129</f>
        <v>0</v>
      </c>
      <c r="AV98" s="127">
        <f>'2022_3.3 - IO 03 Výtlak'!J33</f>
        <v>0</v>
      </c>
      <c r="AW98" s="127">
        <f>'2022_3.3 - IO 03 Výtlak'!J34</f>
        <v>0</v>
      </c>
      <c r="AX98" s="127">
        <f>'2022_3.3 - IO 03 Výtlak'!J35</f>
        <v>0</v>
      </c>
      <c r="AY98" s="127">
        <f>'2022_3.3 - IO 03 Výtlak'!J36</f>
        <v>0</v>
      </c>
      <c r="AZ98" s="127">
        <f>'2022_3.3 - IO 03 Výtlak'!F33</f>
        <v>0</v>
      </c>
      <c r="BA98" s="127">
        <f>'2022_3.3 - IO 03 Výtlak'!F34</f>
        <v>0</v>
      </c>
      <c r="BB98" s="127">
        <f>'2022_3.3 - IO 03 Výtlak'!F35</f>
        <v>0</v>
      </c>
      <c r="BC98" s="127">
        <f>'2022_3.3 - IO 03 Výtlak'!F36</f>
        <v>0</v>
      </c>
      <c r="BD98" s="129">
        <f>'2022_3.3 - IO 03 Výtlak'!F37</f>
        <v>0</v>
      </c>
      <c r="BE98" s="7"/>
      <c r="BT98" s="130" t="s">
        <v>93</v>
      </c>
      <c r="BV98" s="130" t="s">
        <v>87</v>
      </c>
      <c r="BW98" s="130" t="s">
        <v>106</v>
      </c>
      <c r="BX98" s="130" t="s">
        <v>5</v>
      </c>
      <c r="CL98" s="130" t="s">
        <v>107</v>
      </c>
      <c r="CM98" s="130" t="s">
        <v>95</v>
      </c>
    </row>
    <row r="99" spans="1:91" s="7" customFormat="1" ht="24.75" customHeight="1">
      <c r="A99" s="118" t="s">
        <v>89</v>
      </c>
      <c r="B99" s="119"/>
      <c r="C99" s="120"/>
      <c r="D99" s="121" t="s">
        <v>108</v>
      </c>
      <c r="E99" s="121"/>
      <c r="F99" s="121"/>
      <c r="G99" s="121"/>
      <c r="H99" s="121"/>
      <c r="I99" s="122"/>
      <c r="J99" s="121" t="s">
        <v>109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'2022_3.5 - IO 05 Vodovod 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98</v>
      </c>
      <c r="AR99" s="125"/>
      <c r="AS99" s="126">
        <v>0</v>
      </c>
      <c r="AT99" s="127">
        <f>ROUND(SUM(AV99:AW99),2)</f>
        <v>0</v>
      </c>
      <c r="AU99" s="128">
        <f>'2022_3.5 - IO 05 Vodovod ...'!P125</f>
        <v>0</v>
      </c>
      <c r="AV99" s="127">
        <f>'2022_3.5 - IO 05 Vodovod ...'!J33</f>
        <v>0</v>
      </c>
      <c r="AW99" s="127">
        <f>'2022_3.5 - IO 05 Vodovod ...'!J34</f>
        <v>0</v>
      </c>
      <c r="AX99" s="127">
        <f>'2022_3.5 - IO 05 Vodovod ...'!J35</f>
        <v>0</v>
      </c>
      <c r="AY99" s="127">
        <f>'2022_3.5 - IO 05 Vodovod ...'!J36</f>
        <v>0</v>
      </c>
      <c r="AZ99" s="127">
        <f>'2022_3.5 - IO 05 Vodovod ...'!F33</f>
        <v>0</v>
      </c>
      <c r="BA99" s="127">
        <f>'2022_3.5 - IO 05 Vodovod ...'!F34</f>
        <v>0</v>
      </c>
      <c r="BB99" s="127">
        <f>'2022_3.5 - IO 05 Vodovod ...'!F35</f>
        <v>0</v>
      </c>
      <c r="BC99" s="127">
        <f>'2022_3.5 - IO 05 Vodovod ...'!F36</f>
        <v>0</v>
      </c>
      <c r="BD99" s="129">
        <f>'2022_3.5 - IO 05 Vodovod ...'!F37</f>
        <v>0</v>
      </c>
      <c r="BE99" s="7"/>
      <c r="BT99" s="130" t="s">
        <v>93</v>
      </c>
      <c r="BV99" s="130" t="s">
        <v>87</v>
      </c>
      <c r="BW99" s="130" t="s">
        <v>110</v>
      </c>
      <c r="BX99" s="130" t="s">
        <v>5</v>
      </c>
      <c r="CL99" s="130" t="s">
        <v>107</v>
      </c>
      <c r="CM99" s="130" t="s">
        <v>95</v>
      </c>
    </row>
    <row r="100" spans="1:91" s="7" customFormat="1" ht="24.75" customHeight="1">
      <c r="A100" s="118" t="s">
        <v>89</v>
      </c>
      <c r="B100" s="119"/>
      <c r="C100" s="120"/>
      <c r="D100" s="121" t="s">
        <v>111</v>
      </c>
      <c r="E100" s="121"/>
      <c r="F100" s="121"/>
      <c r="G100" s="121"/>
      <c r="H100" s="121"/>
      <c r="I100" s="122"/>
      <c r="J100" s="121" t="s">
        <v>112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'2022_3.6 - IO 06 Stoka C 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98</v>
      </c>
      <c r="AR100" s="125"/>
      <c r="AS100" s="126">
        <v>0</v>
      </c>
      <c r="AT100" s="127">
        <f>ROUND(SUM(AV100:AW100),2)</f>
        <v>0</v>
      </c>
      <c r="AU100" s="128">
        <f>'2022_3.6 - IO 06 Stoka C ...'!P129</f>
        <v>0</v>
      </c>
      <c r="AV100" s="127">
        <f>'2022_3.6 - IO 06 Stoka C ...'!J33</f>
        <v>0</v>
      </c>
      <c r="AW100" s="127">
        <f>'2022_3.6 - IO 06 Stoka C ...'!J34</f>
        <v>0</v>
      </c>
      <c r="AX100" s="127">
        <f>'2022_3.6 - IO 06 Stoka C ...'!J35</f>
        <v>0</v>
      </c>
      <c r="AY100" s="127">
        <f>'2022_3.6 - IO 06 Stoka C ...'!J36</f>
        <v>0</v>
      </c>
      <c r="AZ100" s="127">
        <f>'2022_3.6 - IO 06 Stoka C ...'!F33</f>
        <v>0</v>
      </c>
      <c r="BA100" s="127">
        <f>'2022_3.6 - IO 06 Stoka C ...'!F34</f>
        <v>0</v>
      </c>
      <c r="BB100" s="127">
        <f>'2022_3.6 - IO 06 Stoka C ...'!F35</f>
        <v>0</v>
      </c>
      <c r="BC100" s="127">
        <f>'2022_3.6 - IO 06 Stoka C ...'!F36</f>
        <v>0</v>
      </c>
      <c r="BD100" s="129">
        <f>'2022_3.6 - IO 06 Stoka C ...'!F37</f>
        <v>0</v>
      </c>
      <c r="BE100" s="7"/>
      <c r="BT100" s="130" t="s">
        <v>93</v>
      </c>
      <c r="BV100" s="130" t="s">
        <v>87</v>
      </c>
      <c r="BW100" s="130" t="s">
        <v>113</v>
      </c>
      <c r="BX100" s="130" t="s">
        <v>5</v>
      </c>
      <c r="CL100" s="130" t="s">
        <v>100</v>
      </c>
      <c r="CM100" s="130" t="s">
        <v>95</v>
      </c>
    </row>
    <row r="101" spans="1:91" s="7" customFormat="1" ht="24.75" customHeight="1">
      <c r="A101" s="118" t="s">
        <v>89</v>
      </c>
      <c r="B101" s="119"/>
      <c r="C101" s="120"/>
      <c r="D101" s="121" t="s">
        <v>114</v>
      </c>
      <c r="E101" s="121"/>
      <c r="F101" s="121"/>
      <c r="G101" s="121"/>
      <c r="H101" s="121"/>
      <c r="I101" s="122"/>
      <c r="J101" s="121" t="s">
        <v>115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'2022_3.7. - SO 01 Čerpací...'!J30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116</v>
      </c>
      <c r="AR101" s="125"/>
      <c r="AS101" s="126">
        <v>0</v>
      </c>
      <c r="AT101" s="127">
        <f>ROUND(SUM(AV101:AW101),2)</f>
        <v>0</v>
      </c>
      <c r="AU101" s="128">
        <f>'2022_3.7. - SO 01 Čerpací...'!P126</f>
        <v>0</v>
      </c>
      <c r="AV101" s="127">
        <f>'2022_3.7. - SO 01 Čerpací...'!J33</f>
        <v>0</v>
      </c>
      <c r="AW101" s="127">
        <f>'2022_3.7. - SO 01 Čerpací...'!J34</f>
        <v>0</v>
      </c>
      <c r="AX101" s="127">
        <f>'2022_3.7. - SO 01 Čerpací...'!J35</f>
        <v>0</v>
      </c>
      <c r="AY101" s="127">
        <f>'2022_3.7. - SO 01 Čerpací...'!J36</f>
        <v>0</v>
      </c>
      <c r="AZ101" s="127">
        <f>'2022_3.7. - SO 01 Čerpací...'!F33</f>
        <v>0</v>
      </c>
      <c r="BA101" s="127">
        <f>'2022_3.7. - SO 01 Čerpací...'!F34</f>
        <v>0</v>
      </c>
      <c r="BB101" s="127">
        <f>'2022_3.7. - SO 01 Čerpací...'!F35</f>
        <v>0</v>
      </c>
      <c r="BC101" s="127">
        <f>'2022_3.7. - SO 01 Čerpací...'!F36</f>
        <v>0</v>
      </c>
      <c r="BD101" s="129">
        <f>'2022_3.7. - SO 01 Čerpací...'!F37</f>
        <v>0</v>
      </c>
      <c r="BE101" s="7"/>
      <c r="BT101" s="130" t="s">
        <v>93</v>
      </c>
      <c r="BV101" s="130" t="s">
        <v>87</v>
      </c>
      <c r="BW101" s="130" t="s">
        <v>117</v>
      </c>
      <c r="BX101" s="130" t="s">
        <v>5</v>
      </c>
      <c r="CL101" s="130" t="s">
        <v>107</v>
      </c>
      <c r="CM101" s="130" t="s">
        <v>95</v>
      </c>
    </row>
    <row r="102" spans="1:91" s="7" customFormat="1" ht="24.75" customHeight="1">
      <c r="A102" s="7"/>
      <c r="B102" s="119"/>
      <c r="C102" s="120"/>
      <c r="D102" s="121" t="s">
        <v>118</v>
      </c>
      <c r="E102" s="121"/>
      <c r="F102" s="121"/>
      <c r="G102" s="121"/>
      <c r="H102" s="121"/>
      <c r="I102" s="122"/>
      <c r="J102" s="121" t="s">
        <v>119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31">
        <f>ROUND(AG103+AG104,2)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120</v>
      </c>
      <c r="AR102" s="125"/>
      <c r="AS102" s="126">
        <f>ROUND(AS103+AS104,2)</f>
        <v>0</v>
      </c>
      <c r="AT102" s="127">
        <f>ROUND(SUM(AV102:AW102),2)</f>
        <v>0</v>
      </c>
      <c r="AU102" s="128">
        <f>ROUND(AU103+AU104,5)</f>
        <v>0</v>
      </c>
      <c r="AV102" s="127">
        <f>ROUND(AZ102*L29,2)</f>
        <v>0</v>
      </c>
      <c r="AW102" s="127">
        <f>ROUND(BA102*L30,2)</f>
        <v>0</v>
      </c>
      <c r="AX102" s="127">
        <f>ROUND(BB102*L29,2)</f>
        <v>0</v>
      </c>
      <c r="AY102" s="127">
        <f>ROUND(BC102*L30,2)</f>
        <v>0</v>
      </c>
      <c r="AZ102" s="127">
        <f>ROUND(AZ103+AZ104,2)</f>
        <v>0</v>
      </c>
      <c r="BA102" s="127">
        <f>ROUND(BA103+BA104,2)</f>
        <v>0</v>
      </c>
      <c r="BB102" s="127">
        <f>ROUND(BB103+BB104,2)</f>
        <v>0</v>
      </c>
      <c r="BC102" s="127">
        <f>ROUND(BC103+BC104,2)</f>
        <v>0</v>
      </c>
      <c r="BD102" s="129">
        <f>ROUND(BD103+BD104,2)</f>
        <v>0</v>
      </c>
      <c r="BE102" s="7"/>
      <c r="BS102" s="130" t="s">
        <v>84</v>
      </c>
      <c r="BT102" s="130" t="s">
        <v>93</v>
      </c>
      <c r="BU102" s="130" t="s">
        <v>86</v>
      </c>
      <c r="BV102" s="130" t="s">
        <v>87</v>
      </c>
      <c r="BW102" s="130" t="s">
        <v>121</v>
      </c>
      <c r="BX102" s="130" t="s">
        <v>5</v>
      </c>
      <c r="CL102" s="130" t="s">
        <v>107</v>
      </c>
      <c r="CM102" s="130" t="s">
        <v>95</v>
      </c>
    </row>
    <row r="103" spans="1:90" s="4" customFormat="1" ht="23.25" customHeight="1">
      <c r="A103" s="118" t="s">
        <v>89</v>
      </c>
      <c r="B103" s="69"/>
      <c r="C103" s="132"/>
      <c r="D103" s="132"/>
      <c r="E103" s="133" t="s">
        <v>122</v>
      </c>
      <c r="F103" s="133"/>
      <c r="G103" s="133"/>
      <c r="H103" s="133"/>
      <c r="I103" s="133"/>
      <c r="J103" s="132"/>
      <c r="K103" s="133" t="s">
        <v>123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4">
        <f>'2022_3.8.1 - Strojní část...'!J32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124</v>
      </c>
      <c r="AR103" s="71"/>
      <c r="AS103" s="136">
        <v>0</v>
      </c>
      <c r="AT103" s="137">
        <f>ROUND(SUM(AV103:AW103),2)</f>
        <v>0</v>
      </c>
      <c r="AU103" s="138">
        <f>'2022_3.8.1 - Strojní část...'!P123</f>
        <v>0</v>
      </c>
      <c r="AV103" s="137">
        <f>'2022_3.8.1 - Strojní část...'!J35</f>
        <v>0</v>
      </c>
      <c r="AW103" s="137">
        <f>'2022_3.8.1 - Strojní část...'!J36</f>
        <v>0</v>
      </c>
      <c r="AX103" s="137">
        <f>'2022_3.8.1 - Strojní část...'!J37</f>
        <v>0</v>
      </c>
      <c r="AY103" s="137">
        <f>'2022_3.8.1 - Strojní část...'!J38</f>
        <v>0</v>
      </c>
      <c r="AZ103" s="137">
        <f>'2022_3.8.1 - Strojní část...'!F35</f>
        <v>0</v>
      </c>
      <c r="BA103" s="137">
        <f>'2022_3.8.1 - Strojní část...'!F36</f>
        <v>0</v>
      </c>
      <c r="BB103" s="137">
        <f>'2022_3.8.1 - Strojní část...'!F37</f>
        <v>0</v>
      </c>
      <c r="BC103" s="137">
        <f>'2022_3.8.1 - Strojní část...'!F38</f>
        <v>0</v>
      </c>
      <c r="BD103" s="139">
        <f>'2022_3.8.1 - Strojní část...'!F39</f>
        <v>0</v>
      </c>
      <c r="BE103" s="4"/>
      <c r="BT103" s="140" t="s">
        <v>95</v>
      </c>
      <c r="BV103" s="140" t="s">
        <v>87</v>
      </c>
      <c r="BW103" s="140" t="s">
        <v>125</v>
      </c>
      <c r="BX103" s="140" t="s">
        <v>121</v>
      </c>
      <c r="CL103" s="140" t="s">
        <v>107</v>
      </c>
    </row>
    <row r="104" spans="1:90" s="4" customFormat="1" ht="23.25" customHeight="1">
      <c r="A104" s="4"/>
      <c r="B104" s="69"/>
      <c r="C104" s="132"/>
      <c r="D104" s="132"/>
      <c r="E104" s="133" t="s">
        <v>126</v>
      </c>
      <c r="F104" s="133"/>
      <c r="G104" s="133"/>
      <c r="H104" s="133"/>
      <c r="I104" s="133"/>
      <c r="J104" s="132"/>
      <c r="K104" s="133" t="s">
        <v>127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41">
        <f>ROUND(SUM(AG105:AG108),2)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124</v>
      </c>
      <c r="AR104" s="71"/>
      <c r="AS104" s="136">
        <f>ROUND(SUM(AS105:AS108),2)</f>
        <v>0</v>
      </c>
      <c r="AT104" s="137">
        <f>ROUND(SUM(AV104:AW104),2)</f>
        <v>0</v>
      </c>
      <c r="AU104" s="138">
        <f>ROUND(SUM(AU105:AU108),5)</f>
        <v>0</v>
      </c>
      <c r="AV104" s="137">
        <f>ROUND(AZ104*L29,2)</f>
        <v>0</v>
      </c>
      <c r="AW104" s="137">
        <f>ROUND(BA104*L30,2)</f>
        <v>0</v>
      </c>
      <c r="AX104" s="137">
        <f>ROUND(BB104*L29,2)</f>
        <v>0</v>
      </c>
      <c r="AY104" s="137">
        <f>ROUND(BC104*L30,2)</f>
        <v>0</v>
      </c>
      <c r="AZ104" s="137">
        <f>ROUND(SUM(AZ105:AZ108),2)</f>
        <v>0</v>
      </c>
      <c r="BA104" s="137">
        <f>ROUND(SUM(BA105:BA108),2)</f>
        <v>0</v>
      </c>
      <c r="BB104" s="137">
        <f>ROUND(SUM(BB105:BB108),2)</f>
        <v>0</v>
      </c>
      <c r="BC104" s="137">
        <f>ROUND(SUM(BC105:BC108),2)</f>
        <v>0</v>
      </c>
      <c r="BD104" s="139">
        <f>ROUND(SUM(BD105:BD108),2)</f>
        <v>0</v>
      </c>
      <c r="BE104" s="4"/>
      <c r="BS104" s="140" t="s">
        <v>84</v>
      </c>
      <c r="BT104" s="140" t="s">
        <v>95</v>
      </c>
      <c r="BV104" s="140" t="s">
        <v>87</v>
      </c>
      <c r="BW104" s="140" t="s">
        <v>128</v>
      </c>
      <c r="BX104" s="140" t="s">
        <v>121</v>
      </c>
      <c r="CL104" s="140" t="s">
        <v>107</v>
      </c>
    </row>
    <row r="105" spans="1:90" s="4" customFormat="1" ht="23.25" customHeight="1">
      <c r="A105" s="118" t="s">
        <v>89</v>
      </c>
      <c r="B105" s="69"/>
      <c r="C105" s="132"/>
      <c r="D105" s="132"/>
      <c r="E105" s="132"/>
      <c r="F105" s="133" t="s">
        <v>126</v>
      </c>
      <c r="G105" s="133"/>
      <c r="H105" s="133"/>
      <c r="I105" s="133"/>
      <c r="J105" s="133"/>
      <c r="K105" s="132"/>
      <c r="L105" s="133" t="s">
        <v>127</v>
      </c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'2022_3.8.2 - PS 01.1 Elek...'!J32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124</v>
      </c>
      <c r="AR105" s="71"/>
      <c r="AS105" s="136">
        <v>0</v>
      </c>
      <c r="AT105" s="137">
        <f>ROUND(SUM(AV105:AW105),2)</f>
        <v>0</v>
      </c>
      <c r="AU105" s="138">
        <f>'2022_3.8.2 - PS 01.1 Elek...'!P121</f>
        <v>0</v>
      </c>
      <c r="AV105" s="137">
        <f>'2022_3.8.2 - PS 01.1 Elek...'!J35</f>
        <v>0</v>
      </c>
      <c r="AW105" s="137">
        <f>'2022_3.8.2 - PS 01.1 Elek...'!J36</f>
        <v>0</v>
      </c>
      <c r="AX105" s="137">
        <f>'2022_3.8.2 - PS 01.1 Elek...'!J37</f>
        <v>0</v>
      </c>
      <c r="AY105" s="137">
        <f>'2022_3.8.2 - PS 01.1 Elek...'!J38</f>
        <v>0</v>
      </c>
      <c r="AZ105" s="137">
        <f>'2022_3.8.2 - PS 01.1 Elek...'!F35</f>
        <v>0</v>
      </c>
      <c r="BA105" s="137">
        <f>'2022_3.8.2 - PS 01.1 Elek...'!F36</f>
        <v>0</v>
      </c>
      <c r="BB105" s="137">
        <f>'2022_3.8.2 - PS 01.1 Elek...'!F37</f>
        <v>0</v>
      </c>
      <c r="BC105" s="137">
        <f>'2022_3.8.2 - PS 01.1 Elek...'!F38</f>
        <v>0</v>
      </c>
      <c r="BD105" s="139">
        <f>'2022_3.8.2 - PS 01.1 Elek...'!F39</f>
        <v>0</v>
      </c>
      <c r="BE105" s="4"/>
      <c r="BT105" s="140" t="s">
        <v>129</v>
      </c>
      <c r="BU105" s="140" t="s">
        <v>130</v>
      </c>
      <c r="BV105" s="140" t="s">
        <v>87</v>
      </c>
      <c r="BW105" s="140" t="s">
        <v>128</v>
      </c>
      <c r="BX105" s="140" t="s">
        <v>121</v>
      </c>
      <c r="CL105" s="140" t="s">
        <v>107</v>
      </c>
    </row>
    <row r="106" spans="1:90" s="4" customFormat="1" ht="23.25" customHeight="1">
      <c r="A106" s="118" t="s">
        <v>89</v>
      </c>
      <c r="B106" s="69"/>
      <c r="C106" s="132"/>
      <c r="D106" s="132"/>
      <c r="E106" s="132"/>
      <c r="F106" s="133" t="s">
        <v>131</v>
      </c>
      <c r="G106" s="133"/>
      <c r="H106" s="133"/>
      <c r="I106" s="133"/>
      <c r="J106" s="133"/>
      <c r="K106" s="132"/>
      <c r="L106" s="133" t="s">
        <v>132</v>
      </c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4">
        <f>'2022_3.8.2.1. - Přípojka nn'!J34</f>
        <v>0</v>
      </c>
      <c r="AH106" s="132"/>
      <c r="AI106" s="132"/>
      <c r="AJ106" s="132"/>
      <c r="AK106" s="132"/>
      <c r="AL106" s="132"/>
      <c r="AM106" s="132"/>
      <c r="AN106" s="134">
        <f>SUM(AG106,AT106)</f>
        <v>0</v>
      </c>
      <c r="AO106" s="132"/>
      <c r="AP106" s="132"/>
      <c r="AQ106" s="135" t="s">
        <v>124</v>
      </c>
      <c r="AR106" s="71"/>
      <c r="AS106" s="136">
        <v>0</v>
      </c>
      <c r="AT106" s="137">
        <f>ROUND(SUM(AV106:AW106),2)</f>
        <v>0</v>
      </c>
      <c r="AU106" s="138">
        <f>'2022_3.8.2.1. - Přípojka nn'!P131</f>
        <v>0</v>
      </c>
      <c r="AV106" s="137">
        <f>'2022_3.8.2.1. - Přípojka nn'!J37</f>
        <v>0</v>
      </c>
      <c r="AW106" s="137">
        <f>'2022_3.8.2.1. - Přípojka nn'!J38</f>
        <v>0</v>
      </c>
      <c r="AX106" s="137">
        <f>'2022_3.8.2.1. - Přípojka nn'!J39</f>
        <v>0</v>
      </c>
      <c r="AY106" s="137">
        <f>'2022_3.8.2.1. - Přípojka nn'!J40</f>
        <v>0</v>
      </c>
      <c r="AZ106" s="137">
        <f>'2022_3.8.2.1. - Přípojka nn'!F37</f>
        <v>0</v>
      </c>
      <c r="BA106" s="137">
        <f>'2022_3.8.2.1. - Přípojka nn'!F38</f>
        <v>0</v>
      </c>
      <c r="BB106" s="137">
        <f>'2022_3.8.2.1. - Přípojka nn'!F39</f>
        <v>0</v>
      </c>
      <c r="BC106" s="137">
        <f>'2022_3.8.2.1. - Přípojka nn'!F40</f>
        <v>0</v>
      </c>
      <c r="BD106" s="139">
        <f>'2022_3.8.2.1. - Přípojka nn'!F41</f>
        <v>0</v>
      </c>
      <c r="BE106" s="4"/>
      <c r="BT106" s="140" t="s">
        <v>129</v>
      </c>
      <c r="BV106" s="140" t="s">
        <v>87</v>
      </c>
      <c r="BW106" s="140" t="s">
        <v>133</v>
      </c>
      <c r="BX106" s="140" t="s">
        <v>128</v>
      </c>
      <c r="CL106" s="140" t="s">
        <v>107</v>
      </c>
    </row>
    <row r="107" spans="1:90" s="4" customFormat="1" ht="23.25" customHeight="1">
      <c r="A107" s="118" t="s">
        <v>89</v>
      </c>
      <c r="B107" s="69"/>
      <c r="C107" s="132"/>
      <c r="D107" s="132"/>
      <c r="E107" s="132"/>
      <c r="F107" s="133" t="s">
        <v>134</v>
      </c>
      <c r="G107" s="133"/>
      <c r="H107" s="133"/>
      <c r="I107" s="133"/>
      <c r="J107" s="133"/>
      <c r="K107" s="132"/>
      <c r="L107" s="133" t="s">
        <v>135</v>
      </c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4">
        <f>'2022_3.8.2.2. - Dodávky a...'!J34</f>
        <v>0</v>
      </c>
      <c r="AH107" s="132"/>
      <c r="AI107" s="132"/>
      <c r="AJ107" s="132"/>
      <c r="AK107" s="132"/>
      <c r="AL107" s="132"/>
      <c r="AM107" s="132"/>
      <c r="AN107" s="134">
        <f>SUM(AG107,AT107)</f>
        <v>0</v>
      </c>
      <c r="AO107" s="132"/>
      <c r="AP107" s="132"/>
      <c r="AQ107" s="135" t="s">
        <v>124</v>
      </c>
      <c r="AR107" s="71"/>
      <c r="AS107" s="136">
        <v>0</v>
      </c>
      <c r="AT107" s="137">
        <f>ROUND(SUM(AV107:AW107),2)</f>
        <v>0</v>
      </c>
      <c r="AU107" s="138">
        <f>'2022_3.8.2.2. - Dodávky a...'!P133</f>
        <v>0</v>
      </c>
      <c r="AV107" s="137">
        <f>'2022_3.8.2.2. - Dodávky a...'!J37</f>
        <v>0</v>
      </c>
      <c r="AW107" s="137">
        <f>'2022_3.8.2.2. - Dodávky a...'!J38</f>
        <v>0</v>
      </c>
      <c r="AX107" s="137">
        <f>'2022_3.8.2.2. - Dodávky a...'!J39</f>
        <v>0</v>
      </c>
      <c r="AY107" s="137">
        <f>'2022_3.8.2.2. - Dodávky a...'!J40</f>
        <v>0</v>
      </c>
      <c r="AZ107" s="137">
        <f>'2022_3.8.2.2. - Dodávky a...'!F37</f>
        <v>0</v>
      </c>
      <c r="BA107" s="137">
        <f>'2022_3.8.2.2. - Dodávky a...'!F38</f>
        <v>0</v>
      </c>
      <c r="BB107" s="137">
        <f>'2022_3.8.2.2. - Dodávky a...'!F39</f>
        <v>0</v>
      </c>
      <c r="BC107" s="137">
        <f>'2022_3.8.2.2. - Dodávky a...'!F40</f>
        <v>0</v>
      </c>
      <c r="BD107" s="139">
        <f>'2022_3.8.2.2. - Dodávky a...'!F41</f>
        <v>0</v>
      </c>
      <c r="BE107" s="4"/>
      <c r="BT107" s="140" t="s">
        <v>129</v>
      </c>
      <c r="BV107" s="140" t="s">
        <v>87</v>
      </c>
      <c r="BW107" s="140" t="s">
        <v>136</v>
      </c>
      <c r="BX107" s="140" t="s">
        <v>128</v>
      </c>
      <c r="CL107" s="140" t="s">
        <v>107</v>
      </c>
    </row>
    <row r="108" spans="1:90" s="4" customFormat="1" ht="23.25" customHeight="1">
      <c r="A108" s="118" t="s">
        <v>89</v>
      </c>
      <c r="B108" s="69"/>
      <c r="C108" s="132"/>
      <c r="D108" s="132"/>
      <c r="E108" s="132"/>
      <c r="F108" s="133" t="s">
        <v>137</v>
      </c>
      <c r="G108" s="133"/>
      <c r="H108" s="133"/>
      <c r="I108" s="133"/>
      <c r="J108" s="133"/>
      <c r="K108" s="132"/>
      <c r="L108" s="133" t="s">
        <v>138</v>
      </c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4">
        <f>'2022_3.8.2.3. - Rozvaděč RM1'!J34</f>
        <v>0</v>
      </c>
      <c r="AH108" s="132"/>
      <c r="AI108" s="132"/>
      <c r="AJ108" s="132"/>
      <c r="AK108" s="132"/>
      <c r="AL108" s="132"/>
      <c r="AM108" s="132"/>
      <c r="AN108" s="134">
        <f>SUM(AG108,AT108)</f>
        <v>0</v>
      </c>
      <c r="AO108" s="132"/>
      <c r="AP108" s="132"/>
      <c r="AQ108" s="135" t="s">
        <v>124</v>
      </c>
      <c r="AR108" s="71"/>
      <c r="AS108" s="142">
        <v>0</v>
      </c>
      <c r="AT108" s="143">
        <f>ROUND(SUM(AV108:AW108),2)</f>
        <v>0</v>
      </c>
      <c r="AU108" s="144">
        <f>'2022_3.8.2.3. - Rozvaděč RM1'!P133</f>
        <v>0</v>
      </c>
      <c r="AV108" s="143">
        <f>'2022_3.8.2.3. - Rozvaděč RM1'!J37</f>
        <v>0</v>
      </c>
      <c r="AW108" s="143">
        <f>'2022_3.8.2.3. - Rozvaděč RM1'!J38</f>
        <v>0</v>
      </c>
      <c r="AX108" s="143">
        <f>'2022_3.8.2.3. - Rozvaděč RM1'!J39</f>
        <v>0</v>
      </c>
      <c r="AY108" s="143">
        <f>'2022_3.8.2.3. - Rozvaděč RM1'!J40</f>
        <v>0</v>
      </c>
      <c r="AZ108" s="143">
        <f>'2022_3.8.2.3. - Rozvaděč RM1'!F37</f>
        <v>0</v>
      </c>
      <c r="BA108" s="143">
        <f>'2022_3.8.2.3. - Rozvaděč RM1'!F38</f>
        <v>0</v>
      </c>
      <c r="BB108" s="143">
        <f>'2022_3.8.2.3. - Rozvaděč RM1'!F39</f>
        <v>0</v>
      </c>
      <c r="BC108" s="143">
        <f>'2022_3.8.2.3. - Rozvaděč RM1'!F40</f>
        <v>0</v>
      </c>
      <c r="BD108" s="145">
        <f>'2022_3.8.2.3. - Rozvaděč RM1'!F41</f>
        <v>0</v>
      </c>
      <c r="BE108" s="4"/>
      <c r="BT108" s="140" t="s">
        <v>129</v>
      </c>
      <c r="BV108" s="140" t="s">
        <v>87</v>
      </c>
      <c r="BW108" s="140" t="s">
        <v>139</v>
      </c>
      <c r="BX108" s="140" t="s">
        <v>128</v>
      </c>
      <c r="CL108" s="140" t="s">
        <v>107</v>
      </c>
    </row>
    <row r="109" spans="1:57" s="2" customFormat="1" ht="30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43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43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</sheetData>
  <sheetProtection password="CC35" sheet="1" objects="1" scenarios="1" formatColumns="0" formatRows="0"/>
  <mergeCells count="94">
    <mergeCell ref="C92:G92"/>
    <mergeCell ref="D97:H97"/>
    <mergeCell ref="D98:H98"/>
    <mergeCell ref="D96:H96"/>
    <mergeCell ref="D102:H102"/>
    <mergeCell ref="D95:H95"/>
    <mergeCell ref="D99:H99"/>
    <mergeCell ref="D101:H101"/>
    <mergeCell ref="D100:H100"/>
    <mergeCell ref="E104:I104"/>
    <mergeCell ref="E103:I103"/>
    <mergeCell ref="I92:AF92"/>
    <mergeCell ref="J97:AF97"/>
    <mergeCell ref="J99:AF99"/>
    <mergeCell ref="J101:AF101"/>
    <mergeCell ref="J102:AF102"/>
    <mergeCell ref="J95:AF95"/>
    <mergeCell ref="J96:AF96"/>
    <mergeCell ref="J98:AF98"/>
    <mergeCell ref="J100:AF100"/>
    <mergeCell ref="K103:AF103"/>
    <mergeCell ref="K104:AF104"/>
    <mergeCell ref="L85:AJ85"/>
    <mergeCell ref="F105:J105"/>
    <mergeCell ref="L105:AF105"/>
    <mergeCell ref="F106:J106"/>
    <mergeCell ref="L106:AF106"/>
    <mergeCell ref="F107:J107"/>
    <mergeCell ref="L107:AF107"/>
    <mergeCell ref="F108:J108"/>
    <mergeCell ref="L108:AF108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G97:AM97"/>
    <mergeCell ref="AG92:AM92"/>
    <mergeCell ref="AG103:AM103"/>
    <mergeCell ref="AG100:AM100"/>
    <mergeCell ref="AG99:AM99"/>
    <mergeCell ref="AG102:AM102"/>
    <mergeCell ref="AG98:AM98"/>
    <mergeCell ref="AG96:AM96"/>
    <mergeCell ref="AG104:AM104"/>
    <mergeCell ref="AG95:AM95"/>
    <mergeCell ref="AM90:AP90"/>
    <mergeCell ref="AM87:AN87"/>
    <mergeCell ref="AM89:AP89"/>
    <mergeCell ref="AN103:AP103"/>
    <mergeCell ref="AN104:AP104"/>
    <mergeCell ref="AN97:AP97"/>
    <mergeCell ref="AN101:AP101"/>
    <mergeCell ref="AN92:AP92"/>
    <mergeCell ref="AN100:AP100"/>
    <mergeCell ref="AN95:AP95"/>
    <mergeCell ref="AN99:AP99"/>
    <mergeCell ref="AN96:AP96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G94:AM94"/>
    <mergeCell ref="AN94:AP94"/>
  </mergeCells>
  <hyperlinks>
    <hyperlink ref="A95" location="'2022_3.0 - SOUPIS VEDLEJŠ...'!C2" display="/"/>
    <hyperlink ref="A96" location="'2022_3.1 - IO 01 Stoka A ...'!C2" display="/"/>
    <hyperlink ref="A97" location="'2022_3.2 - IO 02 Stoka B ...'!C2" display="/"/>
    <hyperlink ref="A98" location="'2022_3.3 - IO 03 Výtlak'!C2" display="/"/>
    <hyperlink ref="A99" location="'2022_3.5 - IO 05 Vodovod ...'!C2" display="/"/>
    <hyperlink ref="A100" location="'2022_3.6 - IO 06 Stoka C ...'!C2" display="/"/>
    <hyperlink ref="A101" location="'2022_3.7. - SO 01 Čerpací...'!C2" display="/"/>
    <hyperlink ref="A103" location="'2022_3.8.1 - Strojní část...'!C2" display="/"/>
    <hyperlink ref="A105" location="'2022_3.8.2 - PS 01.1 Elek...'!C2" display="/"/>
    <hyperlink ref="A106" location="'2022_3.8.2.1. - Přípojka nn'!C2" display="/"/>
    <hyperlink ref="A107" location="'2022_3.8.2.2. - Dodávky a...'!C2" display="/"/>
    <hyperlink ref="A108" location="'2022_3.8.2.3. - Rozvaděč RM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2:12" s="1" customFormat="1" ht="12" customHeight="1">
      <c r="B8" s="18"/>
      <c r="D8" s="150" t="s">
        <v>141</v>
      </c>
      <c r="L8" s="18"/>
    </row>
    <row r="9" spans="1:31" s="2" customFormat="1" ht="16.5" customHeight="1">
      <c r="A9" s="37"/>
      <c r="B9" s="43"/>
      <c r="C9" s="37"/>
      <c r="D9" s="37"/>
      <c r="E9" s="151" t="s">
        <v>1546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0" t="s">
        <v>1547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2" t="s">
        <v>1636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0" t="s">
        <v>18</v>
      </c>
      <c r="E13" s="37"/>
      <c r="F13" s="140" t="s">
        <v>107</v>
      </c>
      <c r="G13" s="37"/>
      <c r="H13" s="37"/>
      <c r="I13" s="150" t="s">
        <v>20</v>
      </c>
      <c r="J13" s="140" t="s">
        <v>1637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22</v>
      </c>
      <c r="E14" s="37"/>
      <c r="F14" s="140" t="s">
        <v>263</v>
      </c>
      <c r="G14" s="37"/>
      <c r="H14" s="37"/>
      <c r="I14" s="150" t="s">
        <v>24</v>
      </c>
      <c r="J14" s="153" t="str">
        <f>'Rekapitulace stavby'!AN8</f>
        <v>21. 4. 2023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21.8" customHeight="1">
      <c r="A15" s="37"/>
      <c r="B15" s="43"/>
      <c r="C15" s="37"/>
      <c r="D15" s="154" t="s">
        <v>26</v>
      </c>
      <c r="E15" s="37"/>
      <c r="F15" s="155" t="s">
        <v>1638</v>
      </c>
      <c r="G15" s="37"/>
      <c r="H15" s="37"/>
      <c r="I15" s="154" t="s">
        <v>28</v>
      </c>
      <c r="J15" s="155" t="s">
        <v>1639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30</v>
      </c>
      <c r="E16" s="37"/>
      <c r="F16" s="37"/>
      <c r="G16" s="37"/>
      <c r="H16" s="37"/>
      <c r="I16" s="150" t="s">
        <v>31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33</v>
      </c>
      <c r="F17" s="37"/>
      <c r="G17" s="37"/>
      <c r="H17" s="37"/>
      <c r="I17" s="150" t="s">
        <v>34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0" t="s">
        <v>35</v>
      </c>
      <c r="E19" s="37"/>
      <c r="F19" s="37"/>
      <c r="G19" s="37"/>
      <c r="H19" s="37"/>
      <c r="I19" s="150" t="s">
        <v>31</v>
      </c>
      <c r="J19" s="31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1" t="str">
        <f>'Rekapitulace stavby'!E14</f>
        <v>Vyplň údaj</v>
      </c>
      <c r="F20" s="140"/>
      <c r="G20" s="140"/>
      <c r="H20" s="140"/>
      <c r="I20" s="150" t="s">
        <v>34</v>
      </c>
      <c r="J20" s="31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0" t="s">
        <v>37</v>
      </c>
      <c r="E22" s="37"/>
      <c r="F22" s="37"/>
      <c r="G22" s="37"/>
      <c r="H22" s="37"/>
      <c r="I22" s="150" t="s">
        <v>31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39</v>
      </c>
      <c r="F23" s="37"/>
      <c r="G23" s="37"/>
      <c r="H23" s="37"/>
      <c r="I23" s="150" t="s">
        <v>34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0" t="s">
        <v>41</v>
      </c>
      <c r="E25" s="37"/>
      <c r="F25" s="37"/>
      <c r="G25" s="37"/>
      <c r="H25" s="37"/>
      <c r="I25" s="150" t="s">
        <v>31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148</v>
      </c>
      <c r="F26" s="37"/>
      <c r="G26" s="37"/>
      <c r="H26" s="37"/>
      <c r="I26" s="150" t="s">
        <v>34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0" t="s">
        <v>43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1" t="s">
        <v>45</v>
      </c>
      <c r="E32" s="37"/>
      <c r="F32" s="37"/>
      <c r="G32" s="37"/>
      <c r="H32" s="37"/>
      <c r="I32" s="37"/>
      <c r="J32" s="162">
        <f>ROUND(J121,2)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0"/>
      <c r="E33" s="160"/>
      <c r="F33" s="160"/>
      <c r="G33" s="160"/>
      <c r="H33" s="160"/>
      <c r="I33" s="160"/>
      <c r="J33" s="160"/>
      <c r="K33" s="160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3" t="s">
        <v>47</v>
      </c>
      <c r="G34" s="37"/>
      <c r="H34" s="37"/>
      <c r="I34" s="163" t="s">
        <v>46</v>
      </c>
      <c r="J34" s="163" t="s">
        <v>48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4" t="s">
        <v>49</v>
      </c>
      <c r="E35" s="150" t="s">
        <v>50</v>
      </c>
      <c r="F35" s="165">
        <f>ROUND((SUM(BE121:BE123)),2)</f>
        <v>0</v>
      </c>
      <c r="G35" s="37"/>
      <c r="H35" s="37"/>
      <c r="I35" s="166">
        <v>0.21</v>
      </c>
      <c r="J35" s="165">
        <f>ROUND(((SUM(BE121:BE123))*I35),2)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0" t="s">
        <v>51</v>
      </c>
      <c r="F36" s="165">
        <f>ROUND((SUM(BF121:BF123)),2)</f>
        <v>0</v>
      </c>
      <c r="G36" s="37"/>
      <c r="H36" s="37"/>
      <c r="I36" s="166">
        <v>0.15</v>
      </c>
      <c r="J36" s="165">
        <f>ROUND(((SUM(BF121:BF123))*I36),2)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52</v>
      </c>
      <c r="F37" s="165">
        <f>ROUND((SUM(BG121:BG123)),2)</f>
        <v>0</v>
      </c>
      <c r="G37" s="37"/>
      <c r="H37" s="37"/>
      <c r="I37" s="166">
        <v>0.21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0" t="s">
        <v>53</v>
      </c>
      <c r="F38" s="165">
        <f>ROUND((SUM(BH121:BH123)),2)</f>
        <v>0</v>
      </c>
      <c r="G38" s="37"/>
      <c r="H38" s="37"/>
      <c r="I38" s="166">
        <v>0.15</v>
      </c>
      <c r="J38" s="165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54</v>
      </c>
      <c r="F39" s="165">
        <f>ROUND((SUM(BI121:BI123)),2)</f>
        <v>0</v>
      </c>
      <c r="G39" s="37"/>
      <c r="H39" s="37"/>
      <c r="I39" s="166">
        <v>0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7"/>
      <c r="D41" s="168" t="s">
        <v>55</v>
      </c>
      <c r="E41" s="169"/>
      <c r="F41" s="169"/>
      <c r="G41" s="170" t="s">
        <v>56</v>
      </c>
      <c r="H41" s="171" t="s">
        <v>57</v>
      </c>
      <c r="I41" s="169"/>
      <c r="J41" s="172">
        <f>SUM(J32:J39)</f>
        <v>0</v>
      </c>
      <c r="K41" s="173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 hidden="1">
      <c r="B85" s="19"/>
      <c r="C85" s="30" t="s">
        <v>141</v>
      </c>
      <c r="D85" s="20"/>
      <c r="E85" s="20"/>
      <c r="F85" s="20"/>
      <c r="G85" s="20"/>
      <c r="H85" s="20"/>
      <c r="I85" s="20"/>
      <c r="J85" s="20"/>
      <c r="K85" s="20"/>
      <c r="L85" s="18"/>
    </row>
    <row r="86" spans="1:31" s="2" customFormat="1" ht="16.5" customHeight="1" hidden="1">
      <c r="A86" s="37"/>
      <c r="B86" s="38"/>
      <c r="C86" s="39"/>
      <c r="D86" s="39"/>
      <c r="E86" s="185" t="s">
        <v>1546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 hidden="1">
      <c r="A87" s="37"/>
      <c r="B87" s="38"/>
      <c r="C87" s="30" t="s">
        <v>1547</v>
      </c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 hidden="1">
      <c r="A88" s="37"/>
      <c r="B88" s="38"/>
      <c r="C88" s="39"/>
      <c r="D88" s="39"/>
      <c r="E88" s="75" t="str">
        <f>E11</f>
        <v>2022_3.8.2 - PS 01.1 Elektro část technologie ČS</v>
      </c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 hidden="1">
      <c r="A90" s="37"/>
      <c r="B90" s="38"/>
      <c r="C90" s="30" t="s">
        <v>22</v>
      </c>
      <c r="D90" s="39"/>
      <c r="E90" s="39"/>
      <c r="F90" s="25" t="str">
        <f>F14</f>
        <v>Třeboň - Holičky</v>
      </c>
      <c r="G90" s="39"/>
      <c r="H90" s="39"/>
      <c r="I90" s="30" t="s">
        <v>24</v>
      </c>
      <c r="J90" s="78" t="str">
        <f>IF(J14="","",J14)</f>
        <v>21. 4. 2023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 hidden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0" t="s">
        <v>30</v>
      </c>
      <c r="D92" s="39"/>
      <c r="E92" s="39"/>
      <c r="F92" s="25" t="str">
        <f>E17</f>
        <v>Město Třeboň</v>
      </c>
      <c r="G92" s="39"/>
      <c r="H92" s="39"/>
      <c r="I92" s="30" t="s">
        <v>37</v>
      </c>
      <c r="J92" s="35" t="str">
        <f>E23</f>
        <v>Vodohospodářský rozvoj a výstavba a.s.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0" t="s">
        <v>35</v>
      </c>
      <c r="D93" s="39"/>
      <c r="E93" s="39"/>
      <c r="F93" s="25" t="str">
        <f>IF(E20="","",E20)</f>
        <v>Vyplň údaj</v>
      </c>
      <c r="G93" s="39"/>
      <c r="H93" s="39"/>
      <c r="I93" s="30" t="s">
        <v>41</v>
      </c>
      <c r="J93" s="35" t="str">
        <f>E26</f>
        <v>Dvořák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29.25" customHeight="1" hidden="1">
      <c r="A95" s="37"/>
      <c r="B95" s="38"/>
      <c r="C95" s="186" t="s">
        <v>150</v>
      </c>
      <c r="D95" s="187"/>
      <c r="E95" s="187"/>
      <c r="F95" s="187"/>
      <c r="G95" s="187"/>
      <c r="H95" s="187"/>
      <c r="I95" s="187"/>
      <c r="J95" s="188" t="s">
        <v>151</v>
      </c>
      <c r="K95" s="187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" customHeight="1" hidden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47" s="2" customFormat="1" ht="22.8" customHeight="1" hidden="1">
      <c r="A97" s="37"/>
      <c r="B97" s="38"/>
      <c r="C97" s="189" t="s">
        <v>152</v>
      </c>
      <c r="D97" s="39"/>
      <c r="E97" s="39"/>
      <c r="F97" s="39"/>
      <c r="G97" s="39"/>
      <c r="H97" s="39"/>
      <c r="I97" s="39"/>
      <c r="J97" s="109">
        <f>J121</f>
        <v>0</v>
      </c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U97" s="15" t="s">
        <v>153</v>
      </c>
    </row>
    <row r="98" spans="1:31" s="9" customFormat="1" ht="24.95" customHeight="1" hidden="1">
      <c r="A98" s="9"/>
      <c r="B98" s="190"/>
      <c r="C98" s="191"/>
      <c r="D98" s="192" t="s">
        <v>277</v>
      </c>
      <c r="E98" s="193"/>
      <c r="F98" s="193"/>
      <c r="G98" s="193"/>
      <c r="H98" s="193"/>
      <c r="I98" s="193"/>
      <c r="J98" s="194">
        <f>J122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 hidden="1">
      <c r="A99" s="10"/>
      <c r="B99" s="196"/>
      <c r="C99" s="132"/>
      <c r="D99" s="197" t="s">
        <v>1640</v>
      </c>
      <c r="E99" s="198"/>
      <c r="F99" s="198"/>
      <c r="G99" s="198"/>
      <c r="H99" s="198"/>
      <c r="I99" s="198"/>
      <c r="J99" s="199">
        <f>J123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 hidden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t="12" hidden="1"/>
    <row r="103" ht="12" hidden="1"/>
    <row r="104" ht="12" hidden="1"/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1" t="s">
        <v>160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0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5" t="str">
        <f>E7</f>
        <v>Odkanalizování Holičky</v>
      </c>
      <c r="F109" s="30"/>
      <c r="G109" s="30"/>
      <c r="H109" s="30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2:12" s="1" customFormat="1" ht="12" customHeight="1">
      <c r="B110" s="19"/>
      <c r="C110" s="30" t="s">
        <v>141</v>
      </c>
      <c r="D110" s="20"/>
      <c r="E110" s="20"/>
      <c r="F110" s="20"/>
      <c r="G110" s="20"/>
      <c r="H110" s="20"/>
      <c r="I110" s="20"/>
      <c r="J110" s="20"/>
      <c r="K110" s="20"/>
      <c r="L110" s="18"/>
    </row>
    <row r="111" spans="1:31" s="2" customFormat="1" ht="16.5" customHeight="1">
      <c r="A111" s="37"/>
      <c r="B111" s="38"/>
      <c r="C111" s="39"/>
      <c r="D111" s="39"/>
      <c r="E111" s="185" t="s">
        <v>1546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1547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E11</f>
        <v>2022_3.8.2 - PS 01.1 Elektro část technologie ČS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0" t="s">
        <v>22</v>
      </c>
      <c r="D115" s="39"/>
      <c r="E115" s="39"/>
      <c r="F115" s="25" t="str">
        <f>F14</f>
        <v>Třeboň - Holičky</v>
      </c>
      <c r="G115" s="39"/>
      <c r="H115" s="39"/>
      <c r="I115" s="30" t="s">
        <v>24</v>
      </c>
      <c r="J115" s="78" t="str">
        <f>IF(J14="","",J14)</f>
        <v>21. 4. 2023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0" t="s">
        <v>30</v>
      </c>
      <c r="D117" s="39"/>
      <c r="E117" s="39"/>
      <c r="F117" s="25" t="str">
        <f>E17</f>
        <v>Město Třeboň</v>
      </c>
      <c r="G117" s="39"/>
      <c r="H117" s="39"/>
      <c r="I117" s="30" t="s">
        <v>37</v>
      </c>
      <c r="J117" s="35" t="str">
        <f>E23</f>
        <v>Vodohospodářský rozvoj a výstavba a.s.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0" t="s">
        <v>35</v>
      </c>
      <c r="D118" s="39"/>
      <c r="E118" s="39"/>
      <c r="F118" s="25" t="str">
        <f>IF(E20="","",E20)</f>
        <v>Vyplň údaj</v>
      </c>
      <c r="G118" s="39"/>
      <c r="H118" s="39"/>
      <c r="I118" s="30" t="s">
        <v>41</v>
      </c>
      <c r="J118" s="35" t="str">
        <f>E26</f>
        <v>Dvořák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201"/>
      <c r="B120" s="202"/>
      <c r="C120" s="203" t="s">
        <v>161</v>
      </c>
      <c r="D120" s="204" t="s">
        <v>70</v>
      </c>
      <c r="E120" s="204" t="s">
        <v>66</v>
      </c>
      <c r="F120" s="204" t="s">
        <v>67</v>
      </c>
      <c r="G120" s="204" t="s">
        <v>162</v>
      </c>
      <c r="H120" s="204" t="s">
        <v>163</v>
      </c>
      <c r="I120" s="204" t="s">
        <v>164</v>
      </c>
      <c r="J120" s="205" t="s">
        <v>151</v>
      </c>
      <c r="K120" s="206" t="s">
        <v>165</v>
      </c>
      <c r="L120" s="207"/>
      <c r="M120" s="99" t="s">
        <v>1</v>
      </c>
      <c r="N120" s="100" t="s">
        <v>49</v>
      </c>
      <c r="O120" s="100" t="s">
        <v>166</v>
      </c>
      <c r="P120" s="100" t="s">
        <v>167</v>
      </c>
      <c r="Q120" s="100" t="s">
        <v>168</v>
      </c>
      <c r="R120" s="100" t="s">
        <v>169</v>
      </c>
      <c r="S120" s="100" t="s">
        <v>170</v>
      </c>
      <c r="T120" s="101" t="s">
        <v>171</v>
      </c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63" s="2" customFormat="1" ht="22.8" customHeight="1">
      <c r="A121" s="37"/>
      <c r="B121" s="38"/>
      <c r="C121" s="106" t="s">
        <v>172</v>
      </c>
      <c r="D121" s="39"/>
      <c r="E121" s="39"/>
      <c r="F121" s="39"/>
      <c r="G121" s="39"/>
      <c r="H121" s="39"/>
      <c r="I121" s="39"/>
      <c r="J121" s="208">
        <f>BK121</f>
        <v>0</v>
      </c>
      <c r="K121" s="39"/>
      <c r="L121" s="43"/>
      <c r="M121" s="102"/>
      <c r="N121" s="209"/>
      <c r="O121" s="103"/>
      <c r="P121" s="210">
        <f>P122</f>
        <v>0</v>
      </c>
      <c r="Q121" s="103"/>
      <c r="R121" s="210">
        <f>R122</f>
        <v>0</v>
      </c>
      <c r="S121" s="103"/>
      <c r="T121" s="211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5" t="s">
        <v>84</v>
      </c>
      <c r="AU121" s="15" t="s">
        <v>153</v>
      </c>
      <c r="BK121" s="212">
        <f>BK122</f>
        <v>0</v>
      </c>
    </row>
    <row r="122" spans="1:63" s="12" customFormat="1" ht="25.9" customHeight="1">
      <c r="A122" s="12"/>
      <c r="B122" s="213"/>
      <c r="C122" s="214"/>
      <c r="D122" s="215" t="s">
        <v>84</v>
      </c>
      <c r="E122" s="216" t="s">
        <v>320</v>
      </c>
      <c r="F122" s="216" t="s">
        <v>777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129</v>
      </c>
      <c r="AT122" s="225" t="s">
        <v>84</v>
      </c>
      <c r="AU122" s="225" t="s">
        <v>85</v>
      </c>
      <c r="AY122" s="224" t="s">
        <v>176</v>
      </c>
      <c r="BK122" s="226">
        <f>BK123</f>
        <v>0</v>
      </c>
    </row>
    <row r="123" spans="1:63" s="12" customFormat="1" ht="22.8" customHeight="1">
      <c r="A123" s="12"/>
      <c r="B123" s="213"/>
      <c r="C123" s="214"/>
      <c r="D123" s="215" t="s">
        <v>84</v>
      </c>
      <c r="E123" s="227" t="s">
        <v>1641</v>
      </c>
      <c r="F123" s="227" t="s">
        <v>1642</v>
      </c>
      <c r="G123" s="214"/>
      <c r="H123" s="214"/>
      <c r="I123" s="217"/>
      <c r="J123" s="228">
        <f>BK123</f>
        <v>0</v>
      </c>
      <c r="K123" s="214"/>
      <c r="L123" s="219"/>
      <c r="M123" s="277"/>
      <c r="N123" s="278"/>
      <c r="O123" s="278"/>
      <c r="P123" s="279">
        <v>0</v>
      </c>
      <c r="Q123" s="278"/>
      <c r="R123" s="279">
        <v>0</v>
      </c>
      <c r="S123" s="278"/>
      <c r="T123" s="280"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129</v>
      </c>
      <c r="AT123" s="225" t="s">
        <v>84</v>
      </c>
      <c r="AU123" s="225" t="s">
        <v>93</v>
      </c>
      <c r="AY123" s="224" t="s">
        <v>176</v>
      </c>
      <c r="BK123" s="226">
        <v>0</v>
      </c>
    </row>
    <row r="124" spans="1:31" s="2" customFormat="1" ht="6.95" customHeight="1">
      <c r="A124" s="37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43"/>
      <c r="M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</sheetData>
  <sheetProtection password="CC35" sheet="1" objects="1" scenarios="1" formatColumns="0" formatRows="0" autoFilter="0"/>
  <autoFilter ref="C120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2:12" ht="12">
      <c r="B8" s="18"/>
      <c r="D8" s="150" t="s">
        <v>141</v>
      </c>
      <c r="L8" s="18"/>
    </row>
    <row r="9" spans="2:12" s="1" customFormat="1" ht="16.5" customHeight="1">
      <c r="B9" s="18"/>
      <c r="E9" s="151" t="s">
        <v>1546</v>
      </c>
      <c r="F9" s="1"/>
      <c r="G9" s="1"/>
      <c r="H9" s="1"/>
      <c r="L9" s="18"/>
    </row>
    <row r="10" spans="2:12" s="1" customFormat="1" ht="12" customHeight="1">
      <c r="B10" s="18"/>
      <c r="D10" s="150" t="s">
        <v>1547</v>
      </c>
      <c r="L10" s="18"/>
    </row>
    <row r="11" spans="1:31" s="2" customFormat="1" ht="16.5" customHeight="1">
      <c r="A11" s="37"/>
      <c r="B11" s="43"/>
      <c r="C11" s="37"/>
      <c r="D11" s="37"/>
      <c r="E11" s="164" t="s">
        <v>1636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1643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1644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107</v>
      </c>
      <c r="G15" s="37"/>
      <c r="H15" s="37"/>
      <c r="I15" s="150" t="s">
        <v>20</v>
      </c>
      <c r="J15" s="140" t="s">
        <v>1645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22</v>
      </c>
      <c r="E16" s="37"/>
      <c r="F16" s="140" t="s">
        <v>263</v>
      </c>
      <c r="G16" s="37"/>
      <c r="H16" s="37"/>
      <c r="I16" s="150" t="s">
        <v>24</v>
      </c>
      <c r="J16" s="153" t="str">
        <f>'Rekapitulace stavby'!AN8</f>
        <v>21. 4. 2023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21.8" customHeight="1">
      <c r="A17" s="37"/>
      <c r="B17" s="43"/>
      <c r="C17" s="37"/>
      <c r="D17" s="154" t="s">
        <v>26</v>
      </c>
      <c r="E17" s="37"/>
      <c r="F17" s="155" t="s">
        <v>1646</v>
      </c>
      <c r="G17" s="37"/>
      <c r="H17" s="37"/>
      <c r="I17" s="154" t="s">
        <v>28</v>
      </c>
      <c r="J17" s="155" t="s">
        <v>1647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30</v>
      </c>
      <c r="E18" s="37"/>
      <c r="F18" s="37"/>
      <c r="G18" s="37"/>
      <c r="H18" s="37"/>
      <c r="I18" s="150" t="s">
        <v>31</v>
      </c>
      <c r="J18" s="140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">
        <v>33</v>
      </c>
      <c r="F19" s="37"/>
      <c r="G19" s="37"/>
      <c r="H19" s="37"/>
      <c r="I19" s="150" t="s">
        <v>34</v>
      </c>
      <c r="J19" s="140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35</v>
      </c>
      <c r="E21" s="37"/>
      <c r="F21" s="37"/>
      <c r="G21" s="37"/>
      <c r="H21" s="37"/>
      <c r="I21" s="150" t="s">
        <v>31</v>
      </c>
      <c r="J21" s="31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1" t="str">
        <f>'Rekapitulace stavby'!E14</f>
        <v>Vyplň údaj</v>
      </c>
      <c r="F22" s="140"/>
      <c r="G22" s="140"/>
      <c r="H22" s="140"/>
      <c r="I22" s="150" t="s">
        <v>34</v>
      </c>
      <c r="J22" s="31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37</v>
      </c>
      <c r="E24" s="37"/>
      <c r="F24" s="37"/>
      <c r="G24" s="37"/>
      <c r="H24" s="37"/>
      <c r="I24" s="150" t="s">
        <v>31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">
        <v>39</v>
      </c>
      <c r="F25" s="37"/>
      <c r="G25" s="37"/>
      <c r="H25" s="37"/>
      <c r="I25" s="150" t="s">
        <v>34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41</v>
      </c>
      <c r="E27" s="37"/>
      <c r="F27" s="37"/>
      <c r="G27" s="37"/>
      <c r="H27" s="37"/>
      <c r="I27" s="150" t="s">
        <v>31</v>
      </c>
      <c r="J27" s="140" t="s">
        <v>1</v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">
        <v>148</v>
      </c>
      <c r="F28" s="37"/>
      <c r="G28" s="37"/>
      <c r="H28" s="37"/>
      <c r="I28" s="150" t="s">
        <v>34</v>
      </c>
      <c r="J28" s="140" t="s">
        <v>1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43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0"/>
      <c r="E33" s="160"/>
      <c r="F33" s="160"/>
      <c r="G33" s="160"/>
      <c r="H33" s="160"/>
      <c r="I33" s="160"/>
      <c r="J33" s="160"/>
      <c r="K33" s="160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1" t="s">
        <v>45</v>
      </c>
      <c r="E34" s="37"/>
      <c r="F34" s="37"/>
      <c r="G34" s="37"/>
      <c r="H34" s="37"/>
      <c r="I34" s="37"/>
      <c r="J34" s="162">
        <f>ROUND(J131,2)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0"/>
      <c r="E35" s="160"/>
      <c r="F35" s="160"/>
      <c r="G35" s="160"/>
      <c r="H35" s="160"/>
      <c r="I35" s="160"/>
      <c r="J35" s="160"/>
      <c r="K35" s="160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3" t="s">
        <v>47</v>
      </c>
      <c r="G36" s="37"/>
      <c r="H36" s="37"/>
      <c r="I36" s="163" t="s">
        <v>46</v>
      </c>
      <c r="J36" s="163" t="s">
        <v>48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4" t="s">
        <v>49</v>
      </c>
      <c r="E37" s="150" t="s">
        <v>50</v>
      </c>
      <c r="F37" s="165">
        <f>ROUND((SUM(BE131:BE207)),2)</f>
        <v>0</v>
      </c>
      <c r="G37" s="37"/>
      <c r="H37" s="37"/>
      <c r="I37" s="166">
        <v>0.21</v>
      </c>
      <c r="J37" s="165">
        <f>ROUND(((SUM(BE131:BE207))*I37),2)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51</v>
      </c>
      <c r="F38" s="165">
        <f>ROUND((SUM(BF131:BF207)),2)</f>
        <v>0</v>
      </c>
      <c r="G38" s="37"/>
      <c r="H38" s="37"/>
      <c r="I38" s="166">
        <v>0.15</v>
      </c>
      <c r="J38" s="165">
        <f>ROUND(((SUM(BF131:BF207))*I38),2)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52</v>
      </c>
      <c r="F39" s="165">
        <f>ROUND((SUM(BG131:BG207)),2)</f>
        <v>0</v>
      </c>
      <c r="G39" s="37"/>
      <c r="H39" s="37"/>
      <c r="I39" s="166">
        <v>0.21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53</v>
      </c>
      <c r="F40" s="165">
        <f>ROUND((SUM(BH131:BH207)),2)</f>
        <v>0</v>
      </c>
      <c r="G40" s="37"/>
      <c r="H40" s="37"/>
      <c r="I40" s="166">
        <v>0.15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54</v>
      </c>
      <c r="F41" s="165">
        <f>ROUND((SUM(BI131:BI207)),2)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7"/>
      <c r="D43" s="168" t="s">
        <v>55</v>
      </c>
      <c r="E43" s="169"/>
      <c r="F43" s="169"/>
      <c r="G43" s="170" t="s">
        <v>56</v>
      </c>
      <c r="H43" s="171" t="s">
        <v>57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 hidden="1">
      <c r="B85" s="19"/>
      <c r="C85" s="30" t="s">
        <v>141</v>
      </c>
      <c r="D85" s="20"/>
      <c r="E85" s="20"/>
      <c r="F85" s="20"/>
      <c r="G85" s="20"/>
      <c r="H85" s="20"/>
      <c r="I85" s="20"/>
      <c r="J85" s="20"/>
      <c r="K85" s="20"/>
      <c r="L85" s="18"/>
    </row>
    <row r="86" spans="2:12" s="1" customFormat="1" ht="16.5" customHeight="1" hidden="1">
      <c r="B86" s="19"/>
      <c r="C86" s="20"/>
      <c r="D86" s="20"/>
      <c r="E86" s="185" t="s">
        <v>1546</v>
      </c>
      <c r="F86" s="20"/>
      <c r="G86" s="20"/>
      <c r="H86" s="20"/>
      <c r="I86" s="20"/>
      <c r="J86" s="20"/>
      <c r="K86" s="20"/>
      <c r="L86" s="18"/>
    </row>
    <row r="87" spans="2:12" s="1" customFormat="1" ht="12" customHeight="1" hidden="1">
      <c r="B87" s="19"/>
      <c r="C87" s="30" t="s">
        <v>1547</v>
      </c>
      <c r="D87" s="20"/>
      <c r="E87" s="20"/>
      <c r="F87" s="20"/>
      <c r="G87" s="20"/>
      <c r="H87" s="20"/>
      <c r="I87" s="20"/>
      <c r="J87" s="20"/>
      <c r="K87" s="20"/>
      <c r="L87" s="18"/>
    </row>
    <row r="88" spans="1:31" s="2" customFormat="1" ht="16.5" customHeight="1" hidden="1">
      <c r="A88" s="37"/>
      <c r="B88" s="38"/>
      <c r="C88" s="39"/>
      <c r="D88" s="39"/>
      <c r="E88" s="281" t="s">
        <v>1636</v>
      </c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0" t="s">
        <v>1643</v>
      </c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 hidden="1">
      <c r="A90" s="37"/>
      <c r="B90" s="38"/>
      <c r="C90" s="39"/>
      <c r="D90" s="39"/>
      <c r="E90" s="75" t="str">
        <f>E13</f>
        <v>2022_3.8.2.1. - Přípojka nn</v>
      </c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 hidden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 hidden="1">
      <c r="A92" s="37"/>
      <c r="B92" s="38"/>
      <c r="C92" s="30" t="s">
        <v>22</v>
      </c>
      <c r="D92" s="39"/>
      <c r="E92" s="39"/>
      <c r="F92" s="25" t="str">
        <f>F16</f>
        <v>Třeboň - Holičky</v>
      </c>
      <c r="G92" s="39"/>
      <c r="H92" s="39"/>
      <c r="I92" s="30" t="s">
        <v>24</v>
      </c>
      <c r="J92" s="78" t="str">
        <f>IF(J16="","",J16)</f>
        <v>21. 4. 2023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65" customHeight="1" hidden="1">
      <c r="A94" s="37"/>
      <c r="B94" s="38"/>
      <c r="C94" s="30" t="s">
        <v>30</v>
      </c>
      <c r="D94" s="39"/>
      <c r="E94" s="39"/>
      <c r="F94" s="25" t="str">
        <f>E19</f>
        <v>Město Třeboň</v>
      </c>
      <c r="G94" s="39"/>
      <c r="H94" s="39"/>
      <c r="I94" s="30" t="s">
        <v>37</v>
      </c>
      <c r="J94" s="35" t="str">
        <f>E25</f>
        <v>Vodohospodářský rozvoj a výstavba a.s.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 hidden="1">
      <c r="A95" s="37"/>
      <c r="B95" s="38"/>
      <c r="C95" s="30" t="s">
        <v>35</v>
      </c>
      <c r="D95" s="39"/>
      <c r="E95" s="39"/>
      <c r="F95" s="25" t="str">
        <f>IF(E22="","",E22)</f>
        <v>Vyplň údaj</v>
      </c>
      <c r="G95" s="39"/>
      <c r="H95" s="39"/>
      <c r="I95" s="30" t="s">
        <v>41</v>
      </c>
      <c r="J95" s="35" t="str">
        <f>E28</f>
        <v>Dvořák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" customHeight="1" hidden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29.25" customHeight="1" hidden="1">
      <c r="A97" s="37"/>
      <c r="B97" s="38"/>
      <c r="C97" s="186" t="s">
        <v>150</v>
      </c>
      <c r="D97" s="187"/>
      <c r="E97" s="187"/>
      <c r="F97" s="187"/>
      <c r="G97" s="187"/>
      <c r="H97" s="187"/>
      <c r="I97" s="187"/>
      <c r="J97" s="188" t="s">
        <v>151</v>
      </c>
      <c r="K97" s="187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47" s="2" customFormat="1" ht="22.8" customHeight="1" hidden="1">
      <c r="A99" s="37"/>
      <c r="B99" s="38"/>
      <c r="C99" s="189" t="s">
        <v>152</v>
      </c>
      <c r="D99" s="39"/>
      <c r="E99" s="39"/>
      <c r="F99" s="39"/>
      <c r="G99" s="39"/>
      <c r="H99" s="39"/>
      <c r="I99" s="39"/>
      <c r="J99" s="109">
        <f>J131</f>
        <v>0</v>
      </c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U99" s="15" t="s">
        <v>153</v>
      </c>
    </row>
    <row r="100" spans="1:31" s="9" customFormat="1" ht="24.95" customHeight="1" hidden="1">
      <c r="A100" s="9"/>
      <c r="B100" s="190"/>
      <c r="C100" s="191"/>
      <c r="D100" s="192" t="s">
        <v>264</v>
      </c>
      <c r="E100" s="193"/>
      <c r="F100" s="193"/>
      <c r="G100" s="193"/>
      <c r="H100" s="193"/>
      <c r="I100" s="193"/>
      <c r="J100" s="194">
        <f>J132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96"/>
      <c r="C101" s="132"/>
      <c r="D101" s="197" t="s">
        <v>265</v>
      </c>
      <c r="E101" s="198"/>
      <c r="F101" s="198"/>
      <c r="G101" s="198"/>
      <c r="H101" s="198"/>
      <c r="I101" s="198"/>
      <c r="J101" s="199">
        <f>J133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268</v>
      </c>
      <c r="E102" s="198"/>
      <c r="F102" s="198"/>
      <c r="G102" s="198"/>
      <c r="H102" s="198"/>
      <c r="I102" s="198"/>
      <c r="J102" s="199">
        <f>J176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269</v>
      </c>
      <c r="E103" s="198"/>
      <c r="F103" s="198"/>
      <c r="G103" s="198"/>
      <c r="H103" s="198"/>
      <c r="I103" s="198"/>
      <c r="J103" s="199">
        <f>J183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6"/>
      <c r="C104" s="132"/>
      <c r="D104" s="197" t="s">
        <v>1648</v>
      </c>
      <c r="E104" s="198"/>
      <c r="F104" s="198"/>
      <c r="G104" s="198"/>
      <c r="H104" s="198"/>
      <c r="I104" s="198"/>
      <c r="J104" s="199">
        <f>J184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 hidden="1">
      <c r="A105" s="10"/>
      <c r="B105" s="196"/>
      <c r="C105" s="132"/>
      <c r="D105" s="197" t="s">
        <v>273</v>
      </c>
      <c r="E105" s="198"/>
      <c r="F105" s="198"/>
      <c r="G105" s="198"/>
      <c r="H105" s="198"/>
      <c r="I105" s="198"/>
      <c r="J105" s="199">
        <f>J185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90"/>
      <c r="C106" s="191"/>
      <c r="D106" s="192" t="s">
        <v>275</v>
      </c>
      <c r="E106" s="193"/>
      <c r="F106" s="193"/>
      <c r="G106" s="193"/>
      <c r="H106" s="193"/>
      <c r="I106" s="193"/>
      <c r="J106" s="194">
        <f>J186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6"/>
      <c r="C107" s="132"/>
      <c r="D107" s="197" t="s">
        <v>1649</v>
      </c>
      <c r="E107" s="198"/>
      <c r="F107" s="198"/>
      <c r="G107" s="198"/>
      <c r="H107" s="198"/>
      <c r="I107" s="198"/>
      <c r="J107" s="199">
        <f>J187</f>
        <v>0</v>
      </c>
      <c r="K107" s="132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 hidden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 hidden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ht="12" hidden="1"/>
    <row r="111" ht="12" hidden="1"/>
    <row r="112" ht="12" hidden="1"/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1" t="s">
        <v>160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0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85" t="str">
        <f>E7</f>
        <v>Odkanalizování Holičky</v>
      </c>
      <c r="F117" s="30"/>
      <c r="G117" s="30"/>
      <c r="H117" s="30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2:12" s="1" customFormat="1" ht="12" customHeight="1">
      <c r="B118" s="19"/>
      <c r="C118" s="30" t="s">
        <v>141</v>
      </c>
      <c r="D118" s="20"/>
      <c r="E118" s="20"/>
      <c r="F118" s="20"/>
      <c r="G118" s="20"/>
      <c r="H118" s="20"/>
      <c r="I118" s="20"/>
      <c r="J118" s="20"/>
      <c r="K118" s="20"/>
      <c r="L118" s="18"/>
    </row>
    <row r="119" spans="2:12" s="1" customFormat="1" ht="16.5" customHeight="1">
      <c r="B119" s="19"/>
      <c r="C119" s="20"/>
      <c r="D119" s="20"/>
      <c r="E119" s="185" t="s">
        <v>1546</v>
      </c>
      <c r="F119" s="20"/>
      <c r="G119" s="20"/>
      <c r="H119" s="20"/>
      <c r="I119" s="20"/>
      <c r="J119" s="20"/>
      <c r="K119" s="20"/>
      <c r="L119" s="18"/>
    </row>
    <row r="120" spans="2:12" s="1" customFormat="1" ht="12" customHeight="1">
      <c r="B120" s="19"/>
      <c r="C120" s="30" t="s">
        <v>1547</v>
      </c>
      <c r="D120" s="20"/>
      <c r="E120" s="20"/>
      <c r="F120" s="20"/>
      <c r="G120" s="20"/>
      <c r="H120" s="20"/>
      <c r="I120" s="20"/>
      <c r="J120" s="20"/>
      <c r="K120" s="20"/>
      <c r="L120" s="18"/>
    </row>
    <row r="121" spans="1:31" s="2" customFormat="1" ht="16.5" customHeight="1">
      <c r="A121" s="37"/>
      <c r="B121" s="38"/>
      <c r="C121" s="39"/>
      <c r="D121" s="39"/>
      <c r="E121" s="281" t="s">
        <v>1636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0" t="s">
        <v>1643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E13</f>
        <v>2022_3.8.2.1. - Přípojka nn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0" t="s">
        <v>22</v>
      </c>
      <c r="D125" s="39"/>
      <c r="E125" s="39"/>
      <c r="F125" s="25" t="str">
        <f>F16</f>
        <v>Třeboň - Holičky</v>
      </c>
      <c r="G125" s="39"/>
      <c r="H125" s="39"/>
      <c r="I125" s="30" t="s">
        <v>24</v>
      </c>
      <c r="J125" s="78" t="str">
        <f>IF(J16="","",J16)</f>
        <v>21. 4. 2023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5.65" customHeight="1">
      <c r="A127" s="37"/>
      <c r="B127" s="38"/>
      <c r="C127" s="30" t="s">
        <v>30</v>
      </c>
      <c r="D127" s="39"/>
      <c r="E127" s="39"/>
      <c r="F127" s="25" t="str">
        <f>E19</f>
        <v>Město Třeboň</v>
      </c>
      <c r="G127" s="39"/>
      <c r="H127" s="39"/>
      <c r="I127" s="30" t="s">
        <v>37</v>
      </c>
      <c r="J127" s="35" t="str">
        <f>E25</f>
        <v>Vodohospodářský rozvoj a výstavba a.s.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0" t="s">
        <v>35</v>
      </c>
      <c r="D128" s="39"/>
      <c r="E128" s="39"/>
      <c r="F128" s="25" t="str">
        <f>IF(E22="","",E22)</f>
        <v>Vyplň údaj</v>
      </c>
      <c r="G128" s="39"/>
      <c r="H128" s="39"/>
      <c r="I128" s="30" t="s">
        <v>41</v>
      </c>
      <c r="J128" s="35" t="str">
        <f>E28</f>
        <v>Dvořák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01"/>
      <c r="B130" s="202"/>
      <c r="C130" s="203" t="s">
        <v>161</v>
      </c>
      <c r="D130" s="204" t="s">
        <v>70</v>
      </c>
      <c r="E130" s="204" t="s">
        <v>66</v>
      </c>
      <c r="F130" s="204" t="s">
        <v>67</v>
      </c>
      <c r="G130" s="204" t="s">
        <v>162</v>
      </c>
      <c r="H130" s="204" t="s">
        <v>163</v>
      </c>
      <c r="I130" s="204" t="s">
        <v>164</v>
      </c>
      <c r="J130" s="205" t="s">
        <v>151</v>
      </c>
      <c r="K130" s="206" t="s">
        <v>165</v>
      </c>
      <c r="L130" s="207"/>
      <c r="M130" s="99" t="s">
        <v>1</v>
      </c>
      <c r="N130" s="100" t="s">
        <v>49</v>
      </c>
      <c r="O130" s="100" t="s">
        <v>166</v>
      </c>
      <c r="P130" s="100" t="s">
        <v>167</v>
      </c>
      <c r="Q130" s="100" t="s">
        <v>168</v>
      </c>
      <c r="R130" s="100" t="s">
        <v>169</v>
      </c>
      <c r="S130" s="100" t="s">
        <v>170</v>
      </c>
      <c r="T130" s="101" t="s">
        <v>171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pans="1:63" s="2" customFormat="1" ht="22.8" customHeight="1">
      <c r="A131" s="37"/>
      <c r="B131" s="38"/>
      <c r="C131" s="106" t="s">
        <v>172</v>
      </c>
      <c r="D131" s="39"/>
      <c r="E131" s="39"/>
      <c r="F131" s="39"/>
      <c r="G131" s="39"/>
      <c r="H131" s="39"/>
      <c r="I131" s="39"/>
      <c r="J131" s="208">
        <f>BK131</f>
        <v>0</v>
      </c>
      <c r="K131" s="39"/>
      <c r="L131" s="43"/>
      <c r="M131" s="102"/>
      <c r="N131" s="209"/>
      <c r="O131" s="103"/>
      <c r="P131" s="210">
        <f>P132+P186</f>
        <v>0</v>
      </c>
      <c r="Q131" s="103"/>
      <c r="R131" s="210">
        <f>R132+R186</f>
        <v>2.3843520000000002</v>
      </c>
      <c r="S131" s="103"/>
      <c r="T131" s="211">
        <f>T132+T186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5" t="s">
        <v>84</v>
      </c>
      <c r="AU131" s="15" t="s">
        <v>153</v>
      </c>
      <c r="BK131" s="212">
        <f>BK132+BK186</f>
        <v>0</v>
      </c>
    </row>
    <row r="132" spans="1:63" s="12" customFormat="1" ht="25.9" customHeight="1">
      <c r="A132" s="12"/>
      <c r="B132" s="213"/>
      <c r="C132" s="214"/>
      <c r="D132" s="215" t="s">
        <v>84</v>
      </c>
      <c r="E132" s="216" t="s">
        <v>280</v>
      </c>
      <c r="F132" s="216" t="s">
        <v>281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P133+P176+P183+P184</f>
        <v>0</v>
      </c>
      <c r="Q132" s="221"/>
      <c r="R132" s="222">
        <f>R133+R176+R183+R184</f>
        <v>2.344082</v>
      </c>
      <c r="S132" s="221"/>
      <c r="T132" s="223">
        <f>T133+T176+T183+T184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93</v>
      </c>
      <c r="AT132" s="225" t="s">
        <v>84</v>
      </c>
      <c r="AU132" s="225" t="s">
        <v>85</v>
      </c>
      <c r="AY132" s="224" t="s">
        <v>176</v>
      </c>
      <c r="BK132" s="226">
        <f>BK133+BK176+BK183+BK184</f>
        <v>0</v>
      </c>
    </row>
    <row r="133" spans="1:63" s="12" customFormat="1" ht="22.8" customHeight="1">
      <c r="A133" s="12"/>
      <c r="B133" s="213"/>
      <c r="C133" s="214"/>
      <c r="D133" s="215" t="s">
        <v>84</v>
      </c>
      <c r="E133" s="227" t="s">
        <v>93</v>
      </c>
      <c r="F133" s="227" t="s">
        <v>282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SUM(P134:P175)</f>
        <v>0</v>
      </c>
      <c r="Q133" s="221"/>
      <c r="R133" s="222">
        <f>SUM(R134:R175)</f>
        <v>1.2012999999999998</v>
      </c>
      <c r="S133" s="221"/>
      <c r="T133" s="223">
        <f>SUM(T134:T175)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93</v>
      </c>
      <c r="AT133" s="225" t="s">
        <v>84</v>
      </c>
      <c r="AU133" s="225" t="s">
        <v>93</v>
      </c>
      <c r="AY133" s="224" t="s">
        <v>176</v>
      </c>
      <c r="BK133" s="226">
        <f>SUM(BK134:BK175)</f>
        <v>0</v>
      </c>
    </row>
    <row r="134" spans="1:65" s="2" customFormat="1" ht="24.15" customHeight="1">
      <c r="A134" s="37"/>
      <c r="B134" s="38"/>
      <c r="C134" s="229" t="s">
        <v>93</v>
      </c>
      <c r="D134" s="229" t="s">
        <v>177</v>
      </c>
      <c r="E134" s="230" t="s">
        <v>338</v>
      </c>
      <c r="F134" s="231" t="s">
        <v>339</v>
      </c>
      <c r="G134" s="232" t="s">
        <v>285</v>
      </c>
      <c r="H134" s="233">
        <v>3</v>
      </c>
      <c r="I134" s="234"/>
      <c r="J134" s="235">
        <f>ROUND(I134*H134,2)</f>
        <v>0</v>
      </c>
      <c r="K134" s="236"/>
      <c r="L134" s="43"/>
      <c r="M134" s="237" t="s">
        <v>1</v>
      </c>
      <c r="N134" s="238" t="s">
        <v>50</v>
      </c>
      <c r="O134" s="90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1" t="s">
        <v>93</v>
      </c>
      <c r="AT134" s="241" t="s">
        <v>177</v>
      </c>
      <c r="AU134" s="241" t="s">
        <v>95</v>
      </c>
      <c r="AY134" s="15" t="s">
        <v>176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5" t="s">
        <v>93</v>
      </c>
      <c r="BK134" s="242">
        <f>ROUND(I134*H134,2)</f>
        <v>0</v>
      </c>
      <c r="BL134" s="15" t="s">
        <v>93</v>
      </c>
      <c r="BM134" s="241" t="s">
        <v>1650</v>
      </c>
    </row>
    <row r="135" spans="1:47" s="2" customFormat="1" ht="12">
      <c r="A135" s="37"/>
      <c r="B135" s="38"/>
      <c r="C135" s="39"/>
      <c r="D135" s="243" t="s">
        <v>183</v>
      </c>
      <c r="E135" s="39"/>
      <c r="F135" s="244" t="s">
        <v>341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183</v>
      </c>
      <c r="AU135" s="15" t="s">
        <v>95</v>
      </c>
    </row>
    <row r="136" spans="1:51" s="13" customFormat="1" ht="12">
      <c r="A136" s="13"/>
      <c r="B136" s="248"/>
      <c r="C136" s="249"/>
      <c r="D136" s="243" t="s">
        <v>246</v>
      </c>
      <c r="E136" s="250" t="s">
        <v>1</v>
      </c>
      <c r="F136" s="251" t="s">
        <v>1651</v>
      </c>
      <c r="G136" s="249"/>
      <c r="H136" s="252">
        <v>3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246</v>
      </c>
      <c r="AU136" s="258" t="s">
        <v>95</v>
      </c>
      <c r="AV136" s="13" t="s">
        <v>95</v>
      </c>
      <c r="AW136" s="13" t="s">
        <v>40</v>
      </c>
      <c r="AX136" s="13" t="s">
        <v>93</v>
      </c>
      <c r="AY136" s="258" t="s">
        <v>176</v>
      </c>
    </row>
    <row r="137" spans="1:65" s="2" customFormat="1" ht="24.15" customHeight="1">
      <c r="A137" s="37"/>
      <c r="B137" s="38"/>
      <c r="C137" s="229" t="s">
        <v>95</v>
      </c>
      <c r="D137" s="229" t="s">
        <v>177</v>
      </c>
      <c r="E137" s="230" t="s">
        <v>1652</v>
      </c>
      <c r="F137" s="231" t="s">
        <v>1653</v>
      </c>
      <c r="G137" s="232" t="s">
        <v>334</v>
      </c>
      <c r="H137" s="233">
        <v>3</v>
      </c>
      <c r="I137" s="234"/>
      <c r="J137" s="235">
        <f>ROUND(I137*H137,2)</f>
        <v>0</v>
      </c>
      <c r="K137" s="236"/>
      <c r="L137" s="43"/>
      <c r="M137" s="237" t="s">
        <v>1</v>
      </c>
      <c r="N137" s="238" t="s">
        <v>50</v>
      </c>
      <c r="O137" s="90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1" t="s">
        <v>93</v>
      </c>
      <c r="AT137" s="241" t="s">
        <v>177</v>
      </c>
      <c r="AU137" s="241" t="s">
        <v>95</v>
      </c>
      <c r="AY137" s="15" t="s">
        <v>176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5" t="s">
        <v>93</v>
      </c>
      <c r="BK137" s="242">
        <f>ROUND(I137*H137,2)</f>
        <v>0</v>
      </c>
      <c r="BL137" s="15" t="s">
        <v>93</v>
      </c>
      <c r="BM137" s="241" t="s">
        <v>1654</v>
      </c>
    </row>
    <row r="138" spans="1:47" s="2" customFormat="1" ht="12">
      <c r="A138" s="37"/>
      <c r="B138" s="38"/>
      <c r="C138" s="39"/>
      <c r="D138" s="243" t="s">
        <v>183</v>
      </c>
      <c r="E138" s="39"/>
      <c r="F138" s="244" t="s">
        <v>1655</v>
      </c>
      <c r="G138" s="39"/>
      <c r="H138" s="39"/>
      <c r="I138" s="245"/>
      <c r="J138" s="39"/>
      <c r="K138" s="39"/>
      <c r="L138" s="43"/>
      <c r="M138" s="246"/>
      <c r="N138" s="24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183</v>
      </c>
      <c r="AU138" s="15" t="s">
        <v>95</v>
      </c>
    </row>
    <row r="139" spans="1:51" s="13" customFormat="1" ht="12">
      <c r="A139" s="13"/>
      <c r="B139" s="248"/>
      <c r="C139" s="249"/>
      <c r="D139" s="243" t="s">
        <v>246</v>
      </c>
      <c r="E139" s="250" t="s">
        <v>1</v>
      </c>
      <c r="F139" s="251" t="s">
        <v>1656</v>
      </c>
      <c r="G139" s="249"/>
      <c r="H139" s="252">
        <v>3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246</v>
      </c>
      <c r="AU139" s="258" t="s">
        <v>95</v>
      </c>
      <c r="AV139" s="13" t="s">
        <v>95</v>
      </c>
      <c r="AW139" s="13" t="s">
        <v>40</v>
      </c>
      <c r="AX139" s="13" t="s">
        <v>93</v>
      </c>
      <c r="AY139" s="258" t="s">
        <v>176</v>
      </c>
    </row>
    <row r="140" spans="1:65" s="2" customFormat="1" ht="24.15" customHeight="1">
      <c r="A140" s="37"/>
      <c r="B140" s="38"/>
      <c r="C140" s="229" t="s">
        <v>129</v>
      </c>
      <c r="D140" s="229" t="s">
        <v>177</v>
      </c>
      <c r="E140" s="230" t="s">
        <v>1657</v>
      </c>
      <c r="F140" s="231" t="s">
        <v>1658</v>
      </c>
      <c r="G140" s="232" t="s">
        <v>334</v>
      </c>
      <c r="H140" s="233">
        <v>3</v>
      </c>
      <c r="I140" s="234"/>
      <c r="J140" s="235">
        <f>ROUND(I140*H140,2)</f>
        <v>0</v>
      </c>
      <c r="K140" s="236"/>
      <c r="L140" s="43"/>
      <c r="M140" s="237" t="s">
        <v>1</v>
      </c>
      <c r="N140" s="238" t="s">
        <v>50</v>
      </c>
      <c r="O140" s="90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196</v>
      </c>
      <c r="AT140" s="241" t="s">
        <v>177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196</v>
      </c>
      <c r="BM140" s="241" t="s">
        <v>1659</v>
      </c>
    </row>
    <row r="141" spans="1:47" s="2" customFormat="1" ht="12">
      <c r="A141" s="37"/>
      <c r="B141" s="38"/>
      <c r="C141" s="39"/>
      <c r="D141" s="243" t="s">
        <v>183</v>
      </c>
      <c r="E141" s="39"/>
      <c r="F141" s="244" t="s">
        <v>1660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183</v>
      </c>
      <c r="AU141" s="15" t="s">
        <v>95</v>
      </c>
    </row>
    <row r="142" spans="1:51" s="13" customFormat="1" ht="12">
      <c r="A142" s="13"/>
      <c r="B142" s="248"/>
      <c r="C142" s="249"/>
      <c r="D142" s="243" t="s">
        <v>246</v>
      </c>
      <c r="E142" s="250" t="s">
        <v>1</v>
      </c>
      <c r="F142" s="251" t="s">
        <v>1656</v>
      </c>
      <c r="G142" s="249"/>
      <c r="H142" s="252">
        <v>3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246</v>
      </c>
      <c r="AU142" s="258" t="s">
        <v>95</v>
      </c>
      <c r="AV142" s="13" t="s">
        <v>95</v>
      </c>
      <c r="AW142" s="13" t="s">
        <v>40</v>
      </c>
      <c r="AX142" s="13" t="s">
        <v>85</v>
      </c>
      <c r="AY142" s="258" t="s">
        <v>176</v>
      </c>
    </row>
    <row r="143" spans="1:65" s="2" customFormat="1" ht="33" customHeight="1">
      <c r="A143" s="37"/>
      <c r="B143" s="38"/>
      <c r="C143" s="229" t="s">
        <v>196</v>
      </c>
      <c r="D143" s="229" t="s">
        <v>177</v>
      </c>
      <c r="E143" s="230" t="s">
        <v>408</v>
      </c>
      <c r="F143" s="231" t="s">
        <v>409</v>
      </c>
      <c r="G143" s="232" t="s">
        <v>334</v>
      </c>
      <c r="H143" s="233">
        <v>3</v>
      </c>
      <c r="I143" s="234"/>
      <c r="J143" s="235">
        <f>ROUND(I143*H143,2)</f>
        <v>0</v>
      </c>
      <c r="K143" s="236"/>
      <c r="L143" s="43"/>
      <c r="M143" s="237" t="s">
        <v>1</v>
      </c>
      <c r="N143" s="238" t="s">
        <v>50</v>
      </c>
      <c r="O143" s="90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1" t="s">
        <v>196</v>
      </c>
      <c r="AT143" s="241" t="s">
        <v>177</v>
      </c>
      <c r="AU143" s="241" t="s">
        <v>95</v>
      </c>
      <c r="AY143" s="15" t="s">
        <v>176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5" t="s">
        <v>93</v>
      </c>
      <c r="BK143" s="242">
        <f>ROUND(I143*H143,2)</f>
        <v>0</v>
      </c>
      <c r="BL143" s="15" t="s">
        <v>196</v>
      </c>
      <c r="BM143" s="241" t="s">
        <v>1661</v>
      </c>
    </row>
    <row r="144" spans="1:47" s="2" customFormat="1" ht="12">
      <c r="A144" s="37"/>
      <c r="B144" s="38"/>
      <c r="C144" s="39"/>
      <c r="D144" s="243" t="s">
        <v>183</v>
      </c>
      <c r="E144" s="39"/>
      <c r="F144" s="244" t="s">
        <v>411</v>
      </c>
      <c r="G144" s="39"/>
      <c r="H144" s="39"/>
      <c r="I144" s="245"/>
      <c r="J144" s="39"/>
      <c r="K144" s="39"/>
      <c r="L144" s="43"/>
      <c r="M144" s="246"/>
      <c r="N144" s="24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183</v>
      </c>
      <c r="AU144" s="15" t="s">
        <v>95</v>
      </c>
    </row>
    <row r="145" spans="1:51" s="13" customFormat="1" ht="12">
      <c r="A145" s="13"/>
      <c r="B145" s="248"/>
      <c r="C145" s="249"/>
      <c r="D145" s="243" t="s">
        <v>246</v>
      </c>
      <c r="E145" s="250" t="s">
        <v>1</v>
      </c>
      <c r="F145" s="251" t="s">
        <v>1656</v>
      </c>
      <c r="G145" s="249"/>
      <c r="H145" s="252">
        <v>3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246</v>
      </c>
      <c r="AU145" s="258" t="s">
        <v>95</v>
      </c>
      <c r="AV145" s="13" t="s">
        <v>95</v>
      </c>
      <c r="AW145" s="13" t="s">
        <v>40</v>
      </c>
      <c r="AX145" s="13" t="s">
        <v>85</v>
      </c>
      <c r="AY145" s="258" t="s">
        <v>176</v>
      </c>
    </row>
    <row r="146" spans="1:65" s="2" customFormat="1" ht="37.8" customHeight="1">
      <c r="A146" s="37"/>
      <c r="B146" s="38"/>
      <c r="C146" s="229" t="s">
        <v>175</v>
      </c>
      <c r="D146" s="229" t="s">
        <v>177</v>
      </c>
      <c r="E146" s="230" t="s">
        <v>419</v>
      </c>
      <c r="F146" s="231" t="s">
        <v>1662</v>
      </c>
      <c r="G146" s="232" t="s">
        <v>334</v>
      </c>
      <c r="H146" s="233">
        <v>1.2</v>
      </c>
      <c r="I146" s="234"/>
      <c r="J146" s="235">
        <f>ROUND(I146*H146,2)</f>
        <v>0</v>
      </c>
      <c r="K146" s="236"/>
      <c r="L146" s="43"/>
      <c r="M146" s="237" t="s">
        <v>1</v>
      </c>
      <c r="N146" s="238" t="s">
        <v>50</v>
      </c>
      <c r="O146" s="90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1" t="s">
        <v>93</v>
      </c>
      <c r="AT146" s="241" t="s">
        <v>177</v>
      </c>
      <c r="AU146" s="241" t="s">
        <v>95</v>
      </c>
      <c r="AY146" s="15" t="s">
        <v>176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5" t="s">
        <v>93</v>
      </c>
      <c r="BK146" s="242">
        <f>ROUND(I146*H146,2)</f>
        <v>0</v>
      </c>
      <c r="BL146" s="15" t="s">
        <v>93</v>
      </c>
      <c r="BM146" s="241" t="s">
        <v>1663</v>
      </c>
    </row>
    <row r="147" spans="1:47" s="2" customFormat="1" ht="12">
      <c r="A147" s="37"/>
      <c r="B147" s="38"/>
      <c r="C147" s="39"/>
      <c r="D147" s="243" t="s">
        <v>183</v>
      </c>
      <c r="E147" s="39"/>
      <c r="F147" s="244" t="s">
        <v>422</v>
      </c>
      <c r="G147" s="39"/>
      <c r="H147" s="39"/>
      <c r="I147" s="245"/>
      <c r="J147" s="39"/>
      <c r="K147" s="39"/>
      <c r="L147" s="43"/>
      <c r="M147" s="246"/>
      <c r="N147" s="24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183</v>
      </c>
      <c r="AU147" s="15" t="s">
        <v>95</v>
      </c>
    </row>
    <row r="148" spans="1:51" s="13" customFormat="1" ht="12">
      <c r="A148" s="13"/>
      <c r="B148" s="248"/>
      <c r="C148" s="249"/>
      <c r="D148" s="243" t="s">
        <v>246</v>
      </c>
      <c r="E148" s="250" t="s">
        <v>1</v>
      </c>
      <c r="F148" s="251" t="s">
        <v>1664</v>
      </c>
      <c r="G148" s="249"/>
      <c r="H148" s="252">
        <v>1.2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246</v>
      </c>
      <c r="AU148" s="258" t="s">
        <v>95</v>
      </c>
      <c r="AV148" s="13" t="s">
        <v>95</v>
      </c>
      <c r="AW148" s="13" t="s">
        <v>40</v>
      </c>
      <c r="AX148" s="13" t="s">
        <v>93</v>
      </c>
      <c r="AY148" s="258" t="s">
        <v>176</v>
      </c>
    </row>
    <row r="149" spans="1:65" s="2" customFormat="1" ht="37.8" customHeight="1">
      <c r="A149" s="37"/>
      <c r="B149" s="38"/>
      <c r="C149" s="229" t="s">
        <v>204</v>
      </c>
      <c r="D149" s="229" t="s">
        <v>177</v>
      </c>
      <c r="E149" s="230" t="s">
        <v>425</v>
      </c>
      <c r="F149" s="231" t="s">
        <v>1665</v>
      </c>
      <c r="G149" s="232" t="s">
        <v>334</v>
      </c>
      <c r="H149" s="233">
        <v>6.5</v>
      </c>
      <c r="I149" s="234"/>
      <c r="J149" s="235">
        <f>ROUND(I149*H149,2)</f>
        <v>0</v>
      </c>
      <c r="K149" s="236"/>
      <c r="L149" s="43"/>
      <c r="M149" s="237" t="s">
        <v>1</v>
      </c>
      <c r="N149" s="238" t="s">
        <v>50</v>
      </c>
      <c r="O149" s="90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1" t="s">
        <v>93</v>
      </c>
      <c r="AT149" s="241" t="s">
        <v>177</v>
      </c>
      <c r="AU149" s="241" t="s">
        <v>95</v>
      </c>
      <c r="AY149" s="15" t="s">
        <v>176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5" t="s">
        <v>93</v>
      </c>
      <c r="BK149" s="242">
        <f>ROUND(I149*H149,2)</f>
        <v>0</v>
      </c>
      <c r="BL149" s="15" t="s">
        <v>93</v>
      </c>
      <c r="BM149" s="241" t="s">
        <v>1666</v>
      </c>
    </row>
    <row r="150" spans="1:47" s="2" customFormat="1" ht="12">
      <c r="A150" s="37"/>
      <c r="B150" s="38"/>
      <c r="C150" s="39"/>
      <c r="D150" s="243" t="s">
        <v>183</v>
      </c>
      <c r="E150" s="39"/>
      <c r="F150" s="244" t="s">
        <v>428</v>
      </c>
      <c r="G150" s="39"/>
      <c r="H150" s="39"/>
      <c r="I150" s="245"/>
      <c r="J150" s="39"/>
      <c r="K150" s="39"/>
      <c r="L150" s="43"/>
      <c r="M150" s="246"/>
      <c r="N150" s="24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183</v>
      </c>
      <c r="AU150" s="15" t="s">
        <v>95</v>
      </c>
    </row>
    <row r="151" spans="1:51" s="13" customFormat="1" ht="12">
      <c r="A151" s="13"/>
      <c r="B151" s="248"/>
      <c r="C151" s="249"/>
      <c r="D151" s="243" t="s">
        <v>246</v>
      </c>
      <c r="E151" s="250" t="s">
        <v>1</v>
      </c>
      <c r="F151" s="251" t="s">
        <v>1667</v>
      </c>
      <c r="G151" s="249"/>
      <c r="H151" s="252">
        <v>6.5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246</v>
      </c>
      <c r="AU151" s="258" t="s">
        <v>95</v>
      </c>
      <c r="AV151" s="13" t="s">
        <v>95</v>
      </c>
      <c r="AW151" s="13" t="s">
        <v>40</v>
      </c>
      <c r="AX151" s="13" t="s">
        <v>93</v>
      </c>
      <c r="AY151" s="258" t="s">
        <v>176</v>
      </c>
    </row>
    <row r="152" spans="1:65" s="2" customFormat="1" ht="33" customHeight="1">
      <c r="A152" s="37"/>
      <c r="B152" s="38"/>
      <c r="C152" s="229" t="s">
        <v>208</v>
      </c>
      <c r="D152" s="229" t="s">
        <v>177</v>
      </c>
      <c r="E152" s="230" t="s">
        <v>447</v>
      </c>
      <c r="F152" s="231" t="s">
        <v>448</v>
      </c>
      <c r="G152" s="232" t="s">
        <v>323</v>
      </c>
      <c r="H152" s="233">
        <v>2.4</v>
      </c>
      <c r="I152" s="234"/>
      <c r="J152" s="235">
        <f>ROUND(I152*H152,2)</f>
        <v>0</v>
      </c>
      <c r="K152" s="236"/>
      <c r="L152" s="43"/>
      <c r="M152" s="237" t="s">
        <v>1</v>
      </c>
      <c r="N152" s="238" t="s">
        <v>50</v>
      </c>
      <c r="O152" s="90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1" t="s">
        <v>196</v>
      </c>
      <c r="AT152" s="241" t="s">
        <v>177</v>
      </c>
      <c r="AU152" s="241" t="s">
        <v>95</v>
      </c>
      <c r="AY152" s="15" t="s">
        <v>176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5" t="s">
        <v>93</v>
      </c>
      <c r="BK152" s="242">
        <f>ROUND(I152*H152,2)</f>
        <v>0</v>
      </c>
      <c r="BL152" s="15" t="s">
        <v>196</v>
      </c>
      <c r="BM152" s="241" t="s">
        <v>1668</v>
      </c>
    </row>
    <row r="153" spans="1:47" s="2" customFormat="1" ht="12">
      <c r="A153" s="37"/>
      <c r="B153" s="38"/>
      <c r="C153" s="39"/>
      <c r="D153" s="243" t="s">
        <v>183</v>
      </c>
      <c r="E153" s="39"/>
      <c r="F153" s="244" t="s">
        <v>450</v>
      </c>
      <c r="G153" s="39"/>
      <c r="H153" s="39"/>
      <c r="I153" s="245"/>
      <c r="J153" s="39"/>
      <c r="K153" s="39"/>
      <c r="L153" s="43"/>
      <c r="M153" s="246"/>
      <c r="N153" s="24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183</v>
      </c>
      <c r="AU153" s="15" t="s">
        <v>95</v>
      </c>
    </row>
    <row r="154" spans="1:51" s="13" customFormat="1" ht="12">
      <c r="A154" s="13"/>
      <c r="B154" s="248"/>
      <c r="C154" s="249"/>
      <c r="D154" s="243" t="s">
        <v>246</v>
      </c>
      <c r="E154" s="250" t="s">
        <v>1</v>
      </c>
      <c r="F154" s="251" t="s">
        <v>1669</v>
      </c>
      <c r="G154" s="249"/>
      <c r="H154" s="252">
        <v>2.4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246</v>
      </c>
      <c r="AU154" s="258" t="s">
        <v>95</v>
      </c>
      <c r="AV154" s="13" t="s">
        <v>95</v>
      </c>
      <c r="AW154" s="13" t="s">
        <v>40</v>
      </c>
      <c r="AX154" s="13" t="s">
        <v>93</v>
      </c>
      <c r="AY154" s="258" t="s">
        <v>176</v>
      </c>
    </row>
    <row r="155" spans="1:65" s="2" customFormat="1" ht="16.5" customHeight="1">
      <c r="A155" s="37"/>
      <c r="B155" s="38"/>
      <c r="C155" s="229" t="s">
        <v>213</v>
      </c>
      <c r="D155" s="229" t="s">
        <v>177</v>
      </c>
      <c r="E155" s="230" t="s">
        <v>441</v>
      </c>
      <c r="F155" s="231" t="s">
        <v>442</v>
      </c>
      <c r="G155" s="232" t="s">
        <v>334</v>
      </c>
      <c r="H155" s="233">
        <v>1.2</v>
      </c>
      <c r="I155" s="234"/>
      <c r="J155" s="235">
        <f>ROUND(I155*H155,2)</f>
        <v>0</v>
      </c>
      <c r="K155" s="236"/>
      <c r="L155" s="43"/>
      <c r="M155" s="237" t="s">
        <v>1</v>
      </c>
      <c r="N155" s="238" t="s">
        <v>50</v>
      </c>
      <c r="O155" s="90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1" t="s">
        <v>196</v>
      </c>
      <c r="AT155" s="241" t="s">
        <v>177</v>
      </c>
      <c r="AU155" s="241" t="s">
        <v>95</v>
      </c>
      <c r="AY155" s="15" t="s">
        <v>176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5" t="s">
        <v>93</v>
      </c>
      <c r="BK155" s="242">
        <f>ROUND(I155*H155,2)</f>
        <v>0</v>
      </c>
      <c r="BL155" s="15" t="s">
        <v>196</v>
      </c>
      <c r="BM155" s="241" t="s">
        <v>1670</v>
      </c>
    </row>
    <row r="156" spans="1:47" s="2" customFormat="1" ht="12">
      <c r="A156" s="37"/>
      <c r="B156" s="38"/>
      <c r="C156" s="39"/>
      <c r="D156" s="243" t="s">
        <v>183</v>
      </c>
      <c r="E156" s="39"/>
      <c r="F156" s="244" t="s">
        <v>444</v>
      </c>
      <c r="G156" s="39"/>
      <c r="H156" s="39"/>
      <c r="I156" s="245"/>
      <c r="J156" s="39"/>
      <c r="K156" s="39"/>
      <c r="L156" s="43"/>
      <c r="M156" s="246"/>
      <c r="N156" s="24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183</v>
      </c>
      <c r="AU156" s="15" t="s">
        <v>95</v>
      </c>
    </row>
    <row r="157" spans="1:51" s="13" customFormat="1" ht="12">
      <c r="A157" s="13"/>
      <c r="B157" s="248"/>
      <c r="C157" s="249"/>
      <c r="D157" s="243" t="s">
        <v>246</v>
      </c>
      <c r="E157" s="250" t="s">
        <v>1</v>
      </c>
      <c r="F157" s="251" t="s">
        <v>1664</v>
      </c>
      <c r="G157" s="249"/>
      <c r="H157" s="252">
        <v>1.2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246</v>
      </c>
      <c r="AU157" s="258" t="s">
        <v>95</v>
      </c>
      <c r="AV157" s="13" t="s">
        <v>95</v>
      </c>
      <c r="AW157" s="13" t="s">
        <v>40</v>
      </c>
      <c r="AX157" s="13" t="s">
        <v>93</v>
      </c>
      <c r="AY157" s="258" t="s">
        <v>176</v>
      </c>
    </row>
    <row r="158" spans="1:65" s="2" customFormat="1" ht="24.15" customHeight="1">
      <c r="A158" s="37"/>
      <c r="B158" s="38"/>
      <c r="C158" s="229" t="s">
        <v>218</v>
      </c>
      <c r="D158" s="229" t="s">
        <v>177</v>
      </c>
      <c r="E158" s="230" t="s">
        <v>462</v>
      </c>
      <c r="F158" s="231" t="s">
        <v>463</v>
      </c>
      <c r="G158" s="232" t="s">
        <v>334</v>
      </c>
      <c r="H158" s="233">
        <v>0.6</v>
      </c>
      <c r="I158" s="234"/>
      <c r="J158" s="235">
        <f>ROUND(I158*H158,2)</f>
        <v>0</v>
      </c>
      <c r="K158" s="236"/>
      <c r="L158" s="43"/>
      <c r="M158" s="237" t="s">
        <v>1</v>
      </c>
      <c r="N158" s="238" t="s">
        <v>50</v>
      </c>
      <c r="O158" s="90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1" t="s">
        <v>196</v>
      </c>
      <c r="AT158" s="241" t="s">
        <v>177</v>
      </c>
      <c r="AU158" s="241" t="s">
        <v>95</v>
      </c>
      <c r="AY158" s="15" t="s">
        <v>176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5" t="s">
        <v>93</v>
      </c>
      <c r="BK158" s="242">
        <f>ROUND(I158*H158,2)</f>
        <v>0</v>
      </c>
      <c r="BL158" s="15" t="s">
        <v>196</v>
      </c>
      <c r="BM158" s="241" t="s">
        <v>1671</v>
      </c>
    </row>
    <row r="159" spans="1:47" s="2" customFormat="1" ht="12">
      <c r="A159" s="37"/>
      <c r="B159" s="38"/>
      <c r="C159" s="39"/>
      <c r="D159" s="243" t="s">
        <v>183</v>
      </c>
      <c r="E159" s="39"/>
      <c r="F159" s="244" t="s">
        <v>1672</v>
      </c>
      <c r="G159" s="39"/>
      <c r="H159" s="39"/>
      <c r="I159" s="245"/>
      <c r="J159" s="39"/>
      <c r="K159" s="39"/>
      <c r="L159" s="43"/>
      <c r="M159" s="246"/>
      <c r="N159" s="24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183</v>
      </c>
      <c r="AU159" s="15" t="s">
        <v>95</v>
      </c>
    </row>
    <row r="160" spans="1:51" s="13" customFormat="1" ht="12">
      <c r="A160" s="13"/>
      <c r="B160" s="248"/>
      <c r="C160" s="249"/>
      <c r="D160" s="243" t="s">
        <v>246</v>
      </c>
      <c r="E160" s="250" t="s">
        <v>1</v>
      </c>
      <c r="F160" s="251" t="s">
        <v>1673</v>
      </c>
      <c r="G160" s="249"/>
      <c r="H160" s="252">
        <v>0.6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246</v>
      </c>
      <c r="AU160" s="258" t="s">
        <v>95</v>
      </c>
      <c r="AV160" s="13" t="s">
        <v>95</v>
      </c>
      <c r="AW160" s="13" t="s">
        <v>40</v>
      </c>
      <c r="AX160" s="13" t="s">
        <v>93</v>
      </c>
      <c r="AY160" s="258" t="s">
        <v>176</v>
      </c>
    </row>
    <row r="161" spans="1:65" s="2" customFormat="1" ht="24.15" customHeight="1">
      <c r="A161" s="37"/>
      <c r="B161" s="38"/>
      <c r="C161" s="229" t="s">
        <v>223</v>
      </c>
      <c r="D161" s="229" t="s">
        <v>177</v>
      </c>
      <c r="E161" s="230" t="s">
        <v>469</v>
      </c>
      <c r="F161" s="231" t="s">
        <v>470</v>
      </c>
      <c r="G161" s="232" t="s">
        <v>285</v>
      </c>
      <c r="H161" s="233">
        <v>3</v>
      </c>
      <c r="I161" s="234"/>
      <c r="J161" s="235">
        <f>ROUND(I161*H161,2)</f>
        <v>0</v>
      </c>
      <c r="K161" s="236"/>
      <c r="L161" s="43"/>
      <c r="M161" s="237" t="s">
        <v>1</v>
      </c>
      <c r="N161" s="238" t="s">
        <v>50</v>
      </c>
      <c r="O161" s="90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1" t="s">
        <v>196</v>
      </c>
      <c r="AT161" s="241" t="s">
        <v>177</v>
      </c>
      <c r="AU161" s="241" t="s">
        <v>95</v>
      </c>
      <c r="AY161" s="15" t="s">
        <v>176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5" t="s">
        <v>93</v>
      </c>
      <c r="BK161" s="242">
        <f>ROUND(I161*H161,2)</f>
        <v>0</v>
      </c>
      <c r="BL161" s="15" t="s">
        <v>196</v>
      </c>
      <c r="BM161" s="241" t="s">
        <v>1674</v>
      </c>
    </row>
    <row r="162" spans="1:47" s="2" customFormat="1" ht="12">
      <c r="A162" s="37"/>
      <c r="B162" s="38"/>
      <c r="C162" s="39"/>
      <c r="D162" s="243" t="s">
        <v>183</v>
      </c>
      <c r="E162" s="39"/>
      <c r="F162" s="244" t="s">
        <v>1483</v>
      </c>
      <c r="G162" s="39"/>
      <c r="H162" s="39"/>
      <c r="I162" s="245"/>
      <c r="J162" s="39"/>
      <c r="K162" s="39"/>
      <c r="L162" s="43"/>
      <c r="M162" s="246"/>
      <c r="N162" s="24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5" t="s">
        <v>183</v>
      </c>
      <c r="AU162" s="15" t="s">
        <v>95</v>
      </c>
    </row>
    <row r="163" spans="1:51" s="13" customFormat="1" ht="12">
      <c r="A163" s="13"/>
      <c r="B163" s="248"/>
      <c r="C163" s="249"/>
      <c r="D163" s="243" t="s">
        <v>246</v>
      </c>
      <c r="E163" s="250" t="s">
        <v>1</v>
      </c>
      <c r="F163" s="251" t="s">
        <v>1675</v>
      </c>
      <c r="G163" s="249"/>
      <c r="H163" s="252">
        <v>3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246</v>
      </c>
      <c r="AU163" s="258" t="s">
        <v>95</v>
      </c>
      <c r="AV163" s="13" t="s">
        <v>95</v>
      </c>
      <c r="AW163" s="13" t="s">
        <v>40</v>
      </c>
      <c r="AX163" s="13" t="s">
        <v>93</v>
      </c>
      <c r="AY163" s="258" t="s">
        <v>176</v>
      </c>
    </row>
    <row r="164" spans="1:65" s="2" customFormat="1" ht="16.5" customHeight="1">
      <c r="A164" s="37"/>
      <c r="B164" s="38"/>
      <c r="C164" s="263" t="s">
        <v>228</v>
      </c>
      <c r="D164" s="263" t="s">
        <v>320</v>
      </c>
      <c r="E164" s="264" t="s">
        <v>1676</v>
      </c>
      <c r="F164" s="265" t="s">
        <v>1677</v>
      </c>
      <c r="G164" s="266" t="s">
        <v>323</v>
      </c>
      <c r="H164" s="267">
        <v>1.2</v>
      </c>
      <c r="I164" s="268"/>
      <c r="J164" s="269">
        <f>ROUND(I164*H164,2)</f>
        <v>0</v>
      </c>
      <c r="K164" s="270"/>
      <c r="L164" s="271"/>
      <c r="M164" s="272" t="s">
        <v>1</v>
      </c>
      <c r="N164" s="273" t="s">
        <v>50</v>
      </c>
      <c r="O164" s="90"/>
      <c r="P164" s="239">
        <f>O164*H164</f>
        <v>0</v>
      </c>
      <c r="Q164" s="239">
        <v>1</v>
      </c>
      <c r="R164" s="239">
        <f>Q164*H164</f>
        <v>1.2</v>
      </c>
      <c r="S164" s="239">
        <v>0</v>
      </c>
      <c r="T164" s="24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1" t="s">
        <v>95</v>
      </c>
      <c r="AT164" s="241" t="s">
        <v>320</v>
      </c>
      <c r="AU164" s="241" t="s">
        <v>95</v>
      </c>
      <c r="AY164" s="15" t="s">
        <v>176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5" t="s">
        <v>93</v>
      </c>
      <c r="BK164" s="242">
        <f>ROUND(I164*H164,2)</f>
        <v>0</v>
      </c>
      <c r="BL164" s="15" t="s">
        <v>93</v>
      </c>
      <c r="BM164" s="241" t="s">
        <v>1678</v>
      </c>
    </row>
    <row r="165" spans="1:47" s="2" customFormat="1" ht="12">
      <c r="A165" s="37"/>
      <c r="B165" s="38"/>
      <c r="C165" s="39"/>
      <c r="D165" s="243" t="s">
        <v>183</v>
      </c>
      <c r="E165" s="39"/>
      <c r="F165" s="244" t="s">
        <v>1677</v>
      </c>
      <c r="G165" s="39"/>
      <c r="H165" s="39"/>
      <c r="I165" s="245"/>
      <c r="J165" s="39"/>
      <c r="K165" s="39"/>
      <c r="L165" s="43"/>
      <c r="M165" s="246"/>
      <c r="N165" s="24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183</v>
      </c>
      <c r="AU165" s="15" t="s">
        <v>95</v>
      </c>
    </row>
    <row r="166" spans="1:51" s="13" customFormat="1" ht="12">
      <c r="A166" s="13"/>
      <c r="B166" s="248"/>
      <c r="C166" s="249"/>
      <c r="D166" s="243" t="s">
        <v>246</v>
      </c>
      <c r="E166" s="250" t="s">
        <v>1</v>
      </c>
      <c r="F166" s="251" t="s">
        <v>1679</v>
      </c>
      <c r="G166" s="249"/>
      <c r="H166" s="252">
        <v>1.2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246</v>
      </c>
      <c r="AU166" s="258" t="s">
        <v>95</v>
      </c>
      <c r="AV166" s="13" t="s">
        <v>95</v>
      </c>
      <c r="AW166" s="13" t="s">
        <v>40</v>
      </c>
      <c r="AX166" s="13" t="s">
        <v>93</v>
      </c>
      <c r="AY166" s="258" t="s">
        <v>176</v>
      </c>
    </row>
    <row r="167" spans="1:65" s="2" customFormat="1" ht="24.15" customHeight="1">
      <c r="A167" s="37"/>
      <c r="B167" s="38"/>
      <c r="C167" s="229" t="s">
        <v>234</v>
      </c>
      <c r="D167" s="229" t="s">
        <v>177</v>
      </c>
      <c r="E167" s="230" t="s">
        <v>1680</v>
      </c>
      <c r="F167" s="231" t="s">
        <v>1681</v>
      </c>
      <c r="G167" s="232" t="s">
        <v>285</v>
      </c>
      <c r="H167" s="233">
        <v>3</v>
      </c>
      <c r="I167" s="234"/>
      <c r="J167" s="235">
        <f>ROUND(I167*H167,2)</f>
        <v>0</v>
      </c>
      <c r="K167" s="236"/>
      <c r="L167" s="43"/>
      <c r="M167" s="237" t="s">
        <v>1</v>
      </c>
      <c r="N167" s="238" t="s">
        <v>50</v>
      </c>
      <c r="O167" s="90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1" t="s">
        <v>196</v>
      </c>
      <c r="AT167" s="241" t="s">
        <v>177</v>
      </c>
      <c r="AU167" s="241" t="s">
        <v>95</v>
      </c>
      <c r="AY167" s="15" t="s">
        <v>176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5" t="s">
        <v>93</v>
      </c>
      <c r="BK167" s="242">
        <f>ROUND(I167*H167,2)</f>
        <v>0</v>
      </c>
      <c r="BL167" s="15" t="s">
        <v>196</v>
      </c>
      <c r="BM167" s="241" t="s">
        <v>1682</v>
      </c>
    </row>
    <row r="168" spans="1:47" s="2" customFormat="1" ht="12">
      <c r="A168" s="37"/>
      <c r="B168" s="38"/>
      <c r="C168" s="39"/>
      <c r="D168" s="243" t="s">
        <v>183</v>
      </c>
      <c r="E168" s="39"/>
      <c r="F168" s="244" t="s">
        <v>1683</v>
      </c>
      <c r="G168" s="39"/>
      <c r="H168" s="39"/>
      <c r="I168" s="245"/>
      <c r="J168" s="39"/>
      <c r="K168" s="39"/>
      <c r="L168" s="43"/>
      <c r="M168" s="246"/>
      <c r="N168" s="24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183</v>
      </c>
      <c r="AU168" s="15" t="s">
        <v>95</v>
      </c>
    </row>
    <row r="169" spans="1:51" s="13" customFormat="1" ht="12">
      <c r="A169" s="13"/>
      <c r="B169" s="248"/>
      <c r="C169" s="249"/>
      <c r="D169" s="243" t="s">
        <v>246</v>
      </c>
      <c r="E169" s="250" t="s">
        <v>1</v>
      </c>
      <c r="F169" s="251" t="s">
        <v>1675</v>
      </c>
      <c r="G169" s="249"/>
      <c r="H169" s="252">
        <v>3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246</v>
      </c>
      <c r="AU169" s="258" t="s">
        <v>95</v>
      </c>
      <c r="AV169" s="13" t="s">
        <v>95</v>
      </c>
      <c r="AW169" s="13" t="s">
        <v>40</v>
      </c>
      <c r="AX169" s="13" t="s">
        <v>93</v>
      </c>
      <c r="AY169" s="258" t="s">
        <v>176</v>
      </c>
    </row>
    <row r="170" spans="1:65" s="2" customFormat="1" ht="16.5" customHeight="1">
      <c r="A170" s="37"/>
      <c r="B170" s="38"/>
      <c r="C170" s="263" t="s">
        <v>242</v>
      </c>
      <c r="D170" s="263" t="s">
        <v>320</v>
      </c>
      <c r="E170" s="264" t="s">
        <v>1684</v>
      </c>
      <c r="F170" s="265" t="s">
        <v>1685</v>
      </c>
      <c r="G170" s="266" t="s">
        <v>300</v>
      </c>
      <c r="H170" s="267">
        <v>6</v>
      </c>
      <c r="I170" s="268"/>
      <c r="J170" s="269">
        <f>ROUND(I170*H170,2)</f>
        <v>0</v>
      </c>
      <c r="K170" s="270"/>
      <c r="L170" s="271"/>
      <c r="M170" s="272" t="s">
        <v>1</v>
      </c>
      <c r="N170" s="273" t="s">
        <v>50</v>
      </c>
      <c r="O170" s="90"/>
      <c r="P170" s="239">
        <f>O170*H170</f>
        <v>0</v>
      </c>
      <c r="Q170" s="239">
        <v>5E-05</v>
      </c>
      <c r="R170" s="239">
        <f>Q170*H170</f>
        <v>0.00030000000000000003</v>
      </c>
      <c r="S170" s="239">
        <v>0</v>
      </c>
      <c r="T170" s="24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1" t="s">
        <v>452</v>
      </c>
      <c r="AT170" s="241" t="s">
        <v>320</v>
      </c>
      <c r="AU170" s="241" t="s">
        <v>95</v>
      </c>
      <c r="AY170" s="15" t="s">
        <v>176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5" t="s">
        <v>93</v>
      </c>
      <c r="BK170" s="242">
        <f>ROUND(I170*H170,2)</f>
        <v>0</v>
      </c>
      <c r="BL170" s="15" t="s">
        <v>258</v>
      </c>
      <c r="BM170" s="241" t="s">
        <v>1686</v>
      </c>
    </row>
    <row r="171" spans="1:47" s="2" customFormat="1" ht="12">
      <c r="A171" s="37"/>
      <c r="B171" s="38"/>
      <c r="C171" s="39"/>
      <c r="D171" s="243" t="s">
        <v>183</v>
      </c>
      <c r="E171" s="39"/>
      <c r="F171" s="244" t="s">
        <v>1685</v>
      </c>
      <c r="G171" s="39"/>
      <c r="H171" s="39"/>
      <c r="I171" s="245"/>
      <c r="J171" s="39"/>
      <c r="K171" s="39"/>
      <c r="L171" s="43"/>
      <c r="M171" s="246"/>
      <c r="N171" s="24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183</v>
      </c>
      <c r="AU171" s="15" t="s">
        <v>95</v>
      </c>
    </row>
    <row r="172" spans="1:51" s="13" customFormat="1" ht="12">
      <c r="A172" s="13"/>
      <c r="B172" s="248"/>
      <c r="C172" s="249"/>
      <c r="D172" s="243" t="s">
        <v>246</v>
      </c>
      <c r="E172" s="250" t="s">
        <v>1</v>
      </c>
      <c r="F172" s="251" t="s">
        <v>204</v>
      </c>
      <c r="G172" s="249"/>
      <c r="H172" s="252">
        <v>6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246</v>
      </c>
      <c r="AU172" s="258" t="s">
        <v>95</v>
      </c>
      <c r="AV172" s="13" t="s">
        <v>95</v>
      </c>
      <c r="AW172" s="13" t="s">
        <v>40</v>
      </c>
      <c r="AX172" s="13" t="s">
        <v>93</v>
      </c>
      <c r="AY172" s="258" t="s">
        <v>176</v>
      </c>
    </row>
    <row r="173" spans="1:65" s="2" customFormat="1" ht="16.5" customHeight="1">
      <c r="A173" s="37"/>
      <c r="B173" s="38"/>
      <c r="C173" s="263" t="s">
        <v>249</v>
      </c>
      <c r="D173" s="263" t="s">
        <v>320</v>
      </c>
      <c r="E173" s="264" t="s">
        <v>474</v>
      </c>
      <c r="F173" s="265" t="s">
        <v>475</v>
      </c>
      <c r="G173" s="266" t="s">
        <v>476</v>
      </c>
      <c r="H173" s="267">
        <v>1</v>
      </c>
      <c r="I173" s="268"/>
      <c r="J173" s="269">
        <f>ROUND(I173*H173,2)</f>
        <v>0</v>
      </c>
      <c r="K173" s="270"/>
      <c r="L173" s="271"/>
      <c r="M173" s="272" t="s">
        <v>1</v>
      </c>
      <c r="N173" s="273" t="s">
        <v>50</v>
      </c>
      <c r="O173" s="90"/>
      <c r="P173" s="239">
        <f>O173*H173</f>
        <v>0</v>
      </c>
      <c r="Q173" s="239">
        <v>0.001</v>
      </c>
      <c r="R173" s="239">
        <f>Q173*H173</f>
        <v>0.001</v>
      </c>
      <c r="S173" s="239">
        <v>0</v>
      </c>
      <c r="T173" s="24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1" t="s">
        <v>95</v>
      </c>
      <c r="AT173" s="241" t="s">
        <v>320</v>
      </c>
      <c r="AU173" s="241" t="s">
        <v>95</v>
      </c>
      <c r="AY173" s="15" t="s">
        <v>176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5" t="s">
        <v>93</v>
      </c>
      <c r="BK173" s="242">
        <f>ROUND(I173*H173,2)</f>
        <v>0</v>
      </c>
      <c r="BL173" s="15" t="s">
        <v>93</v>
      </c>
      <c r="BM173" s="241" t="s">
        <v>1687</v>
      </c>
    </row>
    <row r="174" spans="1:47" s="2" customFormat="1" ht="12">
      <c r="A174" s="37"/>
      <c r="B174" s="38"/>
      <c r="C174" s="39"/>
      <c r="D174" s="243" t="s">
        <v>183</v>
      </c>
      <c r="E174" s="39"/>
      <c r="F174" s="244" t="s">
        <v>475</v>
      </c>
      <c r="G174" s="39"/>
      <c r="H174" s="39"/>
      <c r="I174" s="245"/>
      <c r="J174" s="39"/>
      <c r="K174" s="39"/>
      <c r="L174" s="43"/>
      <c r="M174" s="246"/>
      <c r="N174" s="24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183</v>
      </c>
      <c r="AU174" s="15" t="s">
        <v>95</v>
      </c>
    </row>
    <row r="175" spans="1:51" s="13" customFormat="1" ht="12">
      <c r="A175" s="13"/>
      <c r="B175" s="248"/>
      <c r="C175" s="249"/>
      <c r="D175" s="243" t="s">
        <v>246</v>
      </c>
      <c r="E175" s="250" t="s">
        <v>1</v>
      </c>
      <c r="F175" s="251" t="s">
        <v>93</v>
      </c>
      <c r="G175" s="249"/>
      <c r="H175" s="252">
        <v>1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246</v>
      </c>
      <c r="AU175" s="258" t="s">
        <v>95</v>
      </c>
      <c r="AV175" s="13" t="s">
        <v>95</v>
      </c>
      <c r="AW175" s="13" t="s">
        <v>40</v>
      </c>
      <c r="AX175" s="13" t="s">
        <v>93</v>
      </c>
      <c r="AY175" s="258" t="s">
        <v>176</v>
      </c>
    </row>
    <row r="176" spans="1:63" s="12" customFormat="1" ht="22.8" customHeight="1">
      <c r="A176" s="12"/>
      <c r="B176" s="213"/>
      <c r="C176" s="214"/>
      <c r="D176" s="215" t="s">
        <v>84</v>
      </c>
      <c r="E176" s="227" t="s">
        <v>196</v>
      </c>
      <c r="F176" s="227" t="s">
        <v>493</v>
      </c>
      <c r="G176" s="214"/>
      <c r="H176" s="214"/>
      <c r="I176" s="217"/>
      <c r="J176" s="228">
        <f>BK176</f>
        <v>0</v>
      </c>
      <c r="K176" s="214"/>
      <c r="L176" s="219"/>
      <c r="M176" s="220"/>
      <c r="N176" s="221"/>
      <c r="O176" s="221"/>
      <c r="P176" s="222">
        <f>SUM(P177:P182)</f>
        <v>0</v>
      </c>
      <c r="Q176" s="221"/>
      <c r="R176" s="222">
        <f>SUM(R177:R182)</f>
        <v>1.1427820000000002</v>
      </c>
      <c r="S176" s="221"/>
      <c r="T176" s="223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4" t="s">
        <v>93</v>
      </c>
      <c r="AT176" s="225" t="s">
        <v>84</v>
      </c>
      <c r="AU176" s="225" t="s">
        <v>93</v>
      </c>
      <c r="AY176" s="224" t="s">
        <v>176</v>
      </c>
      <c r="BK176" s="226">
        <f>SUM(BK177:BK182)</f>
        <v>0</v>
      </c>
    </row>
    <row r="177" spans="1:65" s="2" customFormat="1" ht="16.5" customHeight="1">
      <c r="A177" s="37"/>
      <c r="B177" s="38"/>
      <c r="C177" s="229" t="s">
        <v>8</v>
      </c>
      <c r="D177" s="229" t="s">
        <v>177</v>
      </c>
      <c r="E177" s="230" t="s">
        <v>499</v>
      </c>
      <c r="F177" s="231" t="s">
        <v>500</v>
      </c>
      <c r="G177" s="232" t="s">
        <v>334</v>
      </c>
      <c r="H177" s="233">
        <v>0.6</v>
      </c>
      <c r="I177" s="234"/>
      <c r="J177" s="235">
        <f>ROUND(I177*H177,2)</f>
        <v>0</v>
      </c>
      <c r="K177" s="236"/>
      <c r="L177" s="43"/>
      <c r="M177" s="237" t="s">
        <v>1</v>
      </c>
      <c r="N177" s="238" t="s">
        <v>50</v>
      </c>
      <c r="O177" s="90"/>
      <c r="P177" s="239">
        <f>O177*H177</f>
        <v>0</v>
      </c>
      <c r="Q177" s="239">
        <v>1.89077</v>
      </c>
      <c r="R177" s="239">
        <f>Q177*H177</f>
        <v>1.134462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196</v>
      </c>
      <c r="AT177" s="241" t="s">
        <v>177</v>
      </c>
      <c r="AU177" s="241" t="s">
        <v>95</v>
      </c>
      <c r="AY177" s="15" t="s">
        <v>176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5" t="s">
        <v>93</v>
      </c>
      <c r="BK177" s="242">
        <f>ROUND(I177*H177,2)</f>
        <v>0</v>
      </c>
      <c r="BL177" s="15" t="s">
        <v>196</v>
      </c>
      <c r="BM177" s="241" t="s">
        <v>1688</v>
      </c>
    </row>
    <row r="178" spans="1:47" s="2" customFormat="1" ht="12">
      <c r="A178" s="37"/>
      <c r="B178" s="38"/>
      <c r="C178" s="39"/>
      <c r="D178" s="243" t="s">
        <v>183</v>
      </c>
      <c r="E178" s="39"/>
      <c r="F178" s="244" t="s">
        <v>502</v>
      </c>
      <c r="G178" s="39"/>
      <c r="H178" s="39"/>
      <c r="I178" s="245"/>
      <c r="J178" s="39"/>
      <c r="K178" s="39"/>
      <c r="L178" s="43"/>
      <c r="M178" s="246"/>
      <c r="N178" s="24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183</v>
      </c>
      <c r="AU178" s="15" t="s">
        <v>95</v>
      </c>
    </row>
    <row r="179" spans="1:51" s="13" customFormat="1" ht="12">
      <c r="A179" s="13"/>
      <c r="B179" s="248"/>
      <c r="C179" s="249"/>
      <c r="D179" s="243" t="s">
        <v>246</v>
      </c>
      <c r="E179" s="250" t="s">
        <v>1</v>
      </c>
      <c r="F179" s="251" t="s">
        <v>1673</v>
      </c>
      <c r="G179" s="249"/>
      <c r="H179" s="252">
        <v>0.6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246</v>
      </c>
      <c r="AU179" s="258" t="s">
        <v>95</v>
      </c>
      <c r="AV179" s="13" t="s">
        <v>95</v>
      </c>
      <c r="AW179" s="13" t="s">
        <v>40</v>
      </c>
      <c r="AX179" s="13" t="s">
        <v>93</v>
      </c>
      <c r="AY179" s="258" t="s">
        <v>176</v>
      </c>
    </row>
    <row r="180" spans="1:65" s="2" customFormat="1" ht="21.75" customHeight="1">
      <c r="A180" s="37"/>
      <c r="B180" s="38"/>
      <c r="C180" s="263" t="s">
        <v>258</v>
      </c>
      <c r="D180" s="263" t="s">
        <v>320</v>
      </c>
      <c r="E180" s="264" t="s">
        <v>1689</v>
      </c>
      <c r="F180" s="265" t="s">
        <v>1690</v>
      </c>
      <c r="G180" s="266" t="s">
        <v>300</v>
      </c>
      <c r="H180" s="267">
        <v>13</v>
      </c>
      <c r="I180" s="268"/>
      <c r="J180" s="269">
        <f>ROUND(I180*H180,2)</f>
        <v>0</v>
      </c>
      <c r="K180" s="270"/>
      <c r="L180" s="271"/>
      <c r="M180" s="272" t="s">
        <v>1</v>
      </c>
      <c r="N180" s="273" t="s">
        <v>50</v>
      </c>
      <c r="O180" s="90"/>
      <c r="P180" s="239">
        <f>O180*H180</f>
        <v>0</v>
      </c>
      <c r="Q180" s="239">
        <v>0.00064</v>
      </c>
      <c r="R180" s="239">
        <f>Q180*H180</f>
        <v>0.008320000000000001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95</v>
      </c>
      <c r="AT180" s="241" t="s">
        <v>320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93</v>
      </c>
      <c r="BM180" s="241" t="s">
        <v>1691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1690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51" s="13" customFormat="1" ht="12">
      <c r="A182" s="13"/>
      <c r="B182" s="248"/>
      <c r="C182" s="249"/>
      <c r="D182" s="243" t="s">
        <v>246</v>
      </c>
      <c r="E182" s="250" t="s">
        <v>1</v>
      </c>
      <c r="F182" s="251" t="s">
        <v>242</v>
      </c>
      <c r="G182" s="249"/>
      <c r="H182" s="252">
        <v>13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246</v>
      </c>
      <c r="AU182" s="258" t="s">
        <v>95</v>
      </c>
      <c r="AV182" s="13" t="s">
        <v>95</v>
      </c>
      <c r="AW182" s="13" t="s">
        <v>40</v>
      </c>
      <c r="AX182" s="13" t="s">
        <v>93</v>
      </c>
      <c r="AY182" s="258" t="s">
        <v>176</v>
      </c>
    </row>
    <row r="183" spans="1:63" s="12" customFormat="1" ht="22.8" customHeight="1">
      <c r="A183" s="12"/>
      <c r="B183" s="213"/>
      <c r="C183" s="214"/>
      <c r="D183" s="215" t="s">
        <v>84</v>
      </c>
      <c r="E183" s="227" t="s">
        <v>175</v>
      </c>
      <c r="F183" s="227" t="s">
        <v>504</v>
      </c>
      <c r="G183" s="214"/>
      <c r="H183" s="214"/>
      <c r="I183" s="217"/>
      <c r="J183" s="228">
        <f>BK183</f>
        <v>0</v>
      </c>
      <c r="K183" s="214"/>
      <c r="L183" s="219"/>
      <c r="M183" s="220"/>
      <c r="N183" s="221"/>
      <c r="O183" s="221"/>
      <c r="P183" s="222">
        <v>0</v>
      </c>
      <c r="Q183" s="221"/>
      <c r="R183" s="222">
        <v>0</v>
      </c>
      <c r="S183" s="221"/>
      <c r="T183" s="223"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4" t="s">
        <v>93</v>
      </c>
      <c r="AT183" s="225" t="s">
        <v>84</v>
      </c>
      <c r="AU183" s="225" t="s">
        <v>93</v>
      </c>
      <c r="AY183" s="224" t="s">
        <v>176</v>
      </c>
      <c r="BK183" s="226">
        <v>0</v>
      </c>
    </row>
    <row r="184" spans="1:63" s="12" customFormat="1" ht="22.8" customHeight="1">
      <c r="A184" s="12"/>
      <c r="B184" s="213"/>
      <c r="C184" s="214"/>
      <c r="D184" s="215" t="s">
        <v>84</v>
      </c>
      <c r="E184" s="227" t="s">
        <v>218</v>
      </c>
      <c r="F184" s="227" t="s">
        <v>1692</v>
      </c>
      <c r="G184" s="214"/>
      <c r="H184" s="214"/>
      <c r="I184" s="217"/>
      <c r="J184" s="228">
        <f>BK184</f>
        <v>0</v>
      </c>
      <c r="K184" s="214"/>
      <c r="L184" s="219"/>
      <c r="M184" s="220"/>
      <c r="N184" s="221"/>
      <c r="O184" s="221"/>
      <c r="P184" s="222">
        <f>P185</f>
        <v>0</v>
      </c>
      <c r="Q184" s="221"/>
      <c r="R184" s="222">
        <f>R185</f>
        <v>0</v>
      </c>
      <c r="S184" s="221"/>
      <c r="T184" s="223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4" t="s">
        <v>93</v>
      </c>
      <c r="AT184" s="225" t="s">
        <v>84</v>
      </c>
      <c r="AU184" s="225" t="s">
        <v>93</v>
      </c>
      <c r="AY184" s="224" t="s">
        <v>176</v>
      </c>
      <c r="BK184" s="226">
        <f>BK185</f>
        <v>0</v>
      </c>
    </row>
    <row r="185" spans="1:63" s="12" customFormat="1" ht="20.85" customHeight="1">
      <c r="A185" s="12"/>
      <c r="B185" s="213"/>
      <c r="C185" s="214"/>
      <c r="D185" s="215" t="s">
        <v>84</v>
      </c>
      <c r="E185" s="227" t="s">
        <v>716</v>
      </c>
      <c r="F185" s="227" t="s">
        <v>717</v>
      </c>
      <c r="G185" s="214"/>
      <c r="H185" s="214"/>
      <c r="I185" s="217"/>
      <c r="J185" s="228">
        <f>BK185</f>
        <v>0</v>
      </c>
      <c r="K185" s="214"/>
      <c r="L185" s="219"/>
      <c r="M185" s="220"/>
      <c r="N185" s="221"/>
      <c r="O185" s="221"/>
      <c r="P185" s="222">
        <v>0</v>
      </c>
      <c r="Q185" s="221"/>
      <c r="R185" s="222">
        <v>0</v>
      </c>
      <c r="S185" s="221"/>
      <c r="T185" s="223"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4" t="s">
        <v>93</v>
      </c>
      <c r="AT185" s="225" t="s">
        <v>84</v>
      </c>
      <c r="AU185" s="225" t="s">
        <v>95</v>
      </c>
      <c r="AY185" s="224" t="s">
        <v>176</v>
      </c>
      <c r="BK185" s="226">
        <v>0</v>
      </c>
    </row>
    <row r="186" spans="1:63" s="12" customFormat="1" ht="25.9" customHeight="1">
      <c r="A186" s="12"/>
      <c r="B186" s="213"/>
      <c r="C186" s="214"/>
      <c r="D186" s="215" t="s">
        <v>84</v>
      </c>
      <c r="E186" s="216" t="s">
        <v>769</v>
      </c>
      <c r="F186" s="216" t="s">
        <v>770</v>
      </c>
      <c r="G186" s="214"/>
      <c r="H186" s="214"/>
      <c r="I186" s="217"/>
      <c r="J186" s="218">
        <f>BK186</f>
        <v>0</v>
      </c>
      <c r="K186" s="214"/>
      <c r="L186" s="219"/>
      <c r="M186" s="220"/>
      <c r="N186" s="221"/>
      <c r="O186" s="221"/>
      <c r="P186" s="222">
        <f>P187</f>
        <v>0</v>
      </c>
      <c r="Q186" s="221"/>
      <c r="R186" s="222">
        <f>R187</f>
        <v>0.04027</v>
      </c>
      <c r="S186" s="221"/>
      <c r="T186" s="22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4" t="s">
        <v>95</v>
      </c>
      <c r="AT186" s="225" t="s">
        <v>84</v>
      </c>
      <c r="AU186" s="225" t="s">
        <v>85</v>
      </c>
      <c r="AY186" s="224" t="s">
        <v>176</v>
      </c>
      <c r="BK186" s="226">
        <f>BK187</f>
        <v>0</v>
      </c>
    </row>
    <row r="187" spans="1:63" s="12" customFormat="1" ht="22.8" customHeight="1">
      <c r="A187" s="12"/>
      <c r="B187" s="213"/>
      <c r="C187" s="214"/>
      <c r="D187" s="215" t="s">
        <v>84</v>
      </c>
      <c r="E187" s="227" t="s">
        <v>1693</v>
      </c>
      <c r="F187" s="227" t="s">
        <v>1694</v>
      </c>
      <c r="G187" s="214"/>
      <c r="H187" s="214"/>
      <c r="I187" s="217"/>
      <c r="J187" s="228">
        <f>BK187</f>
        <v>0</v>
      </c>
      <c r="K187" s="214"/>
      <c r="L187" s="219"/>
      <c r="M187" s="220"/>
      <c r="N187" s="221"/>
      <c r="O187" s="221"/>
      <c r="P187" s="222">
        <f>SUM(P188:P207)</f>
        <v>0</v>
      </c>
      <c r="Q187" s="221"/>
      <c r="R187" s="222">
        <f>SUM(R188:R207)</f>
        <v>0.04027</v>
      </c>
      <c r="S187" s="221"/>
      <c r="T187" s="223">
        <f>SUM(T188:T207)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4" t="s">
        <v>95</v>
      </c>
      <c r="AT187" s="225" t="s">
        <v>84</v>
      </c>
      <c r="AU187" s="225" t="s">
        <v>93</v>
      </c>
      <c r="AY187" s="224" t="s">
        <v>176</v>
      </c>
      <c r="BK187" s="226">
        <f>SUM(BK188:BK207)</f>
        <v>0</v>
      </c>
    </row>
    <row r="188" spans="1:65" s="2" customFormat="1" ht="16.5" customHeight="1">
      <c r="A188" s="37"/>
      <c r="B188" s="38"/>
      <c r="C188" s="263" t="s">
        <v>188</v>
      </c>
      <c r="D188" s="263" t="s">
        <v>320</v>
      </c>
      <c r="E188" s="264" t="s">
        <v>1695</v>
      </c>
      <c r="F188" s="265" t="s">
        <v>1696</v>
      </c>
      <c r="G188" s="266" t="s">
        <v>577</v>
      </c>
      <c r="H188" s="267">
        <v>3</v>
      </c>
      <c r="I188" s="268"/>
      <c r="J188" s="269">
        <f>ROUND(I188*H188,2)</f>
        <v>0</v>
      </c>
      <c r="K188" s="270"/>
      <c r="L188" s="271"/>
      <c r="M188" s="272" t="s">
        <v>1</v>
      </c>
      <c r="N188" s="273" t="s">
        <v>50</v>
      </c>
      <c r="O188" s="90"/>
      <c r="P188" s="239">
        <f>O188*H188</f>
        <v>0</v>
      </c>
      <c r="Q188" s="239">
        <v>0.0003</v>
      </c>
      <c r="R188" s="239">
        <f>Q188*H188</f>
        <v>0.0009</v>
      </c>
      <c r="S188" s="239">
        <v>0</v>
      </c>
      <c r="T188" s="24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1" t="s">
        <v>95</v>
      </c>
      <c r="AT188" s="241" t="s">
        <v>320</v>
      </c>
      <c r="AU188" s="241" t="s">
        <v>95</v>
      </c>
      <c r="AY188" s="15" t="s">
        <v>176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5" t="s">
        <v>93</v>
      </c>
      <c r="BK188" s="242">
        <f>ROUND(I188*H188,2)</f>
        <v>0</v>
      </c>
      <c r="BL188" s="15" t="s">
        <v>93</v>
      </c>
      <c r="BM188" s="241" t="s">
        <v>1697</v>
      </c>
    </row>
    <row r="189" spans="1:47" s="2" customFormat="1" ht="12">
      <c r="A189" s="37"/>
      <c r="B189" s="38"/>
      <c r="C189" s="39"/>
      <c r="D189" s="243" t="s">
        <v>183</v>
      </c>
      <c r="E189" s="39"/>
      <c r="F189" s="244" t="s">
        <v>1696</v>
      </c>
      <c r="G189" s="39"/>
      <c r="H189" s="39"/>
      <c r="I189" s="245"/>
      <c r="J189" s="39"/>
      <c r="K189" s="39"/>
      <c r="L189" s="43"/>
      <c r="M189" s="246"/>
      <c r="N189" s="24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5" t="s">
        <v>183</v>
      </c>
      <c r="AU189" s="15" t="s">
        <v>95</v>
      </c>
    </row>
    <row r="190" spans="1:51" s="13" customFormat="1" ht="12">
      <c r="A190" s="13"/>
      <c r="B190" s="248"/>
      <c r="C190" s="249"/>
      <c r="D190" s="243" t="s">
        <v>246</v>
      </c>
      <c r="E190" s="250" t="s">
        <v>1</v>
      </c>
      <c r="F190" s="251" t="s">
        <v>129</v>
      </c>
      <c r="G190" s="249"/>
      <c r="H190" s="252">
        <v>3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246</v>
      </c>
      <c r="AU190" s="258" t="s">
        <v>95</v>
      </c>
      <c r="AV190" s="13" t="s">
        <v>95</v>
      </c>
      <c r="AW190" s="13" t="s">
        <v>40</v>
      </c>
      <c r="AX190" s="13" t="s">
        <v>93</v>
      </c>
      <c r="AY190" s="258" t="s">
        <v>176</v>
      </c>
    </row>
    <row r="191" spans="1:65" s="2" customFormat="1" ht="33" customHeight="1">
      <c r="A191" s="37"/>
      <c r="B191" s="38"/>
      <c r="C191" s="263" t="s">
        <v>374</v>
      </c>
      <c r="D191" s="263" t="s">
        <v>320</v>
      </c>
      <c r="E191" s="264" t="s">
        <v>1698</v>
      </c>
      <c r="F191" s="265" t="s">
        <v>1699</v>
      </c>
      <c r="G191" s="266" t="s">
        <v>300</v>
      </c>
      <c r="H191" s="267">
        <v>13</v>
      </c>
      <c r="I191" s="268"/>
      <c r="J191" s="269">
        <f>ROUND(I191*H191,2)</f>
        <v>0</v>
      </c>
      <c r="K191" s="270"/>
      <c r="L191" s="271"/>
      <c r="M191" s="272" t="s">
        <v>1</v>
      </c>
      <c r="N191" s="273" t="s">
        <v>50</v>
      </c>
      <c r="O191" s="90"/>
      <c r="P191" s="239">
        <f>O191*H191</f>
        <v>0</v>
      </c>
      <c r="Q191" s="239">
        <v>0.00069</v>
      </c>
      <c r="R191" s="239">
        <f>Q191*H191</f>
        <v>0.008969999999999999</v>
      </c>
      <c r="S191" s="239">
        <v>0</v>
      </c>
      <c r="T191" s="24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1" t="s">
        <v>95</v>
      </c>
      <c r="AT191" s="241" t="s">
        <v>320</v>
      </c>
      <c r="AU191" s="241" t="s">
        <v>95</v>
      </c>
      <c r="AY191" s="15" t="s">
        <v>176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5" t="s">
        <v>93</v>
      </c>
      <c r="BK191" s="242">
        <f>ROUND(I191*H191,2)</f>
        <v>0</v>
      </c>
      <c r="BL191" s="15" t="s">
        <v>93</v>
      </c>
      <c r="BM191" s="241" t="s">
        <v>1700</v>
      </c>
    </row>
    <row r="192" spans="1:47" s="2" customFormat="1" ht="12">
      <c r="A192" s="37"/>
      <c r="B192" s="38"/>
      <c r="C192" s="39"/>
      <c r="D192" s="243" t="s">
        <v>183</v>
      </c>
      <c r="E192" s="39"/>
      <c r="F192" s="244" t="s">
        <v>1701</v>
      </c>
      <c r="G192" s="39"/>
      <c r="H192" s="39"/>
      <c r="I192" s="245"/>
      <c r="J192" s="39"/>
      <c r="K192" s="39"/>
      <c r="L192" s="43"/>
      <c r="M192" s="246"/>
      <c r="N192" s="24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5" t="s">
        <v>183</v>
      </c>
      <c r="AU192" s="15" t="s">
        <v>95</v>
      </c>
    </row>
    <row r="193" spans="1:51" s="13" customFormat="1" ht="12">
      <c r="A193" s="13"/>
      <c r="B193" s="248"/>
      <c r="C193" s="249"/>
      <c r="D193" s="243" t="s">
        <v>246</v>
      </c>
      <c r="E193" s="250" t="s">
        <v>1</v>
      </c>
      <c r="F193" s="251" t="s">
        <v>242</v>
      </c>
      <c r="G193" s="249"/>
      <c r="H193" s="252">
        <v>13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246</v>
      </c>
      <c r="AU193" s="258" t="s">
        <v>95</v>
      </c>
      <c r="AV193" s="13" t="s">
        <v>95</v>
      </c>
      <c r="AW193" s="13" t="s">
        <v>40</v>
      </c>
      <c r="AX193" s="13" t="s">
        <v>93</v>
      </c>
      <c r="AY193" s="258" t="s">
        <v>176</v>
      </c>
    </row>
    <row r="194" spans="1:65" s="2" customFormat="1" ht="24.15" customHeight="1">
      <c r="A194" s="37"/>
      <c r="B194" s="38"/>
      <c r="C194" s="263" t="s">
        <v>379</v>
      </c>
      <c r="D194" s="263" t="s">
        <v>320</v>
      </c>
      <c r="E194" s="264" t="s">
        <v>1702</v>
      </c>
      <c r="F194" s="265" t="s">
        <v>1703</v>
      </c>
      <c r="G194" s="266" t="s">
        <v>300</v>
      </c>
      <c r="H194" s="267">
        <v>25</v>
      </c>
      <c r="I194" s="268"/>
      <c r="J194" s="269">
        <f>ROUND(I194*H194,2)</f>
        <v>0</v>
      </c>
      <c r="K194" s="270"/>
      <c r="L194" s="271"/>
      <c r="M194" s="272" t="s">
        <v>1</v>
      </c>
      <c r="N194" s="273" t="s">
        <v>50</v>
      </c>
      <c r="O194" s="90"/>
      <c r="P194" s="239">
        <f>O194*H194</f>
        <v>0</v>
      </c>
      <c r="Q194" s="239">
        <v>0.001</v>
      </c>
      <c r="R194" s="239">
        <f>Q194*H194</f>
        <v>0.025</v>
      </c>
      <c r="S194" s="239">
        <v>0</v>
      </c>
      <c r="T194" s="24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1" t="s">
        <v>452</v>
      </c>
      <c r="AT194" s="241" t="s">
        <v>320</v>
      </c>
      <c r="AU194" s="241" t="s">
        <v>95</v>
      </c>
      <c r="AY194" s="15" t="s">
        <v>176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5" t="s">
        <v>93</v>
      </c>
      <c r="BK194" s="242">
        <f>ROUND(I194*H194,2)</f>
        <v>0</v>
      </c>
      <c r="BL194" s="15" t="s">
        <v>258</v>
      </c>
      <c r="BM194" s="241" t="s">
        <v>1704</v>
      </c>
    </row>
    <row r="195" spans="1:47" s="2" customFormat="1" ht="12">
      <c r="A195" s="37"/>
      <c r="B195" s="38"/>
      <c r="C195" s="39"/>
      <c r="D195" s="243" t="s">
        <v>183</v>
      </c>
      <c r="E195" s="39"/>
      <c r="F195" s="244" t="s">
        <v>1703</v>
      </c>
      <c r="G195" s="39"/>
      <c r="H195" s="39"/>
      <c r="I195" s="245"/>
      <c r="J195" s="39"/>
      <c r="K195" s="39"/>
      <c r="L195" s="43"/>
      <c r="M195" s="246"/>
      <c r="N195" s="24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5" t="s">
        <v>183</v>
      </c>
      <c r="AU195" s="15" t="s">
        <v>95</v>
      </c>
    </row>
    <row r="196" spans="1:51" s="13" customFormat="1" ht="12">
      <c r="A196" s="13"/>
      <c r="B196" s="248"/>
      <c r="C196" s="249"/>
      <c r="D196" s="243" t="s">
        <v>246</v>
      </c>
      <c r="E196" s="250" t="s">
        <v>1</v>
      </c>
      <c r="F196" s="251" t="s">
        <v>412</v>
      </c>
      <c r="G196" s="249"/>
      <c r="H196" s="252">
        <v>25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8" t="s">
        <v>246</v>
      </c>
      <c r="AU196" s="258" t="s">
        <v>95</v>
      </c>
      <c r="AV196" s="13" t="s">
        <v>95</v>
      </c>
      <c r="AW196" s="13" t="s">
        <v>40</v>
      </c>
      <c r="AX196" s="13" t="s">
        <v>93</v>
      </c>
      <c r="AY196" s="258" t="s">
        <v>176</v>
      </c>
    </row>
    <row r="197" spans="1:65" s="2" customFormat="1" ht="24.15" customHeight="1">
      <c r="A197" s="37"/>
      <c r="B197" s="38"/>
      <c r="C197" s="263" t="s">
        <v>383</v>
      </c>
      <c r="D197" s="263" t="s">
        <v>320</v>
      </c>
      <c r="E197" s="264" t="s">
        <v>1705</v>
      </c>
      <c r="F197" s="265" t="s">
        <v>1706</v>
      </c>
      <c r="G197" s="266" t="s">
        <v>577</v>
      </c>
      <c r="H197" s="267">
        <v>1</v>
      </c>
      <c r="I197" s="268"/>
      <c r="J197" s="269">
        <f>ROUND(I197*H197,2)</f>
        <v>0</v>
      </c>
      <c r="K197" s="270"/>
      <c r="L197" s="271"/>
      <c r="M197" s="272" t="s">
        <v>1</v>
      </c>
      <c r="N197" s="273" t="s">
        <v>50</v>
      </c>
      <c r="O197" s="90"/>
      <c r="P197" s="239">
        <f>O197*H197</f>
        <v>0</v>
      </c>
      <c r="Q197" s="239">
        <v>0.005</v>
      </c>
      <c r="R197" s="239">
        <f>Q197*H197</f>
        <v>0.005</v>
      </c>
      <c r="S197" s="239">
        <v>0</v>
      </c>
      <c r="T197" s="24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1" t="s">
        <v>452</v>
      </c>
      <c r="AT197" s="241" t="s">
        <v>320</v>
      </c>
      <c r="AU197" s="241" t="s">
        <v>95</v>
      </c>
      <c r="AY197" s="15" t="s">
        <v>176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5" t="s">
        <v>93</v>
      </c>
      <c r="BK197" s="242">
        <f>ROUND(I197*H197,2)</f>
        <v>0</v>
      </c>
      <c r="BL197" s="15" t="s">
        <v>258</v>
      </c>
      <c r="BM197" s="241" t="s">
        <v>1707</v>
      </c>
    </row>
    <row r="198" spans="1:47" s="2" customFormat="1" ht="12">
      <c r="A198" s="37"/>
      <c r="B198" s="38"/>
      <c r="C198" s="39"/>
      <c r="D198" s="243" t="s">
        <v>183</v>
      </c>
      <c r="E198" s="39"/>
      <c r="F198" s="244" t="s">
        <v>1706</v>
      </c>
      <c r="G198" s="39"/>
      <c r="H198" s="39"/>
      <c r="I198" s="245"/>
      <c r="J198" s="39"/>
      <c r="K198" s="39"/>
      <c r="L198" s="43"/>
      <c r="M198" s="246"/>
      <c r="N198" s="247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5" t="s">
        <v>183</v>
      </c>
      <c r="AU198" s="15" t="s">
        <v>95</v>
      </c>
    </row>
    <row r="199" spans="1:51" s="13" customFormat="1" ht="12">
      <c r="A199" s="13"/>
      <c r="B199" s="248"/>
      <c r="C199" s="249"/>
      <c r="D199" s="243" t="s">
        <v>246</v>
      </c>
      <c r="E199" s="250" t="s">
        <v>1</v>
      </c>
      <c r="F199" s="251" t="s">
        <v>93</v>
      </c>
      <c r="G199" s="249"/>
      <c r="H199" s="252">
        <v>1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246</v>
      </c>
      <c r="AU199" s="258" t="s">
        <v>95</v>
      </c>
      <c r="AV199" s="13" t="s">
        <v>95</v>
      </c>
      <c r="AW199" s="13" t="s">
        <v>40</v>
      </c>
      <c r="AX199" s="13" t="s">
        <v>93</v>
      </c>
      <c r="AY199" s="258" t="s">
        <v>176</v>
      </c>
    </row>
    <row r="200" spans="1:65" s="2" customFormat="1" ht="24.15" customHeight="1">
      <c r="A200" s="37"/>
      <c r="B200" s="38"/>
      <c r="C200" s="263" t="s">
        <v>7</v>
      </c>
      <c r="D200" s="263" t="s">
        <v>320</v>
      </c>
      <c r="E200" s="264" t="s">
        <v>1708</v>
      </c>
      <c r="F200" s="265" t="s">
        <v>1709</v>
      </c>
      <c r="G200" s="266" t="s">
        <v>577</v>
      </c>
      <c r="H200" s="267">
        <v>1</v>
      </c>
      <c r="I200" s="268"/>
      <c r="J200" s="269">
        <f>ROUND(I200*H200,2)</f>
        <v>0</v>
      </c>
      <c r="K200" s="270"/>
      <c r="L200" s="271"/>
      <c r="M200" s="272" t="s">
        <v>1</v>
      </c>
      <c r="N200" s="273" t="s">
        <v>50</v>
      </c>
      <c r="O200" s="90"/>
      <c r="P200" s="239">
        <f>O200*H200</f>
        <v>0</v>
      </c>
      <c r="Q200" s="239">
        <v>0.0004</v>
      </c>
      <c r="R200" s="239">
        <f>Q200*H200</f>
        <v>0.0004</v>
      </c>
      <c r="S200" s="239">
        <v>0</v>
      </c>
      <c r="T200" s="24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1" t="s">
        <v>452</v>
      </c>
      <c r="AT200" s="241" t="s">
        <v>320</v>
      </c>
      <c r="AU200" s="241" t="s">
        <v>95</v>
      </c>
      <c r="AY200" s="15" t="s">
        <v>176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5" t="s">
        <v>93</v>
      </c>
      <c r="BK200" s="242">
        <f>ROUND(I200*H200,2)</f>
        <v>0</v>
      </c>
      <c r="BL200" s="15" t="s">
        <v>258</v>
      </c>
      <c r="BM200" s="241" t="s">
        <v>1710</v>
      </c>
    </row>
    <row r="201" spans="1:47" s="2" customFormat="1" ht="12">
      <c r="A201" s="37"/>
      <c r="B201" s="38"/>
      <c r="C201" s="39"/>
      <c r="D201" s="243" t="s">
        <v>183</v>
      </c>
      <c r="E201" s="39"/>
      <c r="F201" s="244" t="s">
        <v>1709</v>
      </c>
      <c r="G201" s="39"/>
      <c r="H201" s="39"/>
      <c r="I201" s="245"/>
      <c r="J201" s="39"/>
      <c r="K201" s="39"/>
      <c r="L201" s="43"/>
      <c r="M201" s="246"/>
      <c r="N201" s="24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5" t="s">
        <v>183</v>
      </c>
      <c r="AU201" s="15" t="s">
        <v>95</v>
      </c>
    </row>
    <row r="202" spans="1:51" s="13" customFormat="1" ht="12">
      <c r="A202" s="13"/>
      <c r="B202" s="248"/>
      <c r="C202" s="249"/>
      <c r="D202" s="243" t="s">
        <v>246</v>
      </c>
      <c r="E202" s="250" t="s">
        <v>1</v>
      </c>
      <c r="F202" s="251" t="s">
        <v>93</v>
      </c>
      <c r="G202" s="249"/>
      <c r="H202" s="252">
        <v>1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246</v>
      </c>
      <c r="AU202" s="258" t="s">
        <v>95</v>
      </c>
      <c r="AV202" s="13" t="s">
        <v>95</v>
      </c>
      <c r="AW202" s="13" t="s">
        <v>40</v>
      </c>
      <c r="AX202" s="13" t="s">
        <v>93</v>
      </c>
      <c r="AY202" s="258" t="s">
        <v>176</v>
      </c>
    </row>
    <row r="203" spans="1:65" s="2" customFormat="1" ht="44.25" customHeight="1">
      <c r="A203" s="37"/>
      <c r="B203" s="38"/>
      <c r="C203" s="229" t="s">
        <v>393</v>
      </c>
      <c r="D203" s="229" t="s">
        <v>177</v>
      </c>
      <c r="E203" s="230" t="s">
        <v>1711</v>
      </c>
      <c r="F203" s="231" t="s">
        <v>1712</v>
      </c>
      <c r="G203" s="232" t="s">
        <v>577</v>
      </c>
      <c r="H203" s="233">
        <v>1</v>
      </c>
      <c r="I203" s="234"/>
      <c r="J203" s="235">
        <f>ROUND(I203*H203,2)</f>
        <v>0</v>
      </c>
      <c r="K203" s="236"/>
      <c r="L203" s="43"/>
      <c r="M203" s="237" t="s">
        <v>1</v>
      </c>
      <c r="N203" s="238" t="s">
        <v>50</v>
      </c>
      <c r="O203" s="90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1" t="s">
        <v>93</v>
      </c>
      <c r="AT203" s="241" t="s">
        <v>177</v>
      </c>
      <c r="AU203" s="241" t="s">
        <v>95</v>
      </c>
      <c r="AY203" s="15" t="s">
        <v>176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5" t="s">
        <v>93</v>
      </c>
      <c r="BK203" s="242">
        <f>ROUND(I203*H203,2)</f>
        <v>0</v>
      </c>
      <c r="BL203" s="15" t="s">
        <v>93</v>
      </c>
      <c r="BM203" s="241" t="s">
        <v>1713</v>
      </c>
    </row>
    <row r="204" spans="1:47" s="2" customFormat="1" ht="12">
      <c r="A204" s="37"/>
      <c r="B204" s="38"/>
      <c r="C204" s="39"/>
      <c r="D204" s="243" t="s">
        <v>183</v>
      </c>
      <c r="E204" s="39"/>
      <c r="F204" s="244" t="s">
        <v>1712</v>
      </c>
      <c r="G204" s="39"/>
      <c r="H204" s="39"/>
      <c r="I204" s="245"/>
      <c r="J204" s="39"/>
      <c r="K204" s="39"/>
      <c r="L204" s="43"/>
      <c r="M204" s="246"/>
      <c r="N204" s="24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5" t="s">
        <v>183</v>
      </c>
      <c r="AU204" s="15" t="s">
        <v>95</v>
      </c>
    </row>
    <row r="205" spans="1:65" s="2" customFormat="1" ht="37.8" customHeight="1">
      <c r="A205" s="37"/>
      <c r="B205" s="38"/>
      <c r="C205" s="229" t="s">
        <v>400</v>
      </c>
      <c r="D205" s="229" t="s">
        <v>177</v>
      </c>
      <c r="E205" s="230" t="s">
        <v>1714</v>
      </c>
      <c r="F205" s="231" t="s">
        <v>1715</v>
      </c>
      <c r="G205" s="232" t="s">
        <v>237</v>
      </c>
      <c r="H205" s="233">
        <v>1</v>
      </c>
      <c r="I205" s="234"/>
      <c r="J205" s="235">
        <f>ROUND(I205*H205,2)</f>
        <v>0</v>
      </c>
      <c r="K205" s="236"/>
      <c r="L205" s="43"/>
      <c r="M205" s="237" t="s">
        <v>1</v>
      </c>
      <c r="N205" s="238" t="s">
        <v>50</v>
      </c>
      <c r="O205" s="90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1" t="s">
        <v>258</v>
      </c>
      <c r="AT205" s="241" t="s">
        <v>177</v>
      </c>
      <c r="AU205" s="241" t="s">
        <v>95</v>
      </c>
      <c r="AY205" s="15" t="s">
        <v>176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5" t="s">
        <v>93</v>
      </c>
      <c r="BK205" s="242">
        <f>ROUND(I205*H205,2)</f>
        <v>0</v>
      </c>
      <c r="BL205" s="15" t="s">
        <v>258</v>
      </c>
      <c r="BM205" s="241" t="s">
        <v>1716</v>
      </c>
    </row>
    <row r="206" spans="1:47" s="2" customFormat="1" ht="12">
      <c r="A206" s="37"/>
      <c r="B206" s="38"/>
      <c r="C206" s="39"/>
      <c r="D206" s="243" t="s">
        <v>183</v>
      </c>
      <c r="E206" s="39"/>
      <c r="F206" s="244" t="s">
        <v>1715</v>
      </c>
      <c r="G206" s="39"/>
      <c r="H206" s="39"/>
      <c r="I206" s="245"/>
      <c r="J206" s="39"/>
      <c r="K206" s="39"/>
      <c r="L206" s="43"/>
      <c r="M206" s="246"/>
      <c r="N206" s="247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5" t="s">
        <v>183</v>
      </c>
      <c r="AU206" s="15" t="s">
        <v>95</v>
      </c>
    </row>
    <row r="207" spans="1:51" s="13" customFormat="1" ht="12">
      <c r="A207" s="13"/>
      <c r="B207" s="248"/>
      <c r="C207" s="249"/>
      <c r="D207" s="243" t="s">
        <v>246</v>
      </c>
      <c r="E207" s="250" t="s">
        <v>1</v>
      </c>
      <c r="F207" s="251" t="s">
        <v>93</v>
      </c>
      <c r="G207" s="249"/>
      <c r="H207" s="252">
        <v>1</v>
      </c>
      <c r="I207" s="253"/>
      <c r="J207" s="249"/>
      <c r="K207" s="249"/>
      <c r="L207" s="254"/>
      <c r="M207" s="274"/>
      <c r="N207" s="275"/>
      <c r="O207" s="275"/>
      <c r="P207" s="275"/>
      <c r="Q207" s="275"/>
      <c r="R207" s="275"/>
      <c r="S207" s="275"/>
      <c r="T207" s="27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246</v>
      </c>
      <c r="AU207" s="258" t="s">
        <v>95</v>
      </c>
      <c r="AV207" s="13" t="s">
        <v>95</v>
      </c>
      <c r="AW207" s="13" t="s">
        <v>40</v>
      </c>
      <c r="AX207" s="13" t="s">
        <v>93</v>
      </c>
      <c r="AY207" s="258" t="s">
        <v>176</v>
      </c>
    </row>
    <row r="208" spans="1:31" s="2" customFormat="1" ht="6.95" customHeight="1">
      <c r="A208" s="37"/>
      <c r="B208" s="65"/>
      <c r="C208" s="66"/>
      <c r="D208" s="66"/>
      <c r="E208" s="66"/>
      <c r="F208" s="66"/>
      <c r="G208" s="66"/>
      <c r="H208" s="66"/>
      <c r="I208" s="66"/>
      <c r="J208" s="66"/>
      <c r="K208" s="66"/>
      <c r="L208" s="43"/>
      <c r="M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</sheetData>
  <sheetProtection password="CC35" sheet="1" objects="1" scenarios="1" formatColumns="0" formatRows="0" autoFilter="0"/>
  <autoFilter ref="C130:K20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2:12" ht="12">
      <c r="B8" s="18"/>
      <c r="D8" s="150" t="s">
        <v>141</v>
      </c>
      <c r="L8" s="18"/>
    </row>
    <row r="9" spans="2:12" s="1" customFormat="1" ht="16.5" customHeight="1">
      <c r="B9" s="18"/>
      <c r="E9" s="151" t="s">
        <v>1546</v>
      </c>
      <c r="F9" s="1"/>
      <c r="G9" s="1"/>
      <c r="H9" s="1"/>
      <c r="L9" s="18"/>
    </row>
    <row r="10" spans="2:12" s="1" customFormat="1" ht="12" customHeight="1">
      <c r="B10" s="18"/>
      <c r="D10" s="150" t="s">
        <v>1547</v>
      </c>
      <c r="L10" s="18"/>
    </row>
    <row r="11" spans="1:31" s="2" customFormat="1" ht="16.5" customHeight="1">
      <c r="A11" s="37"/>
      <c r="B11" s="43"/>
      <c r="C11" s="37"/>
      <c r="D11" s="37"/>
      <c r="E11" s="164" t="s">
        <v>1636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1643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1717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107</v>
      </c>
      <c r="G15" s="37"/>
      <c r="H15" s="37"/>
      <c r="I15" s="150" t="s">
        <v>20</v>
      </c>
      <c r="J15" s="140" t="s">
        <v>1645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22</v>
      </c>
      <c r="E16" s="37"/>
      <c r="F16" s="140" t="s">
        <v>263</v>
      </c>
      <c r="G16" s="37"/>
      <c r="H16" s="37"/>
      <c r="I16" s="150" t="s">
        <v>24</v>
      </c>
      <c r="J16" s="153" t="str">
        <f>'Rekapitulace stavby'!AN8</f>
        <v>21. 4. 2023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21.8" customHeight="1">
      <c r="A17" s="37"/>
      <c r="B17" s="43"/>
      <c r="C17" s="37"/>
      <c r="D17" s="154" t="s">
        <v>26</v>
      </c>
      <c r="E17" s="37"/>
      <c r="F17" s="155" t="s">
        <v>1646</v>
      </c>
      <c r="G17" s="37"/>
      <c r="H17" s="37"/>
      <c r="I17" s="154" t="s">
        <v>28</v>
      </c>
      <c r="J17" s="155" t="s">
        <v>1647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30</v>
      </c>
      <c r="E18" s="37"/>
      <c r="F18" s="37"/>
      <c r="G18" s="37"/>
      <c r="H18" s="37"/>
      <c r="I18" s="150" t="s">
        <v>31</v>
      </c>
      <c r="J18" s="140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">
        <v>33</v>
      </c>
      <c r="F19" s="37"/>
      <c r="G19" s="37"/>
      <c r="H19" s="37"/>
      <c r="I19" s="150" t="s">
        <v>34</v>
      </c>
      <c r="J19" s="140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35</v>
      </c>
      <c r="E21" s="37"/>
      <c r="F21" s="37"/>
      <c r="G21" s="37"/>
      <c r="H21" s="37"/>
      <c r="I21" s="150" t="s">
        <v>31</v>
      </c>
      <c r="J21" s="31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1" t="str">
        <f>'Rekapitulace stavby'!E14</f>
        <v>Vyplň údaj</v>
      </c>
      <c r="F22" s="140"/>
      <c r="G22" s="140"/>
      <c r="H22" s="140"/>
      <c r="I22" s="150" t="s">
        <v>34</v>
      </c>
      <c r="J22" s="31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37</v>
      </c>
      <c r="E24" s="37"/>
      <c r="F24" s="37"/>
      <c r="G24" s="37"/>
      <c r="H24" s="37"/>
      <c r="I24" s="150" t="s">
        <v>31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">
        <v>39</v>
      </c>
      <c r="F25" s="37"/>
      <c r="G25" s="37"/>
      <c r="H25" s="37"/>
      <c r="I25" s="150" t="s">
        <v>34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41</v>
      </c>
      <c r="E27" s="37"/>
      <c r="F27" s="37"/>
      <c r="G27" s="37"/>
      <c r="H27" s="37"/>
      <c r="I27" s="150" t="s">
        <v>31</v>
      </c>
      <c r="J27" s="140" t="s">
        <v>1</v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">
        <v>148</v>
      </c>
      <c r="F28" s="37"/>
      <c r="G28" s="37"/>
      <c r="H28" s="37"/>
      <c r="I28" s="150" t="s">
        <v>34</v>
      </c>
      <c r="J28" s="140" t="s">
        <v>1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43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0"/>
      <c r="E33" s="160"/>
      <c r="F33" s="160"/>
      <c r="G33" s="160"/>
      <c r="H33" s="160"/>
      <c r="I33" s="160"/>
      <c r="J33" s="160"/>
      <c r="K33" s="160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1" t="s">
        <v>45</v>
      </c>
      <c r="E34" s="37"/>
      <c r="F34" s="37"/>
      <c r="G34" s="37"/>
      <c r="H34" s="37"/>
      <c r="I34" s="37"/>
      <c r="J34" s="162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0"/>
      <c r="E35" s="160"/>
      <c r="F35" s="160"/>
      <c r="G35" s="160"/>
      <c r="H35" s="160"/>
      <c r="I35" s="160"/>
      <c r="J35" s="160"/>
      <c r="K35" s="160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3" t="s">
        <v>47</v>
      </c>
      <c r="G36" s="37"/>
      <c r="H36" s="37"/>
      <c r="I36" s="163" t="s">
        <v>46</v>
      </c>
      <c r="J36" s="163" t="s">
        <v>48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4" t="s">
        <v>49</v>
      </c>
      <c r="E37" s="150" t="s">
        <v>50</v>
      </c>
      <c r="F37" s="165">
        <f>ROUND((SUM(BE133:BE214)),2)</f>
        <v>0</v>
      </c>
      <c r="G37" s="37"/>
      <c r="H37" s="37"/>
      <c r="I37" s="166">
        <v>0.21</v>
      </c>
      <c r="J37" s="165">
        <f>ROUND(((SUM(BE133:BE214))*I37),2)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51</v>
      </c>
      <c r="F38" s="165">
        <f>ROUND((SUM(BF133:BF214)),2)</f>
        <v>0</v>
      </c>
      <c r="G38" s="37"/>
      <c r="H38" s="37"/>
      <c r="I38" s="166">
        <v>0.15</v>
      </c>
      <c r="J38" s="165">
        <f>ROUND(((SUM(BF133:BF214))*I38),2)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52</v>
      </c>
      <c r="F39" s="165">
        <f>ROUND((SUM(BG133:BG214)),2)</f>
        <v>0</v>
      </c>
      <c r="G39" s="37"/>
      <c r="H39" s="37"/>
      <c r="I39" s="166">
        <v>0.21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53</v>
      </c>
      <c r="F40" s="165">
        <f>ROUND((SUM(BH133:BH214)),2)</f>
        <v>0</v>
      </c>
      <c r="G40" s="37"/>
      <c r="H40" s="37"/>
      <c r="I40" s="166">
        <v>0.15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54</v>
      </c>
      <c r="F41" s="165">
        <f>ROUND((SUM(BI133:BI214)),2)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7"/>
      <c r="D43" s="168" t="s">
        <v>55</v>
      </c>
      <c r="E43" s="169"/>
      <c r="F43" s="169"/>
      <c r="G43" s="170" t="s">
        <v>56</v>
      </c>
      <c r="H43" s="171" t="s">
        <v>57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 hidden="1">
      <c r="B85" s="19"/>
      <c r="C85" s="30" t="s">
        <v>141</v>
      </c>
      <c r="D85" s="20"/>
      <c r="E85" s="20"/>
      <c r="F85" s="20"/>
      <c r="G85" s="20"/>
      <c r="H85" s="20"/>
      <c r="I85" s="20"/>
      <c r="J85" s="20"/>
      <c r="K85" s="20"/>
      <c r="L85" s="18"/>
    </row>
    <row r="86" spans="2:12" s="1" customFormat="1" ht="16.5" customHeight="1" hidden="1">
      <c r="B86" s="19"/>
      <c r="C86" s="20"/>
      <c r="D86" s="20"/>
      <c r="E86" s="185" t="s">
        <v>1546</v>
      </c>
      <c r="F86" s="20"/>
      <c r="G86" s="20"/>
      <c r="H86" s="20"/>
      <c r="I86" s="20"/>
      <c r="J86" s="20"/>
      <c r="K86" s="20"/>
      <c r="L86" s="18"/>
    </row>
    <row r="87" spans="2:12" s="1" customFormat="1" ht="12" customHeight="1" hidden="1">
      <c r="B87" s="19"/>
      <c r="C87" s="30" t="s">
        <v>1547</v>
      </c>
      <c r="D87" s="20"/>
      <c r="E87" s="20"/>
      <c r="F87" s="20"/>
      <c r="G87" s="20"/>
      <c r="H87" s="20"/>
      <c r="I87" s="20"/>
      <c r="J87" s="20"/>
      <c r="K87" s="20"/>
      <c r="L87" s="18"/>
    </row>
    <row r="88" spans="1:31" s="2" customFormat="1" ht="16.5" customHeight="1" hidden="1">
      <c r="A88" s="37"/>
      <c r="B88" s="38"/>
      <c r="C88" s="39"/>
      <c r="D88" s="39"/>
      <c r="E88" s="281" t="s">
        <v>1636</v>
      </c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0" t="s">
        <v>1643</v>
      </c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 hidden="1">
      <c r="A90" s="37"/>
      <c r="B90" s="38"/>
      <c r="C90" s="39"/>
      <c r="D90" s="39"/>
      <c r="E90" s="75" t="str">
        <f>E13</f>
        <v>2022_3.8.2.2. - Dodávky a montáže ČSOV</v>
      </c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 hidden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 hidden="1">
      <c r="A92" s="37"/>
      <c r="B92" s="38"/>
      <c r="C92" s="30" t="s">
        <v>22</v>
      </c>
      <c r="D92" s="39"/>
      <c r="E92" s="39"/>
      <c r="F92" s="25" t="str">
        <f>F16</f>
        <v>Třeboň - Holičky</v>
      </c>
      <c r="G92" s="39"/>
      <c r="H92" s="39"/>
      <c r="I92" s="30" t="s">
        <v>24</v>
      </c>
      <c r="J92" s="78" t="str">
        <f>IF(J16="","",J16)</f>
        <v>21. 4. 2023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65" customHeight="1" hidden="1">
      <c r="A94" s="37"/>
      <c r="B94" s="38"/>
      <c r="C94" s="30" t="s">
        <v>30</v>
      </c>
      <c r="D94" s="39"/>
      <c r="E94" s="39"/>
      <c r="F94" s="25" t="str">
        <f>E19</f>
        <v>Město Třeboň</v>
      </c>
      <c r="G94" s="39"/>
      <c r="H94" s="39"/>
      <c r="I94" s="30" t="s">
        <v>37</v>
      </c>
      <c r="J94" s="35" t="str">
        <f>E25</f>
        <v>Vodohospodářský rozvoj a výstavba a.s.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 hidden="1">
      <c r="A95" s="37"/>
      <c r="B95" s="38"/>
      <c r="C95" s="30" t="s">
        <v>35</v>
      </c>
      <c r="D95" s="39"/>
      <c r="E95" s="39"/>
      <c r="F95" s="25" t="str">
        <f>IF(E22="","",E22)</f>
        <v>Vyplň údaj</v>
      </c>
      <c r="G95" s="39"/>
      <c r="H95" s="39"/>
      <c r="I95" s="30" t="s">
        <v>41</v>
      </c>
      <c r="J95" s="35" t="str">
        <f>E28</f>
        <v>Dvořák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" customHeight="1" hidden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29.25" customHeight="1" hidden="1">
      <c r="A97" s="37"/>
      <c r="B97" s="38"/>
      <c r="C97" s="186" t="s">
        <v>150</v>
      </c>
      <c r="D97" s="187"/>
      <c r="E97" s="187"/>
      <c r="F97" s="187"/>
      <c r="G97" s="187"/>
      <c r="H97" s="187"/>
      <c r="I97" s="187"/>
      <c r="J97" s="188" t="s">
        <v>151</v>
      </c>
      <c r="K97" s="187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47" s="2" customFormat="1" ht="22.8" customHeight="1" hidden="1">
      <c r="A99" s="37"/>
      <c r="B99" s="38"/>
      <c r="C99" s="189" t="s">
        <v>152</v>
      </c>
      <c r="D99" s="39"/>
      <c r="E99" s="39"/>
      <c r="F99" s="39"/>
      <c r="G99" s="39"/>
      <c r="H99" s="39"/>
      <c r="I99" s="39"/>
      <c r="J99" s="109">
        <f>J133</f>
        <v>0</v>
      </c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U99" s="15" t="s">
        <v>153</v>
      </c>
    </row>
    <row r="100" spans="1:31" s="9" customFormat="1" ht="24.95" customHeight="1" hidden="1">
      <c r="A100" s="9"/>
      <c r="B100" s="190"/>
      <c r="C100" s="191"/>
      <c r="D100" s="192" t="s">
        <v>264</v>
      </c>
      <c r="E100" s="193"/>
      <c r="F100" s="193"/>
      <c r="G100" s="193"/>
      <c r="H100" s="193"/>
      <c r="I100" s="193"/>
      <c r="J100" s="194">
        <f>J134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96"/>
      <c r="C101" s="132"/>
      <c r="D101" s="197" t="s">
        <v>265</v>
      </c>
      <c r="E101" s="198"/>
      <c r="F101" s="198"/>
      <c r="G101" s="198"/>
      <c r="H101" s="198"/>
      <c r="I101" s="198"/>
      <c r="J101" s="199">
        <f>J135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266</v>
      </c>
      <c r="E102" s="198"/>
      <c r="F102" s="198"/>
      <c r="G102" s="198"/>
      <c r="H102" s="198"/>
      <c r="I102" s="198"/>
      <c r="J102" s="199">
        <f>J136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268</v>
      </c>
      <c r="E103" s="198"/>
      <c r="F103" s="198"/>
      <c r="G103" s="198"/>
      <c r="H103" s="198"/>
      <c r="I103" s="198"/>
      <c r="J103" s="199">
        <f>J137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6"/>
      <c r="C104" s="132"/>
      <c r="D104" s="197" t="s">
        <v>269</v>
      </c>
      <c r="E104" s="198"/>
      <c r="F104" s="198"/>
      <c r="G104" s="198"/>
      <c r="H104" s="198"/>
      <c r="I104" s="198"/>
      <c r="J104" s="199">
        <f>J198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6"/>
      <c r="C105" s="132"/>
      <c r="D105" s="197" t="s">
        <v>1648</v>
      </c>
      <c r="E105" s="198"/>
      <c r="F105" s="198"/>
      <c r="G105" s="198"/>
      <c r="H105" s="198"/>
      <c r="I105" s="198"/>
      <c r="J105" s="199">
        <f>J199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 hidden="1">
      <c r="A106" s="10"/>
      <c r="B106" s="196"/>
      <c r="C106" s="132"/>
      <c r="D106" s="197" t="s">
        <v>273</v>
      </c>
      <c r="E106" s="198"/>
      <c r="F106" s="198"/>
      <c r="G106" s="198"/>
      <c r="H106" s="198"/>
      <c r="I106" s="198"/>
      <c r="J106" s="199">
        <f>J200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90"/>
      <c r="C107" s="191"/>
      <c r="D107" s="192" t="s">
        <v>275</v>
      </c>
      <c r="E107" s="193"/>
      <c r="F107" s="193"/>
      <c r="G107" s="193"/>
      <c r="H107" s="193"/>
      <c r="I107" s="193"/>
      <c r="J107" s="194">
        <f>J201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96"/>
      <c r="C108" s="132"/>
      <c r="D108" s="197" t="s">
        <v>1649</v>
      </c>
      <c r="E108" s="198"/>
      <c r="F108" s="198"/>
      <c r="G108" s="198"/>
      <c r="H108" s="198"/>
      <c r="I108" s="198"/>
      <c r="J108" s="199">
        <f>J202</f>
        <v>0</v>
      </c>
      <c r="K108" s="132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6"/>
      <c r="C109" s="132"/>
      <c r="D109" s="197" t="s">
        <v>1718</v>
      </c>
      <c r="E109" s="198"/>
      <c r="F109" s="198"/>
      <c r="G109" s="198"/>
      <c r="H109" s="198"/>
      <c r="I109" s="198"/>
      <c r="J109" s="199">
        <f>J203</f>
        <v>0</v>
      </c>
      <c r="K109" s="132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 hidden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2" hidden="1"/>
    <row r="113" ht="12" hidden="1"/>
    <row r="114" ht="12" hidden="1"/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1" t="s">
        <v>160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0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5" t="str">
        <f>E7</f>
        <v>Odkanalizování Holičky</v>
      </c>
      <c r="F119" s="30"/>
      <c r="G119" s="30"/>
      <c r="H119" s="30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19"/>
      <c r="C120" s="30" t="s">
        <v>141</v>
      </c>
      <c r="D120" s="20"/>
      <c r="E120" s="20"/>
      <c r="F120" s="20"/>
      <c r="G120" s="20"/>
      <c r="H120" s="20"/>
      <c r="I120" s="20"/>
      <c r="J120" s="20"/>
      <c r="K120" s="20"/>
      <c r="L120" s="18"/>
    </row>
    <row r="121" spans="2:12" s="1" customFormat="1" ht="16.5" customHeight="1">
      <c r="B121" s="19"/>
      <c r="C121" s="20"/>
      <c r="D121" s="20"/>
      <c r="E121" s="185" t="s">
        <v>1546</v>
      </c>
      <c r="F121" s="20"/>
      <c r="G121" s="20"/>
      <c r="H121" s="20"/>
      <c r="I121" s="20"/>
      <c r="J121" s="20"/>
      <c r="K121" s="20"/>
      <c r="L121" s="18"/>
    </row>
    <row r="122" spans="2:12" s="1" customFormat="1" ht="12" customHeight="1">
      <c r="B122" s="19"/>
      <c r="C122" s="30" t="s">
        <v>1547</v>
      </c>
      <c r="D122" s="20"/>
      <c r="E122" s="20"/>
      <c r="F122" s="20"/>
      <c r="G122" s="20"/>
      <c r="H122" s="20"/>
      <c r="I122" s="20"/>
      <c r="J122" s="20"/>
      <c r="K122" s="20"/>
      <c r="L122" s="18"/>
    </row>
    <row r="123" spans="1:31" s="2" customFormat="1" ht="16.5" customHeight="1">
      <c r="A123" s="37"/>
      <c r="B123" s="38"/>
      <c r="C123" s="39"/>
      <c r="D123" s="39"/>
      <c r="E123" s="281" t="s">
        <v>1636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0" t="s">
        <v>1643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2022_3.8.2.2. - Dodávky a montáže ČSOV</v>
      </c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0" t="s">
        <v>22</v>
      </c>
      <c r="D127" s="39"/>
      <c r="E127" s="39"/>
      <c r="F127" s="25" t="str">
        <f>F16</f>
        <v>Třeboň - Holičky</v>
      </c>
      <c r="G127" s="39"/>
      <c r="H127" s="39"/>
      <c r="I127" s="30" t="s">
        <v>24</v>
      </c>
      <c r="J127" s="78" t="str">
        <f>IF(J16="","",J16)</f>
        <v>21. 4. 2023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5.65" customHeight="1">
      <c r="A129" s="37"/>
      <c r="B129" s="38"/>
      <c r="C129" s="30" t="s">
        <v>30</v>
      </c>
      <c r="D129" s="39"/>
      <c r="E129" s="39"/>
      <c r="F129" s="25" t="str">
        <f>E19</f>
        <v>Město Třeboň</v>
      </c>
      <c r="G129" s="39"/>
      <c r="H129" s="39"/>
      <c r="I129" s="30" t="s">
        <v>37</v>
      </c>
      <c r="J129" s="35" t="str">
        <f>E25</f>
        <v>Vodohospodářský rozvoj a výstavba a.s.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0" t="s">
        <v>35</v>
      </c>
      <c r="D130" s="39"/>
      <c r="E130" s="39"/>
      <c r="F130" s="25" t="str">
        <f>IF(E22="","",E22)</f>
        <v>Vyplň údaj</v>
      </c>
      <c r="G130" s="39"/>
      <c r="H130" s="39"/>
      <c r="I130" s="30" t="s">
        <v>41</v>
      </c>
      <c r="J130" s="35" t="str">
        <f>E28</f>
        <v>Dvořák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01"/>
      <c r="B132" s="202"/>
      <c r="C132" s="203" t="s">
        <v>161</v>
      </c>
      <c r="D132" s="204" t="s">
        <v>70</v>
      </c>
      <c r="E132" s="204" t="s">
        <v>66</v>
      </c>
      <c r="F132" s="204" t="s">
        <v>67</v>
      </c>
      <c r="G132" s="204" t="s">
        <v>162</v>
      </c>
      <c r="H132" s="204" t="s">
        <v>163</v>
      </c>
      <c r="I132" s="204" t="s">
        <v>164</v>
      </c>
      <c r="J132" s="205" t="s">
        <v>151</v>
      </c>
      <c r="K132" s="206" t="s">
        <v>165</v>
      </c>
      <c r="L132" s="207"/>
      <c r="M132" s="99" t="s">
        <v>1</v>
      </c>
      <c r="N132" s="100" t="s">
        <v>49</v>
      </c>
      <c r="O132" s="100" t="s">
        <v>166</v>
      </c>
      <c r="P132" s="100" t="s">
        <v>167</v>
      </c>
      <c r="Q132" s="100" t="s">
        <v>168</v>
      </c>
      <c r="R132" s="100" t="s">
        <v>169</v>
      </c>
      <c r="S132" s="100" t="s">
        <v>170</v>
      </c>
      <c r="T132" s="101" t="s">
        <v>171</v>
      </c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</row>
    <row r="133" spans="1:63" s="2" customFormat="1" ht="22.8" customHeight="1">
      <c r="A133" s="37"/>
      <c r="B133" s="38"/>
      <c r="C133" s="106" t="s">
        <v>172</v>
      </c>
      <c r="D133" s="39"/>
      <c r="E133" s="39"/>
      <c r="F133" s="39"/>
      <c r="G133" s="39"/>
      <c r="H133" s="39"/>
      <c r="I133" s="39"/>
      <c r="J133" s="208">
        <f>BK133</f>
        <v>0</v>
      </c>
      <c r="K133" s="39"/>
      <c r="L133" s="43"/>
      <c r="M133" s="102"/>
      <c r="N133" s="209"/>
      <c r="O133" s="103"/>
      <c r="P133" s="210">
        <f>P134+P201</f>
        <v>0</v>
      </c>
      <c r="Q133" s="103"/>
      <c r="R133" s="210">
        <f>R134+R201</f>
        <v>1.1072799999999998</v>
      </c>
      <c r="S133" s="103"/>
      <c r="T133" s="211">
        <f>T134+T201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84</v>
      </c>
      <c r="AU133" s="15" t="s">
        <v>153</v>
      </c>
      <c r="BK133" s="212">
        <f>BK134+BK201</f>
        <v>0</v>
      </c>
    </row>
    <row r="134" spans="1:63" s="12" customFormat="1" ht="25.9" customHeight="1">
      <c r="A134" s="12"/>
      <c r="B134" s="213"/>
      <c r="C134" s="214"/>
      <c r="D134" s="215" t="s">
        <v>84</v>
      </c>
      <c r="E134" s="216" t="s">
        <v>280</v>
      </c>
      <c r="F134" s="216" t="s">
        <v>281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P135+P136+P137+P198+P199</f>
        <v>0</v>
      </c>
      <c r="Q134" s="221"/>
      <c r="R134" s="222">
        <f>R135+R136+R137+R198+R199</f>
        <v>1.1068799999999999</v>
      </c>
      <c r="S134" s="221"/>
      <c r="T134" s="223">
        <f>T135+T136+T137+T198+T199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93</v>
      </c>
      <c r="AT134" s="225" t="s">
        <v>84</v>
      </c>
      <c r="AU134" s="225" t="s">
        <v>85</v>
      </c>
      <c r="AY134" s="224" t="s">
        <v>176</v>
      </c>
      <c r="BK134" s="226">
        <f>BK135+BK136+BK137+BK198+BK199</f>
        <v>0</v>
      </c>
    </row>
    <row r="135" spans="1:63" s="12" customFormat="1" ht="22.8" customHeight="1">
      <c r="A135" s="12"/>
      <c r="B135" s="213"/>
      <c r="C135" s="214"/>
      <c r="D135" s="215" t="s">
        <v>84</v>
      </c>
      <c r="E135" s="227" t="s">
        <v>93</v>
      </c>
      <c r="F135" s="227" t="s">
        <v>282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v>0</v>
      </c>
      <c r="Q135" s="221"/>
      <c r="R135" s="222">
        <v>0</v>
      </c>
      <c r="S135" s="221"/>
      <c r="T135" s="223"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93</v>
      </c>
      <c r="AT135" s="225" t="s">
        <v>84</v>
      </c>
      <c r="AU135" s="225" t="s">
        <v>93</v>
      </c>
      <c r="AY135" s="224" t="s">
        <v>176</v>
      </c>
      <c r="BK135" s="226">
        <v>0</v>
      </c>
    </row>
    <row r="136" spans="1:63" s="12" customFormat="1" ht="22.8" customHeight="1">
      <c r="A136" s="12"/>
      <c r="B136" s="213"/>
      <c r="C136" s="214"/>
      <c r="D136" s="215" t="s">
        <v>84</v>
      </c>
      <c r="E136" s="227" t="s">
        <v>95</v>
      </c>
      <c r="F136" s="227" t="s">
        <v>479</v>
      </c>
      <c r="G136" s="214"/>
      <c r="H136" s="214"/>
      <c r="I136" s="217"/>
      <c r="J136" s="228">
        <f>BK136</f>
        <v>0</v>
      </c>
      <c r="K136" s="214"/>
      <c r="L136" s="219"/>
      <c r="M136" s="220"/>
      <c r="N136" s="221"/>
      <c r="O136" s="221"/>
      <c r="P136" s="222">
        <v>0</v>
      </c>
      <c r="Q136" s="221"/>
      <c r="R136" s="222">
        <v>0</v>
      </c>
      <c r="S136" s="221"/>
      <c r="T136" s="223"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4" t="s">
        <v>93</v>
      </c>
      <c r="AT136" s="225" t="s">
        <v>84</v>
      </c>
      <c r="AU136" s="225" t="s">
        <v>93</v>
      </c>
      <c r="AY136" s="224" t="s">
        <v>176</v>
      </c>
      <c r="BK136" s="226">
        <v>0</v>
      </c>
    </row>
    <row r="137" spans="1:63" s="12" customFormat="1" ht="22.8" customHeight="1">
      <c r="A137" s="12"/>
      <c r="B137" s="213"/>
      <c r="C137" s="214"/>
      <c r="D137" s="215" t="s">
        <v>84</v>
      </c>
      <c r="E137" s="227" t="s">
        <v>196</v>
      </c>
      <c r="F137" s="227" t="s">
        <v>493</v>
      </c>
      <c r="G137" s="214"/>
      <c r="H137" s="214"/>
      <c r="I137" s="217"/>
      <c r="J137" s="228">
        <f>BK137</f>
        <v>0</v>
      </c>
      <c r="K137" s="214"/>
      <c r="L137" s="219"/>
      <c r="M137" s="220"/>
      <c r="N137" s="221"/>
      <c r="O137" s="221"/>
      <c r="P137" s="222">
        <f>SUM(P138:P197)</f>
        <v>0</v>
      </c>
      <c r="Q137" s="221"/>
      <c r="R137" s="222">
        <f>SUM(R138:R197)</f>
        <v>1.1068799999999999</v>
      </c>
      <c r="S137" s="221"/>
      <c r="T137" s="223">
        <f>SUM(T138:T197)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93</v>
      </c>
      <c r="AT137" s="225" t="s">
        <v>84</v>
      </c>
      <c r="AU137" s="225" t="s">
        <v>93</v>
      </c>
      <c r="AY137" s="224" t="s">
        <v>176</v>
      </c>
      <c r="BK137" s="226">
        <f>SUM(BK138:BK197)</f>
        <v>0</v>
      </c>
    </row>
    <row r="138" spans="1:65" s="2" customFormat="1" ht="24.15" customHeight="1">
      <c r="A138" s="37"/>
      <c r="B138" s="38"/>
      <c r="C138" s="263" t="s">
        <v>93</v>
      </c>
      <c r="D138" s="263" t="s">
        <v>320</v>
      </c>
      <c r="E138" s="264" t="s">
        <v>1689</v>
      </c>
      <c r="F138" s="265" t="s">
        <v>1719</v>
      </c>
      <c r="G138" s="266" t="s">
        <v>300</v>
      </c>
      <c r="H138" s="267">
        <v>4</v>
      </c>
      <c r="I138" s="268"/>
      <c r="J138" s="269">
        <f>ROUND(I138*H138,2)</f>
        <v>0</v>
      </c>
      <c r="K138" s="270"/>
      <c r="L138" s="271"/>
      <c r="M138" s="272" t="s">
        <v>1</v>
      </c>
      <c r="N138" s="273" t="s">
        <v>50</v>
      </c>
      <c r="O138" s="90"/>
      <c r="P138" s="239">
        <f>O138*H138</f>
        <v>0</v>
      </c>
      <c r="Q138" s="239">
        <v>0.00064</v>
      </c>
      <c r="R138" s="239">
        <f>Q138*H138</f>
        <v>0.00256</v>
      </c>
      <c r="S138" s="239">
        <v>0</v>
      </c>
      <c r="T138" s="24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1" t="s">
        <v>95</v>
      </c>
      <c r="AT138" s="241" t="s">
        <v>320</v>
      </c>
      <c r="AU138" s="241" t="s">
        <v>95</v>
      </c>
      <c r="AY138" s="15" t="s">
        <v>176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5" t="s">
        <v>93</v>
      </c>
      <c r="BK138" s="242">
        <f>ROUND(I138*H138,2)</f>
        <v>0</v>
      </c>
      <c r="BL138" s="15" t="s">
        <v>93</v>
      </c>
      <c r="BM138" s="241" t="s">
        <v>1691</v>
      </c>
    </row>
    <row r="139" spans="1:47" s="2" customFormat="1" ht="12">
      <c r="A139" s="37"/>
      <c r="B139" s="38"/>
      <c r="C139" s="39"/>
      <c r="D139" s="243" t="s">
        <v>183</v>
      </c>
      <c r="E139" s="39"/>
      <c r="F139" s="244" t="s">
        <v>1719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183</v>
      </c>
      <c r="AU139" s="15" t="s">
        <v>95</v>
      </c>
    </row>
    <row r="140" spans="1:51" s="13" customFormat="1" ht="12">
      <c r="A140" s="13"/>
      <c r="B140" s="248"/>
      <c r="C140" s="249"/>
      <c r="D140" s="243" t="s">
        <v>246</v>
      </c>
      <c r="E140" s="250" t="s">
        <v>1</v>
      </c>
      <c r="F140" s="251" t="s">
        <v>196</v>
      </c>
      <c r="G140" s="249"/>
      <c r="H140" s="252">
        <v>4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246</v>
      </c>
      <c r="AU140" s="258" t="s">
        <v>95</v>
      </c>
      <c r="AV140" s="13" t="s">
        <v>95</v>
      </c>
      <c r="AW140" s="13" t="s">
        <v>40</v>
      </c>
      <c r="AX140" s="13" t="s">
        <v>93</v>
      </c>
      <c r="AY140" s="258" t="s">
        <v>176</v>
      </c>
    </row>
    <row r="141" spans="1:65" s="2" customFormat="1" ht="24.15" customHeight="1">
      <c r="A141" s="37"/>
      <c r="B141" s="38"/>
      <c r="C141" s="263" t="s">
        <v>95</v>
      </c>
      <c r="D141" s="263" t="s">
        <v>320</v>
      </c>
      <c r="E141" s="264" t="s">
        <v>1720</v>
      </c>
      <c r="F141" s="265" t="s">
        <v>1721</v>
      </c>
      <c r="G141" s="266" t="s">
        <v>300</v>
      </c>
      <c r="H141" s="267">
        <v>3</v>
      </c>
      <c r="I141" s="268"/>
      <c r="J141" s="269">
        <f>ROUND(I141*H141,2)</f>
        <v>0</v>
      </c>
      <c r="K141" s="270"/>
      <c r="L141" s="271"/>
      <c r="M141" s="272" t="s">
        <v>1</v>
      </c>
      <c r="N141" s="273" t="s">
        <v>50</v>
      </c>
      <c r="O141" s="90"/>
      <c r="P141" s="239">
        <f>O141*H141</f>
        <v>0</v>
      </c>
      <c r="Q141" s="239">
        <v>0.34</v>
      </c>
      <c r="R141" s="239">
        <f>Q141*H141</f>
        <v>1.02</v>
      </c>
      <c r="S141" s="239">
        <v>0</v>
      </c>
      <c r="T141" s="24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1" t="s">
        <v>95</v>
      </c>
      <c r="AT141" s="241" t="s">
        <v>320</v>
      </c>
      <c r="AU141" s="241" t="s">
        <v>95</v>
      </c>
      <c r="AY141" s="15" t="s">
        <v>176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5" t="s">
        <v>93</v>
      </c>
      <c r="BK141" s="242">
        <f>ROUND(I141*H141,2)</f>
        <v>0</v>
      </c>
      <c r="BL141" s="15" t="s">
        <v>93</v>
      </c>
      <c r="BM141" s="241" t="s">
        <v>1722</v>
      </c>
    </row>
    <row r="142" spans="1:47" s="2" customFormat="1" ht="12">
      <c r="A142" s="37"/>
      <c r="B142" s="38"/>
      <c r="C142" s="39"/>
      <c r="D142" s="243" t="s">
        <v>183</v>
      </c>
      <c r="E142" s="39"/>
      <c r="F142" s="244" t="s">
        <v>1721</v>
      </c>
      <c r="G142" s="39"/>
      <c r="H142" s="39"/>
      <c r="I142" s="245"/>
      <c r="J142" s="39"/>
      <c r="K142" s="39"/>
      <c r="L142" s="43"/>
      <c r="M142" s="246"/>
      <c r="N142" s="24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183</v>
      </c>
      <c r="AU142" s="15" t="s">
        <v>95</v>
      </c>
    </row>
    <row r="143" spans="1:51" s="13" customFormat="1" ht="12">
      <c r="A143" s="13"/>
      <c r="B143" s="248"/>
      <c r="C143" s="249"/>
      <c r="D143" s="243" t="s">
        <v>246</v>
      </c>
      <c r="E143" s="250" t="s">
        <v>1</v>
      </c>
      <c r="F143" s="251" t="s">
        <v>129</v>
      </c>
      <c r="G143" s="249"/>
      <c r="H143" s="252">
        <v>3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246</v>
      </c>
      <c r="AU143" s="258" t="s">
        <v>95</v>
      </c>
      <c r="AV143" s="13" t="s">
        <v>95</v>
      </c>
      <c r="AW143" s="13" t="s">
        <v>40</v>
      </c>
      <c r="AX143" s="13" t="s">
        <v>93</v>
      </c>
      <c r="AY143" s="258" t="s">
        <v>176</v>
      </c>
    </row>
    <row r="144" spans="1:65" s="2" customFormat="1" ht="24.15" customHeight="1">
      <c r="A144" s="37"/>
      <c r="B144" s="38"/>
      <c r="C144" s="263" t="s">
        <v>129</v>
      </c>
      <c r="D144" s="263" t="s">
        <v>320</v>
      </c>
      <c r="E144" s="264" t="s">
        <v>1723</v>
      </c>
      <c r="F144" s="265" t="s">
        <v>1724</v>
      </c>
      <c r="G144" s="266" t="s">
        <v>300</v>
      </c>
      <c r="H144" s="267">
        <v>5</v>
      </c>
      <c r="I144" s="268"/>
      <c r="J144" s="269">
        <f>ROUND(I144*H144,2)</f>
        <v>0</v>
      </c>
      <c r="K144" s="270"/>
      <c r="L144" s="271"/>
      <c r="M144" s="272" t="s">
        <v>1</v>
      </c>
      <c r="N144" s="273" t="s">
        <v>50</v>
      </c>
      <c r="O144" s="90"/>
      <c r="P144" s="239">
        <f>O144*H144</f>
        <v>0</v>
      </c>
      <c r="Q144" s="239">
        <v>0.00018</v>
      </c>
      <c r="R144" s="239">
        <f>Q144*H144</f>
        <v>0.0009000000000000001</v>
      </c>
      <c r="S144" s="239">
        <v>0</v>
      </c>
      <c r="T144" s="24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1" t="s">
        <v>95</v>
      </c>
      <c r="AT144" s="241" t="s">
        <v>320</v>
      </c>
      <c r="AU144" s="241" t="s">
        <v>95</v>
      </c>
      <c r="AY144" s="15" t="s">
        <v>176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5" t="s">
        <v>93</v>
      </c>
      <c r="BK144" s="242">
        <f>ROUND(I144*H144,2)</f>
        <v>0</v>
      </c>
      <c r="BL144" s="15" t="s">
        <v>93</v>
      </c>
      <c r="BM144" s="241" t="s">
        <v>1725</v>
      </c>
    </row>
    <row r="145" spans="1:47" s="2" customFormat="1" ht="12">
      <c r="A145" s="37"/>
      <c r="B145" s="38"/>
      <c r="C145" s="39"/>
      <c r="D145" s="243" t="s">
        <v>183</v>
      </c>
      <c r="E145" s="39"/>
      <c r="F145" s="244" t="s">
        <v>1724</v>
      </c>
      <c r="G145" s="39"/>
      <c r="H145" s="39"/>
      <c r="I145" s="245"/>
      <c r="J145" s="39"/>
      <c r="K145" s="39"/>
      <c r="L145" s="43"/>
      <c r="M145" s="246"/>
      <c r="N145" s="24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183</v>
      </c>
      <c r="AU145" s="15" t="s">
        <v>95</v>
      </c>
    </row>
    <row r="146" spans="1:51" s="13" customFormat="1" ht="12">
      <c r="A146" s="13"/>
      <c r="B146" s="248"/>
      <c r="C146" s="249"/>
      <c r="D146" s="243" t="s">
        <v>246</v>
      </c>
      <c r="E146" s="250" t="s">
        <v>1</v>
      </c>
      <c r="F146" s="251" t="s">
        <v>175</v>
      </c>
      <c r="G146" s="249"/>
      <c r="H146" s="252">
        <v>5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246</v>
      </c>
      <c r="AU146" s="258" t="s">
        <v>95</v>
      </c>
      <c r="AV146" s="13" t="s">
        <v>95</v>
      </c>
      <c r="AW146" s="13" t="s">
        <v>40</v>
      </c>
      <c r="AX146" s="13" t="s">
        <v>93</v>
      </c>
      <c r="AY146" s="258" t="s">
        <v>176</v>
      </c>
    </row>
    <row r="147" spans="1:65" s="2" customFormat="1" ht="24.15" customHeight="1">
      <c r="A147" s="37"/>
      <c r="B147" s="38"/>
      <c r="C147" s="263" t="s">
        <v>196</v>
      </c>
      <c r="D147" s="263" t="s">
        <v>320</v>
      </c>
      <c r="E147" s="264" t="s">
        <v>1726</v>
      </c>
      <c r="F147" s="265" t="s">
        <v>1727</v>
      </c>
      <c r="G147" s="266" t="s">
        <v>300</v>
      </c>
      <c r="H147" s="267">
        <v>15</v>
      </c>
      <c r="I147" s="268"/>
      <c r="J147" s="269">
        <f>ROUND(I147*H147,2)</f>
        <v>0</v>
      </c>
      <c r="K147" s="270"/>
      <c r="L147" s="271"/>
      <c r="M147" s="272" t="s">
        <v>1</v>
      </c>
      <c r="N147" s="273" t="s">
        <v>50</v>
      </c>
      <c r="O147" s="90"/>
      <c r="P147" s="239">
        <f>O147*H147</f>
        <v>0</v>
      </c>
      <c r="Q147" s="239">
        <v>0.00018</v>
      </c>
      <c r="R147" s="239">
        <f>Q147*H147</f>
        <v>0.0027</v>
      </c>
      <c r="S147" s="239">
        <v>0</v>
      </c>
      <c r="T147" s="24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1" t="s">
        <v>95</v>
      </c>
      <c r="AT147" s="241" t="s">
        <v>320</v>
      </c>
      <c r="AU147" s="241" t="s">
        <v>95</v>
      </c>
      <c r="AY147" s="15" t="s">
        <v>176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5" t="s">
        <v>93</v>
      </c>
      <c r="BK147" s="242">
        <f>ROUND(I147*H147,2)</f>
        <v>0</v>
      </c>
      <c r="BL147" s="15" t="s">
        <v>93</v>
      </c>
      <c r="BM147" s="241" t="s">
        <v>1728</v>
      </c>
    </row>
    <row r="148" spans="1:47" s="2" customFormat="1" ht="12">
      <c r="A148" s="37"/>
      <c r="B148" s="38"/>
      <c r="C148" s="39"/>
      <c r="D148" s="243" t="s">
        <v>183</v>
      </c>
      <c r="E148" s="39"/>
      <c r="F148" s="244" t="s">
        <v>1727</v>
      </c>
      <c r="G148" s="39"/>
      <c r="H148" s="39"/>
      <c r="I148" s="245"/>
      <c r="J148" s="39"/>
      <c r="K148" s="39"/>
      <c r="L148" s="43"/>
      <c r="M148" s="246"/>
      <c r="N148" s="24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183</v>
      </c>
      <c r="AU148" s="15" t="s">
        <v>95</v>
      </c>
    </row>
    <row r="149" spans="1:51" s="13" customFormat="1" ht="12">
      <c r="A149" s="13"/>
      <c r="B149" s="248"/>
      <c r="C149" s="249"/>
      <c r="D149" s="243" t="s">
        <v>246</v>
      </c>
      <c r="E149" s="250" t="s">
        <v>1</v>
      </c>
      <c r="F149" s="251" t="s">
        <v>8</v>
      </c>
      <c r="G149" s="249"/>
      <c r="H149" s="252">
        <v>15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246</v>
      </c>
      <c r="AU149" s="258" t="s">
        <v>95</v>
      </c>
      <c r="AV149" s="13" t="s">
        <v>95</v>
      </c>
      <c r="AW149" s="13" t="s">
        <v>40</v>
      </c>
      <c r="AX149" s="13" t="s">
        <v>93</v>
      </c>
      <c r="AY149" s="258" t="s">
        <v>176</v>
      </c>
    </row>
    <row r="150" spans="1:65" s="2" customFormat="1" ht="37.8" customHeight="1">
      <c r="A150" s="37"/>
      <c r="B150" s="38"/>
      <c r="C150" s="263" t="s">
        <v>175</v>
      </c>
      <c r="D150" s="263" t="s">
        <v>320</v>
      </c>
      <c r="E150" s="264" t="s">
        <v>1729</v>
      </c>
      <c r="F150" s="265" t="s">
        <v>1730</v>
      </c>
      <c r="G150" s="266" t="s">
        <v>300</v>
      </c>
      <c r="H150" s="267">
        <v>5</v>
      </c>
      <c r="I150" s="268"/>
      <c r="J150" s="269">
        <f>ROUND(I150*H150,2)</f>
        <v>0</v>
      </c>
      <c r="K150" s="270"/>
      <c r="L150" s="271"/>
      <c r="M150" s="272" t="s">
        <v>1</v>
      </c>
      <c r="N150" s="273" t="s">
        <v>50</v>
      </c>
      <c r="O150" s="90"/>
      <c r="P150" s="239">
        <f>O150*H150</f>
        <v>0</v>
      </c>
      <c r="Q150" s="239">
        <v>0.00016</v>
      </c>
      <c r="R150" s="239">
        <f>Q150*H150</f>
        <v>0.0008</v>
      </c>
      <c r="S150" s="239">
        <v>0</v>
      </c>
      <c r="T150" s="24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1" t="s">
        <v>95</v>
      </c>
      <c r="AT150" s="241" t="s">
        <v>320</v>
      </c>
      <c r="AU150" s="241" t="s">
        <v>95</v>
      </c>
      <c r="AY150" s="15" t="s">
        <v>176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5" t="s">
        <v>93</v>
      </c>
      <c r="BK150" s="242">
        <f>ROUND(I150*H150,2)</f>
        <v>0</v>
      </c>
      <c r="BL150" s="15" t="s">
        <v>93</v>
      </c>
      <c r="BM150" s="241" t="s">
        <v>1731</v>
      </c>
    </row>
    <row r="151" spans="1:47" s="2" customFormat="1" ht="12">
      <c r="A151" s="37"/>
      <c r="B151" s="38"/>
      <c r="C151" s="39"/>
      <c r="D151" s="243" t="s">
        <v>183</v>
      </c>
      <c r="E151" s="39"/>
      <c r="F151" s="244" t="s">
        <v>1730</v>
      </c>
      <c r="G151" s="39"/>
      <c r="H151" s="39"/>
      <c r="I151" s="245"/>
      <c r="J151" s="39"/>
      <c r="K151" s="39"/>
      <c r="L151" s="43"/>
      <c r="M151" s="246"/>
      <c r="N151" s="24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183</v>
      </c>
      <c r="AU151" s="15" t="s">
        <v>95</v>
      </c>
    </row>
    <row r="152" spans="1:51" s="13" customFormat="1" ht="12">
      <c r="A152" s="13"/>
      <c r="B152" s="248"/>
      <c r="C152" s="249"/>
      <c r="D152" s="243" t="s">
        <v>246</v>
      </c>
      <c r="E152" s="250" t="s">
        <v>1</v>
      </c>
      <c r="F152" s="251" t="s">
        <v>175</v>
      </c>
      <c r="G152" s="249"/>
      <c r="H152" s="252">
        <v>5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246</v>
      </c>
      <c r="AU152" s="258" t="s">
        <v>95</v>
      </c>
      <c r="AV152" s="13" t="s">
        <v>95</v>
      </c>
      <c r="AW152" s="13" t="s">
        <v>40</v>
      </c>
      <c r="AX152" s="13" t="s">
        <v>93</v>
      </c>
      <c r="AY152" s="258" t="s">
        <v>176</v>
      </c>
    </row>
    <row r="153" spans="1:65" s="2" customFormat="1" ht="33" customHeight="1">
      <c r="A153" s="37"/>
      <c r="B153" s="38"/>
      <c r="C153" s="263" t="s">
        <v>204</v>
      </c>
      <c r="D153" s="263" t="s">
        <v>320</v>
      </c>
      <c r="E153" s="264" t="s">
        <v>1732</v>
      </c>
      <c r="F153" s="265" t="s">
        <v>1733</v>
      </c>
      <c r="G153" s="266" t="s">
        <v>300</v>
      </c>
      <c r="H153" s="267">
        <v>30</v>
      </c>
      <c r="I153" s="268"/>
      <c r="J153" s="269">
        <f>ROUND(I153*H153,2)</f>
        <v>0</v>
      </c>
      <c r="K153" s="270"/>
      <c r="L153" s="271"/>
      <c r="M153" s="272" t="s">
        <v>1</v>
      </c>
      <c r="N153" s="273" t="s">
        <v>50</v>
      </c>
      <c r="O153" s="90"/>
      <c r="P153" s="239">
        <f>O153*H153</f>
        <v>0</v>
      </c>
      <c r="Q153" s="239">
        <v>0.00035</v>
      </c>
      <c r="R153" s="239">
        <f>Q153*H153</f>
        <v>0.0105</v>
      </c>
      <c r="S153" s="239">
        <v>0</v>
      </c>
      <c r="T153" s="24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1" t="s">
        <v>95</v>
      </c>
      <c r="AT153" s="241" t="s">
        <v>320</v>
      </c>
      <c r="AU153" s="241" t="s">
        <v>95</v>
      </c>
      <c r="AY153" s="15" t="s">
        <v>176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5" t="s">
        <v>93</v>
      </c>
      <c r="BK153" s="242">
        <f>ROUND(I153*H153,2)</f>
        <v>0</v>
      </c>
      <c r="BL153" s="15" t="s">
        <v>93</v>
      </c>
      <c r="BM153" s="241" t="s">
        <v>1734</v>
      </c>
    </row>
    <row r="154" spans="1:47" s="2" customFormat="1" ht="12">
      <c r="A154" s="37"/>
      <c r="B154" s="38"/>
      <c r="C154" s="39"/>
      <c r="D154" s="243" t="s">
        <v>183</v>
      </c>
      <c r="E154" s="39"/>
      <c r="F154" s="244" t="s">
        <v>1733</v>
      </c>
      <c r="G154" s="39"/>
      <c r="H154" s="39"/>
      <c r="I154" s="245"/>
      <c r="J154" s="39"/>
      <c r="K154" s="39"/>
      <c r="L154" s="43"/>
      <c r="M154" s="246"/>
      <c r="N154" s="24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183</v>
      </c>
      <c r="AU154" s="15" t="s">
        <v>95</v>
      </c>
    </row>
    <row r="155" spans="1:51" s="13" customFormat="1" ht="12">
      <c r="A155" s="13"/>
      <c r="B155" s="248"/>
      <c r="C155" s="249"/>
      <c r="D155" s="243" t="s">
        <v>246</v>
      </c>
      <c r="E155" s="250" t="s">
        <v>1</v>
      </c>
      <c r="F155" s="251" t="s">
        <v>319</v>
      </c>
      <c r="G155" s="249"/>
      <c r="H155" s="252">
        <v>30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246</v>
      </c>
      <c r="AU155" s="258" t="s">
        <v>95</v>
      </c>
      <c r="AV155" s="13" t="s">
        <v>95</v>
      </c>
      <c r="AW155" s="13" t="s">
        <v>40</v>
      </c>
      <c r="AX155" s="13" t="s">
        <v>93</v>
      </c>
      <c r="AY155" s="258" t="s">
        <v>176</v>
      </c>
    </row>
    <row r="156" spans="1:65" s="2" customFormat="1" ht="16.5" customHeight="1">
      <c r="A156" s="37"/>
      <c r="B156" s="38"/>
      <c r="C156" s="263" t="s">
        <v>208</v>
      </c>
      <c r="D156" s="263" t="s">
        <v>320</v>
      </c>
      <c r="E156" s="264" t="s">
        <v>1735</v>
      </c>
      <c r="F156" s="265" t="s">
        <v>1736</v>
      </c>
      <c r="G156" s="266" t="s">
        <v>577</v>
      </c>
      <c r="H156" s="267">
        <v>1</v>
      </c>
      <c r="I156" s="268"/>
      <c r="J156" s="269">
        <f>ROUND(I156*H156,2)</f>
        <v>0</v>
      </c>
      <c r="K156" s="270"/>
      <c r="L156" s="271"/>
      <c r="M156" s="272" t="s">
        <v>1</v>
      </c>
      <c r="N156" s="273" t="s">
        <v>50</v>
      </c>
      <c r="O156" s="90"/>
      <c r="P156" s="239">
        <f>O156*H156</f>
        <v>0</v>
      </c>
      <c r="Q156" s="239">
        <v>0.005</v>
      </c>
      <c r="R156" s="239">
        <f>Q156*H156</f>
        <v>0.005</v>
      </c>
      <c r="S156" s="239">
        <v>0</v>
      </c>
      <c r="T156" s="24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1" t="s">
        <v>452</v>
      </c>
      <c r="AT156" s="241" t="s">
        <v>320</v>
      </c>
      <c r="AU156" s="241" t="s">
        <v>95</v>
      </c>
      <c r="AY156" s="15" t="s">
        <v>176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5" t="s">
        <v>93</v>
      </c>
      <c r="BK156" s="242">
        <f>ROUND(I156*H156,2)</f>
        <v>0</v>
      </c>
      <c r="BL156" s="15" t="s">
        <v>258</v>
      </c>
      <c r="BM156" s="241" t="s">
        <v>1707</v>
      </c>
    </row>
    <row r="157" spans="1:47" s="2" customFormat="1" ht="12">
      <c r="A157" s="37"/>
      <c r="B157" s="38"/>
      <c r="C157" s="39"/>
      <c r="D157" s="243" t="s">
        <v>183</v>
      </c>
      <c r="E157" s="39"/>
      <c r="F157" s="244" t="s">
        <v>1736</v>
      </c>
      <c r="G157" s="39"/>
      <c r="H157" s="39"/>
      <c r="I157" s="245"/>
      <c r="J157" s="39"/>
      <c r="K157" s="39"/>
      <c r="L157" s="43"/>
      <c r="M157" s="246"/>
      <c r="N157" s="24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183</v>
      </c>
      <c r="AU157" s="15" t="s">
        <v>95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93</v>
      </c>
      <c r="G158" s="249"/>
      <c r="H158" s="252">
        <v>1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93</v>
      </c>
      <c r="AY158" s="258" t="s">
        <v>176</v>
      </c>
    </row>
    <row r="159" spans="1:65" s="2" customFormat="1" ht="21.75" customHeight="1">
      <c r="A159" s="37"/>
      <c r="B159" s="38"/>
      <c r="C159" s="263" t="s">
        <v>213</v>
      </c>
      <c r="D159" s="263" t="s">
        <v>320</v>
      </c>
      <c r="E159" s="264" t="s">
        <v>1737</v>
      </c>
      <c r="F159" s="265" t="s">
        <v>1738</v>
      </c>
      <c r="G159" s="266" t="s">
        <v>577</v>
      </c>
      <c r="H159" s="267">
        <v>2</v>
      </c>
      <c r="I159" s="268"/>
      <c r="J159" s="269">
        <f>ROUND(I159*H159,2)</f>
        <v>0</v>
      </c>
      <c r="K159" s="270"/>
      <c r="L159" s="271"/>
      <c r="M159" s="272" t="s">
        <v>1</v>
      </c>
      <c r="N159" s="273" t="s">
        <v>50</v>
      </c>
      <c r="O159" s="90"/>
      <c r="P159" s="239">
        <f>O159*H159</f>
        <v>0</v>
      </c>
      <c r="Q159" s="239">
        <v>0.029</v>
      </c>
      <c r="R159" s="239">
        <f>Q159*H159</f>
        <v>0.058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95</v>
      </c>
      <c r="AT159" s="241" t="s">
        <v>320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93</v>
      </c>
      <c r="BM159" s="241" t="s">
        <v>1739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1738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51" s="13" customFormat="1" ht="12">
      <c r="A161" s="13"/>
      <c r="B161" s="248"/>
      <c r="C161" s="249"/>
      <c r="D161" s="243" t="s">
        <v>246</v>
      </c>
      <c r="E161" s="250" t="s">
        <v>1</v>
      </c>
      <c r="F161" s="251" t="s">
        <v>95</v>
      </c>
      <c r="G161" s="249"/>
      <c r="H161" s="252">
        <v>2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246</v>
      </c>
      <c r="AU161" s="258" t="s">
        <v>95</v>
      </c>
      <c r="AV161" s="13" t="s">
        <v>95</v>
      </c>
      <c r="AW161" s="13" t="s">
        <v>40</v>
      </c>
      <c r="AX161" s="13" t="s">
        <v>93</v>
      </c>
      <c r="AY161" s="258" t="s">
        <v>176</v>
      </c>
    </row>
    <row r="162" spans="1:65" s="2" customFormat="1" ht="24.15" customHeight="1">
      <c r="A162" s="37"/>
      <c r="B162" s="38"/>
      <c r="C162" s="263" t="s">
        <v>218</v>
      </c>
      <c r="D162" s="263" t="s">
        <v>320</v>
      </c>
      <c r="E162" s="264" t="s">
        <v>1740</v>
      </c>
      <c r="F162" s="265" t="s">
        <v>1741</v>
      </c>
      <c r="G162" s="266" t="s">
        <v>577</v>
      </c>
      <c r="H162" s="267">
        <v>1</v>
      </c>
      <c r="I162" s="268"/>
      <c r="J162" s="269">
        <f>ROUND(I162*H162,2)</f>
        <v>0</v>
      </c>
      <c r="K162" s="270"/>
      <c r="L162" s="271"/>
      <c r="M162" s="272" t="s">
        <v>1</v>
      </c>
      <c r="N162" s="273" t="s">
        <v>50</v>
      </c>
      <c r="O162" s="90"/>
      <c r="P162" s="239">
        <f>O162*H162</f>
        <v>0</v>
      </c>
      <c r="Q162" s="239">
        <v>0.0005</v>
      </c>
      <c r="R162" s="239">
        <f>Q162*H162</f>
        <v>0.0005</v>
      </c>
      <c r="S162" s="239">
        <v>0</v>
      </c>
      <c r="T162" s="24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1" t="s">
        <v>95</v>
      </c>
      <c r="AT162" s="241" t="s">
        <v>320</v>
      </c>
      <c r="AU162" s="241" t="s">
        <v>95</v>
      </c>
      <c r="AY162" s="15" t="s">
        <v>176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5" t="s">
        <v>93</v>
      </c>
      <c r="BK162" s="242">
        <f>ROUND(I162*H162,2)</f>
        <v>0</v>
      </c>
      <c r="BL162" s="15" t="s">
        <v>93</v>
      </c>
      <c r="BM162" s="241" t="s">
        <v>1742</v>
      </c>
    </row>
    <row r="163" spans="1:47" s="2" customFormat="1" ht="12">
      <c r="A163" s="37"/>
      <c r="B163" s="38"/>
      <c r="C163" s="39"/>
      <c r="D163" s="243" t="s">
        <v>183</v>
      </c>
      <c r="E163" s="39"/>
      <c r="F163" s="244" t="s">
        <v>1741</v>
      </c>
      <c r="G163" s="39"/>
      <c r="H163" s="39"/>
      <c r="I163" s="245"/>
      <c r="J163" s="39"/>
      <c r="K163" s="39"/>
      <c r="L163" s="43"/>
      <c r="M163" s="246"/>
      <c r="N163" s="24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183</v>
      </c>
      <c r="AU163" s="15" t="s">
        <v>95</v>
      </c>
    </row>
    <row r="164" spans="1:51" s="13" customFormat="1" ht="12">
      <c r="A164" s="13"/>
      <c r="B164" s="248"/>
      <c r="C164" s="249"/>
      <c r="D164" s="243" t="s">
        <v>246</v>
      </c>
      <c r="E164" s="250" t="s">
        <v>1</v>
      </c>
      <c r="F164" s="251" t="s">
        <v>93</v>
      </c>
      <c r="G164" s="249"/>
      <c r="H164" s="252">
        <v>1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246</v>
      </c>
      <c r="AU164" s="258" t="s">
        <v>95</v>
      </c>
      <c r="AV164" s="13" t="s">
        <v>95</v>
      </c>
      <c r="AW164" s="13" t="s">
        <v>40</v>
      </c>
      <c r="AX164" s="13" t="s">
        <v>93</v>
      </c>
      <c r="AY164" s="258" t="s">
        <v>176</v>
      </c>
    </row>
    <row r="165" spans="1:65" s="2" customFormat="1" ht="37.8" customHeight="1">
      <c r="A165" s="37"/>
      <c r="B165" s="38"/>
      <c r="C165" s="263" t="s">
        <v>223</v>
      </c>
      <c r="D165" s="263" t="s">
        <v>320</v>
      </c>
      <c r="E165" s="264" t="s">
        <v>1743</v>
      </c>
      <c r="F165" s="265" t="s">
        <v>1744</v>
      </c>
      <c r="G165" s="266" t="s">
        <v>577</v>
      </c>
      <c r="H165" s="267">
        <v>2</v>
      </c>
      <c r="I165" s="268"/>
      <c r="J165" s="269">
        <f>ROUND(I165*H165,2)</f>
        <v>0</v>
      </c>
      <c r="K165" s="270"/>
      <c r="L165" s="271"/>
      <c r="M165" s="272" t="s">
        <v>1</v>
      </c>
      <c r="N165" s="273" t="s">
        <v>50</v>
      </c>
      <c r="O165" s="90"/>
      <c r="P165" s="239">
        <f>O165*H165</f>
        <v>0</v>
      </c>
      <c r="Q165" s="239">
        <v>0.00043</v>
      </c>
      <c r="R165" s="239">
        <f>Q165*H165</f>
        <v>0.00086</v>
      </c>
      <c r="S165" s="239">
        <v>0</v>
      </c>
      <c r="T165" s="24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1" t="s">
        <v>95</v>
      </c>
      <c r="AT165" s="241" t="s">
        <v>320</v>
      </c>
      <c r="AU165" s="241" t="s">
        <v>95</v>
      </c>
      <c r="AY165" s="15" t="s">
        <v>176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5" t="s">
        <v>93</v>
      </c>
      <c r="BK165" s="242">
        <f>ROUND(I165*H165,2)</f>
        <v>0</v>
      </c>
      <c r="BL165" s="15" t="s">
        <v>93</v>
      </c>
      <c r="BM165" s="241" t="s">
        <v>1745</v>
      </c>
    </row>
    <row r="166" spans="1:47" s="2" customFormat="1" ht="12">
      <c r="A166" s="37"/>
      <c r="B166" s="38"/>
      <c r="C166" s="39"/>
      <c r="D166" s="243" t="s">
        <v>183</v>
      </c>
      <c r="E166" s="39"/>
      <c r="F166" s="244" t="s">
        <v>1744</v>
      </c>
      <c r="G166" s="39"/>
      <c r="H166" s="39"/>
      <c r="I166" s="245"/>
      <c r="J166" s="39"/>
      <c r="K166" s="39"/>
      <c r="L166" s="43"/>
      <c r="M166" s="246"/>
      <c r="N166" s="24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183</v>
      </c>
      <c r="AU166" s="15" t="s">
        <v>95</v>
      </c>
    </row>
    <row r="167" spans="1:51" s="13" customFormat="1" ht="12">
      <c r="A167" s="13"/>
      <c r="B167" s="248"/>
      <c r="C167" s="249"/>
      <c r="D167" s="243" t="s">
        <v>246</v>
      </c>
      <c r="E167" s="250" t="s">
        <v>1</v>
      </c>
      <c r="F167" s="251" t="s">
        <v>95</v>
      </c>
      <c r="G167" s="249"/>
      <c r="H167" s="252">
        <v>2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246</v>
      </c>
      <c r="AU167" s="258" t="s">
        <v>95</v>
      </c>
      <c r="AV167" s="13" t="s">
        <v>95</v>
      </c>
      <c r="AW167" s="13" t="s">
        <v>40</v>
      </c>
      <c r="AX167" s="13" t="s">
        <v>93</v>
      </c>
      <c r="AY167" s="258" t="s">
        <v>176</v>
      </c>
    </row>
    <row r="168" spans="1:65" s="2" customFormat="1" ht="16.5" customHeight="1">
      <c r="A168" s="37"/>
      <c r="B168" s="38"/>
      <c r="C168" s="263" t="s">
        <v>228</v>
      </c>
      <c r="D168" s="263" t="s">
        <v>320</v>
      </c>
      <c r="E168" s="264" t="s">
        <v>1746</v>
      </c>
      <c r="F168" s="265" t="s">
        <v>1747</v>
      </c>
      <c r="G168" s="266" t="s">
        <v>577</v>
      </c>
      <c r="H168" s="267">
        <v>1</v>
      </c>
      <c r="I168" s="268"/>
      <c r="J168" s="269">
        <f>ROUND(I168*H168,2)</f>
        <v>0</v>
      </c>
      <c r="K168" s="270"/>
      <c r="L168" s="271"/>
      <c r="M168" s="272" t="s">
        <v>1</v>
      </c>
      <c r="N168" s="273" t="s">
        <v>50</v>
      </c>
      <c r="O168" s="90"/>
      <c r="P168" s="239">
        <f>O168*H168</f>
        <v>0</v>
      </c>
      <c r="Q168" s="239">
        <v>0.0004</v>
      </c>
      <c r="R168" s="239">
        <f>Q168*H168</f>
        <v>0.0004</v>
      </c>
      <c r="S168" s="239">
        <v>0</v>
      </c>
      <c r="T168" s="24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1" t="s">
        <v>95</v>
      </c>
      <c r="AT168" s="241" t="s">
        <v>320</v>
      </c>
      <c r="AU168" s="241" t="s">
        <v>95</v>
      </c>
      <c r="AY168" s="15" t="s">
        <v>176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5" t="s">
        <v>93</v>
      </c>
      <c r="BK168" s="242">
        <f>ROUND(I168*H168,2)</f>
        <v>0</v>
      </c>
      <c r="BL168" s="15" t="s">
        <v>93</v>
      </c>
      <c r="BM168" s="241" t="s">
        <v>1748</v>
      </c>
    </row>
    <row r="169" spans="1:47" s="2" customFormat="1" ht="12">
      <c r="A169" s="37"/>
      <c r="B169" s="38"/>
      <c r="C169" s="39"/>
      <c r="D169" s="243" t="s">
        <v>183</v>
      </c>
      <c r="E169" s="39"/>
      <c r="F169" s="244" t="s">
        <v>1749</v>
      </c>
      <c r="G169" s="39"/>
      <c r="H169" s="39"/>
      <c r="I169" s="245"/>
      <c r="J169" s="39"/>
      <c r="K169" s="39"/>
      <c r="L169" s="43"/>
      <c r="M169" s="246"/>
      <c r="N169" s="24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183</v>
      </c>
      <c r="AU169" s="15" t="s">
        <v>95</v>
      </c>
    </row>
    <row r="170" spans="1:51" s="13" customFormat="1" ht="12">
      <c r="A170" s="13"/>
      <c r="B170" s="248"/>
      <c r="C170" s="249"/>
      <c r="D170" s="243" t="s">
        <v>246</v>
      </c>
      <c r="E170" s="250" t="s">
        <v>1</v>
      </c>
      <c r="F170" s="251" t="s">
        <v>93</v>
      </c>
      <c r="G170" s="249"/>
      <c r="H170" s="252">
        <v>1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246</v>
      </c>
      <c r="AU170" s="258" t="s">
        <v>95</v>
      </c>
      <c r="AV170" s="13" t="s">
        <v>95</v>
      </c>
      <c r="AW170" s="13" t="s">
        <v>40</v>
      </c>
      <c r="AX170" s="13" t="s">
        <v>93</v>
      </c>
      <c r="AY170" s="258" t="s">
        <v>176</v>
      </c>
    </row>
    <row r="171" spans="1:65" s="2" customFormat="1" ht="16.5" customHeight="1">
      <c r="A171" s="37"/>
      <c r="B171" s="38"/>
      <c r="C171" s="263" t="s">
        <v>234</v>
      </c>
      <c r="D171" s="263" t="s">
        <v>320</v>
      </c>
      <c r="E171" s="264" t="s">
        <v>1750</v>
      </c>
      <c r="F171" s="265" t="s">
        <v>1751</v>
      </c>
      <c r="G171" s="266" t="s">
        <v>577</v>
      </c>
      <c r="H171" s="267">
        <v>1</v>
      </c>
      <c r="I171" s="268"/>
      <c r="J171" s="269">
        <f>ROUND(I171*H171,2)</f>
        <v>0</v>
      </c>
      <c r="K171" s="270"/>
      <c r="L171" s="271"/>
      <c r="M171" s="272" t="s">
        <v>1</v>
      </c>
      <c r="N171" s="273" t="s">
        <v>50</v>
      </c>
      <c r="O171" s="90"/>
      <c r="P171" s="239">
        <f>O171*H171</f>
        <v>0</v>
      </c>
      <c r="Q171" s="239">
        <v>0.00013</v>
      </c>
      <c r="R171" s="239">
        <f>Q171*H171</f>
        <v>0.00013</v>
      </c>
      <c r="S171" s="239">
        <v>0</v>
      </c>
      <c r="T171" s="24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1" t="s">
        <v>95</v>
      </c>
      <c r="AT171" s="241" t="s">
        <v>320</v>
      </c>
      <c r="AU171" s="241" t="s">
        <v>95</v>
      </c>
      <c r="AY171" s="15" t="s">
        <v>176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5" t="s">
        <v>93</v>
      </c>
      <c r="BK171" s="242">
        <f>ROUND(I171*H171,2)</f>
        <v>0</v>
      </c>
      <c r="BL171" s="15" t="s">
        <v>93</v>
      </c>
      <c r="BM171" s="241" t="s">
        <v>1752</v>
      </c>
    </row>
    <row r="172" spans="1:47" s="2" customFormat="1" ht="12">
      <c r="A172" s="37"/>
      <c r="B172" s="38"/>
      <c r="C172" s="39"/>
      <c r="D172" s="243" t="s">
        <v>183</v>
      </c>
      <c r="E172" s="39"/>
      <c r="F172" s="244" t="s">
        <v>1751</v>
      </c>
      <c r="G172" s="39"/>
      <c r="H172" s="39"/>
      <c r="I172" s="245"/>
      <c r="J172" s="39"/>
      <c r="K172" s="39"/>
      <c r="L172" s="43"/>
      <c r="M172" s="246"/>
      <c r="N172" s="247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183</v>
      </c>
      <c r="AU172" s="15" t="s">
        <v>95</v>
      </c>
    </row>
    <row r="173" spans="1:51" s="13" customFormat="1" ht="12">
      <c r="A173" s="13"/>
      <c r="B173" s="248"/>
      <c r="C173" s="249"/>
      <c r="D173" s="243" t="s">
        <v>246</v>
      </c>
      <c r="E173" s="250" t="s">
        <v>1</v>
      </c>
      <c r="F173" s="251" t="s">
        <v>93</v>
      </c>
      <c r="G173" s="249"/>
      <c r="H173" s="252">
        <v>1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246</v>
      </c>
      <c r="AU173" s="258" t="s">
        <v>95</v>
      </c>
      <c r="AV173" s="13" t="s">
        <v>95</v>
      </c>
      <c r="AW173" s="13" t="s">
        <v>40</v>
      </c>
      <c r="AX173" s="13" t="s">
        <v>93</v>
      </c>
      <c r="AY173" s="258" t="s">
        <v>176</v>
      </c>
    </row>
    <row r="174" spans="1:65" s="2" customFormat="1" ht="16.5" customHeight="1">
      <c r="A174" s="37"/>
      <c r="B174" s="38"/>
      <c r="C174" s="263" t="s">
        <v>242</v>
      </c>
      <c r="D174" s="263" t="s">
        <v>320</v>
      </c>
      <c r="E174" s="264" t="s">
        <v>1753</v>
      </c>
      <c r="F174" s="265" t="s">
        <v>1754</v>
      </c>
      <c r="G174" s="266" t="s">
        <v>577</v>
      </c>
      <c r="H174" s="267">
        <v>1</v>
      </c>
      <c r="I174" s="268"/>
      <c r="J174" s="269">
        <f>ROUND(I174*H174,2)</f>
        <v>0</v>
      </c>
      <c r="K174" s="270"/>
      <c r="L174" s="271"/>
      <c r="M174" s="272" t="s">
        <v>1</v>
      </c>
      <c r="N174" s="273" t="s">
        <v>50</v>
      </c>
      <c r="O174" s="90"/>
      <c r="P174" s="239">
        <f>O174*H174</f>
        <v>0</v>
      </c>
      <c r="Q174" s="239">
        <v>0.00024</v>
      </c>
      <c r="R174" s="239">
        <f>Q174*H174</f>
        <v>0.00024</v>
      </c>
      <c r="S174" s="239">
        <v>0</v>
      </c>
      <c r="T174" s="24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1" t="s">
        <v>95</v>
      </c>
      <c r="AT174" s="241" t="s">
        <v>320</v>
      </c>
      <c r="AU174" s="241" t="s">
        <v>95</v>
      </c>
      <c r="AY174" s="15" t="s">
        <v>176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5" t="s">
        <v>93</v>
      </c>
      <c r="BK174" s="242">
        <f>ROUND(I174*H174,2)</f>
        <v>0</v>
      </c>
      <c r="BL174" s="15" t="s">
        <v>93</v>
      </c>
      <c r="BM174" s="241" t="s">
        <v>1755</v>
      </c>
    </row>
    <row r="175" spans="1:47" s="2" customFormat="1" ht="12">
      <c r="A175" s="37"/>
      <c r="B175" s="38"/>
      <c r="C175" s="39"/>
      <c r="D175" s="243" t="s">
        <v>183</v>
      </c>
      <c r="E175" s="39"/>
      <c r="F175" s="244" t="s">
        <v>1754</v>
      </c>
      <c r="G175" s="39"/>
      <c r="H175" s="39"/>
      <c r="I175" s="245"/>
      <c r="J175" s="39"/>
      <c r="K175" s="39"/>
      <c r="L175" s="43"/>
      <c r="M175" s="246"/>
      <c r="N175" s="24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183</v>
      </c>
      <c r="AU175" s="15" t="s">
        <v>95</v>
      </c>
    </row>
    <row r="176" spans="1:51" s="13" customFormat="1" ht="12">
      <c r="A176" s="13"/>
      <c r="B176" s="248"/>
      <c r="C176" s="249"/>
      <c r="D176" s="243" t="s">
        <v>246</v>
      </c>
      <c r="E176" s="250" t="s">
        <v>1</v>
      </c>
      <c r="F176" s="251" t="s">
        <v>93</v>
      </c>
      <c r="G176" s="249"/>
      <c r="H176" s="252">
        <v>1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246</v>
      </c>
      <c r="AU176" s="258" t="s">
        <v>95</v>
      </c>
      <c r="AV176" s="13" t="s">
        <v>95</v>
      </c>
      <c r="AW176" s="13" t="s">
        <v>40</v>
      </c>
      <c r="AX176" s="13" t="s">
        <v>93</v>
      </c>
      <c r="AY176" s="258" t="s">
        <v>176</v>
      </c>
    </row>
    <row r="177" spans="1:65" s="2" customFormat="1" ht="16.5" customHeight="1">
      <c r="A177" s="37"/>
      <c r="B177" s="38"/>
      <c r="C177" s="263" t="s">
        <v>249</v>
      </c>
      <c r="D177" s="263" t="s">
        <v>320</v>
      </c>
      <c r="E177" s="264" t="s">
        <v>1756</v>
      </c>
      <c r="F177" s="265" t="s">
        <v>1757</v>
      </c>
      <c r="G177" s="266" t="s">
        <v>577</v>
      </c>
      <c r="H177" s="267">
        <v>1</v>
      </c>
      <c r="I177" s="268"/>
      <c r="J177" s="269">
        <f>ROUND(I177*H177,2)</f>
        <v>0</v>
      </c>
      <c r="K177" s="270"/>
      <c r="L177" s="271"/>
      <c r="M177" s="272" t="s">
        <v>1</v>
      </c>
      <c r="N177" s="273" t="s">
        <v>50</v>
      </c>
      <c r="O177" s="90"/>
      <c r="P177" s="239">
        <f>O177*H177</f>
        <v>0</v>
      </c>
      <c r="Q177" s="239">
        <v>0.00024</v>
      </c>
      <c r="R177" s="239">
        <f>Q177*H177</f>
        <v>0.00024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95</v>
      </c>
      <c r="AT177" s="241" t="s">
        <v>320</v>
      </c>
      <c r="AU177" s="241" t="s">
        <v>95</v>
      </c>
      <c r="AY177" s="15" t="s">
        <v>176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5" t="s">
        <v>93</v>
      </c>
      <c r="BK177" s="242">
        <f>ROUND(I177*H177,2)</f>
        <v>0</v>
      </c>
      <c r="BL177" s="15" t="s">
        <v>93</v>
      </c>
      <c r="BM177" s="241" t="s">
        <v>1758</v>
      </c>
    </row>
    <row r="178" spans="1:47" s="2" customFormat="1" ht="12">
      <c r="A178" s="37"/>
      <c r="B178" s="38"/>
      <c r="C178" s="39"/>
      <c r="D178" s="243" t="s">
        <v>183</v>
      </c>
      <c r="E178" s="39"/>
      <c r="F178" s="244" t="s">
        <v>1757</v>
      </c>
      <c r="G178" s="39"/>
      <c r="H178" s="39"/>
      <c r="I178" s="245"/>
      <c r="J178" s="39"/>
      <c r="K178" s="39"/>
      <c r="L178" s="43"/>
      <c r="M178" s="246"/>
      <c r="N178" s="24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183</v>
      </c>
      <c r="AU178" s="15" t="s">
        <v>95</v>
      </c>
    </row>
    <row r="179" spans="1:51" s="13" customFormat="1" ht="12">
      <c r="A179" s="13"/>
      <c r="B179" s="248"/>
      <c r="C179" s="249"/>
      <c r="D179" s="243" t="s">
        <v>246</v>
      </c>
      <c r="E179" s="250" t="s">
        <v>1</v>
      </c>
      <c r="F179" s="251" t="s">
        <v>93</v>
      </c>
      <c r="G179" s="249"/>
      <c r="H179" s="252">
        <v>1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246</v>
      </c>
      <c r="AU179" s="258" t="s">
        <v>95</v>
      </c>
      <c r="AV179" s="13" t="s">
        <v>95</v>
      </c>
      <c r="AW179" s="13" t="s">
        <v>40</v>
      </c>
      <c r="AX179" s="13" t="s">
        <v>93</v>
      </c>
      <c r="AY179" s="258" t="s">
        <v>176</v>
      </c>
    </row>
    <row r="180" spans="1:65" s="2" customFormat="1" ht="33" customHeight="1">
      <c r="A180" s="37"/>
      <c r="B180" s="38"/>
      <c r="C180" s="263" t="s">
        <v>8</v>
      </c>
      <c r="D180" s="263" t="s">
        <v>320</v>
      </c>
      <c r="E180" s="264" t="s">
        <v>1759</v>
      </c>
      <c r="F180" s="265" t="s">
        <v>1760</v>
      </c>
      <c r="G180" s="266" t="s">
        <v>1761</v>
      </c>
      <c r="H180" s="267">
        <v>1</v>
      </c>
      <c r="I180" s="268"/>
      <c r="J180" s="269">
        <f>ROUND(I180*H180,2)</f>
        <v>0</v>
      </c>
      <c r="K180" s="270"/>
      <c r="L180" s="271"/>
      <c r="M180" s="272" t="s">
        <v>1</v>
      </c>
      <c r="N180" s="273" t="s">
        <v>50</v>
      </c>
      <c r="O180" s="90"/>
      <c r="P180" s="239">
        <f>O180*H180</f>
        <v>0</v>
      </c>
      <c r="Q180" s="239">
        <v>0.00024</v>
      </c>
      <c r="R180" s="239">
        <f>Q180*H180</f>
        <v>0.00024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95</v>
      </c>
      <c r="AT180" s="241" t="s">
        <v>320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93</v>
      </c>
      <c r="BM180" s="241" t="s">
        <v>1762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1760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51" s="13" customFormat="1" ht="12">
      <c r="A182" s="13"/>
      <c r="B182" s="248"/>
      <c r="C182" s="249"/>
      <c r="D182" s="243" t="s">
        <v>246</v>
      </c>
      <c r="E182" s="250" t="s">
        <v>1</v>
      </c>
      <c r="F182" s="251" t="s">
        <v>93</v>
      </c>
      <c r="G182" s="249"/>
      <c r="H182" s="252">
        <v>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246</v>
      </c>
      <c r="AU182" s="258" t="s">
        <v>95</v>
      </c>
      <c r="AV182" s="13" t="s">
        <v>95</v>
      </c>
      <c r="AW182" s="13" t="s">
        <v>40</v>
      </c>
      <c r="AX182" s="13" t="s">
        <v>93</v>
      </c>
      <c r="AY182" s="258" t="s">
        <v>176</v>
      </c>
    </row>
    <row r="183" spans="1:65" s="2" customFormat="1" ht="24.15" customHeight="1">
      <c r="A183" s="37"/>
      <c r="B183" s="38"/>
      <c r="C183" s="263" t="s">
        <v>258</v>
      </c>
      <c r="D183" s="263" t="s">
        <v>320</v>
      </c>
      <c r="E183" s="264" t="s">
        <v>1763</v>
      </c>
      <c r="F183" s="265" t="s">
        <v>1764</v>
      </c>
      <c r="G183" s="266" t="s">
        <v>1761</v>
      </c>
      <c r="H183" s="267">
        <v>6</v>
      </c>
      <c r="I183" s="268"/>
      <c r="J183" s="269">
        <f>ROUND(I183*H183,2)</f>
        <v>0</v>
      </c>
      <c r="K183" s="270"/>
      <c r="L183" s="271"/>
      <c r="M183" s="272" t="s">
        <v>1</v>
      </c>
      <c r="N183" s="273" t="s">
        <v>50</v>
      </c>
      <c r="O183" s="90"/>
      <c r="P183" s="239">
        <f>O183*H183</f>
        <v>0</v>
      </c>
      <c r="Q183" s="239">
        <v>0.00024</v>
      </c>
      <c r="R183" s="239">
        <f>Q183*H183</f>
        <v>0.00144</v>
      </c>
      <c r="S183" s="239">
        <v>0</v>
      </c>
      <c r="T183" s="24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1" t="s">
        <v>95</v>
      </c>
      <c r="AT183" s="241" t="s">
        <v>320</v>
      </c>
      <c r="AU183" s="241" t="s">
        <v>95</v>
      </c>
      <c r="AY183" s="15" t="s">
        <v>176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5" t="s">
        <v>93</v>
      </c>
      <c r="BK183" s="242">
        <f>ROUND(I183*H183,2)</f>
        <v>0</v>
      </c>
      <c r="BL183" s="15" t="s">
        <v>93</v>
      </c>
      <c r="BM183" s="241" t="s">
        <v>1765</v>
      </c>
    </row>
    <row r="184" spans="1:47" s="2" customFormat="1" ht="12">
      <c r="A184" s="37"/>
      <c r="B184" s="38"/>
      <c r="C184" s="39"/>
      <c r="D184" s="243" t="s">
        <v>183</v>
      </c>
      <c r="E184" s="39"/>
      <c r="F184" s="244" t="s">
        <v>1764</v>
      </c>
      <c r="G184" s="39"/>
      <c r="H184" s="39"/>
      <c r="I184" s="245"/>
      <c r="J184" s="39"/>
      <c r="K184" s="39"/>
      <c r="L184" s="43"/>
      <c r="M184" s="246"/>
      <c r="N184" s="24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183</v>
      </c>
      <c r="AU184" s="15" t="s">
        <v>95</v>
      </c>
    </row>
    <row r="185" spans="1:51" s="13" customFormat="1" ht="12">
      <c r="A185" s="13"/>
      <c r="B185" s="248"/>
      <c r="C185" s="249"/>
      <c r="D185" s="243" t="s">
        <v>246</v>
      </c>
      <c r="E185" s="250" t="s">
        <v>1</v>
      </c>
      <c r="F185" s="251" t="s">
        <v>204</v>
      </c>
      <c r="G185" s="249"/>
      <c r="H185" s="252">
        <v>6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246</v>
      </c>
      <c r="AU185" s="258" t="s">
        <v>95</v>
      </c>
      <c r="AV185" s="13" t="s">
        <v>95</v>
      </c>
      <c r="AW185" s="13" t="s">
        <v>40</v>
      </c>
      <c r="AX185" s="13" t="s">
        <v>93</v>
      </c>
      <c r="AY185" s="258" t="s">
        <v>176</v>
      </c>
    </row>
    <row r="186" spans="1:65" s="2" customFormat="1" ht="37.8" customHeight="1">
      <c r="A186" s="37"/>
      <c r="B186" s="38"/>
      <c r="C186" s="229" t="s">
        <v>188</v>
      </c>
      <c r="D186" s="229" t="s">
        <v>177</v>
      </c>
      <c r="E186" s="230" t="s">
        <v>1766</v>
      </c>
      <c r="F186" s="231" t="s">
        <v>1767</v>
      </c>
      <c r="G186" s="232" t="s">
        <v>1761</v>
      </c>
      <c r="H186" s="233">
        <v>1</v>
      </c>
      <c r="I186" s="234"/>
      <c r="J186" s="235">
        <f>ROUND(I186*H186,2)</f>
        <v>0</v>
      </c>
      <c r="K186" s="236"/>
      <c r="L186" s="43"/>
      <c r="M186" s="237" t="s">
        <v>1</v>
      </c>
      <c r="N186" s="238" t="s">
        <v>50</v>
      </c>
      <c r="O186" s="90"/>
      <c r="P186" s="239">
        <f>O186*H186</f>
        <v>0</v>
      </c>
      <c r="Q186" s="239">
        <v>0.00097</v>
      </c>
      <c r="R186" s="239">
        <f>Q186*H186</f>
        <v>0.00097</v>
      </c>
      <c r="S186" s="239">
        <v>0</v>
      </c>
      <c r="T186" s="24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1" t="s">
        <v>93</v>
      </c>
      <c r="AT186" s="241" t="s">
        <v>177</v>
      </c>
      <c r="AU186" s="241" t="s">
        <v>95</v>
      </c>
      <c r="AY186" s="15" t="s">
        <v>176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5" t="s">
        <v>93</v>
      </c>
      <c r="BK186" s="242">
        <f>ROUND(I186*H186,2)</f>
        <v>0</v>
      </c>
      <c r="BL186" s="15" t="s">
        <v>93</v>
      </c>
      <c r="BM186" s="241" t="s">
        <v>1768</v>
      </c>
    </row>
    <row r="187" spans="1:47" s="2" customFormat="1" ht="12">
      <c r="A187" s="37"/>
      <c r="B187" s="38"/>
      <c r="C187" s="39"/>
      <c r="D187" s="243" t="s">
        <v>183</v>
      </c>
      <c r="E187" s="39"/>
      <c r="F187" s="244" t="s">
        <v>1769</v>
      </c>
      <c r="G187" s="39"/>
      <c r="H187" s="39"/>
      <c r="I187" s="245"/>
      <c r="J187" s="39"/>
      <c r="K187" s="39"/>
      <c r="L187" s="43"/>
      <c r="M187" s="246"/>
      <c r="N187" s="24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183</v>
      </c>
      <c r="AU187" s="15" t="s">
        <v>95</v>
      </c>
    </row>
    <row r="188" spans="1:51" s="13" customFormat="1" ht="12">
      <c r="A188" s="13"/>
      <c r="B188" s="248"/>
      <c r="C188" s="249"/>
      <c r="D188" s="243" t="s">
        <v>246</v>
      </c>
      <c r="E188" s="250" t="s">
        <v>1</v>
      </c>
      <c r="F188" s="251" t="s">
        <v>93</v>
      </c>
      <c r="G188" s="249"/>
      <c r="H188" s="252">
        <v>1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246</v>
      </c>
      <c r="AU188" s="258" t="s">
        <v>95</v>
      </c>
      <c r="AV188" s="13" t="s">
        <v>95</v>
      </c>
      <c r="AW188" s="13" t="s">
        <v>40</v>
      </c>
      <c r="AX188" s="13" t="s">
        <v>93</v>
      </c>
      <c r="AY188" s="258" t="s">
        <v>176</v>
      </c>
    </row>
    <row r="189" spans="1:65" s="2" customFormat="1" ht="37.8" customHeight="1">
      <c r="A189" s="37"/>
      <c r="B189" s="38"/>
      <c r="C189" s="229" t="s">
        <v>374</v>
      </c>
      <c r="D189" s="229" t="s">
        <v>177</v>
      </c>
      <c r="E189" s="230" t="s">
        <v>1770</v>
      </c>
      <c r="F189" s="231" t="s">
        <v>1771</v>
      </c>
      <c r="G189" s="232" t="s">
        <v>1761</v>
      </c>
      <c r="H189" s="233">
        <v>1</v>
      </c>
      <c r="I189" s="234"/>
      <c r="J189" s="235">
        <f>ROUND(I189*H189,2)</f>
        <v>0</v>
      </c>
      <c r="K189" s="236"/>
      <c r="L189" s="43"/>
      <c r="M189" s="237" t="s">
        <v>1</v>
      </c>
      <c r="N189" s="238" t="s">
        <v>50</v>
      </c>
      <c r="O189" s="90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1" t="s">
        <v>258</v>
      </c>
      <c r="AT189" s="241" t="s">
        <v>177</v>
      </c>
      <c r="AU189" s="241" t="s">
        <v>95</v>
      </c>
      <c r="AY189" s="15" t="s">
        <v>176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5" t="s">
        <v>93</v>
      </c>
      <c r="BK189" s="242">
        <f>ROUND(I189*H189,2)</f>
        <v>0</v>
      </c>
      <c r="BL189" s="15" t="s">
        <v>258</v>
      </c>
      <c r="BM189" s="241" t="s">
        <v>1716</v>
      </c>
    </row>
    <row r="190" spans="1:47" s="2" customFormat="1" ht="12">
      <c r="A190" s="37"/>
      <c r="B190" s="38"/>
      <c r="C190" s="39"/>
      <c r="D190" s="243" t="s">
        <v>183</v>
      </c>
      <c r="E190" s="39"/>
      <c r="F190" s="244" t="s">
        <v>1772</v>
      </c>
      <c r="G190" s="39"/>
      <c r="H190" s="39"/>
      <c r="I190" s="245"/>
      <c r="J190" s="39"/>
      <c r="K190" s="39"/>
      <c r="L190" s="43"/>
      <c r="M190" s="246"/>
      <c r="N190" s="24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183</v>
      </c>
      <c r="AU190" s="15" t="s">
        <v>95</v>
      </c>
    </row>
    <row r="191" spans="1:51" s="13" customFormat="1" ht="12">
      <c r="A191" s="13"/>
      <c r="B191" s="248"/>
      <c r="C191" s="249"/>
      <c r="D191" s="243" t="s">
        <v>246</v>
      </c>
      <c r="E191" s="250" t="s">
        <v>1</v>
      </c>
      <c r="F191" s="251" t="s">
        <v>93</v>
      </c>
      <c r="G191" s="249"/>
      <c r="H191" s="252">
        <v>1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246</v>
      </c>
      <c r="AU191" s="258" t="s">
        <v>95</v>
      </c>
      <c r="AV191" s="13" t="s">
        <v>95</v>
      </c>
      <c r="AW191" s="13" t="s">
        <v>40</v>
      </c>
      <c r="AX191" s="13" t="s">
        <v>93</v>
      </c>
      <c r="AY191" s="258" t="s">
        <v>176</v>
      </c>
    </row>
    <row r="192" spans="1:65" s="2" customFormat="1" ht="33" customHeight="1">
      <c r="A192" s="37"/>
      <c r="B192" s="38"/>
      <c r="C192" s="263" t="s">
        <v>379</v>
      </c>
      <c r="D192" s="263" t="s">
        <v>320</v>
      </c>
      <c r="E192" s="264" t="s">
        <v>1773</v>
      </c>
      <c r="F192" s="265" t="s">
        <v>1774</v>
      </c>
      <c r="G192" s="266" t="s">
        <v>1761</v>
      </c>
      <c r="H192" s="267">
        <v>1</v>
      </c>
      <c r="I192" s="268"/>
      <c r="J192" s="269">
        <f>ROUND(I192*H192,2)</f>
        <v>0</v>
      </c>
      <c r="K192" s="270"/>
      <c r="L192" s="271"/>
      <c r="M192" s="272" t="s">
        <v>1</v>
      </c>
      <c r="N192" s="273" t="s">
        <v>50</v>
      </c>
      <c r="O192" s="90"/>
      <c r="P192" s="239">
        <f>O192*H192</f>
        <v>0</v>
      </c>
      <c r="Q192" s="239">
        <v>0.001</v>
      </c>
      <c r="R192" s="239">
        <f>Q192*H192</f>
        <v>0.001</v>
      </c>
      <c r="S192" s="239">
        <v>0</v>
      </c>
      <c r="T192" s="24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1" t="s">
        <v>452</v>
      </c>
      <c r="AT192" s="241" t="s">
        <v>320</v>
      </c>
      <c r="AU192" s="241" t="s">
        <v>95</v>
      </c>
      <c r="AY192" s="15" t="s">
        <v>176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5" t="s">
        <v>93</v>
      </c>
      <c r="BK192" s="242">
        <f>ROUND(I192*H192,2)</f>
        <v>0</v>
      </c>
      <c r="BL192" s="15" t="s">
        <v>258</v>
      </c>
      <c r="BM192" s="241" t="s">
        <v>1704</v>
      </c>
    </row>
    <row r="193" spans="1:47" s="2" customFormat="1" ht="12">
      <c r="A193" s="37"/>
      <c r="B193" s="38"/>
      <c r="C193" s="39"/>
      <c r="D193" s="243" t="s">
        <v>183</v>
      </c>
      <c r="E193" s="39"/>
      <c r="F193" s="244" t="s">
        <v>1775</v>
      </c>
      <c r="G193" s="39"/>
      <c r="H193" s="39"/>
      <c r="I193" s="245"/>
      <c r="J193" s="39"/>
      <c r="K193" s="39"/>
      <c r="L193" s="43"/>
      <c r="M193" s="246"/>
      <c r="N193" s="247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183</v>
      </c>
      <c r="AU193" s="15" t="s">
        <v>95</v>
      </c>
    </row>
    <row r="194" spans="1:51" s="13" customFormat="1" ht="12">
      <c r="A194" s="13"/>
      <c r="B194" s="248"/>
      <c r="C194" s="249"/>
      <c r="D194" s="243" t="s">
        <v>246</v>
      </c>
      <c r="E194" s="250" t="s">
        <v>1</v>
      </c>
      <c r="F194" s="251" t="s">
        <v>93</v>
      </c>
      <c r="G194" s="249"/>
      <c r="H194" s="252">
        <v>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246</v>
      </c>
      <c r="AU194" s="258" t="s">
        <v>95</v>
      </c>
      <c r="AV194" s="13" t="s">
        <v>95</v>
      </c>
      <c r="AW194" s="13" t="s">
        <v>40</v>
      </c>
      <c r="AX194" s="13" t="s">
        <v>93</v>
      </c>
      <c r="AY194" s="258" t="s">
        <v>176</v>
      </c>
    </row>
    <row r="195" spans="1:65" s="2" customFormat="1" ht="24.15" customHeight="1">
      <c r="A195" s="37"/>
      <c r="B195" s="38"/>
      <c r="C195" s="263" t="s">
        <v>383</v>
      </c>
      <c r="D195" s="263" t="s">
        <v>320</v>
      </c>
      <c r="E195" s="264" t="s">
        <v>1776</v>
      </c>
      <c r="F195" s="265" t="s">
        <v>1777</v>
      </c>
      <c r="G195" s="266" t="s">
        <v>1778</v>
      </c>
      <c r="H195" s="267">
        <v>1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50</v>
      </c>
      <c r="O195" s="90"/>
      <c r="P195" s="239">
        <f>O195*H195</f>
        <v>0</v>
      </c>
      <c r="Q195" s="239">
        <v>0.0004</v>
      </c>
      <c r="R195" s="239">
        <f>Q195*H195</f>
        <v>0.0004</v>
      </c>
      <c r="S195" s="239">
        <v>0</v>
      </c>
      <c r="T195" s="24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1" t="s">
        <v>452</v>
      </c>
      <c r="AT195" s="241" t="s">
        <v>320</v>
      </c>
      <c r="AU195" s="241" t="s">
        <v>95</v>
      </c>
      <c r="AY195" s="15" t="s">
        <v>176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5" t="s">
        <v>93</v>
      </c>
      <c r="BK195" s="242">
        <f>ROUND(I195*H195,2)</f>
        <v>0</v>
      </c>
      <c r="BL195" s="15" t="s">
        <v>258</v>
      </c>
      <c r="BM195" s="241" t="s">
        <v>1710</v>
      </c>
    </row>
    <row r="196" spans="1:47" s="2" customFormat="1" ht="12">
      <c r="A196" s="37"/>
      <c r="B196" s="38"/>
      <c r="C196" s="39"/>
      <c r="D196" s="243" t="s">
        <v>183</v>
      </c>
      <c r="E196" s="39"/>
      <c r="F196" s="244" t="s">
        <v>1779</v>
      </c>
      <c r="G196" s="39"/>
      <c r="H196" s="39"/>
      <c r="I196" s="245"/>
      <c r="J196" s="39"/>
      <c r="K196" s="39"/>
      <c r="L196" s="43"/>
      <c r="M196" s="246"/>
      <c r="N196" s="24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183</v>
      </c>
      <c r="AU196" s="15" t="s">
        <v>95</v>
      </c>
    </row>
    <row r="197" spans="1:51" s="13" customFormat="1" ht="12">
      <c r="A197" s="13"/>
      <c r="B197" s="248"/>
      <c r="C197" s="249"/>
      <c r="D197" s="243" t="s">
        <v>246</v>
      </c>
      <c r="E197" s="250" t="s">
        <v>1</v>
      </c>
      <c r="F197" s="251" t="s">
        <v>93</v>
      </c>
      <c r="G197" s="249"/>
      <c r="H197" s="252">
        <v>1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246</v>
      </c>
      <c r="AU197" s="258" t="s">
        <v>95</v>
      </c>
      <c r="AV197" s="13" t="s">
        <v>95</v>
      </c>
      <c r="AW197" s="13" t="s">
        <v>40</v>
      </c>
      <c r="AX197" s="13" t="s">
        <v>93</v>
      </c>
      <c r="AY197" s="258" t="s">
        <v>176</v>
      </c>
    </row>
    <row r="198" spans="1:63" s="12" customFormat="1" ht="22.8" customHeight="1">
      <c r="A198" s="12"/>
      <c r="B198" s="213"/>
      <c r="C198" s="214"/>
      <c r="D198" s="215" t="s">
        <v>84</v>
      </c>
      <c r="E198" s="227" t="s">
        <v>175</v>
      </c>
      <c r="F198" s="227" t="s">
        <v>504</v>
      </c>
      <c r="G198" s="214"/>
      <c r="H198" s="214"/>
      <c r="I198" s="217"/>
      <c r="J198" s="228">
        <f>BK198</f>
        <v>0</v>
      </c>
      <c r="K198" s="214"/>
      <c r="L198" s="219"/>
      <c r="M198" s="220"/>
      <c r="N198" s="221"/>
      <c r="O198" s="221"/>
      <c r="P198" s="222">
        <v>0</v>
      </c>
      <c r="Q198" s="221"/>
      <c r="R198" s="222">
        <v>0</v>
      </c>
      <c r="S198" s="221"/>
      <c r="T198" s="223"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4" t="s">
        <v>93</v>
      </c>
      <c r="AT198" s="225" t="s">
        <v>84</v>
      </c>
      <c r="AU198" s="225" t="s">
        <v>93</v>
      </c>
      <c r="AY198" s="224" t="s">
        <v>176</v>
      </c>
      <c r="BK198" s="226">
        <v>0</v>
      </c>
    </row>
    <row r="199" spans="1:63" s="12" customFormat="1" ht="22.8" customHeight="1">
      <c r="A199" s="12"/>
      <c r="B199" s="213"/>
      <c r="C199" s="214"/>
      <c r="D199" s="215" t="s">
        <v>84</v>
      </c>
      <c r="E199" s="227" t="s">
        <v>218</v>
      </c>
      <c r="F199" s="227" t="s">
        <v>1692</v>
      </c>
      <c r="G199" s="214"/>
      <c r="H199" s="214"/>
      <c r="I199" s="217"/>
      <c r="J199" s="228">
        <f>BK199</f>
        <v>0</v>
      </c>
      <c r="K199" s="214"/>
      <c r="L199" s="219"/>
      <c r="M199" s="220"/>
      <c r="N199" s="221"/>
      <c r="O199" s="221"/>
      <c r="P199" s="222">
        <f>P200</f>
        <v>0</v>
      </c>
      <c r="Q199" s="221"/>
      <c r="R199" s="222">
        <f>R200</f>
        <v>0</v>
      </c>
      <c r="S199" s="221"/>
      <c r="T199" s="223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4" t="s">
        <v>93</v>
      </c>
      <c r="AT199" s="225" t="s">
        <v>84</v>
      </c>
      <c r="AU199" s="225" t="s">
        <v>93</v>
      </c>
      <c r="AY199" s="224" t="s">
        <v>176</v>
      </c>
      <c r="BK199" s="226">
        <f>BK200</f>
        <v>0</v>
      </c>
    </row>
    <row r="200" spans="1:63" s="12" customFormat="1" ht="20.85" customHeight="1">
      <c r="A200" s="12"/>
      <c r="B200" s="213"/>
      <c r="C200" s="214"/>
      <c r="D200" s="215" t="s">
        <v>84</v>
      </c>
      <c r="E200" s="227" t="s">
        <v>716</v>
      </c>
      <c r="F200" s="227" t="s">
        <v>717</v>
      </c>
      <c r="G200" s="214"/>
      <c r="H200" s="214"/>
      <c r="I200" s="217"/>
      <c r="J200" s="228">
        <f>BK200</f>
        <v>0</v>
      </c>
      <c r="K200" s="214"/>
      <c r="L200" s="219"/>
      <c r="M200" s="220"/>
      <c r="N200" s="221"/>
      <c r="O200" s="221"/>
      <c r="P200" s="222">
        <v>0</v>
      </c>
      <c r="Q200" s="221"/>
      <c r="R200" s="222">
        <v>0</v>
      </c>
      <c r="S200" s="221"/>
      <c r="T200" s="223"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4" t="s">
        <v>93</v>
      </c>
      <c r="AT200" s="225" t="s">
        <v>84</v>
      </c>
      <c r="AU200" s="225" t="s">
        <v>95</v>
      </c>
      <c r="AY200" s="224" t="s">
        <v>176</v>
      </c>
      <c r="BK200" s="226">
        <v>0</v>
      </c>
    </row>
    <row r="201" spans="1:63" s="12" customFormat="1" ht="25.9" customHeight="1">
      <c r="A201" s="12"/>
      <c r="B201" s="213"/>
      <c r="C201" s="214"/>
      <c r="D201" s="215" t="s">
        <v>84</v>
      </c>
      <c r="E201" s="216" t="s">
        <v>769</v>
      </c>
      <c r="F201" s="216" t="s">
        <v>770</v>
      </c>
      <c r="G201" s="214"/>
      <c r="H201" s="214"/>
      <c r="I201" s="217"/>
      <c r="J201" s="218">
        <f>BK201</f>
        <v>0</v>
      </c>
      <c r="K201" s="214"/>
      <c r="L201" s="219"/>
      <c r="M201" s="220"/>
      <c r="N201" s="221"/>
      <c r="O201" s="221"/>
      <c r="P201" s="222">
        <f>P202+P203</f>
        <v>0</v>
      </c>
      <c r="Q201" s="221"/>
      <c r="R201" s="222">
        <f>R202+R203</f>
        <v>0.0004</v>
      </c>
      <c r="S201" s="221"/>
      <c r="T201" s="223">
        <f>T202+T203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4" t="s">
        <v>95</v>
      </c>
      <c r="AT201" s="225" t="s">
        <v>84</v>
      </c>
      <c r="AU201" s="225" t="s">
        <v>85</v>
      </c>
      <c r="AY201" s="224" t="s">
        <v>176</v>
      </c>
      <c r="BK201" s="226">
        <f>BK202+BK203</f>
        <v>0</v>
      </c>
    </row>
    <row r="202" spans="1:63" s="12" customFormat="1" ht="22.8" customHeight="1">
      <c r="A202" s="12"/>
      <c r="B202" s="213"/>
      <c r="C202" s="214"/>
      <c r="D202" s="215" t="s">
        <v>84</v>
      </c>
      <c r="E202" s="227" t="s">
        <v>1693</v>
      </c>
      <c r="F202" s="227" t="s">
        <v>1694</v>
      </c>
      <c r="G202" s="214"/>
      <c r="H202" s="214"/>
      <c r="I202" s="217"/>
      <c r="J202" s="228">
        <f>BK202</f>
        <v>0</v>
      </c>
      <c r="K202" s="214"/>
      <c r="L202" s="219"/>
      <c r="M202" s="220"/>
      <c r="N202" s="221"/>
      <c r="O202" s="221"/>
      <c r="P202" s="222">
        <v>0</v>
      </c>
      <c r="Q202" s="221"/>
      <c r="R202" s="222">
        <v>0</v>
      </c>
      <c r="S202" s="221"/>
      <c r="T202" s="223"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4" t="s">
        <v>95</v>
      </c>
      <c r="AT202" s="225" t="s">
        <v>84</v>
      </c>
      <c r="AU202" s="225" t="s">
        <v>93</v>
      </c>
      <c r="AY202" s="224" t="s">
        <v>176</v>
      </c>
      <c r="BK202" s="226">
        <v>0</v>
      </c>
    </row>
    <row r="203" spans="1:63" s="12" customFormat="1" ht="22.8" customHeight="1">
      <c r="A203" s="12"/>
      <c r="B203" s="213"/>
      <c r="C203" s="214"/>
      <c r="D203" s="215" t="s">
        <v>84</v>
      </c>
      <c r="E203" s="227" t="s">
        <v>1780</v>
      </c>
      <c r="F203" s="227" t="s">
        <v>1781</v>
      </c>
      <c r="G203" s="214"/>
      <c r="H203" s="214"/>
      <c r="I203" s="217"/>
      <c r="J203" s="228">
        <f>BK203</f>
        <v>0</v>
      </c>
      <c r="K203" s="214"/>
      <c r="L203" s="219"/>
      <c r="M203" s="220"/>
      <c r="N203" s="221"/>
      <c r="O203" s="221"/>
      <c r="P203" s="222">
        <f>SUM(P204:P214)</f>
        <v>0</v>
      </c>
      <c r="Q203" s="221"/>
      <c r="R203" s="222">
        <f>SUM(R204:R214)</f>
        <v>0.0004</v>
      </c>
      <c r="S203" s="221"/>
      <c r="T203" s="223">
        <f>SUM(T204:T214)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4" t="s">
        <v>95</v>
      </c>
      <c r="AT203" s="225" t="s">
        <v>84</v>
      </c>
      <c r="AU203" s="225" t="s">
        <v>93</v>
      </c>
      <c r="AY203" s="224" t="s">
        <v>176</v>
      </c>
      <c r="BK203" s="226">
        <f>SUM(BK204:BK214)</f>
        <v>0</v>
      </c>
    </row>
    <row r="204" spans="1:65" s="2" customFormat="1" ht="21.75" customHeight="1">
      <c r="A204" s="37"/>
      <c r="B204" s="38"/>
      <c r="C204" s="229" t="s">
        <v>7</v>
      </c>
      <c r="D204" s="229" t="s">
        <v>177</v>
      </c>
      <c r="E204" s="230" t="s">
        <v>1782</v>
      </c>
      <c r="F204" s="231" t="s">
        <v>1783</v>
      </c>
      <c r="G204" s="232" t="s">
        <v>1784</v>
      </c>
      <c r="H204" s="233">
        <v>1</v>
      </c>
      <c r="I204" s="234"/>
      <c r="J204" s="235">
        <f>ROUND(I204*H204,2)</f>
        <v>0</v>
      </c>
      <c r="K204" s="236"/>
      <c r="L204" s="43"/>
      <c r="M204" s="237" t="s">
        <v>1</v>
      </c>
      <c r="N204" s="238" t="s">
        <v>50</v>
      </c>
      <c r="O204" s="90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1" t="s">
        <v>93</v>
      </c>
      <c r="AT204" s="241" t="s">
        <v>177</v>
      </c>
      <c r="AU204" s="241" t="s">
        <v>95</v>
      </c>
      <c r="AY204" s="15" t="s">
        <v>176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5" t="s">
        <v>93</v>
      </c>
      <c r="BK204" s="242">
        <f>ROUND(I204*H204,2)</f>
        <v>0</v>
      </c>
      <c r="BL204" s="15" t="s">
        <v>93</v>
      </c>
      <c r="BM204" s="241" t="s">
        <v>1785</v>
      </c>
    </row>
    <row r="205" spans="1:47" s="2" customFormat="1" ht="12">
      <c r="A205" s="37"/>
      <c r="B205" s="38"/>
      <c r="C205" s="39"/>
      <c r="D205" s="243" t="s">
        <v>183</v>
      </c>
      <c r="E205" s="39"/>
      <c r="F205" s="244" t="s">
        <v>1786</v>
      </c>
      <c r="G205" s="39"/>
      <c r="H205" s="39"/>
      <c r="I205" s="245"/>
      <c r="J205" s="39"/>
      <c r="K205" s="39"/>
      <c r="L205" s="43"/>
      <c r="M205" s="246"/>
      <c r="N205" s="24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183</v>
      </c>
      <c r="AU205" s="15" t="s">
        <v>95</v>
      </c>
    </row>
    <row r="206" spans="1:65" s="2" customFormat="1" ht="44.25" customHeight="1">
      <c r="A206" s="37"/>
      <c r="B206" s="38"/>
      <c r="C206" s="229" t="s">
        <v>393</v>
      </c>
      <c r="D206" s="229" t="s">
        <v>177</v>
      </c>
      <c r="E206" s="230" t="s">
        <v>1711</v>
      </c>
      <c r="F206" s="231" t="s">
        <v>1712</v>
      </c>
      <c r="G206" s="232" t="s">
        <v>577</v>
      </c>
      <c r="H206" s="233">
        <v>1</v>
      </c>
      <c r="I206" s="234"/>
      <c r="J206" s="235">
        <f>ROUND(I206*H206,2)</f>
        <v>0</v>
      </c>
      <c r="K206" s="236"/>
      <c r="L206" s="43"/>
      <c r="M206" s="237" t="s">
        <v>1</v>
      </c>
      <c r="N206" s="238" t="s">
        <v>50</v>
      </c>
      <c r="O206" s="90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1" t="s">
        <v>93</v>
      </c>
      <c r="AT206" s="241" t="s">
        <v>177</v>
      </c>
      <c r="AU206" s="241" t="s">
        <v>95</v>
      </c>
      <c r="AY206" s="15" t="s">
        <v>176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5" t="s">
        <v>93</v>
      </c>
      <c r="BK206" s="242">
        <f>ROUND(I206*H206,2)</f>
        <v>0</v>
      </c>
      <c r="BL206" s="15" t="s">
        <v>93</v>
      </c>
      <c r="BM206" s="241" t="s">
        <v>1713</v>
      </c>
    </row>
    <row r="207" spans="1:47" s="2" customFormat="1" ht="12">
      <c r="A207" s="37"/>
      <c r="B207" s="38"/>
      <c r="C207" s="39"/>
      <c r="D207" s="243" t="s">
        <v>183</v>
      </c>
      <c r="E207" s="39"/>
      <c r="F207" s="244" t="s">
        <v>1712</v>
      </c>
      <c r="G207" s="39"/>
      <c r="H207" s="39"/>
      <c r="I207" s="245"/>
      <c r="J207" s="39"/>
      <c r="K207" s="39"/>
      <c r="L207" s="43"/>
      <c r="M207" s="246"/>
      <c r="N207" s="24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183</v>
      </c>
      <c r="AU207" s="15" t="s">
        <v>95</v>
      </c>
    </row>
    <row r="208" spans="1:51" s="13" customFormat="1" ht="12">
      <c r="A208" s="13"/>
      <c r="B208" s="248"/>
      <c r="C208" s="249"/>
      <c r="D208" s="243" t="s">
        <v>246</v>
      </c>
      <c r="E208" s="250" t="s">
        <v>1</v>
      </c>
      <c r="F208" s="251" t="s">
        <v>93</v>
      </c>
      <c r="G208" s="249"/>
      <c r="H208" s="252">
        <v>1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246</v>
      </c>
      <c r="AU208" s="258" t="s">
        <v>95</v>
      </c>
      <c r="AV208" s="13" t="s">
        <v>95</v>
      </c>
      <c r="AW208" s="13" t="s">
        <v>40</v>
      </c>
      <c r="AX208" s="13" t="s">
        <v>93</v>
      </c>
      <c r="AY208" s="258" t="s">
        <v>176</v>
      </c>
    </row>
    <row r="209" spans="1:65" s="2" customFormat="1" ht="33" customHeight="1">
      <c r="A209" s="37"/>
      <c r="B209" s="38"/>
      <c r="C209" s="263" t="s">
        <v>400</v>
      </c>
      <c r="D209" s="263" t="s">
        <v>320</v>
      </c>
      <c r="E209" s="264" t="s">
        <v>1787</v>
      </c>
      <c r="F209" s="265" t="s">
        <v>1788</v>
      </c>
      <c r="G209" s="266" t="s">
        <v>1778</v>
      </c>
      <c r="H209" s="267">
        <v>1</v>
      </c>
      <c r="I209" s="268"/>
      <c r="J209" s="269">
        <f>ROUND(I209*H209,2)</f>
        <v>0</v>
      </c>
      <c r="K209" s="270"/>
      <c r="L209" s="271"/>
      <c r="M209" s="272" t="s">
        <v>1</v>
      </c>
      <c r="N209" s="273" t="s">
        <v>50</v>
      </c>
      <c r="O209" s="90"/>
      <c r="P209" s="239">
        <f>O209*H209</f>
        <v>0</v>
      </c>
      <c r="Q209" s="239">
        <v>0.0004</v>
      </c>
      <c r="R209" s="239">
        <f>Q209*H209</f>
        <v>0.0004</v>
      </c>
      <c r="S209" s="239">
        <v>0</v>
      </c>
      <c r="T209" s="24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1" t="s">
        <v>452</v>
      </c>
      <c r="AT209" s="241" t="s">
        <v>320</v>
      </c>
      <c r="AU209" s="241" t="s">
        <v>95</v>
      </c>
      <c r="AY209" s="15" t="s">
        <v>176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5" t="s">
        <v>93</v>
      </c>
      <c r="BK209" s="242">
        <f>ROUND(I209*H209,2)</f>
        <v>0</v>
      </c>
      <c r="BL209" s="15" t="s">
        <v>258</v>
      </c>
      <c r="BM209" s="241" t="s">
        <v>1789</v>
      </c>
    </row>
    <row r="210" spans="1:47" s="2" customFormat="1" ht="12">
      <c r="A210" s="37"/>
      <c r="B210" s="38"/>
      <c r="C210" s="39"/>
      <c r="D210" s="243" t="s">
        <v>183</v>
      </c>
      <c r="E210" s="39"/>
      <c r="F210" s="244" t="s">
        <v>1790</v>
      </c>
      <c r="G210" s="39"/>
      <c r="H210" s="39"/>
      <c r="I210" s="245"/>
      <c r="J210" s="39"/>
      <c r="K210" s="39"/>
      <c r="L210" s="43"/>
      <c r="M210" s="246"/>
      <c r="N210" s="24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5" t="s">
        <v>183</v>
      </c>
      <c r="AU210" s="15" t="s">
        <v>95</v>
      </c>
    </row>
    <row r="211" spans="1:51" s="13" customFormat="1" ht="12">
      <c r="A211" s="13"/>
      <c r="B211" s="248"/>
      <c r="C211" s="249"/>
      <c r="D211" s="243" t="s">
        <v>246</v>
      </c>
      <c r="E211" s="250" t="s">
        <v>1</v>
      </c>
      <c r="F211" s="251" t="s">
        <v>93</v>
      </c>
      <c r="G211" s="249"/>
      <c r="H211" s="252">
        <v>1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246</v>
      </c>
      <c r="AU211" s="258" t="s">
        <v>95</v>
      </c>
      <c r="AV211" s="13" t="s">
        <v>95</v>
      </c>
      <c r="AW211" s="13" t="s">
        <v>40</v>
      </c>
      <c r="AX211" s="13" t="s">
        <v>93</v>
      </c>
      <c r="AY211" s="258" t="s">
        <v>176</v>
      </c>
    </row>
    <row r="212" spans="1:65" s="2" customFormat="1" ht="49.05" customHeight="1">
      <c r="A212" s="37"/>
      <c r="B212" s="38"/>
      <c r="C212" s="229" t="s">
        <v>407</v>
      </c>
      <c r="D212" s="229" t="s">
        <v>177</v>
      </c>
      <c r="E212" s="230" t="s">
        <v>1791</v>
      </c>
      <c r="F212" s="231" t="s">
        <v>1792</v>
      </c>
      <c r="G212" s="232" t="s">
        <v>237</v>
      </c>
      <c r="H212" s="233">
        <v>1</v>
      </c>
      <c r="I212" s="234"/>
      <c r="J212" s="235">
        <f>ROUND(I212*H212,2)</f>
        <v>0</v>
      </c>
      <c r="K212" s="236"/>
      <c r="L212" s="43"/>
      <c r="M212" s="237" t="s">
        <v>1</v>
      </c>
      <c r="N212" s="238" t="s">
        <v>50</v>
      </c>
      <c r="O212" s="90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1" t="s">
        <v>258</v>
      </c>
      <c r="AT212" s="241" t="s">
        <v>177</v>
      </c>
      <c r="AU212" s="241" t="s">
        <v>95</v>
      </c>
      <c r="AY212" s="15" t="s">
        <v>176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5" t="s">
        <v>93</v>
      </c>
      <c r="BK212" s="242">
        <f>ROUND(I212*H212,2)</f>
        <v>0</v>
      </c>
      <c r="BL212" s="15" t="s">
        <v>258</v>
      </c>
      <c r="BM212" s="241" t="s">
        <v>1793</v>
      </c>
    </row>
    <row r="213" spans="1:47" s="2" customFormat="1" ht="12">
      <c r="A213" s="37"/>
      <c r="B213" s="38"/>
      <c r="C213" s="39"/>
      <c r="D213" s="243" t="s">
        <v>183</v>
      </c>
      <c r="E213" s="39"/>
      <c r="F213" s="244" t="s">
        <v>1792</v>
      </c>
      <c r="G213" s="39"/>
      <c r="H213" s="39"/>
      <c r="I213" s="245"/>
      <c r="J213" s="39"/>
      <c r="K213" s="39"/>
      <c r="L213" s="43"/>
      <c r="M213" s="246"/>
      <c r="N213" s="24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5" t="s">
        <v>183</v>
      </c>
      <c r="AU213" s="15" t="s">
        <v>95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93</v>
      </c>
      <c r="G214" s="249"/>
      <c r="H214" s="252">
        <v>1</v>
      </c>
      <c r="I214" s="253"/>
      <c r="J214" s="249"/>
      <c r="K214" s="249"/>
      <c r="L214" s="254"/>
      <c r="M214" s="274"/>
      <c r="N214" s="275"/>
      <c r="O214" s="275"/>
      <c r="P214" s="275"/>
      <c r="Q214" s="275"/>
      <c r="R214" s="275"/>
      <c r="S214" s="275"/>
      <c r="T214" s="27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93</v>
      </c>
      <c r="AY214" s="258" t="s">
        <v>176</v>
      </c>
    </row>
    <row r="215" spans="1:31" s="2" customFormat="1" ht="6.95" customHeight="1">
      <c r="A215" s="37"/>
      <c r="B215" s="65"/>
      <c r="C215" s="66"/>
      <c r="D215" s="66"/>
      <c r="E215" s="66"/>
      <c r="F215" s="66"/>
      <c r="G215" s="66"/>
      <c r="H215" s="66"/>
      <c r="I215" s="66"/>
      <c r="J215" s="66"/>
      <c r="K215" s="66"/>
      <c r="L215" s="43"/>
      <c r="M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</sheetData>
  <sheetProtection password="CC35" sheet="1" objects="1" scenarios="1" formatColumns="0" formatRows="0" autoFilter="0"/>
  <autoFilter ref="C132:K214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2:12" ht="12">
      <c r="B8" s="18"/>
      <c r="D8" s="150" t="s">
        <v>141</v>
      </c>
      <c r="L8" s="18"/>
    </row>
    <row r="9" spans="2:12" s="1" customFormat="1" ht="16.5" customHeight="1">
      <c r="B9" s="18"/>
      <c r="E9" s="151" t="s">
        <v>1546</v>
      </c>
      <c r="F9" s="1"/>
      <c r="G9" s="1"/>
      <c r="H9" s="1"/>
      <c r="L9" s="18"/>
    </row>
    <row r="10" spans="2:12" s="1" customFormat="1" ht="12" customHeight="1">
      <c r="B10" s="18"/>
      <c r="D10" s="150" t="s">
        <v>1547</v>
      </c>
      <c r="L10" s="18"/>
    </row>
    <row r="11" spans="1:31" s="2" customFormat="1" ht="16.5" customHeight="1">
      <c r="A11" s="37"/>
      <c r="B11" s="43"/>
      <c r="C11" s="37"/>
      <c r="D11" s="37"/>
      <c r="E11" s="164" t="s">
        <v>1636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1643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1794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107</v>
      </c>
      <c r="G15" s="37"/>
      <c r="H15" s="37"/>
      <c r="I15" s="150" t="s">
        <v>20</v>
      </c>
      <c r="J15" s="140" t="s">
        <v>1645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22</v>
      </c>
      <c r="E16" s="37"/>
      <c r="F16" s="140" t="s">
        <v>144</v>
      </c>
      <c r="G16" s="37"/>
      <c r="H16" s="37"/>
      <c r="I16" s="150" t="s">
        <v>24</v>
      </c>
      <c r="J16" s="153" t="str">
        <f>'Rekapitulace stavby'!AN8</f>
        <v>21. 4. 2023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21.8" customHeight="1">
      <c r="A17" s="37"/>
      <c r="B17" s="43"/>
      <c r="C17" s="37"/>
      <c r="D17" s="154" t="s">
        <v>26</v>
      </c>
      <c r="E17" s="37"/>
      <c r="F17" s="155" t="s">
        <v>1646</v>
      </c>
      <c r="G17" s="37"/>
      <c r="H17" s="37"/>
      <c r="I17" s="154" t="s">
        <v>28</v>
      </c>
      <c r="J17" s="155" t="s">
        <v>1647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30</v>
      </c>
      <c r="E18" s="37"/>
      <c r="F18" s="37"/>
      <c r="G18" s="37"/>
      <c r="H18" s="37"/>
      <c r="I18" s="150" t="s">
        <v>31</v>
      </c>
      <c r="J18" s="140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">
        <v>33</v>
      </c>
      <c r="F19" s="37"/>
      <c r="G19" s="37"/>
      <c r="H19" s="37"/>
      <c r="I19" s="150" t="s">
        <v>34</v>
      </c>
      <c r="J19" s="140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35</v>
      </c>
      <c r="E21" s="37"/>
      <c r="F21" s="37"/>
      <c r="G21" s="37"/>
      <c r="H21" s="37"/>
      <c r="I21" s="150" t="s">
        <v>31</v>
      </c>
      <c r="J21" s="31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1" t="str">
        <f>'Rekapitulace stavby'!E14</f>
        <v>Vyplň údaj</v>
      </c>
      <c r="F22" s="140"/>
      <c r="G22" s="140"/>
      <c r="H22" s="140"/>
      <c r="I22" s="150" t="s">
        <v>34</v>
      </c>
      <c r="J22" s="31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37</v>
      </c>
      <c r="E24" s="37"/>
      <c r="F24" s="37"/>
      <c r="G24" s="37"/>
      <c r="H24" s="37"/>
      <c r="I24" s="150" t="s">
        <v>31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">
        <v>39</v>
      </c>
      <c r="F25" s="37"/>
      <c r="G25" s="37"/>
      <c r="H25" s="37"/>
      <c r="I25" s="150" t="s">
        <v>34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41</v>
      </c>
      <c r="E27" s="37"/>
      <c r="F27" s="37"/>
      <c r="G27" s="37"/>
      <c r="H27" s="37"/>
      <c r="I27" s="150" t="s">
        <v>31</v>
      </c>
      <c r="J27" s="140" t="s">
        <v>1</v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">
        <v>148</v>
      </c>
      <c r="F28" s="37"/>
      <c r="G28" s="37"/>
      <c r="H28" s="37"/>
      <c r="I28" s="150" t="s">
        <v>34</v>
      </c>
      <c r="J28" s="140" t="s">
        <v>1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43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0"/>
      <c r="E33" s="160"/>
      <c r="F33" s="160"/>
      <c r="G33" s="160"/>
      <c r="H33" s="160"/>
      <c r="I33" s="160"/>
      <c r="J33" s="160"/>
      <c r="K33" s="160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1" t="s">
        <v>45</v>
      </c>
      <c r="E34" s="37"/>
      <c r="F34" s="37"/>
      <c r="G34" s="37"/>
      <c r="H34" s="37"/>
      <c r="I34" s="37"/>
      <c r="J34" s="162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0"/>
      <c r="E35" s="160"/>
      <c r="F35" s="160"/>
      <c r="G35" s="160"/>
      <c r="H35" s="160"/>
      <c r="I35" s="160"/>
      <c r="J35" s="160"/>
      <c r="K35" s="160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3" t="s">
        <v>47</v>
      </c>
      <c r="G36" s="37"/>
      <c r="H36" s="37"/>
      <c r="I36" s="163" t="s">
        <v>46</v>
      </c>
      <c r="J36" s="163" t="s">
        <v>48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4" t="s">
        <v>49</v>
      </c>
      <c r="E37" s="150" t="s">
        <v>50</v>
      </c>
      <c r="F37" s="165">
        <f>ROUND((SUM(BE133:BE317)),2)</f>
        <v>0</v>
      </c>
      <c r="G37" s="37"/>
      <c r="H37" s="37"/>
      <c r="I37" s="166">
        <v>0.21</v>
      </c>
      <c r="J37" s="165">
        <f>ROUND(((SUM(BE133:BE317))*I37),2)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51</v>
      </c>
      <c r="F38" s="165">
        <f>ROUND((SUM(BF133:BF317)),2)</f>
        <v>0</v>
      </c>
      <c r="G38" s="37"/>
      <c r="H38" s="37"/>
      <c r="I38" s="166">
        <v>0.15</v>
      </c>
      <c r="J38" s="165">
        <f>ROUND(((SUM(BF133:BF317))*I38),2)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52</v>
      </c>
      <c r="F39" s="165">
        <f>ROUND((SUM(BG133:BG317)),2)</f>
        <v>0</v>
      </c>
      <c r="G39" s="37"/>
      <c r="H39" s="37"/>
      <c r="I39" s="166">
        <v>0.21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53</v>
      </c>
      <c r="F40" s="165">
        <f>ROUND((SUM(BH133:BH317)),2)</f>
        <v>0</v>
      </c>
      <c r="G40" s="37"/>
      <c r="H40" s="37"/>
      <c r="I40" s="166">
        <v>0.15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54</v>
      </c>
      <c r="F41" s="165">
        <f>ROUND((SUM(BI133:BI317)),2)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7"/>
      <c r="D43" s="168" t="s">
        <v>55</v>
      </c>
      <c r="E43" s="169"/>
      <c r="F43" s="169"/>
      <c r="G43" s="170" t="s">
        <v>56</v>
      </c>
      <c r="H43" s="171" t="s">
        <v>57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 hidden="1">
      <c r="B85" s="19"/>
      <c r="C85" s="30" t="s">
        <v>141</v>
      </c>
      <c r="D85" s="20"/>
      <c r="E85" s="20"/>
      <c r="F85" s="20"/>
      <c r="G85" s="20"/>
      <c r="H85" s="20"/>
      <c r="I85" s="20"/>
      <c r="J85" s="20"/>
      <c r="K85" s="20"/>
      <c r="L85" s="18"/>
    </row>
    <row r="86" spans="2:12" s="1" customFormat="1" ht="16.5" customHeight="1" hidden="1">
      <c r="B86" s="19"/>
      <c r="C86" s="20"/>
      <c r="D86" s="20"/>
      <c r="E86" s="185" t="s">
        <v>1546</v>
      </c>
      <c r="F86" s="20"/>
      <c r="G86" s="20"/>
      <c r="H86" s="20"/>
      <c r="I86" s="20"/>
      <c r="J86" s="20"/>
      <c r="K86" s="20"/>
      <c r="L86" s="18"/>
    </row>
    <row r="87" spans="2:12" s="1" customFormat="1" ht="12" customHeight="1" hidden="1">
      <c r="B87" s="19"/>
      <c r="C87" s="30" t="s">
        <v>1547</v>
      </c>
      <c r="D87" s="20"/>
      <c r="E87" s="20"/>
      <c r="F87" s="20"/>
      <c r="G87" s="20"/>
      <c r="H87" s="20"/>
      <c r="I87" s="20"/>
      <c r="J87" s="20"/>
      <c r="K87" s="20"/>
      <c r="L87" s="18"/>
    </row>
    <row r="88" spans="1:31" s="2" customFormat="1" ht="16.5" customHeight="1" hidden="1">
      <c r="A88" s="37"/>
      <c r="B88" s="38"/>
      <c r="C88" s="39"/>
      <c r="D88" s="39"/>
      <c r="E88" s="281" t="s">
        <v>1636</v>
      </c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0" t="s">
        <v>1643</v>
      </c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 hidden="1">
      <c r="A90" s="37"/>
      <c r="B90" s="38"/>
      <c r="C90" s="39"/>
      <c r="D90" s="39"/>
      <c r="E90" s="75" t="str">
        <f>E13</f>
        <v>2022_3.8.2.3. - Rozvaděč RM1</v>
      </c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 hidden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 hidden="1">
      <c r="A92" s="37"/>
      <c r="B92" s="38"/>
      <c r="C92" s="30" t="s">
        <v>22</v>
      </c>
      <c r="D92" s="39"/>
      <c r="E92" s="39"/>
      <c r="F92" s="25" t="str">
        <f>F16</f>
        <v>Třeboň Holičky</v>
      </c>
      <c r="G92" s="39"/>
      <c r="H92" s="39"/>
      <c r="I92" s="30" t="s">
        <v>24</v>
      </c>
      <c r="J92" s="78" t="str">
        <f>IF(J16="","",J16)</f>
        <v>21. 4. 2023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65" customHeight="1" hidden="1">
      <c r="A94" s="37"/>
      <c r="B94" s="38"/>
      <c r="C94" s="30" t="s">
        <v>30</v>
      </c>
      <c r="D94" s="39"/>
      <c r="E94" s="39"/>
      <c r="F94" s="25" t="str">
        <f>E19</f>
        <v>Město Třeboň</v>
      </c>
      <c r="G94" s="39"/>
      <c r="H94" s="39"/>
      <c r="I94" s="30" t="s">
        <v>37</v>
      </c>
      <c r="J94" s="35" t="str">
        <f>E25</f>
        <v>Vodohospodářský rozvoj a výstavba a.s.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 hidden="1">
      <c r="A95" s="37"/>
      <c r="B95" s="38"/>
      <c r="C95" s="30" t="s">
        <v>35</v>
      </c>
      <c r="D95" s="39"/>
      <c r="E95" s="39"/>
      <c r="F95" s="25" t="str">
        <f>IF(E22="","",E22)</f>
        <v>Vyplň údaj</v>
      </c>
      <c r="G95" s="39"/>
      <c r="H95" s="39"/>
      <c r="I95" s="30" t="s">
        <v>41</v>
      </c>
      <c r="J95" s="35" t="str">
        <f>E28</f>
        <v>Dvořák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" customHeight="1" hidden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29.25" customHeight="1" hidden="1">
      <c r="A97" s="37"/>
      <c r="B97" s="38"/>
      <c r="C97" s="186" t="s">
        <v>150</v>
      </c>
      <c r="D97" s="187"/>
      <c r="E97" s="187"/>
      <c r="F97" s="187"/>
      <c r="G97" s="187"/>
      <c r="H97" s="187"/>
      <c r="I97" s="187"/>
      <c r="J97" s="188" t="s">
        <v>151</v>
      </c>
      <c r="K97" s="187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47" s="2" customFormat="1" ht="22.8" customHeight="1" hidden="1">
      <c r="A99" s="37"/>
      <c r="B99" s="38"/>
      <c r="C99" s="189" t="s">
        <v>152</v>
      </c>
      <c r="D99" s="39"/>
      <c r="E99" s="39"/>
      <c r="F99" s="39"/>
      <c r="G99" s="39"/>
      <c r="H99" s="39"/>
      <c r="I99" s="39"/>
      <c r="J99" s="109">
        <f>J133</f>
        <v>0</v>
      </c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U99" s="15" t="s">
        <v>153</v>
      </c>
    </row>
    <row r="100" spans="1:31" s="9" customFormat="1" ht="24.95" customHeight="1" hidden="1">
      <c r="A100" s="9"/>
      <c r="B100" s="190"/>
      <c r="C100" s="191"/>
      <c r="D100" s="192" t="s">
        <v>264</v>
      </c>
      <c r="E100" s="193"/>
      <c r="F100" s="193"/>
      <c r="G100" s="193"/>
      <c r="H100" s="193"/>
      <c r="I100" s="193"/>
      <c r="J100" s="194">
        <f>J134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96"/>
      <c r="C101" s="132"/>
      <c r="D101" s="197" t="s">
        <v>265</v>
      </c>
      <c r="E101" s="198"/>
      <c r="F101" s="198"/>
      <c r="G101" s="198"/>
      <c r="H101" s="198"/>
      <c r="I101" s="198"/>
      <c r="J101" s="199">
        <f>J135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268</v>
      </c>
      <c r="E102" s="198"/>
      <c r="F102" s="198"/>
      <c r="G102" s="198"/>
      <c r="H102" s="198"/>
      <c r="I102" s="198"/>
      <c r="J102" s="199">
        <f>J136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269</v>
      </c>
      <c r="E103" s="198"/>
      <c r="F103" s="198"/>
      <c r="G103" s="198"/>
      <c r="H103" s="198"/>
      <c r="I103" s="198"/>
      <c r="J103" s="199">
        <f>J311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6"/>
      <c r="C104" s="132"/>
      <c r="D104" s="197" t="s">
        <v>1648</v>
      </c>
      <c r="E104" s="198"/>
      <c r="F104" s="198"/>
      <c r="G104" s="198"/>
      <c r="H104" s="198"/>
      <c r="I104" s="198"/>
      <c r="J104" s="199">
        <f>J312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 hidden="1">
      <c r="A105" s="10"/>
      <c r="B105" s="196"/>
      <c r="C105" s="132"/>
      <c r="D105" s="197" t="s">
        <v>273</v>
      </c>
      <c r="E105" s="198"/>
      <c r="F105" s="198"/>
      <c r="G105" s="198"/>
      <c r="H105" s="198"/>
      <c r="I105" s="198"/>
      <c r="J105" s="199">
        <f>J313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90"/>
      <c r="C106" s="191"/>
      <c r="D106" s="192" t="s">
        <v>275</v>
      </c>
      <c r="E106" s="193"/>
      <c r="F106" s="193"/>
      <c r="G106" s="193"/>
      <c r="H106" s="193"/>
      <c r="I106" s="193"/>
      <c r="J106" s="194">
        <f>J314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6"/>
      <c r="C107" s="132"/>
      <c r="D107" s="197" t="s">
        <v>1649</v>
      </c>
      <c r="E107" s="198"/>
      <c r="F107" s="198"/>
      <c r="G107" s="198"/>
      <c r="H107" s="198"/>
      <c r="I107" s="198"/>
      <c r="J107" s="199">
        <f>J315</f>
        <v>0</v>
      </c>
      <c r="K107" s="132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90"/>
      <c r="C108" s="191"/>
      <c r="D108" s="192" t="s">
        <v>277</v>
      </c>
      <c r="E108" s="193"/>
      <c r="F108" s="193"/>
      <c r="G108" s="193"/>
      <c r="H108" s="193"/>
      <c r="I108" s="193"/>
      <c r="J108" s="194">
        <f>J316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 hidden="1">
      <c r="A109" s="10"/>
      <c r="B109" s="196"/>
      <c r="C109" s="132"/>
      <c r="D109" s="197" t="s">
        <v>1640</v>
      </c>
      <c r="E109" s="198"/>
      <c r="F109" s="198"/>
      <c r="G109" s="198"/>
      <c r="H109" s="198"/>
      <c r="I109" s="198"/>
      <c r="J109" s="199">
        <f>J317</f>
        <v>0</v>
      </c>
      <c r="K109" s="132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 hidden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2" hidden="1"/>
    <row r="113" ht="12" hidden="1"/>
    <row r="114" ht="12" hidden="1"/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1" t="s">
        <v>160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0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5" t="str">
        <f>E7</f>
        <v>Odkanalizování Holičky</v>
      </c>
      <c r="F119" s="30"/>
      <c r="G119" s="30"/>
      <c r="H119" s="30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19"/>
      <c r="C120" s="30" t="s">
        <v>141</v>
      </c>
      <c r="D120" s="20"/>
      <c r="E120" s="20"/>
      <c r="F120" s="20"/>
      <c r="G120" s="20"/>
      <c r="H120" s="20"/>
      <c r="I120" s="20"/>
      <c r="J120" s="20"/>
      <c r="K120" s="20"/>
      <c r="L120" s="18"/>
    </row>
    <row r="121" spans="2:12" s="1" customFormat="1" ht="16.5" customHeight="1">
      <c r="B121" s="19"/>
      <c r="C121" s="20"/>
      <c r="D121" s="20"/>
      <c r="E121" s="185" t="s">
        <v>1546</v>
      </c>
      <c r="F121" s="20"/>
      <c r="G121" s="20"/>
      <c r="H121" s="20"/>
      <c r="I121" s="20"/>
      <c r="J121" s="20"/>
      <c r="K121" s="20"/>
      <c r="L121" s="18"/>
    </row>
    <row r="122" spans="2:12" s="1" customFormat="1" ht="12" customHeight="1">
      <c r="B122" s="19"/>
      <c r="C122" s="30" t="s">
        <v>1547</v>
      </c>
      <c r="D122" s="20"/>
      <c r="E122" s="20"/>
      <c r="F122" s="20"/>
      <c r="G122" s="20"/>
      <c r="H122" s="20"/>
      <c r="I122" s="20"/>
      <c r="J122" s="20"/>
      <c r="K122" s="20"/>
      <c r="L122" s="18"/>
    </row>
    <row r="123" spans="1:31" s="2" customFormat="1" ht="16.5" customHeight="1">
      <c r="A123" s="37"/>
      <c r="B123" s="38"/>
      <c r="C123" s="39"/>
      <c r="D123" s="39"/>
      <c r="E123" s="281" t="s">
        <v>1636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0" t="s">
        <v>1643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2022_3.8.2.3. - Rozvaděč RM1</v>
      </c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0" t="s">
        <v>22</v>
      </c>
      <c r="D127" s="39"/>
      <c r="E127" s="39"/>
      <c r="F127" s="25" t="str">
        <f>F16</f>
        <v>Třeboň Holičky</v>
      </c>
      <c r="G127" s="39"/>
      <c r="H127" s="39"/>
      <c r="I127" s="30" t="s">
        <v>24</v>
      </c>
      <c r="J127" s="78" t="str">
        <f>IF(J16="","",J16)</f>
        <v>21. 4. 2023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5.65" customHeight="1">
      <c r="A129" s="37"/>
      <c r="B129" s="38"/>
      <c r="C129" s="30" t="s">
        <v>30</v>
      </c>
      <c r="D129" s="39"/>
      <c r="E129" s="39"/>
      <c r="F129" s="25" t="str">
        <f>E19</f>
        <v>Město Třeboň</v>
      </c>
      <c r="G129" s="39"/>
      <c r="H129" s="39"/>
      <c r="I129" s="30" t="s">
        <v>37</v>
      </c>
      <c r="J129" s="35" t="str">
        <f>E25</f>
        <v>Vodohospodářský rozvoj a výstavba a.s.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0" t="s">
        <v>35</v>
      </c>
      <c r="D130" s="39"/>
      <c r="E130" s="39"/>
      <c r="F130" s="25" t="str">
        <f>IF(E22="","",E22)</f>
        <v>Vyplň údaj</v>
      </c>
      <c r="G130" s="39"/>
      <c r="H130" s="39"/>
      <c r="I130" s="30" t="s">
        <v>41</v>
      </c>
      <c r="J130" s="35" t="str">
        <f>E28</f>
        <v>Dvořák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01"/>
      <c r="B132" s="202"/>
      <c r="C132" s="203" t="s">
        <v>161</v>
      </c>
      <c r="D132" s="204" t="s">
        <v>70</v>
      </c>
      <c r="E132" s="204" t="s">
        <v>66</v>
      </c>
      <c r="F132" s="204" t="s">
        <v>67</v>
      </c>
      <c r="G132" s="204" t="s">
        <v>162</v>
      </c>
      <c r="H132" s="204" t="s">
        <v>163</v>
      </c>
      <c r="I132" s="204" t="s">
        <v>164</v>
      </c>
      <c r="J132" s="205" t="s">
        <v>151</v>
      </c>
      <c r="K132" s="206" t="s">
        <v>165</v>
      </c>
      <c r="L132" s="207"/>
      <c r="M132" s="99" t="s">
        <v>1</v>
      </c>
      <c r="N132" s="100" t="s">
        <v>49</v>
      </c>
      <c r="O132" s="100" t="s">
        <v>166</v>
      </c>
      <c r="P132" s="100" t="s">
        <v>167</v>
      </c>
      <c r="Q132" s="100" t="s">
        <v>168</v>
      </c>
      <c r="R132" s="100" t="s">
        <v>169</v>
      </c>
      <c r="S132" s="100" t="s">
        <v>170</v>
      </c>
      <c r="T132" s="101" t="s">
        <v>171</v>
      </c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</row>
    <row r="133" spans="1:63" s="2" customFormat="1" ht="22.8" customHeight="1">
      <c r="A133" s="37"/>
      <c r="B133" s="38"/>
      <c r="C133" s="106" t="s">
        <v>172</v>
      </c>
      <c r="D133" s="39"/>
      <c r="E133" s="39"/>
      <c r="F133" s="39"/>
      <c r="G133" s="39"/>
      <c r="H133" s="39"/>
      <c r="I133" s="39"/>
      <c r="J133" s="208">
        <f>BK133</f>
        <v>0</v>
      </c>
      <c r="K133" s="39"/>
      <c r="L133" s="43"/>
      <c r="M133" s="102"/>
      <c r="N133" s="209"/>
      <c r="O133" s="103"/>
      <c r="P133" s="210">
        <f>P134+P314+P316</f>
        <v>0</v>
      </c>
      <c r="Q133" s="103"/>
      <c r="R133" s="210">
        <f>R134+R314+R316</f>
        <v>0.06291</v>
      </c>
      <c r="S133" s="103"/>
      <c r="T133" s="211">
        <f>T134+T314+T316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84</v>
      </c>
      <c r="AU133" s="15" t="s">
        <v>153</v>
      </c>
      <c r="BK133" s="212">
        <f>BK134+BK314+BK316</f>
        <v>0</v>
      </c>
    </row>
    <row r="134" spans="1:63" s="12" customFormat="1" ht="25.9" customHeight="1">
      <c r="A134" s="12"/>
      <c r="B134" s="213"/>
      <c r="C134" s="214"/>
      <c r="D134" s="215" t="s">
        <v>84</v>
      </c>
      <c r="E134" s="216" t="s">
        <v>280</v>
      </c>
      <c r="F134" s="216" t="s">
        <v>281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P135+P136+P311+P312</f>
        <v>0</v>
      </c>
      <c r="Q134" s="221"/>
      <c r="R134" s="222">
        <f>R135+R136+R311+R312</f>
        <v>0.06291</v>
      </c>
      <c r="S134" s="221"/>
      <c r="T134" s="223">
        <f>T135+T136+T311+T312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93</v>
      </c>
      <c r="AT134" s="225" t="s">
        <v>84</v>
      </c>
      <c r="AU134" s="225" t="s">
        <v>85</v>
      </c>
      <c r="AY134" s="224" t="s">
        <v>176</v>
      </c>
      <c r="BK134" s="226">
        <f>BK135+BK136+BK311+BK312</f>
        <v>0</v>
      </c>
    </row>
    <row r="135" spans="1:63" s="12" customFormat="1" ht="22.8" customHeight="1">
      <c r="A135" s="12"/>
      <c r="B135" s="213"/>
      <c r="C135" s="214"/>
      <c r="D135" s="215" t="s">
        <v>84</v>
      </c>
      <c r="E135" s="227" t="s">
        <v>93</v>
      </c>
      <c r="F135" s="227" t="s">
        <v>282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v>0</v>
      </c>
      <c r="Q135" s="221"/>
      <c r="R135" s="222">
        <v>0</v>
      </c>
      <c r="S135" s="221"/>
      <c r="T135" s="223"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93</v>
      </c>
      <c r="AT135" s="225" t="s">
        <v>84</v>
      </c>
      <c r="AU135" s="225" t="s">
        <v>93</v>
      </c>
      <c r="AY135" s="224" t="s">
        <v>176</v>
      </c>
      <c r="BK135" s="226">
        <v>0</v>
      </c>
    </row>
    <row r="136" spans="1:63" s="12" customFormat="1" ht="22.8" customHeight="1">
      <c r="A136" s="12"/>
      <c r="B136" s="213"/>
      <c r="C136" s="214"/>
      <c r="D136" s="215" t="s">
        <v>84</v>
      </c>
      <c r="E136" s="227" t="s">
        <v>196</v>
      </c>
      <c r="F136" s="227" t="s">
        <v>493</v>
      </c>
      <c r="G136" s="214"/>
      <c r="H136" s="214"/>
      <c r="I136" s="217"/>
      <c r="J136" s="228">
        <f>BK136</f>
        <v>0</v>
      </c>
      <c r="K136" s="214"/>
      <c r="L136" s="219"/>
      <c r="M136" s="220"/>
      <c r="N136" s="221"/>
      <c r="O136" s="221"/>
      <c r="P136" s="222">
        <f>SUM(P137:P310)</f>
        <v>0</v>
      </c>
      <c r="Q136" s="221"/>
      <c r="R136" s="222">
        <f>SUM(R137:R310)</f>
        <v>0.06291</v>
      </c>
      <c r="S136" s="221"/>
      <c r="T136" s="223">
        <f>SUM(T137:T310)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4" t="s">
        <v>93</v>
      </c>
      <c r="AT136" s="225" t="s">
        <v>84</v>
      </c>
      <c r="AU136" s="225" t="s">
        <v>93</v>
      </c>
      <c r="AY136" s="224" t="s">
        <v>176</v>
      </c>
      <c r="BK136" s="226">
        <f>SUM(BK137:BK310)</f>
        <v>0</v>
      </c>
    </row>
    <row r="137" spans="1:65" s="2" customFormat="1" ht="33" customHeight="1">
      <c r="A137" s="37"/>
      <c r="B137" s="38"/>
      <c r="C137" s="263" t="s">
        <v>93</v>
      </c>
      <c r="D137" s="263" t="s">
        <v>320</v>
      </c>
      <c r="E137" s="264" t="s">
        <v>1795</v>
      </c>
      <c r="F137" s="265" t="s">
        <v>1796</v>
      </c>
      <c r="G137" s="266" t="s">
        <v>577</v>
      </c>
      <c r="H137" s="267">
        <v>1</v>
      </c>
      <c r="I137" s="268"/>
      <c r="J137" s="269">
        <f>ROUND(I137*H137,2)</f>
        <v>0</v>
      </c>
      <c r="K137" s="270"/>
      <c r="L137" s="271"/>
      <c r="M137" s="272" t="s">
        <v>1</v>
      </c>
      <c r="N137" s="273" t="s">
        <v>50</v>
      </c>
      <c r="O137" s="90"/>
      <c r="P137" s="239">
        <f>O137*H137</f>
        <v>0</v>
      </c>
      <c r="Q137" s="239">
        <v>0.0004</v>
      </c>
      <c r="R137" s="239">
        <f>Q137*H137</f>
        <v>0.0004</v>
      </c>
      <c r="S137" s="239">
        <v>0</v>
      </c>
      <c r="T137" s="24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1" t="s">
        <v>452</v>
      </c>
      <c r="AT137" s="241" t="s">
        <v>320</v>
      </c>
      <c r="AU137" s="241" t="s">
        <v>95</v>
      </c>
      <c r="AY137" s="15" t="s">
        <v>176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5" t="s">
        <v>93</v>
      </c>
      <c r="BK137" s="242">
        <f>ROUND(I137*H137,2)</f>
        <v>0</v>
      </c>
      <c r="BL137" s="15" t="s">
        <v>258</v>
      </c>
      <c r="BM137" s="241" t="s">
        <v>1797</v>
      </c>
    </row>
    <row r="138" spans="1:47" s="2" customFormat="1" ht="12">
      <c r="A138" s="37"/>
      <c r="B138" s="38"/>
      <c r="C138" s="39"/>
      <c r="D138" s="243" t="s">
        <v>183</v>
      </c>
      <c r="E138" s="39"/>
      <c r="F138" s="244" t="s">
        <v>1796</v>
      </c>
      <c r="G138" s="39"/>
      <c r="H138" s="39"/>
      <c r="I138" s="245"/>
      <c r="J138" s="39"/>
      <c r="K138" s="39"/>
      <c r="L138" s="43"/>
      <c r="M138" s="246"/>
      <c r="N138" s="24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183</v>
      </c>
      <c r="AU138" s="15" t="s">
        <v>95</v>
      </c>
    </row>
    <row r="139" spans="1:51" s="13" customFormat="1" ht="12">
      <c r="A139" s="13"/>
      <c r="B139" s="248"/>
      <c r="C139" s="249"/>
      <c r="D139" s="243" t="s">
        <v>246</v>
      </c>
      <c r="E139" s="250" t="s">
        <v>1</v>
      </c>
      <c r="F139" s="251" t="s">
        <v>93</v>
      </c>
      <c r="G139" s="249"/>
      <c r="H139" s="252">
        <v>1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246</v>
      </c>
      <c r="AU139" s="258" t="s">
        <v>95</v>
      </c>
      <c r="AV139" s="13" t="s">
        <v>95</v>
      </c>
      <c r="AW139" s="13" t="s">
        <v>40</v>
      </c>
      <c r="AX139" s="13" t="s">
        <v>93</v>
      </c>
      <c r="AY139" s="258" t="s">
        <v>176</v>
      </c>
    </row>
    <row r="140" spans="1:65" s="2" customFormat="1" ht="16.5" customHeight="1">
      <c r="A140" s="37"/>
      <c r="B140" s="38"/>
      <c r="C140" s="229" t="s">
        <v>95</v>
      </c>
      <c r="D140" s="229" t="s">
        <v>177</v>
      </c>
      <c r="E140" s="230" t="s">
        <v>1798</v>
      </c>
      <c r="F140" s="231" t="s">
        <v>1799</v>
      </c>
      <c r="G140" s="232" t="s">
        <v>577</v>
      </c>
      <c r="H140" s="233">
        <v>1</v>
      </c>
      <c r="I140" s="234"/>
      <c r="J140" s="235">
        <f>ROUND(I140*H140,2)</f>
        <v>0</v>
      </c>
      <c r="K140" s="236"/>
      <c r="L140" s="43"/>
      <c r="M140" s="237" t="s">
        <v>1</v>
      </c>
      <c r="N140" s="238" t="s">
        <v>50</v>
      </c>
      <c r="O140" s="90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93</v>
      </c>
      <c r="AT140" s="241" t="s">
        <v>177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93</v>
      </c>
      <c r="BM140" s="241" t="s">
        <v>1800</v>
      </c>
    </row>
    <row r="141" spans="1:65" s="2" customFormat="1" ht="24.15" customHeight="1">
      <c r="A141" s="37"/>
      <c r="B141" s="38"/>
      <c r="C141" s="263" t="s">
        <v>129</v>
      </c>
      <c r="D141" s="263" t="s">
        <v>320</v>
      </c>
      <c r="E141" s="264" t="s">
        <v>1801</v>
      </c>
      <c r="F141" s="265" t="s">
        <v>1802</v>
      </c>
      <c r="G141" s="266" t="s">
        <v>577</v>
      </c>
      <c r="H141" s="267">
        <v>1</v>
      </c>
      <c r="I141" s="268"/>
      <c r="J141" s="269">
        <f>ROUND(I141*H141,2)</f>
        <v>0</v>
      </c>
      <c r="K141" s="270"/>
      <c r="L141" s="271"/>
      <c r="M141" s="272" t="s">
        <v>1</v>
      </c>
      <c r="N141" s="273" t="s">
        <v>50</v>
      </c>
      <c r="O141" s="90"/>
      <c r="P141" s="239">
        <f>O141*H141</f>
        <v>0</v>
      </c>
      <c r="Q141" s="239">
        <v>0.0004</v>
      </c>
      <c r="R141" s="239">
        <f>Q141*H141</f>
        <v>0.0004</v>
      </c>
      <c r="S141" s="239">
        <v>0</v>
      </c>
      <c r="T141" s="24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1" t="s">
        <v>452</v>
      </c>
      <c r="AT141" s="241" t="s">
        <v>320</v>
      </c>
      <c r="AU141" s="241" t="s">
        <v>95</v>
      </c>
      <c r="AY141" s="15" t="s">
        <v>176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5" t="s">
        <v>93</v>
      </c>
      <c r="BK141" s="242">
        <f>ROUND(I141*H141,2)</f>
        <v>0</v>
      </c>
      <c r="BL141" s="15" t="s">
        <v>258</v>
      </c>
      <c r="BM141" s="241" t="s">
        <v>1803</v>
      </c>
    </row>
    <row r="142" spans="1:47" s="2" customFormat="1" ht="12">
      <c r="A142" s="37"/>
      <c r="B142" s="38"/>
      <c r="C142" s="39"/>
      <c r="D142" s="243" t="s">
        <v>183</v>
      </c>
      <c r="E142" s="39"/>
      <c r="F142" s="244" t="s">
        <v>1802</v>
      </c>
      <c r="G142" s="39"/>
      <c r="H142" s="39"/>
      <c r="I142" s="245"/>
      <c r="J142" s="39"/>
      <c r="K142" s="39"/>
      <c r="L142" s="43"/>
      <c r="M142" s="246"/>
      <c r="N142" s="24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183</v>
      </c>
      <c r="AU142" s="15" t="s">
        <v>95</v>
      </c>
    </row>
    <row r="143" spans="1:65" s="2" customFormat="1" ht="16.5" customHeight="1">
      <c r="A143" s="37"/>
      <c r="B143" s="38"/>
      <c r="C143" s="263" t="s">
        <v>196</v>
      </c>
      <c r="D143" s="263" t="s">
        <v>320</v>
      </c>
      <c r="E143" s="264" t="s">
        <v>1804</v>
      </c>
      <c r="F143" s="265" t="s">
        <v>1805</v>
      </c>
      <c r="G143" s="266" t="s">
        <v>577</v>
      </c>
      <c r="H143" s="267">
        <v>1</v>
      </c>
      <c r="I143" s="268"/>
      <c r="J143" s="269">
        <f>ROUND(I143*H143,2)</f>
        <v>0</v>
      </c>
      <c r="K143" s="270"/>
      <c r="L143" s="271"/>
      <c r="M143" s="272" t="s">
        <v>1</v>
      </c>
      <c r="N143" s="273" t="s">
        <v>50</v>
      </c>
      <c r="O143" s="90"/>
      <c r="P143" s="239">
        <f>O143*H143</f>
        <v>0</v>
      </c>
      <c r="Q143" s="239">
        <v>0.0004</v>
      </c>
      <c r="R143" s="239">
        <f>Q143*H143</f>
        <v>0.0004</v>
      </c>
      <c r="S143" s="239">
        <v>0</v>
      </c>
      <c r="T143" s="24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1" t="s">
        <v>452</v>
      </c>
      <c r="AT143" s="241" t="s">
        <v>320</v>
      </c>
      <c r="AU143" s="241" t="s">
        <v>95</v>
      </c>
      <c r="AY143" s="15" t="s">
        <v>176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5" t="s">
        <v>93</v>
      </c>
      <c r="BK143" s="242">
        <f>ROUND(I143*H143,2)</f>
        <v>0</v>
      </c>
      <c r="BL143" s="15" t="s">
        <v>258</v>
      </c>
      <c r="BM143" s="241" t="s">
        <v>1806</v>
      </c>
    </row>
    <row r="144" spans="1:47" s="2" customFormat="1" ht="12">
      <c r="A144" s="37"/>
      <c r="B144" s="38"/>
      <c r="C144" s="39"/>
      <c r="D144" s="243" t="s">
        <v>183</v>
      </c>
      <c r="E144" s="39"/>
      <c r="F144" s="244" t="s">
        <v>1805</v>
      </c>
      <c r="G144" s="39"/>
      <c r="H144" s="39"/>
      <c r="I144" s="245"/>
      <c r="J144" s="39"/>
      <c r="K144" s="39"/>
      <c r="L144" s="43"/>
      <c r="M144" s="246"/>
      <c r="N144" s="24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183</v>
      </c>
      <c r="AU144" s="15" t="s">
        <v>95</v>
      </c>
    </row>
    <row r="145" spans="1:65" s="2" customFormat="1" ht="16.5" customHeight="1">
      <c r="A145" s="37"/>
      <c r="B145" s="38"/>
      <c r="C145" s="263" t="s">
        <v>175</v>
      </c>
      <c r="D145" s="263" t="s">
        <v>320</v>
      </c>
      <c r="E145" s="264" t="s">
        <v>1807</v>
      </c>
      <c r="F145" s="265" t="s">
        <v>1808</v>
      </c>
      <c r="G145" s="266" t="s">
        <v>577</v>
      </c>
      <c r="H145" s="267">
        <v>1</v>
      </c>
      <c r="I145" s="268"/>
      <c r="J145" s="269">
        <f>ROUND(I145*H145,2)</f>
        <v>0</v>
      </c>
      <c r="K145" s="270"/>
      <c r="L145" s="271"/>
      <c r="M145" s="272" t="s">
        <v>1</v>
      </c>
      <c r="N145" s="273" t="s">
        <v>50</v>
      </c>
      <c r="O145" s="90"/>
      <c r="P145" s="239">
        <f>O145*H145</f>
        <v>0</v>
      </c>
      <c r="Q145" s="239">
        <v>0.0004</v>
      </c>
      <c r="R145" s="239">
        <f>Q145*H145</f>
        <v>0.0004</v>
      </c>
      <c r="S145" s="239">
        <v>0</v>
      </c>
      <c r="T145" s="24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1" t="s">
        <v>452</v>
      </c>
      <c r="AT145" s="241" t="s">
        <v>320</v>
      </c>
      <c r="AU145" s="241" t="s">
        <v>95</v>
      </c>
      <c r="AY145" s="15" t="s">
        <v>176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5" t="s">
        <v>93</v>
      </c>
      <c r="BK145" s="242">
        <f>ROUND(I145*H145,2)</f>
        <v>0</v>
      </c>
      <c r="BL145" s="15" t="s">
        <v>258</v>
      </c>
      <c r="BM145" s="241" t="s">
        <v>1809</v>
      </c>
    </row>
    <row r="146" spans="1:47" s="2" customFormat="1" ht="12">
      <c r="A146" s="37"/>
      <c r="B146" s="38"/>
      <c r="C146" s="39"/>
      <c r="D146" s="243" t="s">
        <v>183</v>
      </c>
      <c r="E146" s="39"/>
      <c r="F146" s="244" t="s">
        <v>1808</v>
      </c>
      <c r="G146" s="39"/>
      <c r="H146" s="39"/>
      <c r="I146" s="245"/>
      <c r="J146" s="39"/>
      <c r="K146" s="39"/>
      <c r="L146" s="43"/>
      <c r="M146" s="246"/>
      <c r="N146" s="24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5" t="s">
        <v>183</v>
      </c>
      <c r="AU146" s="15" t="s">
        <v>95</v>
      </c>
    </row>
    <row r="147" spans="1:65" s="2" customFormat="1" ht="24.15" customHeight="1">
      <c r="A147" s="37"/>
      <c r="B147" s="38"/>
      <c r="C147" s="263" t="s">
        <v>204</v>
      </c>
      <c r="D147" s="263" t="s">
        <v>320</v>
      </c>
      <c r="E147" s="264" t="s">
        <v>1810</v>
      </c>
      <c r="F147" s="265" t="s">
        <v>1811</v>
      </c>
      <c r="G147" s="266" t="s">
        <v>577</v>
      </c>
      <c r="H147" s="267">
        <v>1</v>
      </c>
      <c r="I147" s="268"/>
      <c r="J147" s="269">
        <f>ROUND(I147*H147,2)</f>
        <v>0</v>
      </c>
      <c r="K147" s="270"/>
      <c r="L147" s="271"/>
      <c r="M147" s="272" t="s">
        <v>1</v>
      </c>
      <c r="N147" s="273" t="s">
        <v>50</v>
      </c>
      <c r="O147" s="90"/>
      <c r="P147" s="239">
        <f>O147*H147</f>
        <v>0</v>
      </c>
      <c r="Q147" s="239">
        <v>0.00028</v>
      </c>
      <c r="R147" s="239">
        <f>Q147*H147</f>
        <v>0.00028</v>
      </c>
      <c r="S147" s="239">
        <v>0</v>
      </c>
      <c r="T147" s="24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1" t="s">
        <v>95</v>
      </c>
      <c r="AT147" s="241" t="s">
        <v>320</v>
      </c>
      <c r="AU147" s="241" t="s">
        <v>95</v>
      </c>
      <c r="AY147" s="15" t="s">
        <v>176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5" t="s">
        <v>93</v>
      </c>
      <c r="BK147" s="242">
        <f>ROUND(I147*H147,2)</f>
        <v>0</v>
      </c>
      <c r="BL147" s="15" t="s">
        <v>93</v>
      </c>
      <c r="BM147" s="241" t="s">
        <v>1812</v>
      </c>
    </row>
    <row r="148" spans="1:47" s="2" customFormat="1" ht="12">
      <c r="A148" s="37"/>
      <c r="B148" s="38"/>
      <c r="C148" s="39"/>
      <c r="D148" s="243" t="s">
        <v>183</v>
      </c>
      <c r="E148" s="39"/>
      <c r="F148" s="244" t="s">
        <v>1811</v>
      </c>
      <c r="G148" s="39"/>
      <c r="H148" s="39"/>
      <c r="I148" s="245"/>
      <c r="J148" s="39"/>
      <c r="K148" s="39"/>
      <c r="L148" s="43"/>
      <c r="M148" s="246"/>
      <c r="N148" s="24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183</v>
      </c>
      <c r="AU148" s="15" t="s">
        <v>95</v>
      </c>
    </row>
    <row r="149" spans="1:65" s="2" customFormat="1" ht="16.5" customHeight="1">
      <c r="A149" s="37"/>
      <c r="B149" s="38"/>
      <c r="C149" s="263" t="s">
        <v>208</v>
      </c>
      <c r="D149" s="263" t="s">
        <v>320</v>
      </c>
      <c r="E149" s="264" t="s">
        <v>1813</v>
      </c>
      <c r="F149" s="265" t="s">
        <v>1814</v>
      </c>
      <c r="G149" s="266" t="s">
        <v>577</v>
      </c>
      <c r="H149" s="267">
        <v>2</v>
      </c>
      <c r="I149" s="268"/>
      <c r="J149" s="269">
        <f>ROUND(I149*H149,2)</f>
        <v>0</v>
      </c>
      <c r="K149" s="270"/>
      <c r="L149" s="271"/>
      <c r="M149" s="272" t="s">
        <v>1</v>
      </c>
      <c r="N149" s="273" t="s">
        <v>50</v>
      </c>
      <c r="O149" s="90"/>
      <c r="P149" s="239">
        <f>O149*H149</f>
        <v>0</v>
      </c>
      <c r="Q149" s="239">
        <v>0.00095</v>
      </c>
      <c r="R149" s="239">
        <f>Q149*H149</f>
        <v>0.0019</v>
      </c>
      <c r="S149" s="239">
        <v>0</v>
      </c>
      <c r="T149" s="24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1" t="s">
        <v>95</v>
      </c>
      <c r="AT149" s="241" t="s">
        <v>320</v>
      </c>
      <c r="AU149" s="241" t="s">
        <v>95</v>
      </c>
      <c r="AY149" s="15" t="s">
        <v>176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5" t="s">
        <v>93</v>
      </c>
      <c r="BK149" s="242">
        <f>ROUND(I149*H149,2)</f>
        <v>0</v>
      </c>
      <c r="BL149" s="15" t="s">
        <v>93</v>
      </c>
      <c r="BM149" s="241" t="s">
        <v>1815</v>
      </c>
    </row>
    <row r="150" spans="1:47" s="2" customFormat="1" ht="12">
      <c r="A150" s="37"/>
      <c r="B150" s="38"/>
      <c r="C150" s="39"/>
      <c r="D150" s="243" t="s">
        <v>183</v>
      </c>
      <c r="E150" s="39"/>
      <c r="F150" s="244" t="s">
        <v>1814</v>
      </c>
      <c r="G150" s="39"/>
      <c r="H150" s="39"/>
      <c r="I150" s="245"/>
      <c r="J150" s="39"/>
      <c r="K150" s="39"/>
      <c r="L150" s="43"/>
      <c r="M150" s="246"/>
      <c r="N150" s="24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183</v>
      </c>
      <c r="AU150" s="15" t="s">
        <v>95</v>
      </c>
    </row>
    <row r="151" spans="1:51" s="13" customFormat="1" ht="12">
      <c r="A151" s="13"/>
      <c r="B151" s="248"/>
      <c r="C151" s="249"/>
      <c r="D151" s="243" t="s">
        <v>246</v>
      </c>
      <c r="E151" s="250" t="s">
        <v>1</v>
      </c>
      <c r="F151" s="251" t="s">
        <v>95</v>
      </c>
      <c r="G151" s="249"/>
      <c r="H151" s="252">
        <v>2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246</v>
      </c>
      <c r="AU151" s="258" t="s">
        <v>95</v>
      </c>
      <c r="AV151" s="13" t="s">
        <v>95</v>
      </c>
      <c r="AW151" s="13" t="s">
        <v>40</v>
      </c>
      <c r="AX151" s="13" t="s">
        <v>93</v>
      </c>
      <c r="AY151" s="258" t="s">
        <v>176</v>
      </c>
    </row>
    <row r="152" spans="1:65" s="2" customFormat="1" ht="21.75" customHeight="1">
      <c r="A152" s="37"/>
      <c r="B152" s="38"/>
      <c r="C152" s="263" t="s">
        <v>213</v>
      </c>
      <c r="D152" s="263" t="s">
        <v>320</v>
      </c>
      <c r="E152" s="264" t="s">
        <v>1816</v>
      </c>
      <c r="F152" s="265" t="s">
        <v>1817</v>
      </c>
      <c r="G152" s="266" t="s">
        <v>577</v>
      </c>
      <c r="H152" s="267">
        <v>1</v>
      </c>
      <c r="I152" s="268"/>
      <c r="J152" s="269">
        <f>ROUND(I152*H152,2)</f>
        <v>0</v>
      </c>
      <c r="K152" s="270"/>
      <c r="L152" s="271"/>
      <c r="M152" s="272" t="s">
        <v>1</v>
      </c>
      <c r="N152" s="273" t="s">
        <v>50</v>
      </c>
      <c r="O152" s="90"/>
      <c r="P152" s="239">
        <f>O152*H152</f>
        <v>0</v>
      </c>
      <c r="Q152" s="239">
        <v>0.0004</v>
      </c>
      <c r="R152" s="239">
        <f>Q152*H152</f>
        <v>0.0004</v>
      </c>
      <c r="S152" s="239">
        <v>0</v>
      </c>
      <c r="T152" s="24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1" t="s">
        <v>452</v>
      </c>
      <c r="AT152" s="241" t="s">
        <v>320</v>
      </c>
      <c r="AU152" s="241" t="s">
        <v>95</v>
      </c>
      <c r="AY152" s="15" t="s">
        <v>176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5" t="s">
        <v>93</v>
      </c>
      <c r="BK152" s="242">
        <f>ROUND(I152*H152,2)</f>
        <v>0</v>
      </c>
      <c r="BL152" s="15" t="s">
        <v>258</v>
      </c>
      <c r="BM152" s="241" t="s">
        <v>1818</v>
      </c>
    </row>
    <row r="153" spans="1:47" s="2" customFormat="1" ht="12">
      <c r="A153" s="37"/>
      <c r="B153" s="38"/>
      <c r="C153" s="39"/>
      <c r="D153" s="243" t="s">
        <v>183</v>
      </c>
      <c r="E153" s="39"/>
      <c r="F153" s="244" t="s">
        <v>1817</v>
      </c>
      <c r="G153" s="39"/>
      <c r="H153" s="39"/>
      <c r="I153" s="245"/>
      <c r="J153" s="39"/>
      <c r="K153" s="39"/>
      <c r="L153" s="43"/>
      <c r="M153" s="246"/>
      <c r="N153" s="24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183</v>
      </c>
      <c r="AU153" s="15" t="s">
        <v>95</v>
      </c>
    </row>
    <row r="154" spans="1:65" s="2" customFormat="1" ht="16.5" customHeight="1">
      <c r="A154" s="37"/>
      <c r="B154" s="38"/>
      <c r="C154" s="263" t="s">
        <v>218</v>
      </c>
      <c r="D154" s="263" t="s">
        <v>320</v>
      </c>
      <c r="E154" s="264" t="s">
        <v>1819</v>
      </c>
      <c r="F154" s="265" t="s">
        <v>1820</v>
      </c>
      <c r="G154" s="266" t="s">
        <v>577</v>
      </c>
      <c r="H154" s="267">
        <v>1</v>
      </c>
      <c r="I154" s="268"/>
      <c r="J154" s="269">
        <f>ROUND(I154*H154,2)</f>
        <v>0</v>
      </c>
      <c r="K154" s="270"/>
      <c r="L154" s="271"/>
      <c r="M154" s="272" t="s">
        <v>1</v>
      </c>
      <c r="N154" s="273" t="s">
        <v>50</v>
      </c>
      <c r="O154" s="90"/>
      <c r="P154" s="239">
        <f>O154*H154</f>
        <v>0</v>
      </c>
      <c r="Q154" s="239">
        <v>0.0002</v>
      </c>
      <c r="R154" s="239">
        <f>Q154*H154</f>
        <v>0.0002</v>
      </c>
      <c r="S154" s="239">
        <v>0</v>
      </c>
      <c r="T154" s="24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1" t="s">
        <v>95</v>
      </c>
      <c r="AT154" s="241" t="s">
        <v>320</v>
      </c>
      <c r="AU154" s="241" t="s">
        <v>95</v>
      </c>
      <c r="AY154" s="15" t="s">
        <v>176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5" t="s">
        <v>93</v>
      </c>
      <c r="BK154" s="242">
        <f>ROUND(I154*H154,2)</f>
        <v>0</v>
      </c>
      <c r="BL154" s="15" t="s">
        <v>93</v>
      </c>
      <c r="BM154" s="241" t="s">
        <v>1821</v>
      </c>
    </row>
    <row r="155" spans="1:47" s="2" customFormat="1" ht="12">
      <c r="A155" s="37"/>
      <c r="B155" s="38"/>
      <c r="C155" s="39"/>
      <c r="D155" s="243" t="s">
        <v>183</v>
      </c>
      <c r="E155" s="39"/>
      <c r="F155" s="244" t="s">
        <v>1820</v>
      </c>
      <c r="G155" s="39"/>
      <c r="H155" s="39"/>
      <c r="I155" s="245"/>
      <c r="J155" s="39"/>
      <c r="K155" s="39"/>
      <c r="L155" s="43"/>
      <c r="M155" s="246"/>
      <c r="N155" s="24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5" t="s">
        <v>183</v>
      </c>
      <c r="AU155" s="15" t="s">
        <v>95</v>
      </c>
    </row>
    <row r="156" spans="1:65" s="2" customFormat="1" ht="16.5" customHeight="1">
      <c r="A156" s="37"/>
      <c r="B156" s="38"/>
      <c r="C156" s="263" t="s">
        <v>223</v>
      </c>
      <c r="D156" s="263" t="s">
        <v>320</v>
      </c>
      <c r="E156" s="264" t="s">
        <v>1822</v>
      </c>
      <c r="F156" s="265" t="s">
        <v>1823</v>
      </c>
      <c r="G156" s="266" t="s">
        <v>577</v>
      </c>
      <c r="H156" s="267">
        <v>3</v>
      </c>
      <c r="I156" s="268"/>
      <c r="J156" s="269">
        <f>ROUND(I156*H156,2)</f>
        <v>0</v>
      </c>
      <c r="K156" s="270"/>
      <c r="L156" s="271"/>
      <c r="M156" s="272" t="s">
        <v>1</v>
      </c>
      <c r="N156" s="273" t="s">
        <v>50</v>
      </c>
      <c r="O156" s="90"/>
      <c r="P156" s="239">
        <f>O156*H156</f>
        <v>0</v>
      </c>
      <c r="Q156" s="239">
        <v>3E-05</v>
      </c>
      <c r="R156" s="239">
        <f>Q156*H156</f>
        <v>9E-05</v>
      </c>
      <c r="S156" s="239">
        <v>0</v>
      </c>
      <c r="T156" s="24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1" t="s">
        <v>95</v>
      </c>
      <c r="AT156" s="241" t="s">
        <v>320</v>
      </c>
      <c r="AU156" s="241" t="s">
        <v>95</v>
      </c>
      <c r="AY156" s="15" t="s">
        <v>176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5" t="s">
        <v>93</v>
      </c>
      <c r="BK156" s="242">
        <f>ROUND(I156*H156,2)</f>
        <v>0</v>
      </c>
      <c r="BL156" s="15" t="s">
        <v>93</v>
      </c>
      <c r="BM156" s="241" t="s">
        <v>1824</v>
      </c>
    </row>
    <row r="157" spans="1:47" s="2" customFormat="1" ht="12">
      <c r="A157" s="37"/>
      <c r="B157" s="38"/>
      <c r="C157" s="39"/>
      <c r="D157" s="243" t="s">
        <v>183</v>
      </c>
      <c r="E157" s="39"/>
      <c r="F157" s="244" t="s">
        <v>1823</v>
      </c>
      <c r="G157" s="39"/>
      <c r="H157" s="39"/>
      <c r="I157" s="245"/>
      <c r="J157" s="39"/>
      <c r="K157" s="39"/>
      <c r="L157" s="43"/>
      <c r="M157" s="246"/>
      <c r="N157" s="24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183</v>
      </c>
      <c r="AU157" s="15" t="s">
        <v>95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129</v>
      </c>
      <c r="G158" s="249"/>
      <c r="H158" s="252">
        <v>3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93</v>
      </c>
      <c r="AY158" s="258" t="s">
        <v>176</v>
      </c>
    </row>
    <row r="159" spans="1:65" s="2" customFormat="1" ht="16.5" customHeight="1">
      <c r="A159" s="37"/>
      <c r="B159" s="38"/>
      <c r="C159" s="263" t="s">
        <v>228</v>
      </c>
      <c r="D159" s="263" t="s">
        <v>320</v>
      </c>
      <c r="E159" s="264" t="s">
        <v>1825</v>
      </c>
      <c r="F159" s="265" t="s">
        <v>1826</v>
      </c>
      <c r="G159" s="266" t="s">
        <v>577</v>
      </c>
      <c r="H159" s="267">
        <v>1</v>
      </c>
      <c r="I159" s="268"/>
      <c r="J159" s="269">
        <f>ROUND(I159*H159,2)</f>
        <v>0</v>
      </c>
      <c r="K159" s="270"/>
      <c r="L159" s="271"/>
      <c r="M159" s="272" t="s">
        <v>1</v>
      </c>
      <c r="N159" s="273" t="s">
        <v>50</v>
      </c>
      <c r="O159" s="90"/>
      <c r="P159" s="239">
        <f>O159*H159</f>
        <v>0</v>
      </c>
      <c r="Q159" s="239">
        <v>0.0004</v>
      </c>
      <c r="R159" s="239">
        <f>Q159*H159</f>
        <v>0.0004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452</v>
      </c>
      <c r="AT159" s="241" t="s">
        <v>320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258</v>
      </c>
      <c r="BM159" s="241" t="s">
        <v>1827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1826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51" s="13" customFormat="1" ht="12">
      <c r="A161" s="13"/>
      <c r="B161" s="248"/>
      <c r="C161" s="249"/>
      <c r="D161" s="243" t="s">
        <v>246</v>
      </c>
      <c r="E161" s="250" t="s">
        <v>1</v>
      </c>
      <c r="F161" s="251" t="s">
        <v>93</v>
      </c>
      <c r="G161" s="249"/>
      <c r="H161" s="252">
        <v>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246</v>
      </c>
      <c r="AU161" s="258" t="s">
        <v>95</v>
      </c>
      <c r="AV161" s="13" t="s">
        <v>95</v>
      </c>
      <c r="AW161" s="13" t="s">
        <v>40</v>
      </c>
      <c r="AX161" s="13" t="s">
        <v>93</v>
      </c>
      <c r="AY161" s="258" t="s">
        <v>176</v>
      </c>
    </row>
    <row r="162" spans="1:65" s="2" customFormat="1" ht="16.5" customHeight="1">
      <c r="A162" s="37"/>
      <c r="B162" s="38"/>
      <c r="C162" s="263" t="s">
        <v>234</v>
      </c>
      <c r="D162" s="263" t="s">
        <v>320</v>
      </c>
      <c r="E162" s="264" t="s">
        <v>1828</v>
      </c>
      <c r="F162" s="265" t="s">
        <v>1829</v>
      </c>
      <c r="G162" s="266" t="s">
        <v>577</v>
      </c>
      <c r="H162" s="267">
        <v>1</v>
      </c>
      <c r="I162" s="268"/>
      <c r="J162" s="269">
        <f>ROUND(I162*H162,2)</f>
        <v>0</v>
      </c>
      <c r="K162" s="270"/>
      <c r="L162" s="271"/>
      <c r="M162" s="272" t="s">
        <v>1</v>
      </c>
      <c r="N162" s="273" t="s">
        <v>50</v>
      </c>
      <c r="O162" s="90"/>
      <c r="P162" s="239">
        <f>O162*H162</f>
        <v>0</v>
      </c>
      <c r="Q162" s="239">
        <v>0.0004</v>
      </c>
      <c r="R162" s="239">
        <f>Q162*H162</f>
        <v>0.0004</v>
      </c>
      <c r="S162" s="239">
        <v>0</v>
      </c>
      <c r="T162" s="24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1" t="s">
        <v>452</v>
      </c>
      <c r="AT162" s="241" t="s">
        <v>320</v>
      </c>
      <c r="AU162" s="241" t="s">
        <v>95</v>
      </c>
      <c r="AY162" s="15" t="s">
        <v>176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5" t="s">
        <v>93</v>
      </c>
      <c r="BK162" s="242">
        <f>ROUND(I162*H162,2)</f>
        <v>0</v>
      </c>
      <c r="BL162" s="15" t="s">
        <v>258</v>
      </c>
      <c r="BM162" s="241" t="s">
        <v>1830</v>
      </c>
    </row>
    <row r="163" spans="1:47" s="2" customFormat="1" ht="12">
      <c r="A163" s="37"/>
      <c r="B163" s="38"/>
      <c r="C163" s="39"/>
      <c r="D163" s="243" t="s">
        <v>183</v>
      </c>
      <c r="E163" s="39"/>
      <c r="F163" s="244" t="s">
        <v>1829</v>
      </c>
      <c r="G163" s="39"/>
      <c r="H163" s="39"/>
      <c r="I163" s="245"/>
      <c r="J163" s="39"/>
      <c r="K163" s="39"/>
      <c r="L163" s="43"/>
      <c r="M163" s="246"/>
      <c r="N163" s="24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183</v>
      </c>
      <c r="AU163" s="15" t="s">
        <v>95</v>
      </c>
    </row>
    <row r="164" spans="1:65" s="2" customFormat="1" ht="16.5" customHeight="1">
      <c r="A164" s="37"/>
      <c r="B164" s="38"/>
      <c r="C164" s="263" t="s">
        <v>242</v>
      </c>
      <c r="D164" s="263" t="s">
        <v>320</v>
      </c>
      <c r="E164" s="264" t="s">
        <v>1831</v>
      </c>
      <c r="F164" s="265" t="s">
        <v>1832</v>
      </c>
      <c r="G164" s="266" t="s">
        <v>577</v>
      </c>
      <c r="H164" s="267">
        <v>1</v>
      </c>
      <c r="I164" s="268"/>
      <c r="J164" s="269">
        <f>ROUND(I164*H164,2)</f>
        <v>0</v>
      </c>
      <c r="K164" s="270"/>
      <c r="L164" s="271"/>
      <c r="M164" s="272" t="s">
        <v>1</v>
      </c>
      <c r="N164" s="273" t="s">
        <v>50</v>
      </c>
      <c r="O164" s="90"/>
      <c r="P164" s="239">
        <f>O164*H164</f>
        <v>0</v>
      </c>
      <c r="Q164" s="239">
        <v>0.0004</v>
      </c>
      <c r="R164" s="239">
        <f>Q164*H164</f>
        <v>0.0004</v>
      </c>
      <c r="S164" s="239">
        <v>0</v>
      </c>
      <c r="T164" s="24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1" t="s">
        <v>452</v>
      </c>
      <c r="AT164" s="241" t="s">
        <v>320</v>
      </c>
      <c r="AU164" s="241" t="s">
        <v>95</v>
      </c>
      <c r="AY164" s="15" t="s">
        <v>176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5" t="s">
        <v>93</v>
      </c>
      <c r="BK164" s="242">
        <f>ROUND(I164*H164,2)</f>
        <v>0</v>
      </c>
      <c r="BL164" s="15" t="s">
        <v>258</v>
      </c>
      <c r="BM164" s="241" t="s">
        <v>1833</v>
      </c>
    </row>
    <row r="165" spans="1:47" s="2" customFormat="1" ht="12">
      <c r="A165" s="37"/>
      <c r="B165" s="38"/>
      <c r="C165" s="39"/>
      <c r="D165" s="243" t="s">
        <v>183</v>
      </c>
      <c r="E165" s="39"/>
      <c r="F165" s="244" t="s">
        <v>1832</v>
      </c>
      <c r="G165" s="39"/>
      <c r="H165" s="39"/>
      <c r="I165" s="245"/>
      <c r="J165" s="39"/>
      <c r="K165" s="39"/>
      <c r="L165" s="43"/>
      <c r="M165" s="246"/>
      <c r="N165" s="24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183</v>
      </c>
      <c r="AU165" s="15" t="s">
        <v>95</v>
      </c>
    </row>
    <row r="166" spans="1:51" s="13" customFormat="1" ht="12">
      <c r="A166" s="13"/>
      <c r="B166" s="248"/>
      <c r="C166" s="249"/>
      <c r="D166" s="243" t="s">
        <v>246</v>
      </c>
      <c r="E166" s="250" t="s">
        <v>1</v>
      </c>
      <c r="F166" s="251" t="s">
        <v>93</v>
      </c>
      <c r="G166" s="249"/>
      <c r="H166" s="252">
        <v>1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246</v>
      </c>
      <c r="AU166" s="258" t="s">
        <v>95</v>
      </c>
      <c r="AV166" s="13" t="s">
        <v>95</v>
      </c>
      <c r="AW166" s="13" t="s">
        <v>40</v>
      </c>
      <c r="AX166" s="13" t="s">
        <v>93</v>
      </c>
      <c r="AY166" s="258" t="s">
        <v>176</v>
      </c>
    </row>
    <row r="167" spans="1:65" s="2" customFormat="1" ht="16.5" customHeight="1">
      <c r="A167" s="37"/>
      <c r="B167" s="38"/>
      <c r="C167" s="263" t="s">
        <v>249</v>
      </c>
      <c r="D167" s="263" t="s">
        <v>320</v>
      </c>
      <c r="E167" s="264" t="s">
        <v>1834</v>
      </c>
      <c r="F167" s="265" t="s">
        <v>1835</v>
      </c>
      <c r="G167" s="266" t="s">
        <v>577</v>
      </c>
      <c r="H167" s="267">
        <v>3</v>
      </c>
      <c r="I167" s="268"/>
      <c r="J167" s="269">
        <f>ROUND(I167*H167,2)</f>
        <v>0</v>
      </c>
      <c r="K167" s="270"/>
      <c r="L167" s="271"/>
      <c r="M167" s="272" t="s">
        <v>1</v>
      </c>
      <c r="N167" s="273" t="s">
        <v>50</v>
      </c>
      <c r="O167" s="90"/>
      <c r="P167" s="239">
        <f>O167*H167</f>
        <v>0</v>
      </c>
      <c r="Q167" s="239">
        <v>0.0004</v>
      </c>
      <c r="R167" s="239">
        <f>Q167*H167</f>
        <v>0.0012000000000000001</v>
      </c>
      <c r="S167" s="239">
        <v>0</v>
      </c>
      <c r="T167" s="24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1" t="s">
        <v>452</v>
      </c>
      <c r="AT167" s="241" t="s">
        <v>320</v>
      </c>
      <c r="AU167" s="241" t="s">
        <v>95</v>
      </c>
      <c r="AY167" s="15" t="s">
        <v>176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5" t="s">
        <v>93</v>
      </c>
      <c r="BK167" s="242">
        <f>ROUND(I167*H167,2)</f>
        <v>0</v>
      </c>
      <c r="BL167" s="15" t="s">
        <v>258</v>
      </c>
      <c r="BM167" s="241" t="s">
        <v>1836</v>
      </c>
    </row>
    <row r="168" spans="1:47" s="2" customFormat="1" ht="12">
      <c r="A168" s="37"/>
      <c r="B168" s="38"/>
      <c r="C168" s="39"/>
      <c r="D168" s="243" t="s">
        <v>183</v>
      </c>
      <c r="E168" s="39"/>
      <c r="F168" s="244" t="s">
        <v>1835</v>
      </c>
      <c r="G168" s="39"/>
      <c r="H168" s="39"/>
      <c r="I168" s="245"/>
      <c r="J168" s="39"/>
      <c r="K168" s="39"/>
      <c r="L168" s="43"/>
      <c r="M168" s="246"/>
      <c r="N168" s="24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183</v>
      </c>
      <c r="AU168" s="15" t="s">
        <v>95</v>
      </c>
    </row>
    <row r="169" spans="1:51" s="13" customFormat="1" ht="12">
      <c r="A169" s="13"/>
      <c r="B169" s="248"/>
      <c r="C169" s="249"/>
      <c r="D169" s="243" t="s">
        <v>246</v>
      </c>
      <c r="E169" s="250" t="s">
        <v>1</v>
      </c>
      <c r="F169" s="251" t="s">
        <v>129</v>
      </c>
      <c r="G169" s="249"/>
      <c r="H169" s="252">
        <v>3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246</v>
      </c>
      <c r="AU169" s="258" t="s">
        <v>95</v>
      </c>
      <c r="AV169" s="13" t="s">
        <v>95</v>
      </c>
      <c r="AW169" s="13" t="s">
        <v>40</v>
      </c>
      <c r="AX169" s="13" t="s">
        <v>93</v>
      </c>
      <c r="AY169" s="258" t="s">
        <v>176</v>
      </c>
    </row>
    <row r="170" spans="1:65" s="2" customFormat="1" ht="16.5" customHeight="1">
      <c r="A170" s="37"/>
      <c r="B170" s="38"/>
      <c r="C170" s="263" t="s">
        <v>8</v>
      </c>
      <c r="D170" s="263" t="s">
        <v>320</v>
      </c>
      <c r="E170" s="264" t="s">
        <v>1837</v>
      </c>
      <c r="F170" s="265" t="s">
        <v>1838</v>
      </c>
      <c r="G170" s="266" t="s">
        <v>577</v>
      </c>
      <c r="H170" s="267">
        <v>2</v>
      </c>
      <c r="I170" s="268"/>
      <c r="J170" s="269">
        <f>ROUND(I170*H170,2)</f>
        <v>0</v>
      </c>
      <c r="K170" s="270"/>
      <c r="L170" s="271"/>
      <c r="M170" s="272" t="s">
        <v>1</v>
      </c>
      <c r="N170" s="273" t="s">
        <v>50</v>
      </c>
      <c r="O170" s="90"/>
      <c r="P170" s="239">
        <f>O170*H170</f>
        <v>0</v>
      </c>
      <c r="Q170" s="239">
        <v>0.0004</v>
      </c>
      <c r="R170" s="239">
        <f>Q170*H170</f>
        <v>0.0008</v>
      </c>
      <c r="S170" s="239">
        <v>0</v>
      </c>
      <c r="T170" s="24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1" t="s">
        <v>452</v>
      </c>
      <c r="AT170" s="241" t="s">
        <v>320</v>
      </c>
      <c r="AU170" s="241" t="s">
        <v>95</v>
      </c>
      <c r="AY170" s="15" t="s">
        <v>176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5" t="s">
        <v>93</v>
      </c>
      <c r="BK170" s="242">
        <f>ROUND(I170*H170,2)</f>
        <v>0</v>
      </c>
      <c r="BL170" s="15" t="s">
        <v>258</v>
      </c>
      <c r="BM170" s="241" t="s">
        <v>1839</v>
      </c>
    </row>
    <row r="171" spans="1:47" s="2" customFormat="1" ht="12">
      <c r="A171" s="37"/>
      <c r="B171" s="38"/>
      <c r="C171" s="39"/>
      <c r="D171" s="243" t="s">
        <v>183</v>
      </c>
      <c r="E171" s="39"/>
      <c r="F171" s="244" t="s">
        <v>1838</v>
      </c>
      <c r="G171" s="39"/>
      <c r="H171" s="39"/>
      <c r="I171" s="245"/>
      <c r="J171" s="39"/>
      <c r="K171" s="39"/>
      <c r="L171" s="43"/>
      <c r="M171" s="246"/>
      <c r="N171" s="24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183</v>
      </c>
      <c r="AU171" s="15" t="s">
        <v>95</v>
      </c>
    </row>
    <row r="172" spans="1:51" s="13" customFormat="1" ht="12">
      <c r="A172" s="13"/>
      <c r="B172" s="248"/>
      <c r="C172" s="249"/>
      <c r="D172" s="243" t="s">
        <v>246</v>
      </c>
      <c r="E172" s="250" t="s">
        <v>1</v>
      </c>
      <c r="F172" s="251" t="s">
        <v>95</v>
      </c>
      <c r="G172" s="249"/>
      <c r="H172" s="252">
        <v>2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246</v>
      </c>
      <c r="AU172" s="258" t="s">
        <v>95</v>
      </c>
      <c r="AV172" s="13" t="s">
        <v>95</v>
      </c>
      <c r="AW172" s="13" t="s">
        <v>40</v>
      </c>
      <c r="AX172" s="13" t="s">
        <v>93</v>
      </c>
      <c r="AY172" s="258" t="s">
        <v>176</v>
      </c>
    </row>
    <row r="173" spans="1:65" s="2" customFormat="1" ht="16.5" customHeight="1">
      <c r="A173" s="37"/>
      <c r="B173" s="38"/>
      <c r="C173" s="263" t="s">
        <v>258</v>
      </c>
      <c r="D173" s="263" t="s">
        <v>320</v>
      </c>
      <c r="E173" s="264" t="s">
        <v>1840</v>
      </c>
      <c r="F173" s="265" t="s">
        <v>1841</v>
      </c>
      <c r="G173" s="266" t="s">
        <v>577</v>
      </c>
      <c r="H173" s="267">
        <v>1</v>
      </c>
      <c r="I173" s="268"/>
      <c r="J173" s="269">
        <f>ROUND(I173*H173,2)</f>
        <v>0</v>
      </c>
      <c r="K173" s="270"/>
      <c r="L173" s="271"/>
      <c r="M173" s="272" t="s">
        <v>1</v>
      </c>
      <c r="N173" s="273" t="s">
        <v>50</v>
      </c>
      <c r="O173" s="90"/>
      <c r="P173" s="239">
        <f>O173*H173</f>
        <v>0</v>
      </c>
      <c r="Q173" s="239">
        <v>4E-05</v>
      </c>
      <c r="R173" s="239">
        <f>Q173*H173</f>
        <v>4E-05</v>
      </c>
      <c r="S173" s="239">
        <v>0</v>
      </c>
      <c r="T173" s="24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1" t="s">
        <v>95</v>
      </c>
      <c r="AT173" s="241" t="s">
        <v>320</v>
      </c>
      <c r="AU173" s="241" t="s">
        <v>95</v>
      </c>
      <c r="AY173" s="15" t="s">
        <v>176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5" t="s">
        <v>93</v>
      </c>
      <c r="BK173" s="242">
        <f>ROUND(I173*H173,2)</f>
        <v>0</v>
      </c>
      <c r="BL173" s="15" t="s">
        <v>93</v>
      </c>
      <c r="BM173" s="241" t="s">
        <v>1842</v>
      </c>
    </row>
    <row r="174" spans="1:47" s="2" customFormat="1" ht="12">
      <c r="A174" s="37"/>
      <c r="B174" s="38"/>
      <c r="C174" s="39"/>
      <c r="D174" s="243" t="s">
        <v>183</v>
      </c>
      <c r="E174" s="39"/>
      <c r="F174" s="244" t="s">
        <v>1841</v>
      </c>
      <c r="G174" s="39"/>
      <c r="H174" s="39"/>
      <c r="I174" s="245"/>
      <c r="J174" s="39"/>
      <c r="K174" s="39"/>
      <c r="L174" s="43"/>
      <c r="M174" s="246"/>
      <c r="N174" s="24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183</v>
      </c>
      <c r="AU174" s="15" t="s">
        <v>95</v>
      </c>
    </row>
    <row r="175" spans="1:51" s="13" customFormat="1" ht="12">
      <c r="A175" s="13"/>
      <c r="B175" s="248"/>
      <c r="C175" s="249"/>
      <c r="D175" s="243" t="s">
        <v>246</v>
      </c>
      <c r="E175" s="250" t="s">
        <v>1</v>
      </c>
      <c r="F175" s="251" t="s">
        <v>93</v>
      </c>
      <c r="G175" s="249"/>
      <c r="H175" s="252">
        <v>1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246</v>
      </c>
      <c r="AU175" s="258" t="s">
        <v>95</v>
      </c>
      <c r="AV175" s="13" t="s">
        <v>95</v>
      </c>
      <c r="AW175" s="13" t="s">
        <v>40</v>
      </c>
      <c r="AX175" s="13" t="s">
        <v>93</v>
      </c>
      <c r="AY175" s="258" t="s">
        <v>176</v>
      </c>
    </row>
    <row r="176" spans="1:65" s="2" customFormat="1" ht="16.5" customHeight="1">
      <c r="A176" s="37"/>
      <c r="B176" s="38"/>
      <c r="C176" s="263" t="s">
        <v>188</v>
      </c>
      <c r="D176" s="263" t="s">
        <v>320</v>
      </c>
      <c r="E176" s="264" t="s">
        <v>1843</v>
      </c>
      <c r="F176" s="265" t="s">
        <v>1844</v>
      </c>
      <c r="G176" s="266" t="s">
        <v>577</v>
      </c>
      <c r="H176" s="267">
        <v>3</v>
      </c>
      <c r="I176" s="268"/>
      <c r="J176" s="269">
        <f>ROUND(I176*H176,2)</f>
        <v>0</v>
      </c>
      <c r="K176" s="270"/>
      <c r="L176" s="271"/>
      <c r="M176" s="272" t="s">
        <v>1</v>
      </c>
      <c r="N176" s="273" t="s">
        <v>50</v>
      </c>
      <c r="O176" s="90"/>
      <c r="P176" s="239">
        <f>O176*H176</f>
        <v>0</v>
      </c>
      <c r="Q176" s="239">
        <v>0.0004</v>
      </c>
      <c r="R176" s="239">
        <f>Q176*H176</f>
        <v>0.0012000000000000001</v>
      </c>
      <c r="S176" s="239">
        <v>0</v>
      </c>
      <c r="T176" s="24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1" t="s">
        <v>452</v>
      </c>
      <c r="AT176" s="241" t="s">
        <v>320</v>
      </c>
      <c r="AU176" s="241" t="s">
        <v>95</v>
      </c>
      <c r="AY176" s="15" t="s">
        <v>176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5" t="s">
        <v>93</v>
      </c>
      <c r="BK176" s="242">
        <f>ROUND(I176*H176,2)</f>
        <v>0</v>
      </c>
      <c r="BL176" s="15" t="s">
        <v>258</v>
      </c>
      <c r="BM176" s="241" t="s">
        <v>1845</v>
      </c>
    </row>
    <row r="177" spans="1:47" s="2" customFormat="1" ht="12">
      <c r="A177" s="37"/>
      <c r="B177" s="38"/>
      <c r="C177" s="39"/>
      <c r="D177" s="243" t="s">
        <v>183</v>
      </c>
      <c r="E177" s="39"/>
      <c r="F177" s="244" t="s">
        <v>1844</v>
      </c>
      <c r="G177" s="39"/>
      <c r="H177" s="39"/>
      <c r="I177" s="245"/>
      <c r="J177" s="39"/>
      <c r="K177" s="39"/>
      <c r="L177" s="43"/>
      <c r="M177" s="246"/>
      <c r="N177" s="24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183</v>
      </c>
      <c r="AU177" s="15" t="s">
        <v>95</v>
      </c>
    </row>
    <row r="178" spans="1:51" s="13" customFormat="1" ht="12">
      <c r="A178" s="13"/>
      <c r="B178" s="248"/>
      <c r="C178" s="249"/>
      <c r="D178" s="243" t="s">
        <v>246</v>
      </c>
      <c r="E178" s="250" t="s">
        <v>1</v>
      </c>
      <c r="F178" s="251" t="s">
        <v>129</v>
      </c>
      <c r="G178" s="249"/>
      <c r="H178" s="252">
        <v>3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246</v>
      </c>
      <c r="AU178" s="258" t="s">
        <v>95</v>
      </c>
      <c r="AV178" s="13" t="s">
        <v>95</v>
      </c>
      <c r="AW178" s="13" t="s">
        <v>40</v>
      </c>
      <c r="AX178" s="13" t="s">
        <v>93</v>
      </c>
      <c r="AY178" s="258" t="s">
        <v>176</v>
      </c>
    </row>
    <row r="179" spans="1:65" s="2" customFormat="1" ht="16.5" customHeight="1">
      <c r="A179" s="37"/>
      <c r="B179" s="38"/>
      <c r="C179" s="263" t="s">
        <v>374</v>
      </c>
      <c r="D179" s="263" t="s">
        <v>320</v>
      </c>
      <c r="E179" s="264" t="s">
        <v>1846</v>
      </c>
      <c r="F179" s="265" t="s">
        <v>1847</v>
      </c>
      <c r="G179" s="266" t="s">
        <v>577</v>
      </c>
      <c r="H179" s="267">
        <v>1</v>
      </c>
      <c r="I179" s="268"/>
      <c r="J179" s="269">
        <f>ROUND(I179*H179,2)</f>
        <v>0</v>
      </c>
      <c r="K179" s="270"/>
      <c r="L179" s="271"/>
      <c r="M179" s="272" t="s">
        <v>1</v>
      </c>
      <c r="N179" s="273" t="s">
        <v>50</v>
      </c>
      <c r="O179" s="90"/>
      <c r="P179" s="239">
        <f>O179*H179</f>
        <v>0</v>
      </c>
      <c r="Q179" s="239">
        <v>0.0004</v>
      </c>
      <c r="R179" s="239">
        <f>Q179*H179</f>
        <v>0.0004</v>
      </c>
      <c r="S179" s="239">
        <v>0</v>
      </c>
      <c r="T179" s="24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1" t="s">
        <v>452</v>
      </c>
      <c r="AT179" s="241" t="s">
        <v>320</v>
      </c>
      <c r="AU179" s="241" t="s">
        <v>95</v>
      </c>
      <c r="AY179" s="15" t="s">
        <v>176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5" t="s">
        <v>93</v>
      </c>
      <c r="BK179" s="242">
        <f>ROUND(I179*H179,2)</f>
        <v>0</v>
      </c>
      <c r="BL179" s="15" t="s">
        <v>258</v>
      </c>
      <c r="BM179" s="241" t="s">
        <v>1848</v>
      </c>
    </row>
    <row r="180" spans="1:47" s="2" customFormat="1" ht="12">
      <c r="A180" s="37"/>
      <c r="B180" s="38"/>
      <c r="C180" s="39"/>
      <c r="D180" s="243" t="s">
        <v>183</v>
      </c>
      <c r="E180" s="39"/>
      <c r="F180" s="244" t="s">
        <v>1847</v>
      </c>
      <c r="G180" s="39"/>
      <c r="H180" s="39"/>
      <c r="I180" s="245"/>
      <c r="J180" s="39"/>
      <c r="K180" s="39"/>
      <c r="L180" s="43"/>
      <c r="M180" s="246"/>
      <c r="N180" s="24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5" t="s">
        <v>183</v>
      </c>
      <c r="AU180" s="15" t="s">
        <v>95</v>
      </c>
    </row>
    <row r="181" spans="1:51" s="13" customFormat="1" ht="12">
      <c r="A181" s="13"/>
      <c r="B181" s="248"/>
      <c r="C181" s="249"/>
      <c r="D181" s="243" t="s">
        <v>246</v>
      </c>
      <c r="E181" s="250" t="s">
        <v>1</v>
      </c>
      <c r="F181" s="251" t="s">
        <v>93</v>
      </c>
      <c r="G181" s="249"/>
      <c r="H181" s="252">
        <v>1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246</v>
      </c>
      <c r="AU181" s="258" t="s">
        <v>95</v>
      </c>
      <c r="AV181" s="13" t="s">
        <v>95</v>
      </c>
      <c r="AW181" s="13" t="s">
        <v>40</v>
      </c>
      <c r="AX181" s="13" t="s">
        <v>93</v>
      </c>
      <c r="AY181" s="258" t="s">
        <v>176</v>
      </c>
    </row>
    <row r="182" spans="1:65" s="2" customFormat="1" ht="16.5" customHeight="1">
      <c r="A182" s="37"/>
      <c r="B182" s="38"/>
      <c r="C182" s="263" t="s">
        <v>379</v>
      </c>
      <c r="D182" s="263" t="s">
        <v>320</v>
      </c>
      <c r="E182" s="264" t="s">
        <v>1849</v>
      </c>
      <c r="F182" s="265" t="s">
        <v>1850</v>
      </c>
      <c r="G182" s="266" t="s">
        <v>577</v>
      </c>
      <c r="H182" s="267">
        <v>1</v>
      </c>
      <c r="I182" s="268"/>
      <c r="J182" s="269">
        <f>ROUND(I182*H182,2)</f>
        <v>0</v>
      </c>
      <c r="K182" s="270"/>
      <c r="L182" s="271"/>
      <c r="M182" s="272" t="s">
        <v>1</v>
      </c>
      <c r="N182" s="273" t="s">
        <v>50</v>
      </c>
      <c r="O182" s="90"/>
      <c r="P182" s="239">
        <f>O182*H182</f>
        <v>0</v>
      </c>
      <c r="Q182" s="239">
        <v>0.0004</v>
      </c>
      <c r="R182" s="239">
        <f>Q182*H182</f>
        <v>0.0004</v>
      </c>
      <c r="S182" s="239">
        <v>0</v>
      </c>
      <c r="T182" s="24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1" t="s">
        <v>452</v>
      </c>
      <c r="AT182" s="241" t="s">
        <v>320</v>
      </c>
      <c r="AU182" s="241" t="s">
        <v>95</v>
      </c>
      <c r="AY182" s="15" t="s">
        <v>176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5" t="s">
        <v>93</v>
      </c>
      <c r="BK182" s="242">
        <f>ROUND(I182*H182,2)</f>
        <v>0</v>
      </c>
      <c r="BL182" s="15" t="s">
        <v>258</v>
      </c>
      <c r="BM182" s="241" t="s">
        <v>1851</v>
      </c>
    </row>
    <row r="183" spans="1:47" s="2" customFormat="1" ht="12">
      <c r="A183" s="37"/>
      <c r="B183" s="38"/>
      <c r="C183" s="39"/>
      <c r="D183" s="243" t="s">
        <v>183</v>
      </c>
      <c r="E183" s="39"/>
      <c r="F183" s="244" t="s">
        <v>1850</v>
      </c>
      <c r="G183" s="39"/>
      <c r="H183" s="39"/>
      <c r="I183" s="245"/>
      <c r="J183" s="39"/>
      <c r="K183" s="39"/>
      <c r="L183" s="43"/>
      <c r="M183" s="246"/>
      <c r="N183" s="24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183</v>
      </c>
      <c r="AU183" s="15" t="s">
        <v>95</v>
      </c>
    </row>
    <row r="184" spans="1:51" s="13" customFormat="1" ht="12">
      <c r="A184" s="13"/>
      <c r="B184" s="248"/>
      <c r="C184" s="249"/>
      <c r="D184" s="243" t="s">
        <v>246</v>
      </c>
      <c r="E184" s="250" t="s">
        <v>1</v>
      </c>
      <c r="F184" s="251" t="s">
        <v>93</v>
      </c>
      <c r="G184" s="249"/>
      <c r="H184" s="252">
        <v>1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246</v>
      </c>
      <c r="AU184" s="258" t="s">
        <v>95</v>
      </c>
      <c r="AV184" s="13" t="s">
        <v>95</v>
      </c>
      <c r="AW184" s="13" t="s">
        <v>40</v>
      </c>
      <c r="AX184" s="13" t="s">
        <v>93</v>
      </c>
      <c r="AY184" s="258" t="s">
        <v>176</v>
      </c>
    </row>
    <row r="185" spans="1:65" s="2" customFormat="1" ht="16.5" customHeight="1">
      <c r="A185" s="37"/>
      <c r="B185" s="38"/>
      <c r="C185" s="263" t="s">
        <v>383</v>
      </c>
      <c r="D185" s="263" t="s">
        <v>320</v>
      </c>
      <c r="E185" s="264" t="s">
        <v>1852</v>
      </c>
      <c r="F185" s="265" t="s">
        <v>1853</v>
      </c>
      <c r="G185" s="266" t="s">
        <v>577</v>
      </c>
      <c r="H185" s="267">
        <v>6</v>
      </c>
      <c r="I185" s="268"/>
      <c r="J185" s="269">
        <f>ROUND(I185*H185,2)</f>
        <v>0</v>
      </c>
      <c r="K185" s="270"/>
      <c r="L185" s="271"/>
      <c r="M185" s="272" t="s">
        <v>1</v>
      </c>
      <c r="N185" s="273" t="s">
        <v>50</v>
      </c>
      <c r="O185" s="90"/>
      <c r="P185" s="239">
        <f>O185*H185</f>
        <v>0</v>
      </c>
      <c r="Q185" s="239">
        <v>0.0004</v>
      </c>
      <c r="R185" s="239">
        <f>Q185*H185</f>
        <v>0.0024000000000000002</v>
      </c>
      <c r="S185" s="239">
        <v>0</v>
      </c>
      <c r="T185" s="24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1" t="s">
        <v>452</v>
      </c>
      <c r="AT185" s="241" t="s">
        <v>320</v>
      </c>
      <c r="AU185" s="241" t="s">
        <v>95</v>
      </c>
      <c r="AY185" s="15" t="s">
        <v>176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5" t="s">
        <v>93</v>
      </c>
      <c r="BK185" s="242">
        <f>ROUND(I185*H185,2)</f>
        <v>0</v>
      </c>
      <c r="BL185" s="15" t="s">
        <v>258</v>
      </c>
      <c r="BM185" s="241" t="s">
        <v>1854</v>
      </c>
    </row>
    <row r="186" spans="1:47" s="2" customFormat="1" ht="12">
      <c r="A186" s="37"/>
      <c r="B186" s="38"/>
      <c r="C186" s="39"/>
      <c r="D186" s="243" t="s">
        <v>183</v>
      </c>
      <c r="E186" s="39"/>
      <c r="F186" s="244" t="s">
        <v>1853</v>
      </c>
      <c r="G186" s="39"/>
      <c r="H186" s="39"/>
      <c r="I186" s="245"/>
      <c r="J186" s="39"/>
      <c r="K186" s="39"/>
      <c r="L186" s="43"/>
      <c r="M186" s="246"/>
      <c r="N186" s="247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5" t="s">
        <v>183</v>
      </c>
      <c r="AU186" s="15" t="s">
        <v>95</v>
      </c>
    </row>
    <row r="187" spans="1:51" s="13" customFormat="1" ht="12">
      <c r="A187" s="13"/>
      <c r="B187" s="248"/>
      <c r="C187" s="249"/>
      <c r="D187" s="243" t="s">
        <v>246</v>
      </c>
      <c r="E187" s="250" t="s">
        <v>1</v>
      </c>
      <c r="F187" s="251" t="s">
        <v>204</v>
      </c>
      <c r="G187" s="249"/>
      <c r="H187" s="252">
        <v>6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246</v>
      </c>
      <c r="AU187" s="258" t="s">
        <v>95</v>
      </c>
      <c r="AV187" s="13" t="s">
        <v>95</v>
      </c>
      <c r="AW187" s="13" t="s">
        <v>40</v>
      </c>
      <c r="AX187" s="13" t="s">
        <v>93</v>
      </c>
      <c r="AY187" s="258" t="s">
        <v>176</v>
      </c>
    </row>
    <row r="188" spans="1:65" s="2" customFormat="1" ht="21.75" customHeight="1">
      <c r="A188" s="37"/>
      <c r="B188" s="38"/>
      <c r="C188" s="263" t="s">
        <v>7</v>
      </c>
      <c r="D188" s="263" t="s">
        <v>320</v>
      </c>
      <c r="E188" s="264" t="s">
        <v>1855</v>
      </c>
      <c r="F188" s="265" t="s">
        <v>1856</v>
      </c>
      <c r="G188" s="266" t="s">
        <v>577</v>
      </c>
      <c r="H188" s="267">
        <v>4</v>
      </c>
      <c r="I188" s="268"/>
      <c r="J188" s="269">
        <f>ROUND(I188*H188,2)</f>
        <v>0</v>
      </c>
      <c r="K188" s="270"/>
      <c r="L188" s="271"/>
      <c r="M188" s="272" t="s">
        <v>1</v>
      </c>
      <c r="N188" s="273" t="s">
        <v>50</v>
      </c>
      <c r="O188" s="90"/>
      <c r="P188" s="239">
        <f>O188*H188</f>
        <v>0</v>
      </c>
      <c r="Q188" s="239">
        <v>0.0004</v>
      </c>
      <c r="R188" s="239">
        <f>Q188*H188</f>
        <v>0.0016</v>
      </c>
      <c r="S188" s="239">
        <v>0</v>
      </c>
      <c r="T188" s="24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1" t="s">
        <v>452</v>
      </c>
      <c r="AT188" s="241" t="s">
        <v>320</v>
      </c>
      <c r="AU188" s="241" t="s">
        <v>95</v>
      </c>
      <c r="AY188" s="15" t="s">
        <v>176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5" t="s">
        <v>93</v>
      </c>
      <c r="BK188" s="242">
        <f>ROUND(I188*H188,2)</f>
        <v>0</v>
      </c>
      <c r="BL188" s="15" t="s">
        <v>258</v>
      </c>
      <c r="BM188" s="241" t="s">
        <v>1857</v>
      </c>
    </row>
    <row r="189" spans="1:47" s="2" customFormat="1" ht="12">
      <c r="A189" s="37"/>
      <c r="B189" s="38"/>
      <c r="C189" s="39"/>
      <c r="D189" s="243" t="s">
        <v>183</v>
      </c>
      <c r="E189" s="39"/>
      <c r="F189" s="244" t="s">
        <v>1856</v>
      </c>
      <c r="G189" s="39"/>
      <c r="H189" s="39"/>
      <c r="I189" s="245"/>
      <c r="J189" s="39"/>
      <c r="K189" s="39"/>
      <c r="L189" s="43"/>
      <c r="M189" s="246"/>
      <c r="N189" s="24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5" t="s">
        <v>183</v>
      </c>
      <c r="AU189" s="15" t="s">
        <v>95</v>
      </c>
    </row>
    <row r="190" spans="1:51" s="13" customFormat="1" ht="12">
      <c r="A190" s="13"/>
      <c r="B190" s="248"/>
      <c r="C190" s="249"/>
      <c r="D190" s="243" t="s">
        <v>246</v>
      </c>
      <c r="E190" s="250" t="s">
        <v>1</v>
      </c>
      <c r="F190" s="251" t="s">
        <v>196</v>
      </c>
      <c r="G190" s="249"/>
      <c r="H190" s="252">
        <v>4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246</v>
      </c>
      <c r="AU190" s="258" t="s">
        <v>95</v>
      </c>
      <c r="AV190" s="13" t="s">
        <v>95</v>
      </c>
      <c r="AW190" s="13" t="s">
        <v>40</v>
      </c>
      <c r="AX190" s="13" t="s">
        <v>93</v>
      </c>
      <c r="AY190" s="258" t="s">
        <v>176</v>
      </c>
    </row>
    <row r="191" spans="1:65" s="2" customFormat="1" ht="16.5" customHeight="1">
      <c r="A191" s="37"/>
      <c r="B191" s="38"/>
      <c r="C191" s="263" t="s">
        <v>393</v>
      </c>
      <c r="D191" s="263" t="s">
        <v>320</v>
      </c>
      <c r="E191" s="264" t="s">
        <v>1858</v>
      </c>
      <c r="F191" s="265" t="s">
        <v>1859</v>
      </c>
      <c r="G191" s="266" t="s">
        <v>577</v>
      </c>
      <c r="H191" s="267">
        <v>2</v>
      </c>
      <c r="I191" s="268"/>
      <c r="J191" s="269">
        <f>ROUND(I191*H191,2)</f>
        <v>0</v>
      </c>
      <c r="K191" s="270"/>
      <c r="L191" s="271"/>
      <c r="M191" s="272" t="s">
        <v>1</v>
      </c>
      <c r="N191" s="273" t="s">
        <v>50</v>
      </c>
      <c r="O191" s="90"/>
      <c r="P191" s="239">
        <f>O191*H191</f>
        <v>0</v>
      </c>
      <c r="Q191" s="239">
        <v>0.0004</v>
      </c>
      <c r="R191" s="239">
        <f>Q191*H191</f>
        <v>0.0008</v>
      </c>
      <c r="S191" s="239">
        <v>0</v>
      </c>
      <c r="T191" s="24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1" t="s">
        <v>452</v>
      </c>
      <c r="AT191" s="241" t="s">
        <v>320</v>
      </c>
      <c r="AU191" s="241" t="s">
        <v>95</v>
      </c>
      <c r="AY191" s="15" t="s">
        <v>176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5" t="s">
        <v>93</v>
      </c>
      <c r="BK191" s="242">
        <f>ROUND(I191*H191,2)</f>
        <v>0</v>
      </c>
      <c r="BL191" s="15" t="s">
        <v>258</v>
      </c>
      <c r="BM191" s="241" t="s">
        <v>1860</v>
      </c>
    </row>
    <row r="192" spans="1:47" s="2" customFormat="1" ht="12">
      <c r="A192" s="37"/>
      <c r="B192" s="38"/>
      <c r="C192" s="39"/>
      <c r="D192" s="243" t="s">
        <v>183</v>
      </c>
      <c r="E192" s="39"/>
      <c r="F192" s="244" t="s">
        <v>1859</v>
      </c>
      <c r="G192" s="39"/>
      <c r="H192" s="39"/>
      <c r="I192" s="245"/>
      <c r="J192" s="39"/>
      <c r="K192" s="39"/>
      <c r="L192" s="43"/>
      <c r="M192" s="246"/>
      <c r="N192" s="24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5" t="s">
        <v>183</v>
      </c>
      <c r="AU192" s="15" t="s">
        <v>95</v>
      </c>
    </row>
    <row r="193" spans="1:51" s="13" customFormat="1" ht="12">
      <c r="A193" s="13"/>
      <c r="B193" s="248"/>
      <c r="C193" s="249"/>
      <c r="D193" s="243" t="s">
        <v>246</v>
      </c>
      <c r="E193" s="250" t="s">
        <v>1</v>
      </c>
      <c r="F193" s="251" t="s">
        <v>95</v>
      </c>
      <c r="G193" s="249"/>
      <c r="H193" s="252">
        <v>2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246</v>
      </c>
      <c r="AU193" s="258" t="s">
        <v>95</v>
      </c>
      <c r="AV193" s="13" t="s">
        <v>95</v>
      </c>
      <c r="AW193" s="13" t="s">
        <v>40</v>
      </c>
      <c r="AX193" s="13" t="s">
        <v>93</v>
      </c>
      <c r="AY193" s="258" t="s">
        <v>176</v>
      </c>
    </row>
    <row r="194" spans="1:65" s="2" customFormat="1" ht="16.5" customHeight="1">
      <c r="A194" s="37"/>
      <c r="B194" s="38"/>
      <c r="C194" s="263" t="s">
        <v>400</v>
      </c>
      <c r="D194" s="263" t="s">
        <v>320</v>
      </c>
      <c r="E194" s="264" t="s">
        <v>1861</v>
      </c>
      <c r="F194" s="265" t="s">
        <v>1862</v>
      </c>
      <c r="G194" s="266" t="s">
        <v>577</v>
      </c>
      <c r="H194" s="267">
        <v>2</v>
      </c>
      <c r="I194" s="268"/>
      <c r="J194" s="269">
        <f>ROUND(I194*H194,2)</f>
        <v>0</v>
      </c>
      <c r="K194" s="270"/>
      <c r="L194" s="271"/>
      <c r="M194" s="272" t="s">
        <v>1</v>
      </c>
      <c r="N194" s="273" t="s">
        <v>50</v>
      </c>
      <c r="O194" s="90"/>
      <c r="P194" s="239">
        <f>O194*H194</f>
        <v>0</v>
      </c>
      <c r="Q194" s="239">
        <v>0.0004</v>
      </c>
      <c r="R194" s="239">
        <f>Q194*H194</f>
        <v>0.0008</v>
      </c>
      <c r="S194" s="239">
        <v>0</v>
      </c>
      <c r="T194" s="24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1" t="s">
        <v>452</v>
      </c>
      <c r="AT194" s="241" t="s">
        <v>320</v>
      </c>
      <c r="AU194" s="241" t="s">
        <v>95</v>
      </c>
      <c r="AY194" s="15" t="s">
        <v>176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5" t="s">
        <v>93</v>
      </c>
      <c r="BK194" s="242">
        <f>ROUND(I194*H194,2)</f>
        <v>0</v>
      </c>
      <c r="BL194" s="15" t="s">
        <v>258</v>
      </c>
      <c r="BM194" s="241" t="s">
        <v>1863</v>
      </c>
    </row>
    <row r="195" spans="1:47" s="2" customFormat="1" ht="12">
      <c r="A195" s="37"/>
      <c r="B195" s="38"/>
      <c r="C195" s="39"/>
      <c r="D195" s="243" t="s">
        <v>183</v>
      </c>
      <c r="E195" s="39"/>
      <c r="F195" s="244" t="s">
        <v>1862</v>
      </c>
      <c r="G195" s="39"/>
      <c r="H195" s="39"/>
      <c r="I195" s="245"/>
      <c r="J195" s="39"/>
      <c r="K195" s="39"/>
      <c r="L195" s="43"/>
      <c r="M195" s="246"/>
      <c r="N195" s="24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5" t="s">
        <v>183</v>
      </c>
      <c r="AU195" s="15" t="s">
        <v>95</v>
      </c>
    </row>
    <row r="196" spans="1:51" s="13" customFormat="1" ht="12">
      <c r="A196" s="13"/>
      <c r="B196" s="248"/>
      <c r="C196" s="249"/>
      <c r="D196" s="243" t="s">
        <v>246</v>
      </c>
      <c r="E196" s="250" t="s">
        <v>1</v>
      </c>
      <c r="F196" s="251" t="s">
        <v>95</v>
      </c>
      <c r="G196" s="249"/>
      <c r="H196" s="252">
        <v>2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8" t="s">
        <v>246</v>
      </c>
      <c r="AU196" s="258" t="s">
        <v>95</v>
      </c>
      <c r="AV196" s="13" t="s">
        <v>95</v>
      </c>
      <c r="AW196" s="13" t="s">
        <v>40</v>
      </c>
      <c r="AX196" s="13" t="s">
        <v>93</v>
      </c>
      <c r="AY196" s="258" t="s">
        <v>176</v>
      </c>
    </row>
    <row r="197" spans="1:65" s="2" customFormat="1" ht="16.5" customHeight="1">
      <c r="A197" s="37"/>
      <c r="B197" s="38"/>
      <c r="C197" s="263" t="s">
        <v>407</v>
      </c>
      <c r="D197" s="263" t="s">
        <v>320</v>
      </c>
      <c r="E197" s="264" t="s">
        <v>1864</v>
      </c>
      <c r="F197" s="265" t="s">
        <v>1865</v>
      </c>
      <c r="G197" s="266" t="s">
        <v>577</v>
      </c>
      <c r="H197" s="267">
        <v>2</v>
      </c>
      <c r="I197" s="268"/>
      <c r="J197" s="269">
        <f>ROUND(I197*H197,2)</f>
        <v>0</v>
      </c>
      <c r="K197" s="270"/>
      <c r="L197" s="271"/>
      <c r="M197" s="272" t="s">
        <v>1</v>
      </c>
      <c r="N197" s="273" t="s">
        <v>50</v>
      </c>
      <c r="O197" s="90"/>
      <c r="P197" s="239">
        <f>O197*H197</f>
        <v>0</v>
      </c>
      <c r="Q197" s="239">
        <v>0.0004</v>
      </c>
      <c r="R197" s="239">
        <f>Q197*H197</f>
        <v>0.0008</v>
      </c>
      <c r="S197" s="239">
        <v>0</v>
      </c>
      <c r="T197" s="24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1" t="s">
        <v>452</v>
      </c>
      <c r="AT197" s="241" t="s">
        <v>320</v>
      </c>
      <c r="AU197" s="241" t="s">
        <v>95</v>
      </c>
      <c r="AY197" s="15" t="s">
        <v>176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5" t="s">
        <v>93</v>
      </c>
      <c r="BK197" s="242">
        <f>ROUND(I197*H197,2)</f>
        <v>0</v>
      </c>
      <c r="BL197" s="15" t="s">
        <v>258</v>
      </c>
      <c r="BM197" s="241" t="s">
        <v>1866</v>
      </c>
    </row>
    <row r="198" spans="1:47" s="2" customFormat="1" ht="12">
      <c r="A198" s="37"/>
      <c r="B198" s="38"/>
      <c r="C198" s="39"/>
      <c r="D198" s="243" t="s">
        <v>183</v>
      </c>
      <c r="E198" s="39"/>
      <c r="F198" s="244" t="s">
        <v>1865</v>
      </c>
      <c r="G198" s="39"/>
      <c r="H198" s="39"/>
      <c r="I198" s="245"/>
      <c r="J198" s="39"/>
      <c r="K198" s="39"/>
      <c r="L198" s="43"/>
      <c r="M198" s="246"/>
      <c r="N198" s="247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5" t="s">
        <v>183</v>
      </c>
      <c r="AU198" s="15" t="s">
        <v>95</v>
      </c>
    </row>
    <row r="199" spans="1:51" s="13" customFormat="1" ht="12">
      <c r="A199" s="13"/>
      <c r="B199" s="248"/>
      <c r="C199" s="249"/>
      <c r="D199" s="243" t="s">
        <v>246</v>
      </c>
      <c r="E199" s="250" t="s">
        <v>1</v>
      </c>
      <c r="F199" s="251" t="s">
        <v>95</v>
      </c>
      <c r="G199" s="249"/>
      <c r="H199" s="252">
        <v>2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246</v>
      </c>
      <c r="AU199" s="258" t="s">
        <v>95</v>
      </c>
      <c r="AV199" s="13" t="s">
        <v>95</v>
      </c>
      <c r="AW199" s="13" t="s">
        <v>40</v>
      </c>
      <c r="AX199" s="13" t="s">
        <v>93</v>
      </c>
      <c r="AY199" s="258" t="s">
        <v>176</v>
      </c>
    </row>
    <row r="200" spans="1:65" s="2" customFormat="1" ht="21.75" customHeight="1">
      <c r="A200" s="37"/>
      <c r="B200" s="38"/>
      <c r="C200" s="263" t="s">
        <v>412</v>
      </c>
      <c r="D200" s="263" t="s">
        <v>320</v>
      </c>
      <c r="E200" s="264" t="s">
        <v>1867</v>
      </c>
      <c r="F200" s="265" t="s">
        <v>1868</v>
      </c>
      <c r="G200" s="266" t="s">
        <v>577</v>
      </c>
      <c r="H200" s="267">
        <v>2</v>
      </c>
      <c r="I200" s="268"/>
      <c r="J200" s="269">
        <f>ROUND(I200*H200,2)</f>
        <v>0</v>
      </c>
      <c r="K200" s="270"/>
      <c r="L200" s="271"/>
      <c r="M200" s="272" t="s">
        <v>1</v>
      </c>
      <c r="N200" s="273" t="s">
        <v>50</v>
      </c>
      <c r="O200" s="90"/>
      <c r="P200" s="239">
        <f>O200*H200</f>
        <v>0</v>
      </c>
      <c r="Q200" s="239">
        <v>0.0004</v>
      </c>
      <c r="R200" s="239">
        <f>Q200*H200</f>
        <v>0.0008</v>
      </c>
      <c r="S200" s="239">
        <v>0</v>
      </c>
      <c r="T200" s="24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1" t="s">
        <v>452</v>
      </c>
      <c r="AT200" s="241" t="s">
        <v>320</v>
      </c>
      <c r="AU200" s="241" t="s">
        <v>95</v>
      </c>
      <c r="AY200" s="15" t="s">
        <v>176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5" t="s">
        <v>93</v>
      </c>
      <c r="BK200" s="242">
        <f>ROUND(I200*H200,2)</f>
        <v>0</v>
      </c>
      <c r="BL200" s="15" t="s">
        <v>258</v>
      </c>
      <c r="BM200" s="241" t="s">
        <v>1869</v>
      </c>
    </row>
    <row r="201" spans="1:47" s="2" customFormat="1" ht="12">
      <c r="A201" s="37"/>
      <c r="B201" s="38"/>
      <c r="C201" s="39"/>
      <c r="D201" s="243" t="s">
        <v>183</v>
      </c>
      <c r="E201" s="39"/>
      <c r="F201" s="244" t="s">
        <v>1868</v>
      </c>
      <c r="G201" s="39"/>
      <c r="H201" s="39"/>
      <c r="I201" s="245"/>
      <c r="J201" s="39"/>
      <c r="K201" s="39"/>
      <c r="L201" s="43"/>
      <c r="M201" s="246"/>
      <c r="N201" s="24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5" t="s">
        <v>183</v>
      </c>
      <c r="AU201" s="15" t="s">
        <v>95</v>
      </c>
    </row>
    <row r="202" spans="1:51" s="13" customFormat="1" ht="12">
      <c r="A202" s="13"/>
      <c r="B202" s="248"/>
      <c r="C202" s="249"/>
      <c r="D202" s="243" t="s">
        <v>246</v>
      </c>
      <c r="E202" s="250" t="s">
        <v>1</v>
      </c>
      <c r="F202" s="251" t="s">
        <v>95</v>
      </c>
      <c r="G202" s="249"/>
      <c r="H202" s="252">
        <v>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246</v>
      </c>
      <c r="AU202" s="258" t="s">
        <v>95</v>
      </c>
      <c r="AV202" s="13" t="s">
        <v>95</v>
      </c>
      <c r="AW202" s="13" t="s">
        <v>40</v>
      </c>
      <c r="AX202" s="13" t="s">
        <v>93</v>
      </c>
      <c r="AY202" s="258" t="s">
        <v>176</v>
      </c>
    </row>
    <row r="203" spans="1:65" s="2" customFormat="1" ht="16.5" customHeight="1">
      <c r="A203" s="37"/>
      <c r="B203" s="38"/>
      <c r="C203" s="263" t="s">
        <v>418</v>
      </c>
      <c r="D203" s="263" t="s">
        <v>320</v>
      </c>
      <c r="E203" s="264" t="s">
        <v>1870</v>
      </c>
      <c r="F203" s="265" t="s">
        <v>1871</v>
      </c>
      <c r="G203" s="266" t="s">
        <v>577</v>
      </c>
      <c r="H203" s="267">
        <v>2</v>
      </c>
      <c r="I203" s="268"/>
      <c r="J203" s="269">
        <f>ROUND(I203*H203,2)</f>
        <v>0</v>
      </c>
      <c r="K203" s="270"/>
      <c r="L203" s="271"/>
      <c r="M203" s="272" t="s">
        <v>1</v>
      </c>
      <c r="N203" s="273" t="s">
        <v>50</v>
      </c>
      <c r="O203" s="90"/>
      <c r="P203" s="239">
        <f>O203*H203</f>
        <v>0</v>
      </c>
      <c r="Q203" s="239">
        <v>0.0004</v>
      </c>
      <c r="R203" s="239">
        <f>Q203*H203</f>
        <v>0.0008</v>
      </c>
      <c r="S203" s="239">
        <v>0</v>
      </c>
      <c r="T203" s="24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1" t="s">
        <v>452</v>
      </c>
      <c r="AT203" s="241" t="s">
        <v>320</v>
      </c>
      <c r="AU203" s="241" t="s">
        <v>95</v>
      </c>
      <c r="AY203" s="15" t="s">
        <v>176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5" t="s">
        <v>93</v>
      </c>
      <c r="BK203" s="242">
        <f>ROUND(I203*H203,2)</f>
        <v>0</v>
      </c>
      <c r="BL203" s="15" t="s">
        <v>258</v>
      </c>
      <c r="BM203" s="241" t="s">
        <v>1872</v>
      </c>
    </row>
    <row r="204" spans="1:47" s="2" customFormat="1" ht="12">
      <c r="A204" s="37"/>
      <c r="B204" s="38"/>
      <c r="C204" s="39"/>
      <c r="D204" s="243" t="s">
        <v>183</v>
      </c>
      <c r="E204" s="39"/>
      <c r="F204" s="244" t="s">
        <v>1871</v>
      </c>
      <c r="G204" s="39"/>
      <c r="H204" s="39"/>
      <c r="I204" s="245"/>
      <c r="J204" s="39"/>
      <c r="K204" s="39"/>
      <c r="L204" s="43"/>
      <c r="M204" s="246"/>
      <c r="N204" s="24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5" t="s">
        <v>183</v>
      </c>
      <c r="AU204" s="15" t="s">
        <v>95</v>
      </c>
    </row>
    <row r="205" spans="1:51" s="13" customFormat="1" ht="12">
      <c r="A205" s="13"/>
      <c r="B205" s="248"/>
      <c r="C205" s="249"/>
      <c r="D205" s="243" t="s">
        <v>246</v>
      </c>
      <c r="E205" s="250" t="s">
        <v>1</v>
      </c>
      <c r="F205" s="251" t="s">
        <v>95</v>
      </c>
      <c r="G205" s="249"/>
      <c r="H205" s="252">
        <v>2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8" t="s">
        <v>246</v>
      </c>
      <c r="AU205" s="258" t="s">
        <v>95</v>
      </c>
      <c r="AV205" s="13" t="s">
        <v>95</v>
      </c>
      <c r="AW205" s="13" t="s">
        <v>40</v>
      </c>
      <c r="AX205" s="13" t="s">
        <v>93</v>
      </c>
      <c r="AY205" s="258" t="s">
        <v>176</v>
      </c>
    </row>
    <row r="206" spans="1:65" s="2" customFormat="1" ht="16.5" customHeight="1">
      <c r="A206" s="37"/>
      <c r="B206" s="38"/>
      <c r="C206" s="263" t="s">
        <v>424</v>
      </c>
      <c r="D206" s="263" t="s">
        <v>320</v>
      </c>
      <c r="E206" s="264" t="s">
        <v>1873</v>
      </c>
      <c r="F206" s="265" t="s">
        <v>1874</v>
      </c>
      <c r="G206" s="266" t="s">
        <v>577</v>
      </c>
      <c r="H206" s="267">
        <v>2</v>
      </c>
      <c r="I206" s="268"/>
      <c r="J206" s="269">
        <f>ROUND(I206*H206,2)</f>
        <v>0</v>
      </c>
      <c r="K206" s="270"/>
      <c r="L206" s="271"/>
      <c r="M206" s="272" t="s">
        <v>1</v>
      </c>
      <c r="N206" s="273" t="s">
        <v>50</v>
      </c>
      <c r="O206" s="90"/>
      <c r="P206" s="239">
        <f>O206*H206</f>
        <v>0</v>
      </c>
      <c r="Q206" s="239">
        <v>0.0004</v>
      </c>
      <c r="R206" s="239">
        <f>Q206*H206</f>
        <v>0.0008</v>
      </c>
      <c r="S206" s="239">
        <v>0</v>
      </c>
      <c r="T206" s="24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1" t="s">
        <v>452</v>
      </c>
      <c r="AT206" s="241" t="s">
        <v>320</v>
      </c>
      <c r="AU206" s="241" t="s">
        <v>95</v>
      </c>
      <c r="AY206" s="15" t="s">
        <v>176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5" t="s">
        <v>93</v>
      </c>
      <c r="BK206" s="242">
        <f>ROUND(I206*H206,2)</f>
        <v>0</v>
      </c>
      <c r="BL206" s="15" t="s">
        <v>258</v>
      </c>
      <c r="BM206" s="241" t="s">
        <v>1875</v>
      </c>
    </row>
    <row r="207" spans="1:47" s="2" customFormat="1" ht="12">
      <c r="A207" s="37"/>
      <c r="B207" s="38"/>
      <c r="C207" s="39"/>
      <c r="D207" s="243" t="s">
        <v>183</v>
      </c>
      <c r="E207" s="39"/>
      <c r="F207" s="244" t="s">
        <v>1874</v>
      </c>
      <c r="G207" s="39"/>
      <c r="H207" s="39"/>
      <c r="I207" s="245"/>
      <c r="J207" s="39"/>
      <c r="K207" s="39"/>
      <c r="L207" s="43"/>
      <c r="M207" s="246"/>
      <c r="N207" s="24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183</v>
      </c>
      <c r="AU207" s="15" t="s">
        <v>95</v>
      </c>
    </row>
    <row r="208" spans="1:51" s="13" customFormat="1" ht="12">
      <c r="A208" s="13"/>
      <c r="B208" s="248"/>
      <c r="C208" s="249"/>
      <c r="D208" s="243" t="s">
        <v>246</v>
      </c>
      <c r="E208" s="250" t="s">
        <v>1</v>
      </c>
      <c r="F208" s="251" t="s">
        <v>95</v>
      </c>
      <c r="G208" s="249"/>
      <c r="H208" s="252">
        <v>2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246</v>
      </c>
      <c r="AU208" s="258" t="s">
        <v>95</v>
      </c>
      <c r="AV208" s="13" t="s">
        <v>95</v>
      </c>
      <c r="AW208" s="13" t="s">
        <v>40</v>
      </c>
      <c r="AX208" s="13" t="s">
        <v>93</v>
      </c>
      <c r="AY208" s="258" t="s">
        <v>176</v>
      </c>
    </row>
    <row r="209" spans="1:65" s="2" customFormat="1" ht="37.8" customHeight="1">
      <c r="A209" s="37"/>
      <c r="B209" s="38"/>
      <c r="C209" s="263" t="s">
        <v>430</v>
      </c>
      <c r="D209" s="263" t="s">
        <v>320</v>
      </c>
      <c r="E209" s="264" t="s">
        <v>1876</v>
      </c>
      <c r="F209" s="265" t="s">
        <v>1877</v>
      </c>
      <c r="G209" s="266" t="s">
        <v>577</v>
      </c>
      <c r="H209" s="267">
        <v>2</v>
      </c>
      <c r="I209" s="268"/>
      <c r="J209" s="269">
        <f>ROUND(I209*H209,2)</f>
        <v>0</v>
      </c>
      <c r="K209" s="270"/>
      <c r="L209" s="271"/>
      <c r="M209" s="272" t="s">
        <v>1</v>
      </c>
      <c r="N209" s="273" t="s">
        <v>50</v>
      </c>
      <c r="O209" s="90"/>
      <c r="P209" s="239">
        <f>O209*H209</f>
        <v>0</v>
      </c>
      <c r="Q209" s="239">
        <v>0.0004</v>
      </c>
      <c r="R209" s="239">
        <f>Q209*H209</f>
        <v>0.0008</v>
      </c>
      <c r="S209" s="239">
        <v>0</v>
      </c>
      <c r="T209" s="24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1" t="s">
        <v>452</v>
      </c>
      <c r="AT209" s="241" t="s">
        <v>320</v>
      </c>
      <c r="AU209" s="241" t="s">
        <v>95</v>
      </c>
      <c r="AY209" s="15" t="s">
        <v>176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5" t="s">
        <v>93</v>
      </c>
      <c r="BK209" s="242">
        <f>ROUND(I209*H209,2)</f>
        <v>0</v>
      </c>
      <c r="BL209" s="15" t="s">
        <v>258</v>
      </c>
      <c r="BM209" s="241" t="s">
        <v>1878</v>
      </c>
    </row>
    <row r="210" spans="1:47" s="2" customFormat="1" ht="12">
      <c r="A210" s="37"/>
      <c r="B210" s="38"/>
      <c r="C210" s="39"/>
      <c r="D210" s="243" t="s">
        <v>183</v>
      </c>
      <c r="E210" s="39"/>
      <c r="F210" s="244" t="s">
        <v>1879</v>
      </c>
      <c r="G210" s="39"/>
      <c r="H210" s="39"/>
      <c r="I210" s="245"/>
      <c r="J210" s="39"/>
      <c r="K210" s="39"/>
      <c r="L210" s="43"/>
      <c r="M210" s="246"/>
      <c r="N210" s="24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5" t="s">
        <v>183</v>
      </c>
      <c r="AU210" s="15" t="s">
        <v>95</v>
      </c>
    </row>
    <row r="211" spans="1:51" s="13" customFormat="1" ht="12">
      <c r="A211" s="13"/>
      <c r="B211" s="248"/>
      <c r="C211" s="249"/>
      <c r="D211" s="243" t="s">
        <v>246</v>
      </c>
      <c r="E211" s="250" t="s">
        <v>1</v>
      </c>
      <c r="F211" s="251" t="s">
        <v>95</v>
      </c>
      <c r="G211" s="249"/>
      <c r="H211" s="252">
        <v>2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246</v>
      </c>
      <c r="AU211" s="258" t="s">
        <v>95</v>
      </c>
      <c r="AV211" s="13" t="s">
        <v>95</v>
      </c>
      <c r="AW211" s="13" t="s">
        <v>40</v>
      </c>
      <c r="AX211" s="13" t="s">
        <v>93</v>
      </c>
      <c r="AY211" s="258" t="s">
        <v>176</v>
      </c>
    </row>
    <row r="212" spans="1:65" s="2" customFormat="1" ht="24.15" customHeight="1">
      <c r="A212" s="37"/>
      <c r="B212" s="38"/>
      <c r="C212" s="263" t="s">
        <v>435</v>
      </c>
      <c r="D212" s="263" t="s">
        <v>320</v>
      </c>
      <c r="E212" s="264" t="s">
        <v>1880</v>
      </c>
      <c r="F212" s="265" t="s">
        <v>1881</v>
      </c>
      <c r="G212" s="266" t="s">
        <v>577</v>
      </c>
      <c r="H212" s="267">
        <v>2</v>
      </c>
      <c r="I212" s="268"/>
      <c r="J212" s="269">
        <f>ROUND(I212*H212,2)</f>
        <v>0</v>
      </c>
      <c r="K212" s="270"/>
      <c r="L212" s="271"/>
      <c r="M212" s="272" t="s">
        <v>1</v>
      </c>
      <c r="N212" s="273" t="s">
        <v>50</v>
      </c>
      <c r="O212" s="90"/>
      <c r="P212" s="239">
        <f>O212*H212</f>
        <v>0</v>
      </c>
      <c r="Q212" s="239">
        <v>0.0004</v>
      </c>
      <c r="R212" s="239">
        <f>Q212*H212</f>
        <v>0.0008</v>
      </c>
      <c r="S212" s="239">
        <v>0</v>
      </c>
      <c r="T212" s="24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1" t="s">
        <v>452</v>
      </c>
      <c r="AT212" s="241" t="s">
        <v>320</v>
      </c>
      <c r="AU212" s="241" t="s">
        <v>95</v>
      </c>
      <c r="AY212" s="15" t="s">
        <v>176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5" t="s">
        <v>93</v>
      </c>
      <c r="BK212" s="242">
        <f>ROUND(I212*H212,2)</f>
        <v>0</v>
      </c>
      <c r="BL212" s="15" t="s">
        <v>258</v>
      </c>
      <c r="BM212" s="241" t="s">
        <v>1882</v>
      </c>
    </row>
    <row r="213" spans="1:47" s="2" customFormat="1" ht="12">
      <c r="A213" s="37"/>
      <c r="B213" s="38"/>
      <c r="C213" s="39"/>
      <c r="D213" s="243" t="s">
        <v>183</v>
      </c>
      <c r="E213" s="39"/>
      <c r="F213" s="244" t="s">
        <v>1881</v>
      </c>
      <c r="G213" s="39"/>
      <c r="H213" s="39"/>
      <c r="I213" s="245"/>
      <c r="J213" s="39"/>
      <c r="K213" s="39"/>
      <c r="L213" s="43"/>
      <c r="M213" s="246"/>
      <c r="N213" s="24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5" t="s">
        <v>183</v>
      </c>
      <c r="AU213" s="15" t="s">
        <v>95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95</v>
      </c>
      <c r="G214" s="249"/>
      <c r="H214" s="252">
        <v>2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93</v>
      </c>
      <c r="AY214" s="258" t="s">
        <v>176</v>
      </c>
    </row>
    <row r="215" spans="1:65" s="2" customFormat="1" ht="24.15" customHeight="1">
      <c r="A215" s="37"/>
      <c r="B215" s="38"/>
      <c r="C215" s="263" t="s">
        <v>319</v>
      </c>
      <c r="D215" s="263" t="s">
        <v>320</v>
      </c>
      <c r="E215" s="264" t="s">
        <v>1883</v>
      </c>
      <c r="F215" s="265" t="s">
        <v>1884</v>
      </c>
      <c r="G215" s="266" t="s">
        <v>577</v>
      </c>
      <c r="H215" s="267">
        <v>2</v>
      </c>
      <c r="I215" s="268"/>
      <c r="J215" s="269">
        <f>ROUND(I215*H215,2)</f>
        <v>0</v>
      </c>
      <c r="K215" s="270"/>
      <c r="L215" s="271"/>
      <c r="M215" s="272" t="s">
        <v>1</v>
      </c>
      <c r="N215" s="273" t="s">
        <v>50</v>
      </c>
      <c r="O215" s="90"/>
      <c r="P215" s="239">
        <f>O215*H215</f>
        <v>0</v>
      </c>
      <c r="Q215" s="239">
        <v>0.0004</v>
      </c>
      <c r="R215" s="239">
        <f>Q215*H215</f>
        <v>0.0008</v>
      </c>
      <c r="S215" s="239">
        <v>0</v>
      </c>
      <c r="T215" s="24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1" t="s">
        <v>452</v>
      </c>
      <c r="AT215" s="241" t="s">
        <v>320</v>
      </c>
      <c r="AU215" s="241" t="s">
        <v>95</v>
      </c>
      <c r="AY215" s="15" t="s">
        <v>176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5" t="s">
        <v>93</v>
      </c>
      <c r="BK215" s="242">
        <f>ROUND(I215*H215,2)</f>
        <v>0</v>
      </c>
      <c r="BL215" s="15" t="s">
        <v>258</v>
      </c>
      <c r="BM215" s="241" t="s">
        <v>1885</v>
      </c>
    </row>
    <row r="216" spans="1:47" s="2" customFormat="1" ht="12">
      <c r="A216" s="37"/>
      <c r="B216" s="38"/>
      <c r="C216" s="39"/>
      <c r="D216" s="243" t="s">
        <v>183</v>
      </c>
      <c r="E216" s="39"/>
      <c r="F216" s="244" t="s">
        <v>1884</v>
      </c>
      <c r="G216" s="39"/>
      <c r="H216" s="39"/>
      <c r="I216" s="245"/>
      <c r="J216" s="39"/>
      <c r="K216" s="39"/>
      <c r="L216" s="43"/>
      <c r="M216" s="246"/>
      <c r="N216" s="24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183</v>
      </c>
      <c r="AU216" s="15" t="s">
        <v>95</v>
      </c>
    </row>
    <row r="217" spans="1:51" s="13" customFormat="1" ht="12">
      <c r="A217" s="13"/>
      <c r="B217" s="248"/>
      <c r="C217" s="249"/>
      <c r="D217" s="243" t="s">
        <v>246</v>
      </c>
      <c r="E217" s="250" t="s">
        <v>1</v>
      </c>
      <c r="F217" s="251" t="s">
        <v>95</v>
      </c>
      <c r="G217" s="249"/>
      <c r="H217" s="252">
        <v>2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246</v>
      </c>
      <c r="AU217" s="258" t="s">
        <v>95</v>
      </c>
      <c r="AV217" s="13" t="s">
        <v>95</v>
      </c>
      <c r="AW217" s="13" t="s">
        <v>40</v>
      </c>
      <c r="AX217" s="13" t="s">
        <v>93</v>
      </c>
      <c r="AY217" s="258" t="s">
        <v>176</v>
      </c>
    </row>
    <row r="218" spans="1:65" s="2" customFormat="1" ht="24.15" customHeight="1">
      <c r="A218" s="37"/>
      <c r="B218" s="38"/>
      <c r="C218" s="263" t="s">
        <v>446</v>
      </c>
      <c r="D218" s="263" t="s">
        <v>320</v>
      </c>
      <c r="E218" s="264" t="s">
        <v>1886</v>
      </c>
      <c r="F218" s="265" t="s">
        <v>1887</v>
      </c>
      <c r="G218" s="266" t="s">
        <v>577</v>
      </c>
      <c r="H218" s="267">
        <v>1</v>
      </c>
      <c r="I218" s="268"/>
      <c r="J218" s="269">
        <f>ROUND(I218*H218,2)</f>
        <v>0</v>
      </c>
      <c r="K218" s="270"/>
      <c r="L218" s="271"/>
      <c r="M218" s="272" t="s">
        <v>1</v>
      </c>
      <c r="N218" s="273" t="s">
        <v>50</v>
      </c>
      <c r="O218" s="90"/>
      <c r="P218" s="239">
        <f>O218*H218</f>
        <v>0</v>
      </c>
      <c r="Q218" s="239">
        <v>0.0004</v>
      </c>
      <c r="R218" s="239">
        <f>Q218*H218</f>
        <v>0.0004</v>
      </c>
      <c r="S218" s="239">
        <v>0</v>
      </c>
      <c r="T218" s="24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1" t="s">
        <v>452</v>
      </c>
      <c r="AT218" s="241" t="s">
        <v>320</v>
      </c>
      <c r="AU218" s="241" t="s">
        <v>95</v>
      </c>
      <c r="AY218" s="15" t="s">
        <v>176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5" t="s">
        <v>93</v>
      </c>
      <c r="BK218" s="242">
        <f>ROUND(I218*H218,2)</f>
        <v>0</v>
      </c>
      <c r="BL218" s="15" t="s">
        <v>258</v>
      </c>
      <c r="BM218" s="241" t="s">
        <v>1888</v>
      </c>
    </row>
    <row r="219" spans="1:47" s="2" customFormat="1" ht="12">
      <c r="A219" s="37"/>
      <c r="B219" s="38"/>
      <c r="C219" s="39"/>
      <c r="D219" s="243" t="s">
        <v>183</v>
      </c>
      <c r="E219" s="39"/>
      <c r="F219" s="244" t="s">
        <v>1887</v>
      </c>
      <c r="G219" s="39"/>
      <c r="H219" s="39"/>
      <c r="I219" s="245"/>
      <c r="J219" s="39"/>
      <c r="K219" s="39"/>
      <c r="L219" s="43"/>
      <c r="M219" s="246"/>
      <c r="N219" s="24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183</v>
      </c>
      <c r="AU219" s="15" t="s">
        <v>95</v>
      </c>
    </row>
    <row r="220" spans="1:51" s="13" customFormat="1" ht="12">
      <c r="A220" s="13"/>
      <c r="B220" s="248"/>
      <c r="C220" s="249"/>
      <c r="D220" s="243" t="s">
        <v>246</v>
      </c>
      <c r="E220" s="250" t="s">
        <v>1</v>
      </c>
      <c r="F220" s="251" t="s">
        <v>93</v>
      </c>
      <c r="G220" s="249"/>
      <c r="H220" s="252">
        <v>1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246</v>
      </c>
      <c r="AU220" s="258" t="s">
        <v>95</v>
      </c>
      <c r="AV220" s="13" t="s">
        <v>95</v>
      </c>
      <c r="AW220" s="13" t="s">
        <v>40</v>
      </c>
      <c r="AX220" s="13" t="s">
        <v>93</v>
      </c>
      <c r="AY220" s="258" t="s">
        <v>176</v>
      </c>
    </row>
    <row r="221" spans="1:65" s="2" customFormat="1" ht="24.15" customHeight="1">
      <c r="A221" s="37"/>
      <c r="B221" s="38"/>
      <c r="C221" s="263" t="s">
        <v>452</v>
      </c>
      <c r="D221" s="263" t="s">
        <v>320</v>
      </c>
      <c r="E221" s="264" t="s">
        <v>1889</v>
      </c>
      <c r="F221" s="265" t="s">
        <v>1890</v>
      </c>
      <c r="G221" s="266" t="s">
        <v>577</v>
      </c>
      <c r="H221" s="267">
        <v>1</v>
      </c>
      <c r="I221" s="268"/>
      <c r="J221" s="269">
        <f>ROUND(I221*H221,2)</f>
        <v>0</v>
      </c>
      <c r="K221" s="270"/>
      <c r="L221" s="271"/>
      <c r="M221" s="272" t="s">
        <v>1</v>
      </c>
      <c r="N221" s="273" t="s">
        <v>50</v>
      </c>
      <c r="O221" s="90"/>
      <c r="P221" s="239">
        <f>O221*H221</f>
        <v>0</v>
      </c>
      <c r="Q221" s="239">
        <v>0.0004</v>
      </c>
      <c r="R221" s="239">
        <f>Q221*H221</f>
        <v>0.0004</v>
      </c>
      <c r="S221" s="239">
        <v>0</v>
      </c>
      <c r="T221" s="24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1" t="s">
        <v>452</v>
      </c>
      <c r="AT221" s="241" t="s">
        <v>320</v>
      </c>
      <c r="AU221" s="241" t="s">
        <v>95</v>
      </c>
      <c r="AY221" s="15" t="s">
        <v>176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5" t="s">
        <v>93</v>
      </c>
      <c r="BK221" s="242">
        <f>ROUND(I221*H221,2)</f>
        <v>0</v>
      </c>
      <c r="BL221" s="15" t="s">
        <v>258</v>
      </c>
      <c r="BM221" s="241" t="s">
        <v>1891</v>
      </c>
    </row>
    <row r="222" spans="1:47" s="2" customFormat="1" ht="12">
      <c r="A222" s="37"/>
      <c r="B222" s="38"/>
      <c r="C222" s="39"/>
      <c r="D222" s="243" t="s">
        <v>183</v>
      </c>
      <c r="E222" s="39"/>
      <c r="F222" s="244" t="s">
        <v>1890</v>
      </c>
      <c r="G222" s="39"/>
      <c r="H222" s="39"/>
      <c r="I222" s="245"/>
      <c r="J222" s="39"/>
      <c r="K222" s="39"/>
      <c r="L222" s="43"/>
      <c r="M222" s="246"/>
      <c r="N222" s="24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5" t="s">
        <v>183</v>
      </c>
      <c r="AU222" s="15" t="s">
        <v>95</v>
      </c>
    </row>
    <row r="223" spans="1:51" s="13" customFormat="1" ht="12">
      <c r="A223" s="13"/>
      <c r="B223" s="248"/>
      <c r="C223" s="249"/>
      <c r="D223" s="243" t="s">
        <v>246</v>
      </c>
      <c r="E223" s="250" t="s">
        <v>1</v>
      </c>
      <c r="F223" s="251" t="s">
        <v>93</v>
      </c>
      <c r="G223" s="249"/>
      <c r="H223" s="252">
        <v>1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8" t="s">
        <v>246</v>
      </c>
      <c r="AU223" s="258" t="s">
        <v>95</v>
      </c>
      <c r="AV223" s="13" t="s">
        <v>95</v>
      </c>
      <c r="AW223" s="13" t="s">
        <v>40</v>
      </c>
      <c r="AX223" s="13" t="s">
        <v>93</v>
      </c>
      <c r="AY223" s="258" t="s">
        <v>176</v>
      </c>
    </row>
    <row r="224" spans="1:65" s="2" customFormat="1" ht="24.15" customHeight="1">
      <c r="A224" s="37"/>
      <c r="B224" s="38"/>
      <c r="C224" s="263" t="s">
        <v>833</v>
      </c>
      <c r="D224" s="263" t="s">
        <v>320</v>
      </c>
      <c r="E224" s="264" t="s">
        <v>1892</v>
      </c>
      <c r="F224" s="265" t="s">
        <v>1893</v>
      </c>
      <c r="G224" s="266" t="s">
        <v>577</v>
      </c>
      <c r="H224" s="267">
        <v>2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50</v>
      </c>
      <c r="O224" s="90"/>
      <c r="P224" s="239">
        <f>O224*H224</f>
        <v>0</v>
      </c>
      <c r="Q224" s="239">
        <v>0.0004</v>
      </c>
      <c r="R224" s="239">
        <f>Q224*H224</f>
        <v>0.0008</v>
      </c>
      <c r="S224" s="239">
        <v>0</v>
      </c>
      <c r="T224" s="24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1" t="s">
        <v>452</v>
      </c>
      <c r="AT224" s="241" t="s">
        <v>320</v>
      </c>
      <c r="AU224" s="241" t="s">
        <v>95</v>
      </c>
      <c r="AY224" s="15" t="s">
        <v>176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5" t="s">
        <v>93</v>
      </c>
      <c r="BK224" s="242">
        <f>ROUND(I224*H224,2)</f>
        <v>0</v>
      </c>
      <c r="BL224" s="15" t="s">
        <v>258</v>
      </c>
      <c r="BM224" s="241" t="s">
        <v>1894</v>
      </c>
    </row>
    <row r="225" spans="1:47" s="2" customFormat="1" ht="12">
      <c r="A225" s="37"/>
      <c r="B225" s="38"/>
      <c r="C225" s="39"/>
      <c r="D225" s="243" t="s">
        <v>183</v>
      </c>
      <c r="E225" s="39"/>
      <c r="F225" s="244" t="s">
        <v>1893</v>
      </c>
      <c r="G225" s="39"/>
      <c r="H225" s="39"/>
      <c r="I225" s="245"/>
      <c r="J225" s="39"/>
      <c r="K225" s="39"/>
      <c r="L225" s="43"/>
      <c r="M225" s="246"/>
      <c r="N225" s="247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5" t="s">
        <v>183</v>
      </c>
      <c r="AU225" s="15" t="s">
        <v>95</v>
      </c>
    </row>
    <row r="226" spans="1:51" s="13" customFormat="1" ht="12">
      <c r="A226" s="13"/>
      <c r="B226" s="248"/>
      <c r="C226" s="249"/>
      <c r="D226" s="243" t="s">
        <v>246</v>
      </c>
      <c r="E226" s="250" t="s">
        <v>1</v>
      </c>
      <c r="F226" s="251" t="s">
        <v>95</v>
      </c>
      <c r="G226" s="249"/>
      <c r="H226" s="252">
        <v>2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8" t="s">
        <v>246</v>
      </c>
      <c r="AU226" s="258" t="s">
        <v>95</v>
      </c>
      <c r="AV226" s="13" t="s">
        <v>95</v>
      </c>
      <c r="AW226" s="13" t="s">
        <v>40</v>
      </c>
      <c r="AX226" s="13" t="s">
        <v>93</v>
      </c>
      <c r="AY226" s="258" t="s">
        <v>176</v>
      </c>
    </row>
    <row r="227" spans="1:65" s="2" customFormat="1" ht="24.15" customHeight="1">
      <c r="A227" s="37"/>
      <c r="B227" s="38"/>
      <c r="C227" s="263" t="s">
        <v>461</v>
      </c>
      <c r="D227" s="263" t="s">
        <v>320</v>
      </c>
      <c r="E227" s="264" t="s">
        <v>1895</v>
      </c>
      <c r="F227" s="265" t="s">
        <v>1896</v>
      </c>
      <c r="G227" s="266" t="s">
        <v>577</v>
      </c>
      <c r="H227" s="267">
        <v>1</v>
      </c>
      <c r="I227" s="268"/>
      <c r="J227" s="269">
        <f>ROUND(I227*H227,2)</f>
        <v>0</v>
      </c>
      <c r="K227" s="270"/>
      <c r="L227" s="271"/>
      <c r="M227" s="272" t="s">
        <v>1</v>
      </c>
      <c r="N227" s="273" t="s">
        <v>50</v>
      </c>
      <c r="O227" s="90"/>
      <c r="P227" s="239">
        <f>O227*H227</f>
        <v>0</v>
      </c>
      <c r="Q227" s="239">
        <v>0.0004</v>
      </c>
      <c r="R227" s="239">
        <f>Q227*H227</f>
        <v>0.0004</v>
      </c>
      <c r="S227" s="239">
        <v>0</v>
      </c>
      <c r="T227" s="24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1" t="s">
        <v>452</v>
      </c>
      <c r="AT227" s="241" t="s">
        <v>320</v>
      </c>
      <c r="AU227" s="241" t="s">
        <v>95</v>
      </c>
      <c r="AY227" s="15" t="s">
        <v>176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5" t="s">
        <v>93</v>
      </c>
      <c r="BK227" s="242">
        <f>ROUND(I227*H227,2)</f>
        <v>0</v>
      </c>
      <c r="BL227" s="15" t="s">
        <v>258</v>
      </c>
      <c r="BM227" s="241" t="s">
        <v>1897</v>
      </c>
    </row>
    <row r="228" spans="1:47" s="2" customFormat="1" ht="12">
      <c r="A228" s="37"/>
      <c r="B228" s="38"/>
      <c r="C228" s="39"/>
      <c r="D228" s="243" t="s">
        <v>183</v>
      </c>
      <c r="E228" s="39"/>
      <c r="F228" s="244" t="s">
        <v>1896</v>
      </c>
      <c r="G228" s="39"/>
      <c r="H228" s="39"/>
      <c r="I228" s="245"/>
      <c r="J228" s="39"/>
      <c r="K228" s="39"/>
      <c r="L228" s="43"/>
      <c r="M228" s="246"/>
      <c r="N228" s="24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5" t="s">
        <v>183</v>
      </c>
      <c r="AU228" s="15" t="s">
        <v>95</v>
      </c>
    </row>
    <row r="229" spans="1:51" s="13" customFormat="1" ht="12">
      <c r="A229" s="13"/>
      <c r="B229" s="248"/>
      <c r="C229" s="249"/>
      <c r="D229" s="243" t="s">
        <v>246</v>
      </c>
      <c r="E229" s="250" t="s">
        <v>1</v>
      </c>
      <c r="F229" s="251" t="s">
        <v>93</v>
      </c>
      <c r="G229" s="249"/>
      <c r="H229" s="252">
        <v>1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8" t="s">
        <v>246</v>
      </c>
      <c r="AU229" s="258" t="s">
        <v>95</v>
      </c>
      <c r="AV229" s="13" t="s">
        <v>95</v>
      </c>
      <c r="AW229" s="13" t="s">
        <v>40</v>
      </c>
      <c r="AX229" s="13" t="s">
        <v>93</v>
      </c>
      <c r="AY229" s="258" t="s">
        <v>176</v>
      </c>
    </row>
    <row r="230" spans="1:65" s="2" customFormat="1" ht="24.15" customHeight="1">
      <c r="A230" s="37"/>
      <c r="B230" s="38"/>
      <c r="C230" s="263" t="s">
        <v>468</v>
      </c>
      <c r="D230" s="263" t="s">
        <v>320</v>
      </c>
      <c r="E230" s="264" t="s">
        <v>1898</v>
      </c>
      <c r="F230" s="265" t="s">
        <v>1899</v>
      </c>
      <c r="G230" s="266" t="s">
        <v>577</v>
      </c>
      <c r="H230" s="267">
        <v>1</v>
      </c>
      <c r="I230" s="268"/>
      <c r="J230" s="269">
        <f>ROUND(I230*H230,2)</f>
        <v>0</v>
      </c>
      <c r="K230" s="270"/>
      <c r="L230" s="271"/>
      <c r="M230" s="272" t="s">
        <v>1</v>
      </c>
      <c r="N230" s="273" t="s">
        <v>50</v>
      </c>
      <c r="O230" s="90"/>
      <c r="P230" s="239">
        <f>O230*H230</f>
        <v>0</v>
      </c>
      <c r="Q230" s="239">
        <v>0.0004</v>
      </c>
      <c r="R230" s="239">
        <f>Q230*H230</f>
        <v>0.0004</v>
      </c>
      <c r="S230" s="239">
        <v>0</v>
      </c>
      <c r="T230" s="24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1" t="s">
        <v>452</v>
      </c>
      <c r="AT230" s="241" t="s">
        <v>320</v>
      </c>
      <c r="AU230" s="241" t="s">
        <v>95</v>
      </c>
      <c r="AY230" s="15" t="s">
        <v>176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5" t="s">
        <v>93</v>
      </c>
      <c r="BK230" s="242">
        <f>ROUND(I230*H230,2)</f>
        <v>0</v>
      </c>
      <c r="BL230" s="15" t="s">
        <v>258</v>
      </c>
      <c r="BM230" s="241" t="s">
        <v>1900</v>
      </c>
    </row>
    <row r="231" spans="1:47" s="2" customFormat="1" ht="12">
      <c r="A231" s="37"/>
      <c r="B231" s="38"/>
      <c r="C231" s="39"/>
      <c r="D231" s="243" t="s">
        <v>183</v>
      </c>
      <c r="E231" s="39"/>
      <c r="F231" s="244" t="s">
        <v>1899</v>
      </c>
      <c r="G231" s="39"/>
      <c r="H231" s="39"/>
      <c r="I231" s="245"/>
      <c r="J231" s="39"/>
      <c r="K231" s="39"/>
      <c r="L231" s="43"/>
      <c r="M231" s="246"/>
      <c r="N231" s="24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183</v>
      </c>
      <c r="AU231" s="15" t="s">
        <v>95</v>
      </c>
    </row>
    <row r="232" spans="1:51" s="13" customFormat="1" ht="12">
      <c r="A232" s="13"/>
      <c r="B232" s="248"/>
      <c r="C232" s="249"/>
      <c r="D232" s="243" t="s">
        <v>246</v>
      </c>
      <c r="E232" s="250" t="s">
        <v>1</v>
      </c>
      <c r="F232" s="251" t="s">
        <v>93</v>
      </c>
      <c r="G232" s="249"/>
      <c r="H232" s="252">
        <v>1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8" t="s">
        <v>246</v>
      </c>
      <c r="AU232" s="258" t="s">
        <v>95</v>
      </c>
      <c r="AV232" s="13" t="s">
        <v>95</v>
      </c>
      <c r="AW232" s="13" t="s">
        <v>40</v>
      </c>
      <c r="AX232" s="13" t="s">
        <v>93</v>
      </c>
      <c r="AY232" s="258" t="s">
        <v>176</v>
      </c>
    </row>
    <row r="233" spans="1:65" s="2" customFormat="1" ht="24.15" customHeight="1">
      <c r="A233" s="37"/>
      <c r="B233" s="38"/>
      <c r="C233" s="263" t="s">
        <v>473</v>
      </c>
      <c r="D233" s="263" t="s">
        <v>320</v>
      </c>
      <c r="E233" s="264" t="s">
        <v>1901</v>
      </c>
      <c r="F233" s="265" t="s">
        <v>1902</v>
      </c>
      <c r="G233" s="266" t="s">
        <v>577</v>
      </c>
      <c r="H233" s="267">
        <v>1</v>
      </c>
      <c r="I233" s="268"/>
      <c r="J233" s="269">
        <f>ROUND(I233*H233,2)</f>
        <v>0</v>
      </c>
      <c r="K233" s="270"/>
      <c r="L233" s="271"/>
      <c r="M233" s="272" t="s">
        <v>1</v>
      </c>
      <c r="N233" s="273" t="s">
        <v>50</v>
      </c>
      <c r="O233" s="90"/>
      <c r="P233" s="239">
        <f>O233*H233</f>
        <v>0</v>
      </c>
      <c r="Q233" s="239">
        <v>0.0004</v>
      </c>
      <c r="R233" s="239">
        <f>Q233*H233</f>
        <v>0.0004</v>
      </c>
      <c r="S233" s="239">
        <v>0</v>
      </c>
      <c r="T233" s="24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1" t="s">
        <v>452</v>
      </c>
      <c r="AT233" s="241" t="s">
        <v>320</v>
      </c>
      <c r="AU233" s="241" t="s">
        <v>95</v>
      </c>
      <c r="AY233" s="15" t="s">
        <v>176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5" t="s">
        <v>93</v>
      </c>
      <c r="BK233" s="242">
        <f>ROUND(I233*H233,2)</f>
        <v>0</v>
      </c>
      <c r="BL233" s="15" t="s">
        <v>258</v>
      </c>
      <c r="BM233" s="241" t="s">
        <v>1903</v>
      </c>
    </row>
    <row r="234" spans="1:47" s="2" customFormat="1" ht="12">
      <c r="A234" s="37"/>
      <c r="B234" s="38"/>
      <c r="C234" s="39"/>
      <c r="D234" s="243" t="s">
        <v>183</v>
      </c>
      <c r="E234" s="39"/>
      <c r="F234" s="244" t="s">
        <v>1902</v>
      </c>
      <c r="G234" s="39"/>
      <c r="H234" s="39"/>
      <c r="I234" s="245"/>
      <c r="J234" s="39"/>
      <c r="K234" s="39"/>
      <c r="L234" s="43"/>
      <c r="M234" s="246"/>
      <c r="N234" s="247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5" t="s">
        <v>183</v>
      </c>
      <c r="AU234" s="15" t="s">
        <v>95</v>
      </c>
    </row>
    <row r="235" spans="1:51" s="13" customFormat="1" ht="12">
      <c r="A235" s="13"/>
      <c r="B235" s="248"/>
      <c r="C235" s="249"/>
      <c r="D235" s="243" t="s">
        <v>246</v>
      </c>
      <c r="E235" s="250" t="s">
        <v>1</v>
      </c>
      <c r="F235" s="251" t="s">
        <v>93</v>
      </c>
      <c r="G235" s="249"/>
      <c r="H235" s="252">
        <v>1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8" t="s">
        <v>246</v>
      </c>
      <c r="AU235" s="258" t="s">
        <v>95</v>
      </c>
      <c r="AV235" s="13" t="s">
        <v>95</v>
      </c>
      <c r="AW235" s="13" t="s">
        <v>40</v>
      </c>
      <c r="AX235" s="13" t="s">
        <v>93</v>
      </c>
      <c r="AY235" s="258" t="s">
        <v>176</v>
      </c>
    </row>
    <row r="236" spans="1:65" s="2" customFormat="1" ht="16.5" customHeight="1">
      <c r="A236" s="37"/>
      <c r="B236" s="38"/>
      <c r="C236" s="263" t="s">
        <v>480</v>
      </c>
      <c r="D236" s="263" t="s">
        <v>320</v>
      </c>
      <c r="E236" s="264" t="s">
        <v>1904</v>
      </c>
      <c r="F236" s="265" t="s">
        <v>1905</v>
      </c>
      <c r="G236" s="266" t="s">
        <v>577</v>
      </c>
      <c r="H236" s="267">
        <v>1</v>
      </c>
      <c r="I236" s="268"/>
      <c r="J236" s="269">
        <f>ROUND(I236*H236,2)</f>
        <v>0</v>
      </c>
      <c r="K236" s="270"/>
      <c r="L236" s="271"/>
      <c r="M236" s="272" t="s">
        <v>1</v>
      </c>
      <c r="N236" s="273" t="s">
        <v>50</v>
      </c>
      <c r="O236" s="90"/>
      <c r="P236" s="239">
        <f>O236*H236</f>
        <v>0</v>
      </c>
      <c r="Q236" s="239">
        <v>0.0004</v>
      </c>
      <c r="R236" s="239">
        <f>Q236*H236</f>
        <v>0.0004</v>
      </c>
      <c r="S236" s="239">
        <v>0</v>
      </c>
      <c r="T236" s="24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1" t="s">
        <v>452</v>
      </c>
      <c r="AT236" s="241" t="s">
        <v>320</v>
      </c>
      <c r="AU236" s="241" t="s">
        <v>95</v>
      </c>
      <c r="AY236" s="15" t="s">
        <v>176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5" t="s">
        <v>93</v>
      </c>
      <c r="BK236" s="242">
        <f>ROUND(I236*H236,2)</f>
        <v>0</v>
      </c>
      <c r="BL236" s="15" t="s">
        <v>258</v>
      </c>
      <c r="BM236" s="241" t="s">
        <v>1906</v>
      </c>
    </row>
    <row r="237" spans="1:47" s="2" customFormat="1" ht="12">
      <c r="A237" s="37"/>
      <c r="B237" s="38"/>
      <c r="C237" s="39"/>
      <c r="D237" s="243" t="s">
        <v>183</v>
      </c>
      <c r="E237" s="39"/>
      <c r="F237" s="244" t="s">
        <v>1905</v>
      </c>
      <c r="G237" s="39"/>
      <c r="H237" s="39"/>
      <c r="I237" s="245"/>
      <c r="J237" s="39"/>
      <c r="K237" s="39"/>
      <c r="L237" s="43"/>
      <c r="M237" s="246"/>
      <c r="N237" s="24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5" t="s">
        <v>183</v>
      </c>
      <c r="AU237" s="15" t="s">
        <v>95</v>
      </c>
    </row>
    <row r="238" spans="1:51" s="13" customFormat="1" ht="12">
      <c r="A238" s="13"/>
      <c r="B238" s="248"/>
      <c r="C238" s="249"/>
      <c r="D238" s="243" t="s">
        <v>246</v>
      </c>
      <c r="E238" s="250" t="s">
        <v>1</v>
      </c>
      <c r="F238" s="251" t="s">
        <v>93</v>
      </c>
      <c r="G238" s="249"/>
      <c r="H238" s="252">
        <v>1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246</v>
      </c>
      <c r="AU238" s="258" t="s">
        <v>95</v>
      </c>
      <c r="AV238" s="13" t="s">
        <v>95</v>
      </c>
      <c r="AW238" s="13" t="s">
        <v>40</v>
      </c>
      <c r="AX238" s="13" t="s">
        <v>93</v>
      </c>
      <c r="AY238" s="258" t="s">
        <v>176</v>
      </c>
    </row>
    <row r="239" spans="1:65" s="2" customFormat="1" ht="16.5" customHeight="1">
      <c r="A239" s="37"/>
      <c r="B239" s="38"/>
      <c r="C239" s="263" t="s">
        <v>487</v>
      </c>
      <c r="D239" s="263" t="s">
        <v>320</v>
      </c>
      <c r="E239" s="264" t="s">
        <v>1907</v>
      </c>
      <c r="F239" s="265" t="s">
        <v>1908</v>
      </c>
      <c r="G239" s="266" t="s">
        <v>577</v>
      </c>
      <c r="H239" s="267">
        <v>1</v>
      </c>
      <c r="I239" s="268"/>
      <c r="J239" s="269">
        <f>ROUND(I239*H239,2)</f>
        <v>0</v>
      </c>
      <c r="K239" s="270"/>
      <c r="L239" s="271"/>
      <c r="M239" s="272" t="s">
        <v>1</v>
      </c>
      <c r="N239" s="273" t="s">
        <v>50</v>
      </c>
      <c r="O239" s="90"/>
      <c r="P239" s="239">
        <f>O239*H239</f>
        <v>0</v>
      </c>
      <c r="Q239" s="239">
        <v>0.0004</v>
      </c>
      <c r="R239" s="239">
        <f>Q239*H239</f>
        <v>0.0004</v>
      </c>
      <c r="S239" s="239">
        <v>0</v>
      </c>
      <c r="T239" s="24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1" t="s">
        <v>452</v>
      </c>
      <c r="AT239" s="241" t="s">
        <v>320</v>
      </c>
      <c r="AU239" s="241" t="s">
        <v>95</v>
      </c>
      <c r="AY239" s="15" t="s">
        <v>176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5" t="s">
        <v>93</v>
      </c>
      <c r="BK239" s="242">
        <f>ROUND(I239*H239,2)</f>
        <v>0</v>
      </c>
      <c r="BL239" s="15" t="s">
        <v>258</v>
      </c>
      <c r="BM239" s="241" t="s">
        <v>1909</v>
      </c>
    </row>
    <row r="240" spans="1:47" s="2" customFormat="1" ht="12">
      <c r="A240" s="37"/>
      <c r="B240" s="38"/>
      <c r="C240" s="39"/>
      <c r="D240" s="243" t="s">
        <v>183</v>
      </c>
      <c r="E240" s="39"/>
      <c r="F240" s="244" t="s">
        <v>1908</v>
      </c>
      <c r="G240" s="39"/>
      <c r="H240" s="39"/>
      <c r="I240" s="245"/>
      <c r="J240" s="39"/>
      <c r="K240" s="39"/>
      <c r="L240" s="43"/>
      <c r="M240" s="246"/>
      <c r="N240" s="247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5" t="s">
        <v>183</v>
      </c>
      <c r="AU240" s="15" t="s">
        <v>95</v>
      </c>
    </row>
    <row r="241" spans="1:51" s="13" customFormat="1" ht="12">
      <c r="A241" s="13"/>
      <c r="B241" s="248"/>
      <c r="C241" s="249"/>
      <c r="D241" s="243" t="s">
        <v>246</v>
      </c>
      <c r="E241" s="250" t="s">
        <v>1</v>
      </c>
      <c r="F241" s="251" t="s">
        <v>93</v>
      </c>
      <c r="G241" s="249"/>
      <c r="H241" s="252">
        <v>1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246</v>
      </c>
      <c r="AU241" s="258" t="s">
        <v>95</v>
      </c>
      <c r="AV241" s="13" t="s">
        <v>95</v>
      </c>
      <c r="AW241" s="13" t="s">
        <v>40</v>
      </c>
      <c r="AX241" s="13" t="s">
        <v>93</v>
      </c>
      <c r="AY241" s="258" t="s">
        <v>176</v>
      </c>
    </row>
    <row r="242" spans="1:65" s="2" customFormat="1" ht="16.5" customHeight="1">
      <c r="A242" s="37"/>
      <c r="B242" s="38"/>
      <c r="C242" s="263" t="s">
        <v>494</v>
      </c>
      <c r="D242" s="263" t="s">
        <v>320</v>
      </c>
      <c r="E242" s="264" t="s">
        <v>1910</v>
      </c>
      <c r="F242" s="265" t="s">
        <v>1911</v>
      </c>
      <c r="G242" s="266" t="s">
        <v>577</v>
      </c>
      <c r="H242" s="267">
        <v>1</v>
      </c>
      <c r="I242" s="268"/>
      <c r="J242" s="269">
        <f>ROUND(I242*H242,2)</f>
        <v>0</v>
      </c>
      <c r="K242" s="270"/>
      <c r="L242" s="271"/>
      <c r="M242" s="272" t="s">
        <v>1</v>
      </c>
      <c r="N242" s="273" t="s">
        <v>50</v>
      </c>
      <c r="O242" s="90"/>
      <c r="P242" s="239">
        <f>O242*H242</f>
        <v>0</v>
      </c>
      <c r="Q242" s="239">
        <v>0.0004</v>
      </c>
      <c r="R242" s="239">
        <f>Q242*H242</f>
        <v>0.0004</v>
      </c>
      <c r="S242" s="239">
        <v>0</v>
      </c>
      <c r="T242" s="24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1" t="s">
        <v>452</v>
      </c>
      <c r="AT242" s="241" t="s">
        <v>320</v>
      </c>
      <c r="AU242" s="241" t="s">
        <v>95</v>
      </c>
      <c r="AY242" s="15" t="s">
        <v>176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5" t="s">
        <v>93</v>
      </c>
      <c r="BK242" s="242">
        <f>ROUND(I242*H242,2)</f>
        <v>0</v>
      </c>
      <c r="BL242" s="15" t="s">
        <v>258</v>
      </c>
      <c r="BM242" s="241" t="s">
        <v>1912</v>
      </c>
    </row>
    <row r="243" spans="1:47" s="2" customFormat="1" ht="12">
      <c r="A243" s="37"/>
      <c r="B243" s="38"/>
      <c r="C243" s="39"/>
      <c r="D243" s="243" t="s">
        <v>183</v>
      </c>
      <c r="E243" s="39"/>
      <c r="F243" s="244" t="s">
        <v>1911</v>
      </c>
      <c r="G243" s="39"/>
      <c r="H243" s="39"/>
      <c r="I243" s="245"/>
      <c r="J243" s="39"/>
      <c r="K243" s="39"/>
      <c r="L243" s="43"/>
      <c r="M243" s="246"/>
      <c r="N243" s="24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5" t="s">
        <v>183</v>
      </c>
      <c r="AU243" s="15" t="s">
        <v>95</v>
      </c>
    </row>
    <row r="244" spans="1:51" s="13" customFormat="1" ht="12">
      <c r="A244" s="13"/>
      <c r="B244" s="248"/>
      <c r="C244" s="249"/>
      <c r="D244" s="243" t="s">
        <v>246</v>
      </c>
      <c r="E244" s="250" t="s">
        <v>1</v>
      </c>
      <c r="F244" s="251" t="s">
        <v>93</v>
      </c>
      <c r="G244" s="249"/>
      <c r="H244" s="252">
        <v>1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8" t="s">
        <v>246</v>
      </c>
      <c r="AU244" s="258" t="s">
        <v>95</v>
      </c>
      <c r="AV244" s="13" t="s">
        <v>95</v>
      </c>
      <c r="AW244" s="13" t="s">
        <v>40</v>
      </c>
      <c r="AX244" s="13" t="s">
        <v>93</v>
      </c>
      <c r="AY244" s="258" t="s">
        <v>176</v>
      </c>
    </row>
    <row r="245" spans="1:65" s="2" customFormat="1" ht="16.5" customHeight="1">
      <c r="A245" s="37"/>
      <c r="B245" s="38"/>
      <c r="C245" s="263" t="s">
        <v>303</v>
      </c>
      <c r="D245" s="263" t="s">
        <v>320</v>
      </c>
      <c r="E245" s="264" t="s">
        <v>1913</v>
      </c>
      <c r="F245" s="265" t="s">
        <v>1914</v>
      </c>
      <c r="G245" s="266" t="s">
        <v>577</v>
      </c>
      <c r="H245" s="267">
        <v>1</v>
      </c>
      <c r="I245" s="268"/>
      <c r="J245" s="269">
        <f>ROUND(I245*H245,2)</f>
        <v>0</v>
      </c>
      <c r="K245" s="270"/>
      <c r="L245" s="271"/>
      <c r="M245" s="272" t="s">
        <v>1</v>
      </c>
      <c r="N245" s="273" t="s">
        <v>50</v>
      </c>
      <c r="O245" s="90"/>
      <c r="P245" s="239">
        <f>O245*H245</f>
        <v>0</v>
      </c>
      <c r="Q245" s="239">
        <v>0.0004</v>
      </c>
      <c r="R245" s="239">
        <f>Q245*H245</f>
        <v>0.0004</v>
      </c>
      <c r="S245" s="239">
        <v>0</v>
      </c>
      <c r="T245" s="24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1" t="s">
        <v>452</v>
      </c>
      <c r="AT245" s="241" t="s">
        <v>320</v>
      </c>
      <c r="AU245" s="241" t="s">
        <v>95</v>
      </c>
      <c r="AY245" s="15" t="s">
        <v>176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5" t="s">
        <v>93</v>
      </c>
      <c r="BK245" s="242">
        <f>ROUND(I245*H245,2)</f>
        <v>0</v>
      </c>
      <c r="BL245" s="15" t="s">
        <v>258</v>
      </c>
      <c r="BM245" s="241" t="s">
        <v>1915</v>
      </c>
    </row>
    <row r="246" spans="1:47" s="2" customFormat="1" ht="12">
      <c r="A246" s="37"/>
      <c r="B246" s="38"/>
      <c r="C246" s="39"/>
      <c r="D246" s="243" t="s">
        <v>183</v>
      </c>
      <c r="E246" s="39"/>
      <c r="F246" s="244" t="s">
        <v>1914</v>
      </c>
      <c r="G246" s="39"/>
      <c r="H246" s="39"/>
      <c r="I246" s="245"/>
      <c r="J246" s="39"/>
      <c r="K246" s="39"/>
      <c r="L246" s="43"/>
      <c r="M246" s="246"/>
      <c r="N246" s="24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183</v>
      </c>
      <c r="AU246" s="15" t="s">
        <v>95</v>
      </c>
    </row>
    <row r="247" spans="1:51" s="13" customFormat="1" ht="12">
      <c r="A247" s="13"/>
      <c r="B247" s="248"/>
      <c r="C247" s="249"/>
      <c r="D247" s="243" t="s">
        <v>246</v>
      </c>
      <c r="E247" s="250" t="s">
        <v>1</v>
      </c>
      <c r="F247" s="251" t="s">
        <v>93</v>
      </c>
      <c r="G247" s="249"/>
      <c r="H247" s="252">
        <v>1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246</v>
      </c>
      <c r="AU247" s="258" t="s">
        <v>95</v>
      </c>
      <c r="AV247" s="13" t="s">
        <v>95</v>
      </c>
      <c r="AW247" s="13" t="s">
        <v>40</v>
      </c>
      <c r="AX247" s="13" t="s">
        <v>93</v>
      </c>
      <c r="AY247" s="258" t="s">
        <v>176</v>
      </c>
    </row>
    <row r="248" spans="1:65" s="2" customFormat="1" ht="16.5" customHeight="1">
      <c r="A248" s="37"/>
      <c r="B248" s="38"/>
      <c r="C248" s="263" t="s">
        <v>505</v>
      </c>
      <c r="D248" s="263" t="s">
        <v>320</v>
      </c>
      <c r="E248" s="264" t="s">
        <v>1916</v>
      </c>
      <c r="F248" s="265" t="s">
        <v>1917</v>
      </c>
      <c r="G248" s="266" t="s">
        <v>577</v>
      </c>
      <c r="H248" s="267">
        <v>2</v>
      </c>
      <c r="I248" s="268"/>
      <c r="J248" s="269">
        <f>ROUND(I248*H248,2)</f>
        <v>0</v>
      </c>
      <c r="K248" s="270"/>
      <c r="L248" s="271"/>
      <c r="M248" s="272" t="s">
        <v>1</v>
      </c>
      <c r="N248" s="273" t="s">
        <v>50</v>
      </c>
      <c r="O248" s="90"/>
      <c r="P248" s="239">
        <f>O248*H248</f>
        <v>0</v>
      </c>
      <c r="Q248" s="239">
        <v>0.0004</v>
      </c>
      <c r="R248" s="239">
        <f>Q248*H248</f>
        <v>0.0008</v>
      </c>
      <c r="S248" s="239">
        <v>0</v>
      </c>
      <c r="T248" s="24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1" t="s">
        <v>452</v>
      </c>
      <c r="AT248" s="241" t="s">
        <v>320</v>
      </c>
      <c r="AU248" s="241" t="s">
        <v>95</v>
      </c>
      <c r="AY248" s="15" t="s">
        <v>176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5" t="s">
        <v>93</v>
      </c>
      <c r="BK248" s="242">
        <f>ROUND(I248*H248,2)</f>
        <v>0</v>
      </c>
      <c r="BL248" s="15" t="s">
        <v>258</v>
      </c>
      <c r="BM248" s="241" t="s">
        <v>1918</v>
      </c>
    </row>
    <row r="249" spans="1:47" s="2" customFormat="1" ht="12">
      <c r="A249" s="37"/>
      <c r="B249" s="38"/>
      <c r="C249" s="39"/>
      <c r="D249" s="243" t="s">
        <v>183</v>
      </c>
      <c r="E249" s="39"/>
      <c r="F249" s="244" t="s">
        <v>1917</v>
      </c>
      <c r="G249" s="39"/>
      <c r="H249" s="39"/>
      <c r="I249" s="245"/>
      <c r="J249" s="39"/>
      <c r="K249" s="39"/>
      <c r="L249" s="43"/>
      <c r="M249" s="246"/>
      <c r="N249" s="24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5" t="s">
        <v>183</v>
      </c>
      <c r="AU249" s="15" t="s">
        <v>95</v>
      </c>
    </row>
    <row r="250" spans="1:51" s="13" customFormat="1" ht="12">
      <c r="A250" s="13"/>
      <c r="B250" s="248"/>
      <c r="C250" s="249"/>
      <c r="D250" s="243" t="s">
        <v>246</v>
      </c>
      <c r="E250" s="250" t="s">
        <v>1</v>
      </c>
      <c r="F250" s="251" t="s">
        <v>95</v>
      </c>
      <c r="G250" s="249"/>
      <c r="H250" s="252">
        <v>2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246</v>
      </c>
      <c r="AU250" s="258" t="s">
        <v>95</v>
      </c>
      <c r="AV250" s="13" t="s">
        <v>95</v>
      </c>
      <c r="AW250" s="13" t="s">
        <v>40</v>
      </c>
      <c r="AX250" s="13" t="s">
        <v>93</v>
      </c>
      <c r="AY250" s="258" t="s">
        <v>176</v>
      </c>
    </row>
    <row r="251" spans="1:65" s="2" customFormat="1" ht="44.25" customHeight="1">
      <c r="A251" s="37"/>
      <c r="B251" s="38"/>
      <c r="C251" s="263" t="s">
        <v>511</v>
      </c>
      <c r="D251" s="263" t="s">
        <v>320</v>
      </c>
      <c r="E251" s="264" t="s">
        <v>1919</v>
      </c>
      <c r="F251" s="265" t="s">
        <v>1920</v>
      </c>
      <c r="G251" s="266" t="s">
        <v>1778</v>
      </c>
      <c r="H251" s="267">
        <v>1</v>
      </c>
      <c r="I251" s="268"/>
      <c r="J251" s="269">
        <f>ROUND(I251*H251,2)</f>
        <v>0</v>
      </c>
      <c r="K251" s="270"/>
      <c r="L251" s="271"/>
      <c r="M251" s="272" t="s">
        <v>1</v>
      </c>
      <c r="N251" s="273" t="s">
        <v>50</v>
      </c>
      <c r="O251" s="90"/>
      <c r="P251" s="239">
        <f>O251*H251</f>
        <v>0</v>
      </c>
      <c r="Q251" s="239">
        <v>0.0004</v>
      </c>
      <c r="R251" s="239">
        <f>Q251*H251</f>
        <v>0.0004</v>
      </c>
      <c r="S251" s="239">
        <v>0</v>
      </c>
      <c r="T251" s="24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1" t="s">
        <v>452</v>
      </c>
      <c r="AT251" s="241" t="s">
        <v>320</v>
      </c>
      <c r="AU251" s="241" t="s">
        <v>95</v>
      </c>
      <c r="AY251" s="15" t="s">
        <v>176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5" t="s">
        <v>93</v>
      </c>
      <c r="BK251" s="242">
        <f>ROUND(I251*H251,2)</f>
        <v>0</v>
      </c>
      <c r="BL251" s="15" t="s">
        <v>258</v>
      </c>
      <c r="BM251" s="241" t="s">
        <v>1921</v>
      </c>
    </row>
    <row r="252" spans="1:47" s="2" customFormat="1" ht="12">
      <c r="A252" s="37"/>
      <c r="B252" s="38"/>
      <c r="C252" s="39"/>
      <c r="D252" s="243" t="s">
        <v>183</v>
      </c>
      <c r="E252" s="39"/>
      <c r="F252" s="244" t="s">
        <v>1920</v>
      </c>
      <c r="G252" s="39"/>
      <c r="H252" s="39"/>
      <c r="I252" s="245"/>
      <c r="J252" s="39"/>
      <c r="K252" s="39"/>
      <c r="L252" s="43"/>
      <c r="M252" s="246"/>
      <c r="N252" s="24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5" t="s">
        <v>183</v>
      </c>
      <c r="AU252" s="15" t="s">
        <v>95</v>
      </c>
    </row>
    <row r="253" spans="1:51" s="13" customFormat="1" ht="12">
      <c r="A253" s="13"/>
      <c r="B253" s="248"/>
      <c r="C253" s="249"/>
      <c r="D253" s="243" t="s">
        <v>246</v>
      </c>
      <c r="E253" s="250" t="s">
        <v>1</v>
      </c>
      <c r="F253" s="251" t="s">
        <v>93</v>
      </c>
      <c r="G253" s="249"/>
      <c r="H253" s="252">
        <v>1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246</v>
      </c>
      <c r="AU253" s="258" t="s">
        <v>95</v>
      </c>
      <c r="AV253" s="13" t="s">
        <v>95</v>
      </c>
      <c r="AW253" s="13" t="s">
        <v>40</v>
      </c>
      <c r="AX253" s="13" t="s">
        <v>93</v>
      </c>
      <c r="AY253" s="258" t="s">
        <v>176</v>
      </c>
    </row>
    <row r="254" spans="1:65" s="2" customFormat="1" ht="21.75" customHeight="1">
      <c r="A254" s="37"/>
      <c r="B254" s="38"/>
      <c r="C254" s="263" t="s">
        <v>517</v>
      </c>
      <c r="D254" s="263" t="s">
        <v>320</v>
      </c>
      <c r="E254" s="264" t="s">
        <v>1922</v>
      </c>
      <c r="F254" s="265" t="s">
        <v>1923</v>
      </c>
      <c r="G254" s="266" t="s">
        <v>577</v>
      </c>
      <c r="H254" s="267">
        <v>1</v>
      </c>
      <c r="I254" s="268"/>
      <c r="J254" s="269">
        <f>ROUND(I254*H254,2)</f>
        <v>0</v>
      </c>
      <c r="K254" s="270"/>
      <c r="L254" s="271"/>
      <c r="M254" s="272" t="s">
        <v>1</v>
      </c>
      <c r="N254" s="273" t="s">
        <v>50</v>
      </c>
      <c r="O254" s="90"/>
      <c r="P254" s="239">
        <f>O254*H254</f>
        <v>0</v>
      </c>
      <c r="Q254" s="239">
        <v>0.0004</v>
      </c>
      <c r="R254" s="239">
        <f>Q254*H254</f>
        <v>0.0004</v>
      </c>
      <c r="S254" s="239">
        <v>0</v>
      </c>
      <c r="T254" s="24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1" t="s">
        <v>452</v>
      </c>
      <c r="AT254" s="241" t="s">
        <v>320</v>
      </c>
      <c r="AU254" s="241" t="s">
        <v>95</v>
      </c>
      <c r="AY254" s="15" t="s">
        <v>176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5" t="s">
        <v>93</v>
      </c>
      <c r="BK254" s="242">
        <f>ROUND(I254*H254,2)</f>
        <v>0</v>
      </c>
      <c r="BL254" s="15" t="s">
        <v>258</v>
      </c>
      <c r="BM254" s="241" t="s">
        <v>1924</v>
      </c>
    </row>
    <row r="255" spans="1:47" s="2" customFormat="1" ht="12">
      <c r="A255" s="37"/>
      <c r="B255" s="38"/>
      <c r="C255" s="39"/>
      <c r="D255" s="243" t="s">
        <v>183</v>
      </c>
      <c r="E255" s="39"/>
      <c r="F255" s="244" t="s">
        <v>1923</v>
      </c>
      <c r="G255" s="39"/>
      <c r="H255" s="39"/>
      <c r="I255" s="245"/>
      <c r="J255" s="39"/>
      <c r="K255" s="39"/>
      <c r="L255" s="43"/>
      <c r="M255" s="246"/>
      <c r="N255" s="24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5" t="s">
        <v>183</v>
      </c>
      <c r="AU255" s="15" t="s">
        <v>95</v>
      </c>
    </row>
    <row r="256" spans="1:51" s="13" customFormat="1" ht="12">
      <c r="A256" s="13"/>
      <c r="B256" s="248"/>
      <c r="C256" s="249"/>
      <c r="D256" s="243" t="s">
        <v>246</v>
      </c>
      <c r="E256" s="250" t="s">
        <v>1</v>
      </c>
      <c r="F256" s="251" t="s">
        <v>93</v>
      </c>
      <c r="G256" s="249"/>
      <c r="H256" s="252">
        <v>1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8" t="s">
        <v>246</v>
      </c>
      <c r="AU256" s="258" t="s">
        <v>95</v>
      </c>
      <c r="AV256" s="13" t="s">
        <v>95</v>
      </c>
      <c r="AW256" s="13" t="s">
        <v>40</v>
      </c>
      <c r="AX256" s="13" t="s">
        <v>93</v>
      </c>
      <c r="AY256" s="258" t="s">
        <v>176</v>
      </c>
    </row>
    <row r="257" spans="1:65" s="2" customFormat="1" ht="16.5" customHeight="1">
      <c r="A257" s="37"/>
      <c r="B257" s="38"/>
      <c r="C257" s="263" t="s">
        <v>523</v>
      </c>
      <c r="D257" s="263" t="s">
        <v>320</v>
      </c>
      <c r="E257" s="264" t="s">
        <v>1925</v>
      </c>
      <c r="F257" s="265" t="s">
        <v>1926</v>
      </c>
      <c r="G257" s="266" t="s">
        <v>577</v>
      </c>
      <c r="H257" s="267">
        <v>10</v>
      </c>
      <c r="I257" s="268"/>
      <c r="J257" s="269">
        <f>ROUND(I257*H257,2)</f>
        <v>0</v>
      </c>
      <c r="K257" s="270"/>
      <c r="L257" s="271"/>
      <c r="M257" s="272" t="s">
        <v>1</v>
      </c>
      <c r="N257" s="273" t="s">
        <v>50</v>
      </c>
      <c r="O257" s="90"/>
      <c r="P257" s="239">
        <f>O257*H257</f>
        <v>0</v>
      </c>
      <c r="Q257" s="239">
        <v>0.0004</v>
      </c>
      <c r="R257" s="239">
        <f>Q257*H257</f>
        <v>0.004</v>
      </c>
      <c r="S257" s="239">
        <v>0</v>
      </c>
      <c r="T257" s="24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1" t="s">
        <v>452</v>
      </c>
      <c r="AT257" s="241" t="s">
        <v>320</v>
      </c>
      <c r="AU257" s="241" t="s">
        <v>95</v>
      </c>
      <c r="AY257" s="15" t="s">
        <v>176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5" t="s">
        <v>93</v>
      </c>
      <c r="BK257" s="242">
        <f>ROUND(I257*H257,2)</f>
        <v>0</v>
      </c>
      <c r="BL257" s="15" t="s">
        <v>258</v>
      </c>
      <c r="BM257" s="241" t="s">
        <v>1927</v>
      </c>
    </row>
    <row r="258" spans="1:47" s="2" customFormat="1" ht="12">
      <c r="A258" s="37"/>
      <c r="B258" s="38"/>
      <c r="C258" s="39"/>
      <c r="D258" s="243" t="s">
        <v>183</v>
      </c>
      <c r="E258" s="39"/>
      <c r="F258" s="244" t="s">
        <v>1926</v>
      </c>
      <c r="G258" s="39"/>
      <c r="H258" s="39"/>
      <c r="I258" s="245"/>
      <c r="J258" s="39"/>
      <c r="K258" s="39"/>
      <c r="L258" s="43"/>
      <c r="M258" s="246"/>
      <c r="N258" s="24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5" t="s">
        <v>183</v>
      </c>
      <c r="AU258" s="15" t="s">
        <v>95</v>
      </c>
    </row>
    <row r="259" spans="1:51" s="13" customFormat="1" ht="12">
      <c r="A259" s="13"/>
      <c r="B259" s="248"/>
      <c r="C259" s="249"/>
      <c r="D259" s="243" t="s">
        <v>246</v>
      </c>
      <c r="E259" s="250" t="s">
        <v>1</v>
      </c>
      <c r="F259" s="251" t="s">
        <v>223</v>
      </c>
      <c r="G259" s="249"/>
      <c r="H259" s="252">
        <v>10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246</v>
      </c>
      <c r="AU259" s="258" t="s">
        <v>95</v>
      </c>
      <c r="AV259" s="13" t="s">
        <v>95</v>
      </c>
      <c r="AW259" s="13" t="s">
        <v>40</v>
      </c>
      <c r="AX259" s="13" t="s">
        <v>93</v>
      </c>
      <c r="AY259" s="258" t="s">
        <v>176</v>
      </c>
    </row>
    <row r="260" spans="1:65" s="2" customFormat="1" ht="16.5" customHeight="1">
      <c r="A260" s="37"/>
      <c r="B260" s="38"/>
      <c r="C260" s="263" t="s">
        <v>529</v>
      </c>
      <c r="D260" s="263" t="s">
        <v>320</v>
      </c>
      <c r="E260" s="264" t="s">
        <v>1928</v>
      </c>
      <c r="F260" s="265" t="s">
        <v>1929</v>
      </c>
      <c r="G260" s="266" t="s">
        <v>577</v>
      </c>
      <c r="H260" s="267">
        <v>5</v>
      </c>
      <c r="I260" s="268"/>
      <c r="J260" s="269">
        <f>ROUND(I260*H260,2)</f>
        <v>0</v>
      </c>
      <c r="K260" s="270"/>
      <c r="L260" s="271"/>
      <c r="M260" s="272" t="s">
        <v>1</v>
      </c>
      <c r="N260" s="273" t="s">
        <v>50</v>
      </c>
      <c r="O260" s="90"/>
      <c r="P260" s="239">
        <f>O260*H260</f>
        <v>0</v>
      </c>
      <c r="Q260" s="239">
        <v>0.0004</v>
      </c>
      <c r="R260" s="239">
        <f>Q260*H260</f>
        <v>0.002</v>
      </c>
      <c r="S260" s="239">
        <v>0</v>
      </c>
      <c r="T260" s="24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1" t="s">
        <v>452</v>
      </c>
      <c r="AT260" s="241" t="s">
        <v>320</v>
      </c>
      <c r="AU260" s="241" t="s">
        <v>95</v>
      </c>
      <c r="AY260" s="15" t="s">
        <v>176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5" t="s">
        <v>93</v>
      </c>
      <c r="BK260" s="242">
        <f>ROUND(I260*H260,2)</f>
        <v>0</v>
      </c>
      <c r="BL260" s="15" t="s">
        <v>258</v>
      </c>
      <c r="BM260" s="241" t="s">
        <v>1930</v>
      </c>
    </row>
    <row r="261" spans="1:47" s="2" customFormat="1" ht="12">
      <c r="A261" s="37"/>
      <c r="B261" s="38"/>
      <c r="C261" s="39"/>
      <c r="D261" s="243" t="s">
        <v>183</v>
      </c>
      <c r="E261" s="39"/>
      <c r="F261" s="244" t="s">
        <v>1929</v>
      </c>
      <c r="G261" s="39"/>
      <c r="H261" s="39"/>
      <c r="I261" s="245"/>
      <c r="J261" s="39"/>
      <c r="K261" s="39"/>
      <c r="L261" s="43"/>
      <c r="M261" s="246"/>
      <c r="N261" s="24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183</v>
      </c>
      <c r="AU261" s="15" t="s">
        <v>95</v>
      </c>
    </row>
    <row r="262" spans="1:51" s="13" customFormat="1" ht="12">
      <c r="A262" s="13"/>
      <c r="B262" s="248"/>
      <c r="C262" s="249"/>
      <c r="D262" s="243" t="s">
        <v>246</v>
      </c>
      <c r="E262" s="250" t="s">
        <v>1</v>
      </c>
      <c r="F262" s="251" t="s">
        <v>175</v>
      </c>
      <c r="G262" s="249"/>
      <c r="H262" s="252">
        <v>5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8" t="s">
        <v>246</v>
      </c>
      <c r="AU262" s="258" t="s">
        <v>95</v>
      </c>
      <c r="AV262" s="13" t="s">
        <v>95</v>
      </c>
      <c r="AW262" s="13" t="s">
        <v>40</v>
      </c>
      <c r="AX262" s="13" t="s">
        <v>93</v>
      </c>
      <c r="AY262" s="258" t="s">
        <v>176</v>
      </c>
    </row>
    <row r="263" spans="1:65" s="2" customFormat="1" ht="16.5" customHeight="1">
      <c r="A263" s="37"/>
      <c r="B263" s="38"/>
      <c r="C263" s="263" t="s">
        <v>534</v>
      </c>
      <c r="D263" s="263" t="s">
        <v>320</v>
      </c>
      <c r="E263" s="264" t="s">
        <v>1931</v>
      </c>
      <c r="F263" s="265" t="s">
        <v>1932</v>
      </c>
      <c r="G263" s="266" t="s">
        <v>577</v>
      </c>
      <c r="H263" s="267">
        <v>5</v>
      </c>
      <c r="I263" s="268"/>
      <c r="J263" s="269">
        <f>ROUND(I263*H263,2)</f>
        <v>0</v>
      </c>
      <c r="K263" s="270"/>
      <c r="L263" s="271"/>
      <c r="M263" s="272" t="s">
        <v>1</v>
      </c>
      <c r="N263" s="273" t="s">
        <v>50</v>
      </c>
      <c r="O263" s="90"/>
      <c r="P263" s="239">
        <f>O263*H263</f>
        <v>0</v>
      </c>
      <c r="Q263" s="239">
        <v>0.0004</v>
      </c>
      <c r="R263" s="239">
        <f>Q263*H263</f>
        <v>0.002</v>
      </c>
      <c r="S263" s="239">
        <v>0</v>
      </c>
      <c r="T263" s="24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41" t="s">
        <v>452</v>
      </c>
      <c r="AT263" s="241" t="s">
        <v>320</v>
      </c>
      <c r="AU263" s="241" t="s">
        <v>95</v>
      </c>
      <c r="AY263" s="15" t="s">
        <v>176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5" t="s">
        <v>93</v>
      </c>
      <c r="BK263" s="242">
        <f>ROUND(I263*H263,2)</f>
        <v>0</v>
      </c>
      <c r="BL263" s="15" t="s">
        <v>258</v>
      </c>
      <c r="BM263" s="241" t="s">
        <v>1933</v>
      </c>
    </row>
    <row r="264" spans="1:47" s="2" customFormat="1" ht="12">
      <c r="A264" s="37"/>
      <c r="B264" s="38"/>
      <c r="C264" s="39"/>
      <c r="D264" s="243" t="s">
        <v>183</v>
      </c>
      <c r="E264" s="39"/>
      <c r="F264" s="244" t="s">
        <v>1932</v>
      </c>
      <c r="G264" s="39"/>
      <c r="H264" s="39"/>
      <c r="I264" s="245"/>
      <c r="J264" s="39"/>
      <c r="K264" s="39"/>
      <c r="L264" s="43"/>
      <c r="M264" s="246"/>
      <c r="N264" s="24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183</v>
      </c>
      <c r="AU264" s="15" t="s">
        <v>95</v>
      </c>
    </row>
    <row r="265" spans="1:51" s="13" customFormat="1" ht="12">
      <c r="A265" s="13"/>
      <c r="B265" s="248"/>
      <c r="C265" s="249"/>
      <c r="D265" s="243" t="s">
        <v>246</v>
      </c>
      <c r="E265" s="250" t="s">
        <v>1</v>
      </c>
      <c r="F265" s="251" t="s">
        <v>175</v>
      </c>
      <c r="G265" s="249"/>
      <c r="H265" s="252">
        <v>5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246</v>
      </c>
      <c r="AU265" s="258" t="s">
        <v>95</v>
      </c>
      <c r="AV265" s="13" t="s">
        <v>95</v>
      </c>
      <c r="AW265" s="13" t="s">
        <v>40</v>
      </c>
      <c r="AX265" s="13" t="s">
        <v>93</v>
      </c>
      <c r="AY265" s="258" t="s">
        <v>176</v>
      </c>
    </row>
    <row r="266" spans="1:65" s="2" customFormat="1" ht="16.5" customHeight="1">
      <c r="A266" s="37"/>
      <c r="B266" s="38"/>
      <c r="C266" s="263" t="s">
        <v>539</v>
      </c>
      <c r="D266" s="263" t="s">
        <v>320</v>
      </c>
      <c r="E266" s="264" t="s">
        <v>1934</v>
      </c>
      <c r="F266" s="265" t="s">
        <v>1935</v>
      </c>
      <c r="G266" s="266" t="s">
        <v>577</v>
      </c>
      <c r="H266" s="267">
        <v>1</v>
      </c>
      <c r="I266" s="268"/>
      <c r="J266" s="269">
        <f>ROUND(I266*H266,2)</f>
        <v>0</v>
      </c>
      <c r="K266" s="270"/>
      <c r="L266" s="271"/>
      <c r="M266" s="272" t="s">
        <v>1</v>
      </c>
      <c r="N266" s="273" t="s">
        <v>50</v>
      </c>
      <c r="O266" s="90"/>
      <c r="P266" s="239">
        <f>O266*H266</f>
        <v>0</v>
      </c>
      <c r="Q266" s="239">
        <v>0.0004</v>
      </c>
      <c r="R266" s="239">
        <f>Q266*H266</f>
        <v>0.0004</v>
      </c>
      <c r="S266" s="239">
        <v>0</v>
      </c>
      <c r="T266" s="24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1" t="s">
        <v>452</v>
      </c>
      <c r="AT266" s="241" t="s">
        <v>320</v>
      </c>
      <c r="AU266" s="241" t="s">
        <v>95</v>
      </c>
      <c r="AY266" s="15" t="s">
        <v>176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5" t="s">
        <v>93</v>
      </c>
      <c r="BK266" s="242">
        <f>ROUND(I266*H266,2)</f>
        <v>0</v>
      </c>
      <c r="BL266" s="15" t="s">
        <v>258</v>
      </c>
      <c r="BM266" s="241" t="s">
        <v>1936</v>
      </c>
    </row>
    <row r="267" spans="1:47" s="2" customFormat="1" ht="12">
      <c r="A267" s="37"/>
      <c r="B267" s="38"/>
      <c r="C267" s="39"/>
      <c r="D267" s="243" t="s">
        <v>183</v>
      </c>
      <c r="E267" s="39"/>
      <c r="F267" s="244" t="s">
        <v>1935</v>
      </c>
      <c r="G267" s="39"/>
      <c r="H267" s="39"/>
      <c r="I267" s="245"/>
      <c r="J267" s="39"/>
      <c r="K267" s="39"/>
      <c r="L267" s="43"/>
      <c r="M267" s="246"/>
      <c r="N267" s="247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5" t="s">
        <v>183</v>
      </c>
      <c r="AU267" s="15" t="s">
        <v>95</v>
      </c>
    </row>
    <row r="268" spans="1:51" s="13" customFormat="1" ht="12">
      <c r="A268" s="13"/>
      <c r="B268" s="248"/>
      <c r="C268" s="249"/>
      <c r="D268" s="243" t="s">
        <v>246</v>
      </c>
      <c r="E268" s="250" t="s">
        <v>1</v>
      </c>
      <c r="F268" s="251" t="s">
        <v>93</v>
      </c>
      <c r="G268" s="249"/>
      <c r="H268" s="252">
        <v>1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246</v>
      </c>
      <c r="AU268" s="258" t="s">
        <v>95</v>
      </c>
      <c r="AV268" s="13" t="s">
        <v>95</v>
      </c>
      <c r="AW268" s="13" t="s">
        <v>40</v>
      </c>
      <c r="AX268" s="13" t="s">
        <v>93</v>
      </c>
      <c r="AY268" s="258" t="s">
        <v>176</v>
      </c>
    </row>
    <row r="269" spans="1:65" s="2" customFormat="1" ht="16.5" customHeight="1">
      <c r="A269" s="37"/>
      <c r="B269" s="38"/>
      <c r="C269" s="263" t="s">
        <v>545</v>
      </c>
      <c r="D269" s="263" t="s">
        <v>320</v>
      </c>
      <c r="E269" s="264" t="s">
        <v>1937</v>
      </c>
      <c r="F269" s="265" t="s">
        <v>1938</v>
      </c>
      <c r="G269" s="266" t="s">
        <v>577</v>
      </c>
      <c r="H269" s="267">
        <v>1</v>
      </c>
      <c r="I269" s="268"/>
      <c r="J269" s="269">
        <f>ROUND(I269*H269,2)</f>
        <v>0</v>
      </c>
      <c r="K269" s="270"/>
      <c r="L269" s="271"/>
      <c r="M269" s="272" t="s">
        <v>1</v>
      </c>
      <c r="N269" s="273" t="s">
        <v>50</v>
      </c>
      <c r="O269" s="90"/>
      <c r="P269" s="239">
        <f>O269*H269</f>
        <v>0</v>
      </c>
      <c r="Q269" s="239">
        <v>0.0004</v>
      </c>
      <c r="R269" s="239">
        <f>Q269*H269</f>
        <v>0.0004</v>
      </c>
      <c r="S269" s="239">
        <v>0</v>
      </c>
      <c r="T269" s="24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1" t="s">
        <v>452</v>
      </c>
      <c r="AT269" s="241" t="s">
        <v>320</v>
      </c>
      <c r="AU269" s="241" t="s">
        <v>95</v>
      </c>
      <c r="AY269" s="15" t="s">
        <v>176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5" t="s">
        <v>93</v>
      </c>
      <c r="BK269" s="242">
        <f>ROUND(I269*H269,2)</f>
        <v>0</v>
      </c>
      <c r="BL269" s="15" t="s">
        <v>258</v>
      </c>
      <c r="BM269" s="241" t="s">
        <v>1939</v>
      </c>
    </row>
    <row r="270" spans="1:47" s="2" customFormat="1" ht="12">
      <c r="A270" s="37"/>
      <c r="B270" s="38"/>
      <c r="C270" s="39"/>
      <c r="D270" s="243" t="s">
        <v>183</v>
      </c>
      <c r="E270" s="39"/>
      <c r="F270" s="244" t="s">
        <v>1938</v>
      </c>
      <c r="G270" s="39"/>
      <c r="H270" s="39"/>
      <c r="I270" s="245"/>
      <c r="J270" s="39"/>
      <c r="K270" s="39"/>
      <c r="L270" s="43"/>
      <c r="M270" s="246"/>
      <c r="N270" s="247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5" t="s">
        <v>183</v>
      </c>
      <c r="AU270" s="15" t="s">
        <v>95</v>
      </c>
    </row>
    <row r="271" spans="1:51" s="13" customFormat="1" ht="12">
      <c r="A271" s="13"/>
      <c r="B271" s="248"/>
      <c r="C271" s="249"/>
      <c r="D271" s="243" t="s">
        <v>246</v>
      </c>
      <c r="E271" s="250" t="s">
        <v>1</v>
      </c>
      <c r="F271" s="251" t="s">
        <v>93</v>
      </c>
      <c r="G271" s="249"/>
      <c r="H271" s="252">
        <v>1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8" t="s">
        <v>246</v>
      </c>
      <c r="AU271" s="258" t="s">
        <v>95</v>
      </c>
      <c r="AV271" s="13" t="s">
        <v>95</v>
      </c>
      <c r="AW271" s="13" t="s">
        <v>40</v>
      </c>
      <c r="AX271" s="13" t="s">
        <v>93</v>
      </c>
      <c r="AY271" s="258" t="s">
        <v>176</v>
      </c>
    </row>
    <row r="272" spans="1:65" s="2" customFormat="1" ht="16.5" customHeight="1">
      <c r="A272" s="37"/>
      <c r="B272" s="38"/>
      <c r="C272" s="263" t="s">
        <v>551</v>
      </c>
      <c r="D272" s="263" t="s">
        <v>320</v>
      </c>
      <c r="E272" s="264" t="s">
        <v>1940</v>
      </c>
      <c r="F272" s="265" t="s">
        <v>1941</v>
      </c>
      <c r="G272" s="266" t="s">
        <v>577</v>
      </c>
      <c r="H272" s="267">
        <v>3</v>
      </c>
      <c r="I272" s="268"/>
      <c r="J272" s="269">
        <f>ROUND(I272*H272,2)</f>
        <v>0</v>
      </c>
      <c r="K272" s="270"/>
      <c r="L272" s="271"/>
      <c r="M272" s="272" t="s">
        <v>1</v>
      </c>
      <c r="N272" s="273" t="s">
        <v>50</v>
      </c>
      <c r="O272" s="90"/>
      <c r="P272" s="239">
        <f>O272*H272</f>
        <v>0</v>
      </c>
      <c r="Q272" s="239">
        <v>0.0004</v>
      </c>
      <c r="R272" s="239">
        <f>Q272*H272</f>
        <v>0.0012000000000000001</v>
      </c>
      <c r="S272" s="239">
        <v>0</v>
      </c>
      <c r="T272" s="24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1" t="s">
        <v>452</v>
      </c>
      <c r="AT272" s="241" t="s">
        <v>320</v>
      </c>
      <c r="AU272" s="241" t="s">
        <v>95</v>
      </c>
      <c r="AY272" s="15" t="s">
        <v>176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5" t="s">
        <v>93</v>
      </c>
      <c r="BK272" s="242">
        <f>ROUND(I272*H272,2)</f>
        <v>0</v>
      </c>
      <c r="BL272" s="15" t="s">
        <v>258</v>
      </c>
      <c r="BM272" s="241" t="s">
        <v>1942</v>
      </c>
    </row>
    <row r="273" spans="1:47" s="2" customFormat="1" ht="12">
      <c r="A273" s="37"/>
      <c r="B273" s="38"/>
      <c r="C273" s="39"/>
      <c r="D273" s="243" t="s">
        <v>183</v>
      </c>
      <c r="E273" s="39"/>
      <c r="F273" s="244" t="s">
        <v>1941</v>
      </c>
      <c r="G273" s="39"/>
      <c r="H273" s="39"/>
      <c r="I273" s="245"/>
      <c r="J273" s="39"/>
      <c r="K273" s="39"/>
      <c r="L273" s="43"/>
      <c r="M273" s="246"/>
      <c r="N273" s="247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5" t="s">
        <v>183</v>
      </c>
      <c r="AU273" s="15" t="s">
        <v>95</v>
      </c>
    </row>
    <row r="274" spans="1:51" s="13" customFormat="1" ht="12">
      <c r="A274" s="13"/>
      <c r="B274" s="248"/>
      <c r="C274" s="249"/>
      <c r="D274" s="243" t="s">
        <v>246</v>
      </c>
      <c r="E274" s="250" t="s">
        <v>1</v>
      </c>
      <c r="F274" s="251" t="s">
        <v>129</v>
      </c>
      <c r="G274" s="249"/>
      <c r="H274" s="252">
        <v>3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8" t="s">
        <v>246</v>
      </c>
      <c r="AU274" s="258" t="s">
        <v>95</v>
      </c>
      <c r="AV274" s="13" t="s">
        <v>95</v>
      </c>
      <c r="AW274" s="13" t="s">
        <v>40</v>
      </c>
      <c r="AX274" s="13" t="s">
        <v>93</v>
      </c>
      <c r="AY274" s="258" t="s">
        <v>176</v>
      </c>
    </row>
    <row r="275" spans="1:65" s="2" customFormat="1" ht="16.5" customHeight="1">
      <c r="A275" s="37"/>
      <c r="B275" s="38"/>
      <c r="C275" s="263" t="s">
        <v>558</v>
      </c>
      <c r="D275" s="263" t="s">
        <v>320</v>
      </c>
      <c r="E275" s="264" t="s">
        <v>1943</v>
      </c>
      <c r="F275" s="265" t="s">
        <v>1944</v>
      </c>
      <c r="G275" s="266" t="s">
        <v>577</v>
      </c>
      <c r="H275" s="267">
        <v>1</v>
      </c>
      <c r="I275" s="268"/>
      <c r="J275" s="269">
        <f>ROUND(I275*H275,2)</f>
        <v>0</v>
      </c>
      <c r="K275" s="270"/>
      <c r="L275" s="271"/>
      <c r="M275" s="272" t="s">
        <v>1</v>
      </c>
      <c r="N275" s="273" t="s">
        <v>50</v>
      </c>
      <c r="O275" s="90"/>
      <c r="P275" s="239">
        <f>O275*H275</f>
        <v>0</v>
      </c>
      <c r="Q275" s="239">
        <v>0.0004</v>
      </c>
      <c r="R275" s="239">
        <f>Q275*H275</f>
        <v>0.0004</v>
      </c>
      <c r="S275" s="239">
        <v>0</v>
      </c>
      <c r="T275" s="24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1" t="s">
        <v>452</v>
      </c>
      <c r="AT275" s="241" t="s">
        <v>320</v>
      </c>
      <c r="AU275" s="241" t="s">
        <v>95</v>
      </c>
      <c r="AY275" s="15" t="s">
        <v>176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5" t="s">
        <v>93</v>
      </c>
      <c r="BK275" s="242">
        <f>ROUND(I275*H275,2)</f>
        <v>0</v>
      </c>
      <c r="BL275" s="15" t="s">
        <v>258</v>
      </c>
      <c r="BM275" s="241" t="s">
        <v>1945</v>
      </c>
    </row>
    <row r="276" spans="1:47" s="2" customFormat="1" ht="12">
      <c r="A276" s="37"/>
      <c r="B276" s="38"/>
      <c r="C276" s="39"/>
      <c r="D276" s="243" t="s">
        <v>183</v>
      </c>
      <c r="E276" s="39"/>
      <c r="F276" s="244" t="s">
        <v>1944</v>
      </c>
      <c r="G276" s="39"/>
      <c r="H276" s="39"/>
      <c r="I276" s="245"/>
      <c r="J276" s="39"/>
      <c r="K276" s="39"/>
      <c r="L276" s="43"/>
      <c r="M276" s="246"/>
      <c r="N276" s="24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183</v>
      </c>
      <c r="AU276" s="15" t="s">
        <v>95</v>
      </c>
    </row>
    <row r="277" spans="1:51" s="13" customFormat="1" ht="12">
      <c r="A277" s="13"/>
      <c r="B277" s="248"/>
      <c r="C277" s="249"/>
      <c r="D277" s="243" t="s">
        <v>246</v>
      </c>
      <c r="E277" s="250" t="s">
        <v>1</v>
      </c>
      <c r="F277" s="251" t="s">
        <v>93</v>
      </c>
      <c r="G277" s="249"/>
      <c r="H277" s="252">
        <v>1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8" t="s">
        <v>246</v>
      </c>
      <c r="AU277" s="258" t="s">
        <v>95</v>
      </c>
      <c r="AV277" s="13" t="s">
        <v>95</v>
      </c>
      <c r="AW277" s="13" t="s">
        <v>40</v>
      </c>
      <c r="AX277" s="13" t="s">
        <v>93</v>
      </c>
      <c r="AY277" s="258" t="s">
        <v>176</v>
      </c>
    </row>
    <row r="278" spans="1:65" s="2" customFormat="1" ht="24.15" customHeight="1">
      <c r="A278" s="37"/>
      <c r="B278" s="38"/>
      <c r="C278" s="263" t="s">
        <v>563</v>
      </c>
      <c r="D278" s="263" t="s">
        <v>320</v>
      </c>
      <c r="E278" s="264" t="s">
        <v>1946</v>
      </c>
      <c r="F278" s="265" t="s">
        <v>1947</v>
      </c>
      <c r="G278" s="266" t="s">
        <v>577</v>
      </c>
      <c r="H278" s="267">
        <v>35</v>
      </c>
      <c r="I278" s="268"/>
      <c r="J278" s="269">
        <f>ROUND(I278*H278,2)</f>
        <v>0</v>
      </c>
      <c r="K278" s="270"/>
      <c r="L278" s="271"/>
      <c r="M278" s="272" t="s">
        <v>1</v>
      </c>
      <c r="N278" s="273" t="s">
        <v>50</v>
      </c>
      <c r="O278" s="90"/>
      <c r="P278" s="239">
        <f>O278*H278</f>
        <v>0</v>
      </c>
      <c r="Q278" s="239">
        <v>0.0004</v>
      </c>
      <c r="R278" s="239">
        <f>Q278*H278</f>
        <v>0.014</v>
      </c>
      <c r="S278" s="239">
        <v>0</v>
      </c>
      <c r="T278" s="24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1" t="s">
        <v>452</v>
      </c>
      <c r="AT278" s="241" t="s">
        <v>320</v>
      </c>
      <c r="AU278" s="241" t="s">
        <v>95</v>
      </c>
      <c r="AY278" s="15" t="s">
        <v>176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5" t="s">
        <v>93</v>
      </c>
      <c r="BK278" s="242">
        <f>ROUND(I278*H278,2)</f>
        <v>0</v>
      </c>
      <c r="BL278" s="15" t="s">
        <v>258</v>
      </c>
      <c r="BM278" s="241" t="s">
        <v>1948</v>
      </c>
    </row>
    <row r="279" spans="1:47" s="2" customFormat="1" ht="12">
      <c r="A279" s="37"/>
      <c r="B279" s="38"/>
      <c r="C279" s="39"/>
      <c r="D279" s="243" t="s">
        <v>183</v>
      </c>
      <c r="E279" s="39"/>
      <c r="F279" s="244" t="s">
        <v>1949</v>
      </c>
      <c r="G279" s="39"/>
      <c r="H279" s="39"/>
      <c r="I279" s="245"/>
      <c r="J279" s="39"/>
      <c r="K279" s="39"/>
      <c r="L279" s="43"/>
      <c r="M279" s="246"/>
      <c r="N279" s="24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5" t="s">
        <v>183</v>
      </c>
      <c r="AU279" s="15" t="s">
        <v>95</v>
      </c>
    </row>
    <row r="280" spans="1:51" s="13" customFormat="1" ht="12">
      <c r="A280" s="13"/>
      <c r="B280" s="248"/>
      <c r="C280" s="249"/>
      <c r="D280" s="243" t="s">
        <v>246</v>
      </c>
      <c r="E280" s="250" t="s">
        <v>1</v>
      </c>
      <c r="F280" s="251" t="s">
        <v>468</v>
      </c>
      <c r="G280" s="249"/>
      <c r="H280" s="252">
        <v>35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246</v>
      </c>
      <c r="AU280" s="258" t="s">
        <v>95</v>
      </c>
      <c r="AV280" s="13" t="s">
        <v>95</v>
      </c>
      <c r="AW280" s="13" t="s">
        <v>40</v>
      </c>
      <c r="AX280" s="13" t="s">
        <v>93</v>
      </c>
      <c r="AY280" s="258" t="s">
        <v>176</v>
      </c>
    </row>
    <row r="281" spans="1:65" s="2" customFormat="1" ht="16.5" customHeight="1">
      <c r="A281" s="37"/>
      <c r="B281" s="38"/>
      <c r="C281" s="263" t="s">
        <v>569</v>
      </c>
      <c r="D281" s="263" t="s">
        <v>320</v>
      </c>
      <c r="E281" s="264" t="s">
        <v>1950</v>
      </c>
      <c r="F281" s="265" t="s">
        <v>1951</v>
      </c>
      <c r="G281" s="266" t="s">
        <v>577</v>
      </c>
      <c r="H281" s="267">
        <v>11</v>
      </c>
      <c r="I281" s="268"/>
      <c r="J281" s="269">
        <f>ROUND(I281*H281,2)</f>
        <v>0</v>
      </c>
      <c r="K281" s="270"/>
      <c r="L281" s="271"/>
      <c r="M281" s="272" t="s">
        <v>1</v>
      </c>
      <c r="N281" s="273" t="s">
        <v>50</v>
      </c>
      <c r="O281" s="90"/>
      <c r="P281" s="239">
        <f>O281*H281</f>
        <v>0</v>
      </c>
      <c r="Q281" s="239">
        <v>0.0004</v>
      </c>
      <c r="R281" s="239">
        <f>Q281*H281</f>
        <v>0.0044</v>
      </c>
      <c r="S281" s="239">
        <v>0</v>
      </c>
      <c r="T281" s="24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41" t="s">
        <v>452</v>
      </c>
      <c r="AT281" s="241" t="s">
        <v>320</v>
      </c>
      <c r="AU281" s="241" t="s">
        <v>95</v>
      </c>
      <c r="AY281" s="15" t="s">
        <v>176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5" t="s">
        <v>93</v>
      </c>
      <c r="BK281" s="242">
        <f>ROUND(I281*H281,2)</f>
        <v>0</v>
      </c>
      <c r="BL281" s="15" t="s">
        <v>258</v>
      </c>
      <c r="BM281" s="241" t="s">
        <v>1952</v>
      </c>
    </row>
    <row r="282" spans="1:47" s="2" customFormat="1" ht="12">
      <c r="A282" s="37"/>
      <c r="B282" s="38"/>
      <c r="C282" s="39"/>
      <c r="D282" s="243" t="s">
        <v>183</v>
      </c>
      <c r="E282" s="39"/>
      <c r="F282" s="244" t="s">
        <v>1951</v>
      </c>
      <c r="G282" s="39"/>
      <c r="H282" s="39"/>
      <c r="I282" s="245"/>
      <c r="J282" s="39"/>
      <c r="K282" s="39"/>
      <c r="L282" s="43"/>
      <c r="M282" s="246"/>
      <c r="N282" s="24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183</v>
      </c>
      <c r="AU282" s="15" t="s">
        <v>95</v>
      </c>
    </row>
    <row r="283" spans="1:51" s="13" customFormat="1" ht="12">
      <c r="A283" s="13"/>
      <c r="B283" s="248"/>
      <c r="C283" s="249"/>
      <c r="D283" s="243" t="s">
        <v>246</v>
      </c>
      <c r="E283" s="250" t="s">
        <v>1</v>
      </c>
      <c r="F283" s="251" t="s">
        <v>228</v>
      </c>
      <c r="G283" s="249"/>
      <c r="H283" s="252">
        <v>11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8" t="s">
        <v>246</v>
      </c>
      <c r="AU283" s="258" t="s">
        <v>95</v>
      </c>
      <c r="AV283" s="13" t="s">
        <v>95</v>
      </c>
      <c r="AW283" s="13" t="s">
        <v>40</v>
      </c>
      <c r="AX283" s="13" t="s">
        <v>93</v>
      </c>
      <c r="AY283" s="258" t="s">
        <v>176</v>
      </c>
    </row>
    <row r="284" spans="1:65" s="2" customFormat="1" ht="16.5" customHeight="1">
      <c r="A284" s="37"/>
      <c r="B284" s="38"/>
      <c r="C284" s="263" t="s">
        <v>574</v>
      </c>
      <c r="D284" s="263" t="s">
        <v>320</v>
      </c>
      <c r="E284" s="264" t="s">
        <v>1953</v>
      </c>
      <c r="F284" s="265" t="s">
        <v>1954</v>
      </c>
      <c r="G284" s="266" t="s">
        <v>577</v>
      </c>
      <c r="H284" s="267">
        <v>3</v>
      </c>
      <c r="I284" s="268"/>
      <c r="J284" s="269">
        <f>ROUND(I284*H284,2)</f>
        <v>0</v>
      </c>
      <c r="K284" s="270"/>
      <c r="L284" s="271"/>
      <c r="M284" s="272" t="s">
        <v>1</v>
      </c>
      <c r="N284" s="273" t="s">
        <v>50</v>
      </c>
      <c r="O284" s="90"/>
      <c r="P284" s="239">
        <f>O284*H284</f>
        <v>0</v>
      </c>
      <c r="Q284" s="239">
        <v>0.0004</v>
      </c>
      <c r="R284" s="239">
        <f>Q284*H284</f>
        <v>0.0012000000000000001</v>
      </c>
      <c r="S284" s="239">
        <v>0</v>
      </c>
      <c r="T284" s="24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1" t="s">
        <v>452</v>
      </c>
      <c r="AT284" s="241" t="s">
        <v>320</v>
      </c>
      <c r="AU284" s="241" t="s">
        <v>95</v>
      </c>
      <c r="AY284" s="15" t="s">
        <v>176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5" t="s">
        <v>93</v>
      </c>
      <c r="BK284" s="242">
        <f>ROUND(I284*H284,2)</f>
        <v>0</v>
      </c>
      <c r="BL284" s="15" t="s">
        <v>258</v>
      </c>
      <c r="BM284" s="241" t="s">
        <v>1955</v>
      </c>
    </row>
    <row r="285" spans="1:47" s="2" customFormat="1" ht="12">
      <c r="A285" s="37"/>
      <c r="B285" s="38"/>
      <c r="C285" s="39"/>
      <c r="D285" s="243" t="s">
        <v>183</v>
      </c>
      <c r="E285" s="39"/>
      <c r="F285" s="244" t="s">
        <v>1954</v>
      </c>
      <c r="G285" s="39"/>
      <c r="H285" s="39"/>
      <c r="I285" s="245"/>
      <c r="J285" s="39"/>
      <c r="K285" s="39"/>
      <c r="L285" s="43"/>
      <c r="M285" s="246"/>
      <c r="N285" s="247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5" t="s">
        <v>183</v>
      </c>
      <c r="AU285" s="15" t="s">
        <v>95</v>
      </c>
    </row>
    <row r="286" spans="1:51" s="13" customFormat="1" ht="12">
      <c r="A286" s="13"/>
      <c r="B286" s="248"/>
      <c r="C286" s="249"/>
      <c r="D286" s="243" t="s">
        <v>246</v>
      </c>
      <c r="E286" s="250" t="s">
        <v>1</v>
      </c>
      <c r="F286" s="251" t="s">
        <v>129</v>
      </c>
      <c r="G286" s="249"/>
      <c r="H286" s="252">
        <v>3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8" t="s">
        <v>246</v>
      </c>
      <c r="AU286" s="258" t="s">
        <v>95</v>
      </c>
      <c r="AV286" s="13" t="s">
        <v>95</v>
      </c>
      <c r="AW286" s="13" t="s">
        <v>40</v>
      </c>
      <c r="AX286" s="13" t="s">
        <v>93</v>
      </c>
      <c r="AY286" s="258" t="s">
        <v>176</v>
      </c>
    </row>
    <row r="287" spans="1:65" s="2" customFormat="1" ht="16.5" customHeight="1">
      <c r="A287" s="37"/>
      <c r="B287" s="38"/>
      <c r="C287" s="263" t="s">
        <v>581</v>
      </c>
      <c r="D287" s="263" t="s">
        <v>320</v>
      </c>
      <c r="E287" s="264" t="s">
        <v>1956</v>
      </c>
      <c r="F287" s="265" t="s">
        <v>1957</v>
      </c>
      <c r="G287" s="266" t="s">
        <v>577</v>
      </c>
      <c r="H287" s="267">
        <v>1</v>
      </c>
      <c r="I287" s="268"/>
      <c r="J287" s="269">
        <f>ROUND(I287*H287,2)</f>
        <v>0</v>
      </c>
      <c r="K287" s="270"/>
      <c r="L287" s="271"/>
      <c r="M287" s="272" t="s">
        <v>1</v>
      </c>
      <c r="N287" s="273" t="s">
        <v>50</v>
      </c>
      <c r="O287" s="90"/>
      <c r="P287" s="239">
        <f>O287*H287</f>
        <v>0</v>
      </c>
      <c r="Q287" s="239">
        <v>0.0004</v>
      </c>
      <c r="R287" s="239">
        <f>Q287*H287</f>
        <v>0.0004</v>
      </c>
      <c r="S287" s="239">
        <v>0</v>
      </c>
      <c r="T287" s="240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41" t="s">
        <v>452</v>
      </c>
      <c r="AT287" s="241" t="s">
        <v>320</v>
      </c>
      <c r="AU287" s="241" t="s">
        <v>95</v>
      </c>
      <c r="AY287" s="15" t="s">
        <v>176</v>
      </c>
      <c r="BE287" s="242">
        <f>IF(N287="základní",J287,0)</f>
        <v>0</v>
      </c>
      <c r="BF287" s="242">
        <f>IF(N287="snížená",J287,0)</f>
        <v>0</v>
      </c>
      <c r="BG287" s="242">
        <f>IF(N287="zákl. přenesená",J287,0)</f>
        <v>0</v>
      </c>
      <c r="BH287" s="242">
        <f>IF(N287="sníž. přenesená",J287,0)</f>
        <v>0</v>
      </c>
      <c r="BI287" s="242">
        <f>IF(N287="nulová",J287,0)</f>
        <v>0</v>
      </c>
      <c r="BJ287" s="15" t="s">
        <v>93</v>
      </c>
      <c r="BK287" s="242">
        <f>ROUND(I287*H287,2)</f>
        <v>0</v>
      </c>
      <c r="BL287" s="15" t="s">
        <v>258</v>
      </c>
      <c r="BM287" s="241" t="s">
        <v>1958</v>
      </c>
    </row>
    <row r="288" spans="1:47" s="2" customFormat="1" ht="12">
      <c r="A288" s="37"/>
      <c r="B288" s="38"/>
      <c r="C288" s="39"/>
      <c r="D288" s="243" t="s">
        <v>183</v>
      </c>
      <c r="E288" s="39"/>
      <c r="F288" s="244" t="s">
        <v>1957</v>
      </c>
      <c r="G288" s="39"/>
      <c r="H288" s="39"/>
      <c r="I288" s="245"/>
      <c r="J288" s="39"/>
      <c r="K288" s="39"/>
      <c r="L288" s="43"/>
      <c r="M288" s="246"/>
      <c r="N288" s="247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5" t="s">
        <v>183</v>
      </c>
      <c r="AU288" s="15" t="s">
        <v>95</v>
      </c>
    </row>
    <row r="289" spans="1:51" s="13" customFormat="1" ht="12">
      <c r="A289" s="13"/>
      <c r="B289" s="248"/>
      <c r="C289" s="249"/>
      <c r="D289" s="243" t="s">
        <v>246</v>
      </c>
      <c r="E289" s="250" t="s">
        <v>1</v>
      </c>
      <c r="F289" s="251" t="s">
        <v>93</v>
      </c>
      <c r="G289" s="249"/>
      <c r="H289" s="252">
        <v>1</v>
      </c>
      <c r="I289" s="253"/>
      <c r="J289" s="249"/>
      <c r="K289" s="249"/>
      <c r="L289" s="254"/>
      <c r="M289" s="255"/>
      <c r="N289" s="256"/>
      <c r="O289" s="256"/>
      <c r="P289" s="256"/>
      <c r="Q289" s="256"/>
      <c r="R289" s="256"/>
      <c r="S289" s="256"/>
      <c r="T289" s="25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8" t="s">
        <v>246</v>
      </c>
      <c r="AU289" s="258" t="s">
        <v>95</v>
      </c>
      <c r="AV289" s="13" t="s">
        <v>95</v>
      </c>
      <c r="AW289" s="13" t="s">
        <v>40</v>
      </c>
      <c r="AX289" s="13" t="s">
        <v>93</v>
      </c>
      <c r="AY289" s="258" t="s">
        <v>176</v>
      </c>
    </row>
    <row r="290" spans="1:65" s="2" customFormat="1" ht="16.5" customHeight="1">
      <c r="A290" s="37"/>
      <c r="B290" s="38"/>
      <c r="C290" s="263" t="s">
        <v>585</v>
      </c>
      <c r="D290" s="263" t="s">
        <v>320</v>
      </c>
      <c r="E290" s="264" t="s">
        <v>1959</v>
      </c>
      <c r="F290" s="265" t="s">
        <v>1960</v>
      </c>
      <c r="G290" s="266" t="s">
        <v>577</v>
      </c>
      <c r="H290" s="267">
        <v>3</v>
      </c>
      <c r="I290" s="268"/>
      <c r="J290" s="269">
        <f>ROUND(I290*H290,2)</f>
        <v>0</v>
      </c>
      <c r="K290" s="270"/>
      <c r="L290" s="271"/>
      <c r="M290" s="272" t="s">
        <v>1</v>
      </c>
      <c r="N290" s="273" t="s">
        <v>50</v>
      </c>
      <c r="O290" s="90"/>
      <c r="P290" s="239">
        <f>O290*H290</f>
        <v>0</v>
      </c>
      <c r="Q290" s="239">
        <v>0.0004</v>
      </c>
      <c r="R290" s="239">
        <f>Q290*H290</f>
        <v>0.0012000000000000001</v>
      </c>
      <c r="S290" s="239">
        <v>0</v>
      </c>
      <c r="T290" s="24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1" t="s">
        <v>452</v>
      </c>
      <c r="AT290" s="241" t="s">
        <v>320</v>
      </c>
      <c r="AU290" s="241" t="s">
        <v>95</v>
      </c>
      <c r="AY290" s="15" t="s">
        <v>176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5" t="s">
        <v>93</v>
      </c>
      <c r="BK290" s="242">
        <f>ROUND(I290*H290,2)</f>
        <v>0</v>
      </c>
      <c r="BL290" s="15" t="s">
        <v>258</v>
      </c>
      <c r="BM290" s="241" t="s">
        <v>1961</v>
      </c>
    </row>
    <row r="291" spans="1:47" s="2" customFormat="1" ht="12">
      <c r="A291" s="37"/>
      <c r="B291" s="38"/>
      <c r="C291" s="39"/>
      <c r="D291" s="243" t="s">
        <v>183</v>
      </c>
      <c r="E291" s="39"/>
      <c r="F291" s="244" t="s">
        <v>1960</v>
      </c>
      <c r="G291" s="39"/>
      <c r="H291" s="39"/>
      <c r="I291" s="245"/>
      <c r="J291" s="39"/>
      <c r="K291" s="39"/>
      <c r="L291" s="43"/>
      <c r="M291" s="246"/>
      <c r="N291" s="247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5" t="s">
        <v>183</v>
      </c>
      <c r="AU291" s="15" t="s">
        <v>95</v>
      </c>
    </row>
    <row r="292" spans="1:51" s="13" customFormat="1" ht="12">
      <c r="A292" s="13"/>
      <c r="B292" s="248"/>
      <c r="C292" s="249"/>
      <c r="D292" s="243" t="s">
        <v>246</v>
      </c>
      <c r="E292" s="250" t="s">
        <v>1</v>
      </c>
      <c r="F292" s="251" t="s">
        <v>129</v>
      </c>
      <c r="G292" s="249"/>
      <c r="H292" s="252">
        <v>3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8" t="s">
        <v>246</v>
      </c>
      <c r="AU292" s="258" t="s">
        <v>95</v>
      </c>
      <c r="AV292" s="13" t="s">
        <v>95</v>
      </c>
      <c r="AW292" s="13" t="s">
        <v>40</v>
      </c>
      <c r="AX292" s="13" t="s">
        <v>93</v>
      </c>
      <c r="AY292" s="258" t="s">
        <v>176</v>
      </c>
    </row>
    <row r="293" spans="1:65" s="2" customFormat="1" ht="16.5" customHeight="1">
      <c r="A293" s="37"/>
      <c r="B293" s="38"/>
      <c r="C293" s="263" t="s">
        <v>590</v>
      </c>
      <c r="D293" s="263" t="s">
        <v>320</v>
      </c>
      <c r="E293" s="264" t="s">
        <v>1962</v>
      </c>
      <c r="F293" s="265" t="s">
        <v>1963</v>
      </c>
      <c r="G293" s="266" t="s">
        <v>577</v>
      </c>
      <c r="H293" s="267">
        <v>6</v>
      </c>
      <c r="I293" s="268"/>
      <c r="J293" s="269">
        <f>ROUND(I293*H293,2)</f>
        <v>0</v>
      </c>
      <c r="K293" s="270"/>
      <c r="L293" s="271"/>
      <c r="M293" s="272" t="s">
        <v>1</v>
      </c>
      <c r="N293" s="273" t="s">
        <v>50</v>
      </c>
      <c r="O293" s="90"/>
      <c r="P293" s="239">
        <f>O293*H293</f>
        <v>0</v>
      </c>
      <c r="Q293" s="239">
        <v>0.0004</v>
      </c>
      <c r="R293" s="239">
        <f>Q293*H293</f>
        <v>0.0024000000000000002</v>
      </c>
      <c r="S293" s="239">
        <v>0</v>
      </c>
      <c r="T293" s="240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41" t="s">
        <v>452</v>
      </c>
      <c r="AT293" s="241" t="s">
        <v>320</v>
      </c>
      <c r="AU293" s="241" t="s">
        <v>95</v>
      </c>
      <c r="AY293" s="15" t="s">
        <v>176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5" t="s">
        <v>93</v>
      </c>
      <c r="BK293" s="242">
        <f>ROUND(I293*H293,2)</f>
        <v>0</v>
      </c>
      <c r="BL293" s="15" t="s">
        <v>258</v>
      </c>
      <c r="BM293" s="241" t="s">
        <v>1964</v>
      </c>
    </row>
    <row r="294" spans="1:47" s="2" customFormat="1" ht="12">
      <c r="A294" s="37"/>
      <c r="B294" s="38"/>
      <c r="C294" s="39"/>
      <c r="D294" s="243" t="s">
        <v>183</v>
      </c>
      <c r="E294" s="39"/>
      <c r="F294" s="244" t="s">
        <v>1963</v>
      </c>
      <c r="G294" s="39"/>
      <c r="H294" s="39"/>
      <c r="I294" s="245"/>
      <c r="J294" s="39"/>
      <c r="K294" s="39"/>
      <c r="L294" s="43"/>
      <c r="M294" s="246"/>
      <c r="N294" s="247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5" t="s">
        <v>183</v>
      </c>
      <c r="AU294" s="15" t="s">
        <v>95</v>
      </c>
    </row>
    <row r="295" spans="1:51" s="13" customFormat="1" ht="12">
      <c r="A295" s="13"/>
      <c r="B295" s="248"/>
      <c r="C295" s="249"/>
      <c r="D295" s="243" t="s">
        <v>246</v>
      </c>
      <c r="E295" s="250" t="s">
        <v>1</v>
      </c>
      <c r="F295" s="251" t="s">
        <v>204</v>
      </c>
      <c r="G295" s="249"/>
      <c r="H295" s="252">
        <v>6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8" t="s">
        <v>246</v>
      </c>
      <c r="AU295" s="258" t="s">
        <v>95</v>
      </c>
      <c r="AV295" s="13" t="s">
        <v>95</v>
      </c>
      <c r="AW295" s="13" t="s">
        <v>40</v>
      </c>
      <c r="AX295" s="13" t="s">
        <v>93</v>
      </c>
      <c r="AY295" s="258" t="s">
        <v>176</v>
      </c>
    </row>
    <row r="296" spans="1:65" s="2" customFormat="1" ht="21.75" customHeight="1">
      <c r="A296" s="37"/>
      <c r="B296" s="38"/>
      <c r="C296" s="263" t="s">
        <v>595</v>
      </c>
      <c r="D296" s="263" t="s">
        <v>320</v>
      </c>
      <c r="E296" s="264" t="s">
        <v>1965</v>
      </c>
      <c r="F296" s="265" t="s">
        <v>1966</v>
      </c>
      <c r="G296" s="266" t="s">
        <v>1778</v>
      </c>
      <c r="H296" s="267">
        <v>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50</v>
      </c>
      <c r="O296" s="90"/>
      <c r="P296" s="239">
        <f>O296*H296</f>
        <v>0</v>
      </c>
      <c r="Q296" s="239">
        <v>0.0004</v>
      </c>
      <c r="R296" s="239">
        <f>Q296*H296</f>
        <v>0.0004</v>
      </c>
      <c r="S296" s="239">
        <v>0</v>
      </c>
      <c r="T296" s="24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1" t="s">
        <v>452</v>
      </c>
      <c r="AT296" s="241" t="s">
        <v>320</v>
      </c>
      <c r="AU296" s="241" t="s">
        <v>95</v>
      </c>
      <c r="AY296" s="15" t="s">
        <v>176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5" t="s">
        <v>93</v>
      </c>
      <c r="BK296" s="242">
        <f>ROUND(I296*H296,2)</f>
        <v>0</v>
      </c>
      <c r="BL296" s="15" t="s">
        <v>258</v>
      </c>
      <c r="BM296" s="241" t="s">
        <v>1967</v>
      </c>
    </row>
    <row r="297" spans="1:47" s="2" customFormat="1" ht="12">
      <c r="A297" s="37"/>
      <c r="B297" s="38"/>
      <c r="C297" s="39"/>
      <c r="D297" s="243" t="s">
        <v>183</v>
      </c>
      <c r="E297" s="39"/>
      <c r="F297" s="244" t="s">
        <v>1966</v>
      </c>
      <c r="G297" s="39"/>
      <c r="H297" s="39"/>
      <c r="I297" s="245"/>
      <c r="J297" s="39"/>
      <c r="K297" s="39"/>
      <c r="L297" s="43"/>
      <c r="M297" s="246"/>
      <c r="N297" s="24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183</v>
      </c>
      <c r="AU297" s="15" t="s">
        <v>95</v>
      </c>
    </row>
    <row r="298" spans="1:51" s="13" customFormat="1" ht="12">
      <c r="A298" s="13"/>
      <c r="B298" s="248"/>
      <c r="C298" s="249"/>
      <c r="D298" s="243" t="s">
        <v>246</v>
      </c>
      <c r="E298" s="250" t="s">
        <v>1</v>
      </c>
      <c r="F298" s="251" t="s">
        <v>93</v>
      </c>
      <c r="G298" s="249"/>
      <c r="H298" s="252">
        <v>1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8" t="s">
        <v>246</v>
      </c>
      <c r="AU298" s="258" t="s">
        <v>95</v>
      </c>
      <c r="AV298" s="13" t="s">
        <v>95</v>
      </c>
      <c r="AW298" s="13" t="s">
        <v>40</v>
      </c>
      <c r="AX298" s="13" t="s">
        <v>93</v>
      </c>
      <c r="AY298" s="258" t="s">
        <v>176</v>
      </c>
    </row>
    <row r="299" spans="1:65" s="2" customFormat="1" ht="24.15" customHeight="1">
      <c r="A299" s="37"/>
      <c r="B299" s="38"/>
      <c r="C299" s="263" t="s">
        <v>600</v>
      </c>
      <c r="D299" s="263" t="s">
        <v>320</v>
      </c>
      <c r="E299" s="264" t="s">
        <v>1968</v>
      </c>
      <c r="F299" s="265" t="s">
        <v>1969</v>
      </c>
      <c r="G299" s="266" t="s">
        <v>1784</v>
      </c>
      <c r="H299" s="267">
        <v>1</v>
      </c>
      <c r="I299" s="268"/>
      <c r="J299" s="269">
        <f>ROUND(I299*H299,2)</f>
        <v>0</v>
      </c>
      <c r="K299" s="270"/>
      <c r="L299" s="271"/>
      <c r="M299" s="272" t="s">
        <v>1</v>
      </c>
      <c r="N299" s="273" t="s">
        <v>50</v>
      </c>
      <c r="O299" s="90"/>
      <c r="P299" s="239">
        <f>O299*H299</f>
        <v>0</v>
      </c>
      <c r="Q299" s="239">
        <v>0.0004</v>
      </c>
      <c r="R299" s="239">
        <f>Q299*H299</f>
        <v>0.0004</v>
      </c>
      <c r="S299" s="239">
        <v>0</v>
      </c>
      <c r="T299" s="24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1" t="s">
        <v>452</v>
      </c>
      <c r="AT299" s="241" t="s">
        <v>320</v>
      </c>
      <c r="AU299" s="241" t="s">
        <v>95</v>
      </c>
      <c r="AY299" s="15" t="s">
        <v>176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5" t="s">
        <v>93</v>
      </c>
      <c r="BK299" s="242">
        <f>ROUND(I299*H299,2)</f>
        <v>0</v>
      </c>
      <c r="BL299" s="15" t="s">
        <v>258</v>
      </c>
      <c r="BM299" s="241" t="s">
        <v>1970</v>
      </c>
    </row>
    <row r="300" spans="1:47" s="2" customFormat="1" ht="12">
      <c r="A300" s="37"/>
      <c r="B300" s="38"/>
      <c r="C300" s="39"/>
      <c r="D300" s="243" t="s">
        <v>183</v>
      </c>
      <c r="E300" s="39"/>
      <c r="F300" s="244" t="s">
        <v>1969</v>
      </c>
      <c r="G300" s="39"/>
      <c r="H300" s="39"/>
      <c r="I300" s="245"/>
      <c r="J300" s="39"/>
      <c r="K300" s="39"/>
      <c r="L300" s="43"/>
      <c r="M300" s="246"/>
      <c r="N300" s="24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183</v>
      </c>
      <c r="AU300" s="15" t="s">
        <v>95</v>
      </c>
    </row>
    <row r="301" spans="1:51" s="13" customFormat="1" ht="12">
      <c r="A301" s="13"/>
      <c r="B301" s="248"/>
      <c r="C301" s="249"/>
      <c r="D301" s="243" t="s">
        <v>246</v>
      </c>
      <c r="E301" s="250" t="s">
        <v>1</v>
      </c>
      <c r="F301" s="251" t="s">
        <v>93</v>
      </c>
      <c r="G301" s="249"/>
      <c r="H301" s="252">
        <v>1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8" t="s">
        <v>246</v>
      </c>
      <c r="AU301" s="258" t="s">
        <v>95</v>
      </c>
      <c r="AV301" s="13" t="s">
        <v>95</v>
      </c>
      <c r="AW301" s="13" t="s">
        <v>40</v>
      </c>
      <c r="AX301" s="13" t="s">
        <v>93</v>
      </c>
      <c r="AY301" s="258" t="s">
        <v>176</v>
      </c>
    </row>
    <row r="302" spans="1:65" s="2" customFormat="1" ht="21.75" customHeight="1">
      <c r="A302" s="37"/>
      <c r="B302" s="38"/>
      <c r="C302" s="263" t="s">
        <v>605</v>
      </c>
      <c r="D302" s="263" t="s">
        <v>320</v>
      </c>
      <c r="E302" s="264" t="s">
        <v>1971</v>
      </c>
      <c r="F302" s="265" t="s">
        <v>1972</v>
      </c>
      <c r="G302" s="266" t="s">
        <v>1778</v>
      </c>
      <c r="H302" s="267">
        <v>1</v>
      </c>
      <c r="I302" s="268"/>
      <c r="J302" s="269">
        <f>ROUND(I302*H302,2)</f>
        <v>0</v>
      </c>
      <c r="K302" s="270"/>
      <c r="L302" s="271"/>
      <c r="M302" s="272" t="s">
        <v>1</v>
      </c>
      <c r="N302" s="273" t="s">
        <v>50</v>
      </c>
      <c r="O302" s="90"/>
      <c r="P302" s="239">
        <f>O302*H302</f>
        <v>0</v>
      </c>
      <c r="Q302" s="239">
        <v>0.0004</v>
      </c>
      <c r="R302" s="239">
        <f>Q302*H302</f>
        <v>0.0004</v>
      </c>
      <c r="S302" s="239">
        <v>0</v>
      </c>
      <c r="T302" s="24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1" t="s">
        <v>452</v>
      </c>
      <c r="AT302" s="241" t="s">
        <v>320</v>
      </c>
      <c r="AU302" s="241" t="s">
        <v>95</v>
      </c>
      <c r="AY302" s="15" t="s">
        <v>176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5" t="s">
        <v>93</v>
      </c>
      <c r="BK302" s="242">
        <f>ROUND(I302*H302,2)</f>
        <v>0</v>
      </c>
      <c r="BL302" s="15" t="s">
        <v>258</v>
      </c>
      <c r="BM302" s="241" t="s">
        <v>1710</v>
      </c>
    </row>
    <row r="303" spans="1:47" s="2" customFormat="1" ht="12">
      <c r="A303" s="37"/>
      <c r="B303" s="38"/>
      <c r="C303" s="39"/>
      <c r="D303" s="243" t="s">
        <v>183</v>
      </c>
      <c r="E303" s="39"/>
      <c r="F303" s="244" t="s">
        <v>1972</v>
      </c>
      <c r="G303" s="39"/>
      <c r="H303" s="39"/>
      <c r="I303" s="245"/>
      <c r="J303" s="39"/>
      <c r="K303" s="39"/>
      <c r="L303" s="43"/>
      <c r="M303" s="246"/>
      <c r="N303" s="247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183</v>
      </c>
      <c r="AU303" s="15" t="s">
        <v>95</v>
      </c>
    </row>
    <row r="304" spans="1:51" s="13" customFormat="1" ht="12">
      <c r="A304" s="13"/>
      <c r="B304" s="248"/>
      <c r="C304" s="249"/>
      <c r="D304" s="243" t="s">
        <v>246</v>
      </c>
      <c r="E304" s="250" t="s">
        <v>1</v>
      </c>
      <c r="F304" s="251" t="s">
        <v>93</v>
      </c>
      <c r="G304" s="249"/>
      <c r="H304" s="252">
        <v>1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8" t="s">
        <v>246</v>
      </c>
      <c r="AU304" s="258" t="s">
        <v>95</v>
      </c>
      <c r="AV304" s="13" t="s">
        <v>95</v>
      </c>
      <c r="AW304" s="13" t="s">
        <v>40</v>
      </c>
      <c r="AX304" s="13" t="s">
        <v>93</v>
      </c>
      <c r="AY304" s="258" t="s">
        <v>176</v>
      </c>
    </row>
    <row r="305" spans="1:65" s="2" customFormat="1" ht="16.5" customHeight="1">
      <c r="A305" s="37"/>
      <c r="B305" s="38"/>
      <c r="C305" s="263" t="s">
        <v>568</v>
      </c>
      <c r="D305" s="263" t="s">
        <v>320</v>
      </c>
      <c r="E305" s="264" t="s">
        <v>1973</v>
      </c>
      <c r="F305" s="265" t="s">
        <v>1974</v>
      </c>
      <c r="G305" s="266" t="s">
        <v>577</v>
      </c>
      <c r="H305" s="267">
        <v>1</v>
      </c>
      <c r="I305" s="268"/>
      <c r="J305" s="269">
        <f>ROUND(I305*H305,2)</f>
        <v>0</v>
      </c>
      <c r="K305" s="270"/>
      <c r="L305" s="271"/>
      <c r="M305" s="272" t="s">
        <v>1</v>
      </c>
      <c r="N305" s="273" t="s">
        <v>50</v>
      </c>
      <c r="O305" s="90"/>
      <c r="P305" s="239">
        <f>O305*H305</f>
        <v>0</v>
      </c>
      <c r="Q305" s="239">
        <v>0.0004</v>
      </c>
      <c r="R305" s="239">
        <f>Q305*H305</f>
        <v>0.0004</v>
      </c>
      <c r="S305" s="239">
        <v>0</v>
      </c>
      <c r="T305" s="240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41" t="s">
        <v>452</v>
      </c>
      <c r="AT305" s="241" t="s">
        <v>320</v>
      </c>
      <c r="AU305" s="241" t="s">
        <v>95</v>
      </c>
      <c r="AY305" s="15" t="s">
        <v>176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5" t="s">
        <v>93</v>
      </c>
      <c r="BK305" s="242">
        <f>ROUND(I305*H305,2)</f>
        <v>0</v>
      </c>
      <c r="BL305" s="15" t="s">
        <v>258</v>
      </c>
      <c r="BM305" s="241" t="s">
        <v>1975</v>
      </c>
    </row>
    <row r="306" spans="1:47" s="2" customFormat="1" ht="12">
      <c r="A306" s="37"/>
      <c r="B306" s="38"/>
      <c r="C306" s="39"/>
      <c r="D306" s="243" t="s">
        <v>183</v>
      </c>
      <c r="E306" s="39"/>
      <c r="F306" s="244" t="s">
        <v>1974</v>
      </c>
      <c r="G306" s="39"/>
      <c r="H306" s="39"/>
      <c r="I306" s="245"/>
      <c r="J306" s="39"/>
      <c r="K306" s="39"/>
      <c r="L306" s="43"/>
      <c r="M306" s="246"/>
      <c r="N306" s="247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5" t="s">
        <v>183</v>
      </c>
      <c r="AU306" s="15" t="s">
        <v>95</v>
      </c>
    </row>
    <row r="307" spans="1:51" s="13" customFormat="1" ht="12">
      <c r="A307" s="13"/>
      <c r="B307" s="248"/>
      <c r="C307" s="249"/>
      <c r="D307" s="243" t="s">
        <v>246</v>
      </c>
      <c r="E307" s="250" t="s">
        <v>1</v>
      </c>
      <c r="F307" s="251" t="s">
        <v>93</v>
      </c>
      <c r="G307" s="249"/>
      <c r="H307" s="252">
        <v>1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8" t="s">
        <v>246</v>
      </c>
      <c r="AU307" s="258" t="s">
        <v>95</v>
      </c>
      <c r="AV307" s="13" t="s">
        <v>95</v>
      </c>
      <c r="AW307" s="13" t="s">
        <v>40</v>
      </c>
      <c r="AX307" s="13" t="s">
        <v>93</v>
      </c>
      <c r="AY307" s="258" t="s">
        <v>176</v>
      </c>
    </row>
    <row r="308" spans="1:65" s="2" customFormat="1" ht="24.15" customHeight="1">
      <c r="A308" s="37"/>
      <c r="B308" s="38"/>
      <c r="C308" s="263" t="s">
        <v>613</v>
      </c>
      <c r="D308" s="263" t="s">
        <v>320</v>
      </c>
      <c r="E308" s="264" t="s">
        <v>1976</v>
      </c>
      <c r="F308" s="265" t="s">
        <v>1977</v>
      </c>
      <c r="G308" s="266" t="s">
        <v>1784</v>
      </c>
      <c r="H308" s="267">
        <v>1</v>
      </c>
      <c r="I308" s="268"/>
      <c r="J308" s="269">
        <f>ROUND(I308*H308,2)</f>
        <v>0</v>
      </c>
      <c r="K308" s="270"/>
      <c r="L308" s="271"/>
      <c r="M308" s="272" t="s">
        <v>1</v>
      </c>
      <c r="N308" s="273" t="s">
        <v>50</v>
      </c>
      <c r="O308" s="90"/>
      <c r="P308" s="239">
        <f>O308*H308</f>
        <v>0</v>
      </c>
      <c r="Q308" s="239">
        <v>0.0004</v>
      </c>
      <c r="R308" s="239">
        <f>Q308*H308</f>
        <v>0.0004</v>
      </c>
      <c r="S308" s="239">
        <v>0</v>
      </c>
      <c r="T308" s="24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1" t="s">
        <v>452</v>
      </c>
      <c r="AT308" s="241" t="s">
        <v>320</v>
      </c>
      <c r="AU308" s="241" t="s">
        <v>95</v>
      </c>
      <c r="AY308" s="15" t="s">
        <v>176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5" t="s">
        <v>93</v>
      </c>
      <c r="BK308" s="242">
        <f>ROUND(I308*H308,2)</f>
        <v>0</v>
      </c>
      <c r="BL308" s="15" t="s">
        <v>258</v>
      </c>
      <c r="BM308" s="241" t="s">
        <v>1978</v>
      </c>
    </row>
    <row r="309" spans="1:47" s="2" customFormat="1" ht="12">
      <c r="A309" s="37"/>
      <c r="B309" s="38"/>
      <c r="C309" s="39"/>
      <c r="D309" s="243" t="s">
        <v>183</v>
      </c>
      <c r="E309" s="39"/>
      <c r="F309" s="244" t="s">
        <v>1977</v>
      </c>
      <c r="G309" s="39"/>
      <c r="H309" s="39"/>
      <c r="I309" s="245"/>
      <c r="J309" s="39"/>
      <c r="K309" s="39"/>
      <c r="L309" s="43"/>
      <c r="M309" s="246"/>
      <c r="N309" s="247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183</v>
      </c>
      <c r="AU309" s="15" t="s">
        <v>95</v>
      </c>
    </row>
    <row r="310" spans="1:51" s="13" customFormat="1" ht="12">
      <c r="A310" s="13"/>
      <c r="B310" s="248"/>
      <c r="C310" s="249"/>
      <c r="D310" s="243" t="s">
        <v>246</v>
      </c>
      <c r="E310" s="250" t="s">
        <v>1</v>
      </c>
      <c r="F310" s="251" t="s">
        <v>93</v>
      </c>
      <c r="G310" s="249"/>
      <c r="H310" s="252">
        <v>1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8" t="s">
        <v>246</v>
      </c>
      <c r="AU310" s="258" t="s">
        <v>95</v>
      </c>
      <c r="AV310" s="13" t="s">
        <v>95</v>
      </c>
      <c r="AW310" s="13" t="s">
        <v>40</v>
      </c>
      <c r="AX310" s="13" t="s">
        <v>93</v>
      </c>
      <c r="AY310" s="258" t="s">
        <v>176</v>
      </c>
    </row>
    <row r="311" spans="1:63" s="12" customFormat="1" ht="22.8" customHeight="1">
      <c r="A311" s="12"/>
      <c r="B311" s="213"/>
      <c r="C311" s="214"/>
      <c r="D311" s="215" t="s">
        <v>84</v>
      </c>
      <c r="E311" s="227" t="s">
        <v>175</v>
      </c>
      <c r="F311" s="227" t="s">
        <v>504</v>
      </c>
      <c r="G311" s="214"/>
      <c r="H311" s="214"/>
      <c r="I311" s="217"/>
      <c r="J311" s="228">
        <f>BK311</f>
        <v>0</v>
      </c>
      <c r="K311" s="214"/>
      <c r="L311" s="219"/>
      <c r="M311" s="220"/>
      <c r="N311" s="221"/>
      <c r="O311" s="221"/>
      <c r="P311" s="222">
        <v>0</v>
      </c>
      <c r="Q311" s="221"/>
      <c r="R311" s="222">
        <v>0</v>
      </c>
      <c r="S311" s="221"/>
      <c r="T311" s="223"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4" t="s">
        <v>93</v>
      </c>
      <c r="AT311" s="225" t="s">
        <v>84</v>
      </c>
      <c r="AU311" s="225" t="s">
        <v>93</v>
      </c>
      <c r="AY311" s="224" t="s">
        <v>176</v>
      </c>
      <c r="BK311" s="226">
        <v>0</v>
      </c>
    </row>
    <row r="312" spans="1:63" s="12" customFormat="1" ht="22.8" customHeight="1">
      <c r="A312" s="12"/>
      <c r="B312" s="213"/>
      <c r="C312" s="214"/>
      <c r="D312" s="215" t="s">
        <v>84</v>
      </c>
      <c r="E312" s="227" t="s">
        <v>218</v>
      </c>
      <c r="F312" s="227" t="s">
        <v>1692</v>
      </c>
      <c r="G312" s="214"/>
      <c r="H312" s="214"/>
      <c r="I312" s="217"/>
      <c r="J312" s="228">
        <f>BK312</f>
        <v>0</v>
      </c>
      <c r="K312" s="214"/>
      <c r="L312" s="219"/>
      <c r="M312" s="220"/>
      <c r="N312" s="221"/>
      <c r="O312" s="221"/>
      <c r="P312" s="222">
        <f>P313</f>
        <v>0</v>
      </c>
      <c r="Q312" s="221"/>
      <c r="R312" s="222">
        <f>R313</f>
        <v>0</v>
      </c>
      <c r="S312" s="221"/>
      <c r="T312" s="223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4" t="s">
        <v>93</v>
      </c>
      <c r="AT312" s="225" t="s">
        <v>84</v>
      </c>
      <c r="AU312" s="225" t="s">
        <v>93</v>
      </c>
      <c r="AY312" s="224" t="s">
        <v>176</v>
      </c>
      <c r="BK312" s="226">
        <f>BK313</f>
        <v>0</v>
      </c>
    </row>
    <row r="313" spans="1:63" s="12" customFormat="1" ht="20.85" customHeight="1">
      <c r="A313" s="12"/>
      <c r="B313" s="213"/>
      <c r="C313" s="214"/>
      <c r="D313" s="215" t="s">
        <v>84</v>
      </c>
      <c r="E313" s="227" t="s">
        <v>716</v>
      </c>
      <c r="F313" s="227" t="s">
        <v>717</v>
      </c>
      <c r="G313" s="214"/>
      <c r="H313" s="214"/>
      <c r="I313" s="217"/>
      <c r="J313" s="228">
        <f>BK313</f>
        <v>0</v>
      </c>
      <c r="K313" s="214"/>
      <c r="L313" s="219"/>
      <c r="M313" s="220"/>
      <c r="N313" s="221"/>
      <c r="O313" s="221"/>
      <c r="P313" s="222">
        <v>0</v>
      </c>
      <c r="Q313" s="221"/>
      <c r="R313" s="222">
        <v>0</v>
      </c>
      <c r="S313" s="221"/>
      <c r="T313" s="223"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4" t="s">
        <v>93</v>
      </c>
      <c r="AT313" s="225" t="s">
        <v>84</v>
      </c>
      <c r="AU313" s="225" t="s">
        <v>95</v>
      </c>
      <c r="AY313" s="224" t="s">
        <v>176</v>
      </c>
      <c r="BK313" s="226">
        <v>0</v>
      </c>
    </row>
    <row r="314" spans="1:63" s="12" customFormat="1" ht="25.9" customHeight="1">
      <c r="A314" s="12"/>
      <c r="B314" s="213"/>
      <c r="C314" s="214"/>
      <c r="D314" s="215" t="s">
        <v>84</v>
      </c>
      <c r="E314" s="216" t="s">
        <v>769</v>
      </c>
      <c r="F314" s="216" t="s">
        <v>770</v>
      </c>
      <c r="G314" s="214"/>
      <c r="H314" s="214"/>
      <c r="I314" s="217"/>
      <c r="J314" s="218">
        <f>BK314</f>
        <v>0</v>
      </c>
      <c r="K314" s="214"/>
      <c r="L314" s="219"/>
      <c r="M314" s="220"/>
      <c r="N314" s="221"/>
      <c r="O314" s="221"/>
      <c r="P314" s="222">
        <f>P315</f>
        <v>0</v>
      </c>
      <c r="Q314" s="221"/>
      <c r="R314" s="222">
        <f>R315</f>
        <v>0</v>
      </c>
      <c r="S314" s="221"/>
      <c r="T314" s="223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4" t="s">
        <v>95</v>
      </c>
      <c r="AT314" s="225" t="s">
        <v>84</v>
      </c>
      <c r="AU314" s="225" t="s">
        <v>85</v>
      </c>
      <c r="AY314" s="224" t="s">
        <v>176</v>
      </c>
      <c r="BK314" s="226">
        <f>BK315</f>
        <v>0</v>
      </c>
    </row>
    <row r="315" spans="1:63" s="12" customFormat="1" ht="22.8" customHeight="1">
      <c r="A315" s="12"/>
      <c r="B315" s="213"/>
      <c r="C315" s="214"/>
      <c r="D315" s="215" t="s">
        <v>84</v>
      </c>
      <c r="E315" s="227" t="s">
        <v>1693</v>
      </c>
      <c r="F315" s="227" t="s">
        <v>1694</v>
      </c>
      <c r="G315" s="214"/>
      <c r="H315" s="214"/>
      <c r="I315" s="217"/>
      <c r="J315" s="228">
        <f>BK315</f>
        <v>0</v>
      </c>
      <c r="K315" s="214"/>
      <c r="L315" s="219"/>
      <c r="M315" s="220"/>
      <c r="N315" s="221"/>
      <c r="O315" s="221"/>
      <c r="P315" s="222">
        <v>0</v>
      </c>
      <c r="Q315" s="221"/>
      <c r="R315" s="222">
        <v>0</v>
      </c>
      <c r="S315" s="221"/>
      <c r="T315" s="223"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4" t="s">
        <v>95</v>
      </c>
      <c r="AT315" s="225" t="s">
        <v>84</v>
      </c>
      <c r="AU315" s="225" t="s">
        <v>93</v>
      </c>
      <c r="AY315" s="224" t="s">
        <v>176</v>
      </c>
      <c r="BK315" s="226">
        <v>0</v>
      </c>
    </row>
    <row r="316" spans="1:63" s="12" customFormat="1" ht="25.9" customHeight="1">
      <c r="A316" s="12"/>
      <c r="B316" s="213"/>
      <c r="C316" s="214"/>
      <c r="D316" s="215" t="s">
        <v>84</v>
      </c>
      <c r="E316" s="216" t="s">
        <v>320</v>
      </c>
      <c r="F316" s="216" t="s">
        <v>777</v>
      </c>
      <c r="G316" s="214"/>
      <c r="H316" s="214"/>
      <c r="I316" s="217"/>
      <c r="J316" s="218">
        <f>BK316</f>
        <v>0</v>
      </c>
      <c r="K316" s="214"/>
      <c r="L316" s="219"/>
      <c r="M316" s="220"/>
      <c r="N316" s="221"/>
      <c r="O316" s="221"/>
      <c r="P316" s="222">
        <f>P317</f>
        <v>0</v>
      </c>
      <c r="Q316" s="221"/>
      <c r="R316" s="222">
        <f>R317</f>
        <v>0</v>
      </c>
      <c r="S316" s="221"/>
      <c r="T316" s="223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24" t="s">
        <v>129</v>
      </c>
      <c r="AT316" s="225" t="s">
        <v>84</v>
      </c>
      <c r="AU316" s="225" t="s">
        <v>85</v>
      </c>
      <c r="AY316" s="224" t="s">
        <v>176</v>
      </c>
      <c r="BK316" s="226">
        <f>BK317</f>
        <v>0</v>
      </c>
    </row>
    <row r="317" spans="1:63" s="12" customFormat="1" ht="22.8" customHeight="1">
      <c r="A317" s="12"/>
      <c r="B317" s="213"/>
      <c r="C317" s="214"/>
      <c r="D317" s="215" t="s">
        <v>84</v>
      </c>
      <c r="E317" s="227" t="s">
        <v>1641</v>
      </c>
      <c r="F317" s="227" t="s">
        <v>1642</v>
      </c>
      <c r="G317" s="214"/>
      <c r="H317" s="214"/>
      <c r="I317" s="217"/>
      <c r="J317" s="228">
        <f>BK317</f>
        <v>0</v>
      </c>
      <c r="K317" s="214"/>
      <c r="L317" s="219"/>
      <c r="M317" s="277"/>
      <c r="N317" s="278"/>
      <c r="O317" s="278"/>
      <c r="P317" s="279">
        <v>0</v>
      </c>
      <c r="Q317" s="278"/>
      <c r="R317" s="279">
        <v>0</v>
      </c>
      <c r="S317" s="278"/>
      <c r="T317" s="280"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24" t="s">
        <v>129</v>
      </c>
      <c r="AT317" s="225" t="s">
        <v>84</v>
      </c>
      <c r="AU317" s="225" t="s">
        <v>93</v>
      </c>
      <c r="AY317" s="224" t="s">
        <v>176</v>
      </c>
      <c r="BK317" s="226">
        <v>0</v>
      </c>
    </row>
    <row r="318" spans="1:31" s="2" customFormat="1" ht="6.95" customHeight="1">
      <c r="A318" s="37"/>
      <c r="B318" s="65"/>
      <c r="C318" s="66"/>
      <c r="D318" s="66"/>
      <c r="E318" s="66"/>
      <c r="F318" s="66"/>
      <c r="G318" s="66"/>
      <c r="H318" s="66"/>
      <c r="I318" s="66"/>
      <c r="J318" s="66"/>
      <c r="K318" s="66"/>
      <c r="L318" s="43"/>
      <c r="M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</sheetData>
  <sheetProtection password="CC35" sheet="1" objects="1" scenarios="1" formatColumns="0" formatRows="0" autoFilter="0"/>
  <autoFilter ref="C132:K31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142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19</v>
      </c>
      <c r="G11" s="37"/>
      <c r="H11" s="37"/>
      <c r="I11" s="150" t="s">
        <v>20</v>
      </c>
      <c r="J11" s="140" t="s">
        <v>143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144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145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146</v>
      </c>
      <c r="F21" s="37"/>
      <c r="G21" s="37"/>
      <c r="H21" s="37"/>
      <c r="I21" s="150" t="s">
        <v>34</v>
      </c>
      <c r="J21" s="140" t="s">
        <v>147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ROUND((SUM(BE121:BE163)),2)</f>
        <v>0</v>
      </c>
      <c r="G33" s="37"/>
      <c r="H33" s="37"/>
      <c r="I33" s="166">
        <v>0.21</v>
      </c>
      <c r="J33" s="165">
        <f>ROUND(((SUM(BE121:BE163))*I33),2)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ROUND((SUM(BF121:BF163)),2)</f>
        <v>0</v>
      </c>
      <c r="G34" s="37"/>
      <c r="H34" s="37"/>
      <c r="I34" s="166">
        <v>0.15</v>
      </c>
      <c r="J34" s="165">
        <f>ROUND(((SUM(BF121:BF163))*I34),2)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ROUND((SUM(BG121:BG163)),2)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ROUND((SUM(BH121:BH163)),2)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ROUND((SUM(BI121:BI163)),2)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 hidden="1">
      <c r="A86" s="37"/>
      <c r="B86" s="38"/>
      <c r="C86" s="39"/>
      <c r="D86" s="39"/>
      <c r="E86" s="75" t="str">
        <f>E9</f>
        <v>2022_3.0 - SOUPIS VEDLEJŠÍCH A OSTATNÍCH NÁKLADŮ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 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 xml:space="preserve">Město  Třeboň</v>
      </c>
      <c r="G90" s="39"/>
      <c r="H90" s="39"/>
      <c r="I90" s="30" t="s">
        <v>37</v>
      </c>
      <c r="J90" s="35" t="str">
        <f>E21</f>
        <v>Vodohospodářský rozvoj a výstavba,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J121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154</v>
      </c>
      <c r="E96" s="193"/>
      <c r="F96" s="193"/>
      <c r="G96" s="193"/>
      <c r="H96" s="193"/>
      <c r="I96" s="193"/>
      <c r="J96" s="194">
        <f>J122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155</v>
      </c>
      <c r="E97" s="198"/>
      <c r="F97" s="198"/>
      <c r="G97" s="198"/>
      <c r="H97" s="198"/>
      <c r="I97" s="198"/>
      <c r="J97" s="199">
        <f>J123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156</v>
      </c>
      <c r="E98" s="198"/>
      <c r="F98" s="198"/>
      <c r="G98" s="198"/>
      <c r="H98" s="198"/>
      <c r="I98" s="198"/>
      <c r="J98" s="199">
        <f>J148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157</v>
      </c>
      <c r="E99" s="198"/>
      <c r="F99" s="198"/>
      <c r="G99" s="198"/>
      <c r="H99" s="198"/>
      <c r="I99" s="198"/>
      <c r="J99" s="199">
        <f>J151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158</v>
      </c>
      <c r="E100" s="198"/>
      <c r="F100" s="198"/>
      <c r="G100" s="198"/>
      <c r="H100" s="198"/>
      <c r="I100" s="198"/>
      <c r="J100" s="199">
        <f>J155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6"/>
      <c r="C101" s="132"/>
      <c r="D101" s="197" t="s">
        <v>159</v>
      </c>
      <c r="E101" s="198"/>
      <c r="F101" s="198"/>
      <c r="G101" s="198"/>
      <c r="H101" s="198"/>
      <c r="I101" s="198"/>
      <c r="J101" s="199">
        <f>J159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1" t="s">
        <v>160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0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5" t="str">
        <f>E7</f>
        <v>Odkanalizování Holičky</v>
      </c>
      <c r="F111" s="30"/>
      <c r="G111" s="30"/>
      <c r="H111" s="30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141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2022_3.0 - SOUPIS VEDLEJŠÍCH A OSTATNÍCH NÁKLADŮ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0" t="s">
        <v>22</v>
      </c>
      <c r="D115" s="39"/>
      <c r="E115" s="39"/>
      <c r="F115" s="25" t="str">
        <f>F12</f>
        <v>Třeboň Holičky</v>
      </c>
      <c r="G115" s="39"/>
      <c r="H115" s="39"/>
      <c r="I115" s="30" t="s">
        <v>24</v>
      </c>
      <c r="J115" s="78" t="str">
        <f>IF(J12="","",J12)</f>
        <v>21. 4. 2023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0" t="s">
        <v>30</v>
      </c>
      <c r="D117" s="39"/>
      <c r="E117" s="39"/>
      <c r="F117" s="25" t="str">
        <f>E15</f>
        <v xml:space="preserve">Město  Třeboň</v>
      </c>
      <c r="G117" s="39"/>
      <c r="H117" s="39"/>
      <c r="I117" s="30" t="s">
        <v>37</v>
      </c>
      <c r="J117" s="35" t="str">
        <f>E21</f>
        <v>Vodohospodářský rozvoj a výstavba, a.s.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0" t="s">
        <v>35</v>
      </c>
      <c r="D118" s="39"/>
      <c r="E118" s="39"/>
      <c r="F118" s="25" t="str">
        <f>IF(E18="","",E18)</f>
        <v>Vyplň údaj</v>
      </c>
      <c r="G118" s="39"/>
      <c r="H118" s="39"/>
      <c r="I118" s="30" t="s">
        <v>41</v>
      </c>
      <c r="J118" s="35" t="str">
        <f>E24</f>
        <v>Dvořák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201"/>
      <c r="B120" s="202"/>
      <c r="C120" s="203" t="s">
        <v>161</v>
      </c>
      <c r="D120" s="204" t="s">
        <v>70</v>
      </c>
      <c r="E120" s="204" t="s">
        <v>66</v>
      </c>
      <c r="F120" s="204" t="s">
        <v>67</v>
      </c>
      <c r="G120" s="204" t="s">
        <v>162</v>
      </c>
      <c r="H120" s="204" t="s">
        <v>163</v>
      </c>
      <c r="I120" s="204" t="s">
        <v>164</v>
      </c>
      <c r="J120" s="205" t="s">
        <v>151</v>
      </c>
      <c r="K120" s="206" t="s">
        <v>165</v>
      </c>
      <c r="L120" s="207"/>
      <c r="M120" s="99" t="s">
        <v>1</v>
      </c>
      <c r="N120" s="100" t="s">
        <v>49</v>
      </c>
      <c r="O120" s="100" t="s">
        <v>166</v>
      </c>
      <c r="P120" s="100" t="s">
        <v>167</v>
      </c>
      <c r="Q120" s="100" t="s">
        <v>168</v>
      </c>
      <c r="R120" s="100" t="s">
        <v>169</v>
      </c>
      <c r="S120" s="100" t="s">
        <v>170</v>
      </c>
      <c r="T120" s="101" t="s">
        <v>171</v>
      </c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63" s="2" customFormat="1" ht="22.8" customHeight="1">
      <c r="A121" s="37"/>
      <c r="B121" s="38"/>
      <c r="C121" s="106" t="s">
        <v>172</v>
      </c>
      <c r="D121" s="39"/>
      <c r="E121" s="39"/>
      <c r="F121" s="39"/>
      <c r="G121" s="39"/>
      <c r="H121" s="39"/>
      <c r="I121" s="39"/>
      <c r="J121" s="208">
        <f>BK121</f>
        <v>0</v>
      </c>
      <c r="K121" s="39"/>
      <c r="L121" s="43"/>
      <c r="M121" s="102"/>
      <c r="N121" s="209"/>
      <c r="O121" s="103"/>
      <c r="P121" s="210">
        <f>P122</f>
        <v>0</v>
      </c>
      <c r="Q121" s="103"/>
      <c r="R121" s="210">
        <f>R122</f>
        <v>0</v>
      </c>
      <c r="S121" s="103"/>
      <c r="T121" s="211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5" t="s">
        <v>84</v>
      </c>
      <c r="AU121" s="15" t="s">
        <v>153</v>
      </c>
      <c r="BK121" s="212">
        <f>BK122</f>
        <v>0</v>
      </c>
    </row>
    <row r="122" spans="1:63" s="12" customFormat="1" ht="25.9" customHeight="1">
      <c r="A122" s="12"/>
      <c r="B122" s="213"/>
      <c r="C122" s="214"/>
      <c r="D122" s="215" t="s">
        <v>84</v>
      </c>
      <c r="E122" s="216" t="s">
        <v>173</v>
      </c>
      <c r="F122" s="216" t="s">
        <v>174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P123+P148+P151+P155+P159</f>
        <v>0</v>
      </c>
      <c r="Q122" s="221"/>
      <c r="R122" s="222">
        <f>R123+R148+R151+R155+R159</f>
        <v>0</v>
      </c>
      <c r="S122" s="221"/>
      <c r="T122" s="223">
        <f>T123+T148+T151+T155+T159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175</v>
      </c>
      <c r="AT122" s="225" t="s">
        <v>84</v>
      </c>
      <c r="AU122" s="225" t="s">
        <v>85</v>
      </c>
      <c r="AY122" s="224" t="s">
        <v>176</v>
      </c>
      <c r="BK122" s="226">
        <f>BK123+BK148+BK151+BK155+BK159</f>
        <v>0</v>
      </c>
    </row>
    <row r="123" spans="1:63" s="12" customFormat="1" ht="22.8" customHeight="1">
      <c r="A123" s="12"/>
      <c r="B123" s="213"/>
      <c r="C123" s="214"/>
      <c r="D123" s="215" t="s">
        <v>84</v>
      </c>
      <c r="E123" s="227" t="s">
        <v>85</v>
      </c>
      <c r="F123" s="227" t="s">
        <v>174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SUM(P124:P147)</f>
        <v>0</v>
      </c>
      <c r="Q123" s="221"/>
      <c r="R123" s="222">
        <f>SUM(R124:R147)</f>
        <v>0</v>
      </c>
      <c r="S123" s="221"/>
      <c r="T123" s="223">
        <f>SUM(T124:T147)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175</v>
      </c>
      <c r="AT123" s="225" t="s">
        <v>84</v>
      </c>
      <c r="AU123" s="225" t="s">
        <v>93</v>
      </c>
      <c r="AY123" s="224" t="s">
        <v>176</v>
      </c>
      <c r="BK123" s="226">
        <f>SUM(BK124:BK147)</f>
        <v>0</v>
      </c>
    </row>
    <row r="124" spans="1:65" s="2" customFormat="1" ht="24.15" customHeight="1">
      <c r="A124" s="37"/>
      <c r="B124" s="38"/>
      <c r="C124" s="229" t="s">
        <v>93</v>
      </c>
      <c r="D124" s="229" t="s">
        <v>177</v>
      </c>
      <c r="E124" s="230" t="s">
        <v>178</v>
      </c>
      <c r="F124" s="231" t="s">
        <v>179</v>
      </c>
      <c r="G124" s="232" t="s">
        <v>180</v>
      </c>
      <c r="H124" s="233">
        <v>1</v>
      </c>
      <c r="I124" s="234"/>
      <c r="J124" s="235">
        <f>ROUND(I124*H124,2)</f>
        <v>0</v>
      </c>
      <c r="K124" s="236"/>
      <c r="L124" s="43"/>
      <c r="M124" s="237" t="s">
        <v>1</v>
      </c>
      <c r="N124" s="238" t="s">
        <v>50</v>
      </c>
      <c r="O124" s="90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1" t="s">
        <v>181</v>
      </c>
      <c r="AT124" s="241" t="s">
        <v>177</v>
      </c>
      <c r="AU124" s="241" t="s">
        <v>95</v>
      </c>
      <c r="AY124" s="15" t="s">
        <v>176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5" t="s">
        <v>93</v>
      </c>
      <c r="BK124" s="242">
        <f>ROUND(I124*H124,2)</f>
        <v>0</v>
      </c>
      <c r="BL124" s="15" t="s">
        <v>181</v>
      </c>
      <c r="BM124" s="241" t="s">
        <v>182</v>
      </c>
    </row>
    <row r="125" spans="1:47" s="2" customFormat="1" ht="12">
      <c r="A125" s="37"/>
      <c r="B125" s="38"/>
      <c r="C125" s="39"/>
      <c r="D125" s="243" t="s">
        <v>183</v>
      </c>
      <c r="E125" s="39"/>
      <c r="F125" s="244" t="s">
        <v>179</v>
      </c>
      <c r="G125" s="39"/>
      <c r="H125" s="39"/>
      <c r="I125" s="245"/>
      <c r="J125" s="39"/>
      <c r="K125" s="39"/>
      <c r="L125" s="43"/>
      <c r="M125" s="246"/>
      <c r="N125" s="247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5" t="s">
        <v>183</v>
      </c>
      <c r="AU125" s="15" t="s">
        <v>95</v>
      </c>
    </row>
    <row r="126" spans="1:65" s="2" customFormat="1" ht="24.15" customHeight="1">
      <c r="A126" s="37"/>
      <c r="B126" s="38"/>
      <c r="C126" s="229" t="s">
        <v>95</v>
      </c>
      <c r="D126" s="229" t="s">
        <v>177</v>
      </c>
      <c r="E126" s="230" t="s">
        <v>184</v>
      </c>
      <c r="F126" s="231" t="s">
        <v>185</v>
      </c>
      <c r="G126" s="232" t="s">
        <v>180</v>
      </c>
      <c r="H126" s="233">
        <v>1</v>
      </c>
      <c r="I126" s="234"/>
      <c r="J126" s="235">
        <f>ROUND(I126*H126,2)</f>
        <v>0</v>
      </c>
      <c r="K126" s="236"/>
      <c r="L126" s="43"/>
      <c r="M126" s="237" t="s">
        <v>1</v>
      </c>
      <c r="N126" s="238" t="s">
        <v>50</v>
      </c>
      <c r="O126" s="90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1" t="s">
        <v>181</v>
      </c>
      <c r="AT126" s="241" t="s">
        <v>177</v>
      </c>
      <c r="AU126" s="241" t="s">
        <v>95</v>
      </c>
      <c r="AY126" s="15" t="s">
        <v>176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5" t="s">
        <v>93</v>
      </c>
      <c r="BK126" s="242">
        <f>ROUND(I126*H126,2)</f>
        <v>0</v>
      </c>
      <c r="BL126" s="15" t="s">
        <v>181</v>
      </c>
      <c r="BM126" s="241" t="s">
        <v>186</v>
      </c>
    </row>
    <row r="127" spans="1:47" s="2" customFormat="1" ht="12">
      <c r="A127" s="37"/>
      <c r="B127" s="38"/>
      <c r="C127" s="39"/>
      <c r="D127" s="243" t="s">
        <v>183</v>
      </c>
      <c r="E127" s="39"/>
      <c r="F127" s="244" t="s">
        <v>187</v>
      </c>
      <c r="G127" s="39"/>
      <c r="H127" s="39"/>
      <c r="I127" s="245"/>
      <c r="J127" s="39"/>
      <c r="K127" s="39"/>
      <c r="L127" s="43"/>
      <c r="M127" s="246"/>
      <c r="N127" s="247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183</v>
      </c>
      <c r="AU127" s="15" t="s">
        <v>95</v>
      </c>
    </row>
    <row r="128" spans="1:65" s="2" customFormat="1" ht="24.15" customHeight="1">
      <c r="A128" s="37"/>
      <c r="B128" s="38"/>
      <c r="C128" s="229" t="s">
        <v>188</v>
      </c>
      <c r="D128" s="229" t="s">
        <v>177</v>
      </c>
      <c r="E128" s="230" t="s">
        <v>189</v>
      </c>
      <c r="F128" s="231" t="s">
        <v>190</v>
      </c>
      <c r="G128" s="232" t="s">
        <v>180</v>
      </c>
      <c r="H128" s="233">
        <v>1</v>
      </c>
      <c r="I128" s="234"/>
      <c r="J128" s="235">
        <f>ROUND(I128*H128,2)</f>
        <v>0</v>
      </c>
      <c r="K128" s="236"/>
      <c r="L128" s="43"/>
      <c r="M128" s="237" t="s">
        <v>1</v>
      </c>
      <c r="N128" s="238" t="s">
        <v>50</v>
      </c>
      <c r="O128" s="90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1" t="s">
        <v>181</v>
      </c>
      <c r="AT128" s="241" t="s">
        <v>177</v>
      </c>
      <c r="AU128" s="241" t="s">
        <v>95</v>
      </c>
      <c r="AY128" s="15" t="s">
        <v>176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5" t="s">
        <v>93</v>
      </c>
      <c r="BK128" s="242">
        <f>ROUND(I128*H128,2)</f>
        <v>0</v>
      </c>
      <c r="BL128" s="15" t="s">
        <v>181</v>
      </c>
      <c r="BM128" s="241" t="s">
        <v>191</v>
      </c>
    </row>
    <row r="129" spans="1:47" s="2" customFormat="1" ht="12">
      <c r="A129" s="37"/>
      <c r="B129" s="38"/>
      <c r="C129" s="39"/>
      <c r="D129" s="243" t="s">
        <v>183</v>
      </c>
      <c r="E129" s="39"/>
      <c r="F129" s="244" t="s">
        <v>190</v>
      </c>
      <c r="G129" s="39"/>
      <c r="H129" s="39"/>
      <c r="I129" s="245"/>
      <c r="J129" s="39"/>
      <c r="K129" s="39"/>
      <c r="L129" s="43"/>
      <c r="M129" s="246"/>
      <c r="N129" s="247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183</v>
      </c>
      <c r="AU129" s="15" t="s">
        <v>95</v>
      </c>
    </row>
    <row r="130" spans="1:65" s="2" customFormat="1" ht="66.75" customHeight="1">
      <c r="A130" s="37"/>
      <c r="B130" s="38"/>
      <c r="C130" s="229" t="s">
        <v>129</v>
      </c>
      <c r="D130" s="229" t="s">
        <v>177</v>
      </c>
      <c r="E130" s="230" t="s">
        <v>192</v>
      </c>
      <c r="F130" s="231" t="s">
        <v>193</v>
      </c>
      <c r="G130" s="232" t="s">
        <v>180</v>
      </c>
      <c r="H130" s="233">
        <v>1</v>
      </c>
      <c r="I130" s="234"/>
      <c r="J130" s="235">
        <f>ROUND(I130*H130,2)</f>
        <v>0</v>
      </c>
      <c r="K130" s="236"/>
      <c r="L130" s="43"/>
      <c r="M130" s="237" t="s">
        <v>1</v>
      </c>
      <c r="N130" s="238" t="s">
        <v>50</v>
      </c>
      <c r="O130" s="90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1" t="s">
        <v>181</v>
      </c>
      <c r="AT130" s="241" t="s">
        <v>177</v>
      </c>
      <c r="AU130" s="241" t="s">
        <v>95</v>
      </c>
      <c r="AY130" s="15" t="s">
        <v>176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5" t="s">
        <v>93</v>
      </c>
      <c r="BK130" s="242">
        <f>ROUND(I130*H130,2)</f>
        <v>0</v>
      </c>
      <c r="BL130" s="15" t="s">
        <v>181</v>
      </c>
      <c r="BM130" s="241" t="s">
        <v>194</v>
      </c>
    </row>
    <row r="131" spans="1:47" s="2" customFormat="1" ht="12">
      <c r="A131" s="37"/>
      <c r="B131" s="38"/>
      <c r="C131" s="39"/>
      <c r="D131" s="243" t="s">
        <v>183</v>
      </c>
      <c r="E131" s="39"/>
      <c r="F131" s="244" t="s">
        <v>195</v>
      </c>
      <c r="G131" s="39"/>
      <c r="H131" s="39"/>
      <c r="I131" s="245"/>
      <c r="J131" s="39"/>
      <c r="K131" s="39"/>
      <c r="L131" s="43"/>
      <c r="M131" s="246"/>
      <c r="N131" s="247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5" t="s">
        <v>183</v>
      </c>
      <c r="AU131" s="15" t="s">
        <v>95</v>
      </c>
    </row>
    <row r="132" spans="1:65" s="2" customFormat="1" ht="24.15" customHeight="1">
      <c r="A132" s="37"/>
      <c r="B132" s="38"/>
      <c r="C132" s="229" t="s">
        <v>196</v>
      </c>
      <c r="D132" s="229" t="s">
        <v>177</v>
      </c>
      <c r="E132" s="230" t="s">
        <v>197</v>
      </c>
      <c r="F132" s="231" t="s">
        <v>198</v>
      </c>
      <c r="G132" s="232" t="s">
        <v>180</v>
      </c>
      <c r="H132" s="233">
        <v>1</v>
      </c>
      <c r="I132" s="234"/>
      <c r="J132" s="235">
        <f>ROUND(I132*H132,2)</f>
        <v>0</v>
      </c>
      <c r="K132" s="236"/>
      <c r="L132" s="43"/>
      <c r="M132" s="237" t="s">
        <v>1</v>
      </c>
      <c r="N132" s="238" t="s">
        <v>50</v>
      </c>
      <c r="O132" s="90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1" t="s">
        <v>181</v>
      </c>
      <c r="AT132" s="241" t="s">
        <v>177</v>
      </c>
      <c r="AU132" s="241" t="s">
        <v>95</v>
      </c>
      <c r="AY132" s="15" t="s">
        <v>176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5" t="s">
        <v>93</v>
      </c>
      <c r="BK132" s="242">
        <f>ROUND(I132*H132,2)</f>
        <v>0</v>
      </c>
      <c r="BL132" s="15" t="s">
        <v>181</v>
      </c>
      <c r="BM132" s="241" t="s">
        <v>199</v>
      </c>
    </row>
    <row r="133" spans="1:47" s="2" customFormat="1" ht="12">
      <c r="A133" s="37"/>
      <c r="B133" s="38"/>
      <c r="C133" s="39"/>
      <c r="D133" s="243" t="s">
        <v>183</v>
      </c>
      <c r="E133" s="39"/>
      <c r="F133" s="244" t="s">
        <v>200</v>
      </c>
      <c r="G133" s="39"/>
      <c r="H133" s="39"/>
      <c r="I133" s="245"/>
      <c r="J133" s="39"/>
      <c r="K133" s="39"/>
      <c r="L133" s="43"/>
      <c r="M133" s="246"/>
      <c r="N133" s="24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183</v>
      </c>
      <c r="AU133" s="15" t="s">
        <v>95</v>
      </c>
    </row>
    <row r="134" spans="1:65" s="2" customFormat="1" ht="24.15" customHeight="1">
      <c r="A134" s="37"/>
      <c r="B134" s="38"/>
      <c r="C134" s="229" t="s">
        <v>175</v>
      </c>
      <c r="D134" s="229" t="s">
        <v>177</v>
      </c>
      <c r="E134" s="230" t="s">
        <v>201</v>
      </c>
      <c r="F134" s="231" t="s">
        <v>202</v>
      </c>
      <c r="G134" s="232" t="s">
        <v>180</v>
      </c>
      <c r="H134" s="233">
        <v>1</v>
      </c>
      <c r="I134" s="234"/>
      <c r="J134" s="235">
        <f>ROUND(I134*H134,2)</f>
        <v>0</v>
      </c>
      <c r="K134" s="236"/>
      <c r="L134" s="43"/>
      <c r="M134" s="237" t="s">
        <v>1</v>
      </c>
      <c r="N134" s="238" t="s">
        <v>50</v>
      </c>
      <c r="O134" s="90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1" t="s">
        <v>181</v>
      </c>
      <c r="AT134" s="241" t="s">
        <v>177</v>
      </c>
      <c r="AU134" s="241" t="s">
        <v>95</v>
      </c>
      <c r="AY134" s="15" t="s">
        <v>176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5" t="s">
        <v>93</v>
      </c>
      <c r="BK134" s="242">
        <f>ROUND(I134*H134,2)</f>
        <v>0</v>
      </c>
      <c r="BL134" s="15" t="s">
        <v>181</v>
      </c>
      <c r="BM134" s="241" t="s">
        <v>203</v>
      </c>
    </row>
    <row r="135" spans="1:47" s="2" customFormat="1" ht="12">
      <c r="A135" s="37"/>
      <c r="B135" s="38"/>
      <c r="C135" s="39"/>
      <c r="D135" s="243" t="s">
        <v>183</v>
      </c>
      <c r="E135" s="39"/>
      <c r="F135" s="244" t="s">
        <v>202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183</v>
      </c>
      <c r="AU135" s="15" t="s">
        <v>95</v>
      </c>
    </row>
    <row r="136" spans="1:65" s="2" customFormat="1" ht="24.15" customHeight="1">
      <c r="A136" s="37"/>
      <c r="B136" s="38"/>
      <c r="C136" s="229" t="s">
        <v>204</v>
      </c>
      <c r="D136" s="229" t="s">
        <v>177</v>
      </c>
      <c r="E136" s="230" t="s">
        <v>205</v>
      </c>
      <c r="F136" s="231" t="s">
        <v>206</v>
      </c>
      <c r="G136" s="232" t="s">
        <v>180</v>
      </c>
      <c r="H136" s="233">
        <v>1</v>
      </c>
      <c r="I136" s="234"/>
      <c r="J136" s="235">
        <f>ROUND(I136*H136,2)</f>
        <v>0</v>
      </c>
      <c r="K136" s="236"/>
      <c r="L136" s="43"/>
      <c r="M136" s="237" t="s">
        <v>1</v>
      </c>
      <c r="N136" s="238" t="s">
        <v>50</v>
      </c>
      <c r="O136" s="90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1" t="s">
        <v>181</v>
      </c>
      <c r="AT136" s="241" t="s">
        <v>177</v>
      </c>
      <c r="AU136" s="241" t="s">
        <v>95</v>
      </c>
      <c r="AY136" s="15" t="s">
        <v>176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5" t="s">
        <v>93</v>
      </c>
      <c r="BK136" s="242">
        <f>ROUND(I136*H136,2)</f>
        <v>0</v>
      </c>
      <c r="BL136" s="15" t="s">
        <v>181</v>
      </c>
      <c r="BM136" s="241" t="s">
        <v>207</v>
      </c>
    </row>
    <row r="137" spans="1:47" s="2" customFormat="1" ht="12">
      <c r="A137" s="37"/>
      <c r="B137" s="38"/>
      <c r="C137" s="39"/>
      <c r="D137" s="243" t="s">
        <v>183</v>
      </c>
      <c r="E137" s="39"/>
      <c r="F137" s="244" t="s">
        <v>206</v>
      </c>
      <c r="G137" s="39"/>
      <c r="H137" s="39"/>
      <c r="I137" s="245"/>
      <c r="J137" s="39"/>
      <c r="K137" s="39"/>
      <c r="L137" s="43"/>
      <c r="M137" s="246"/>
      <c r="N137" s="24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183</v>
      </c>
      <c r="AU137" s="15" t="s">
        <v>95</v>
      </c>
    </row>
    <row r="138" spans="1:65" s="2" customFormat="1" ht="66.75" customHeight="1">
      <c r="A138" s="37"/>
      <c r="B138" s="38"/>
      <c r="C138" s="229" t="s">
        <v>208</v>
      </c>
      <c r="D138" s="229" t="s">
        <v>177</v>
      </c>
      <c r="E138" s="230" t="s">
        <v>209</v>
      </c>
      <c r="F138" s="231" t="s">
        <v>210</v>
      </c>
      <c r="G138" s="232" t="s">
        <v>180</v>
      </c>
      <c r="H138" s="233">
        <v>1</v>
      </c>
      <c r="I138" s="234"/>
      <c r="J138" s="235">
        <f>ROUND(I138*H138,2)</f>
        <v>0</v>
      </c>
      <c r="K138" s="236"/>
      <c r="L138" s="43"/>
      <c r="M138" s="237" t="s">
        <v>1</v>
      </c>
      <c r="N138" s="238" t="s">
        <v>50</v>
      </c>
      <c r="O138" s="90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1" t="s">
        <v>181</v>
      </c>
      <c r="AT138" s="241" t="s">
        <v>177</v>
      </c>
      <c r="AU138" s="241" t="s">
        <v>95</v>
      </c>
      <c r="AY138" s="15" t="s">
        <v>176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5" t="s">
        <v>93</v>
      </c>
      <c r="BK138" s="242">
        <f>ROUND(I138*H138,2)</f>
        <v>0</v>
      </c>
      <c r="BL138" s="15" t="s">
        <v>181</v>
      </c>
      <c r="BM138" s="241" t="s">
        <v>211</v>
      </c>
    </row>
    <row r="139" spans="1:47" s="2" customFormat="1" ht="12">
      <c r="A139" s="37"/>
      <c r="B139" s="38"/>
      <c r="C139" s="39"/>
      <c r="D139" s="243" t="s">
        <v>183</v>
      </c>
      <c r="E139" s="39"/>
      <c r="F139" s="244" t="s">
        <v>212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183</v>
      </c>
      <c r="AU139" s="15" t="s">
        <v>95</v>
      </c>
    </row>
    <row r="140" spans="1:65" s="2" customFormat="1" ht="24.15" customHeight="1">
      <c r="A140" s="37"/>
      <c r="B140" s="38"/>
      <c r="C140" s="229" t="s">
        <v>213</v>
      </c>
      <c r="D140" s="229" t="s">
        <v>177</v>
      </c>
      <c r="E140" s="230" t="s">
        <v>214</v>
      </c>
      <c r="F140" s="231" t="s">
        <v>215</v>
      </c>
      <c r="G140" s="232" t="s">
        <v>180</v>
      </c>
      <c r="H140" s="233">
        <v>1</v>
      </c>
      <c r="I140" s="234"/>
      <c r="J140" s="235">
        <f>ROUND(I140*H140,2)</f>
        <v>0</v>
      </c>
      <c r="K140" s="236"/>
      <c r="L140" s="43"/>
      <c r="M140" s="237" t="s">
        <v>1</v>
      </c>
      <c r="N140" s="238" t="s">
        <v>50</v>
      </c>
      <c r="O140" s="90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181</v>
      </c>
      <c r="AT140" s="241" t="s">
        <v>177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181</v>
      </c>
      <c r="BM140" s="241" t="s">
        <v>216</v>
      </c>
    </row>
    <row r="141" spans="1:47" s="2" customFormat="1" ht="12">
      <c r="A141" s="37"/>
      <c r="B141" s="38"/>
      <c r="C141" s="39"/>
      <c r="D141" s="243" t="s">
        <v>183</v>
      </c>
      <c r="E141" s="39"/>
      <c r="F141" s="244" t="s">
        <v>217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183</v>
      </c>
      <c r="AU141" s="15" t="s">
        <v>95</v>
      </c>
    </row>
    <row r="142" spans="1:65" s="2" customFormat="1" ht="33" customHeight="1">
      <c r="A142" s="37"/>
      <c r="B142" s="38"/>
      <c r="C142" s="229" t="s">
        <v>218</v>
      </c>
      <c r="D142" s="229" t="s">
        <v>177</v>
      </c>
      <c r="E142" s="230" t="s">
        <v>219</v>
      </c>
      <c r="F142" s="231" t="s">
        <v>220</v>
      </c>
      <c r="G142" s="232" t="s">
        <v>180</v>
      </c>
      <c r="H142" s="233">
        <v>1</v>
      </c>
      <c r="I142" s="234"/>
      <c r="J142" s="235">
        <f>ROUND(I142*H142,2)</f>
        <v>0</v>
      </c>
      <c r="K142" s="236"/>
      <c r="L142" s="43"/>
      <c r="M142" s="237" t="s">
        <v>1</v>
      </c>
      <c r="N142" s="238" t="s">
        <v>50</v>
      </c>
      <c r="O142" s="90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1" t="s">
        <v>181</v>
      </c>
      <c r="AT142" s="241" t="s">
        <v>177</v>
      </c>
      <c r="AU142" s="241" t="s">
        <v>95</v>
      </c>
      <c r="AY142" s="15" t="s">
        <v>176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5" t="s">
        <v>93</v>
      </c>
      <c r="BK142" s="242">
        <f>ROUND(I142*H142,2)</f>
        <v>0</v>
      </c>
      <c r="BL142" s="15" t="s">
        <v>181</v>
      </c>
      <c r="BM142" s="241" t="s">
        <v>221</v>
      </c>
    </row>
    <row r="143" spans="1:47" s="2" customFormat="1" ht="12">
      <c r="A143" s="37"/>
      <c r="B143" s="38"/>
      <c r="C143" s="39"/>
      <c r="D143" s="243" t="s">
        <v>183</v>
      </c>
      <c r="E143" s="39"/>
      <c r="F143" s="244" t="s">
        <v>222</v>
      </c>
      <c r="G143" s="39"/>
      <c r="H143" s="39"/>
      <c r="I143" s="245"/>
      <c r="J143" s="39"/>
      <c r="K143" s="39"/>
      <c r="L143" s="43"/>
      <c r="M143" s="246"/>
      <c r="N143" s="247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183</v>
      </c>
      <c r="AU143" s="15" t="s">
        <v>95</v>
      </c>
    </row>
    <row r="144" spans="1:65" s="2" customFormat="1" ht="24.15" customHeight="1">
      <c r="A144" s="37"/>
      <c r="B144" s="38"/>
      <c r="C144" s="229" t="s">
        <v>223</v>
      </c>
      <c r="D144" s="229" t="s">
        <v>177</v>
      </c>
      <c r="E144" s="230" t="s">
        <v>224</v>
      </c>
      <c r="F144" s="231" t="s">
        <v>225</v>
      </c>
      <c r="G144" s="232" t="s">
        <v>180</v>
      </c>
      <c r="H144" s="233">
        <v>1</v>
      </c>
      <c r="I144" s="234"/>
      <c r="J144" s="235">
        <f>ROUND(I144*H144,2)</f>
        <v>0</v>
      </c>
      <c r="K144" s="236"/>
      <c r="L144" s="43"/>
      <c r="M144" s="237" t="s">
        <v>1</v>
      </c>
      <c r="N144" s="238" t="s">
        <v>50</v>
      </c>
      <c r="O144" s="90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1" t="s">
        <v>181</v>
      </c>
      <c r="AT144" s="241" t="s">
        <v>177</v>
      </c>
      <c r="AU144" s="241" t="s">
        <v>95</v>
      </c>
      <c r="AY144" s="15" t="s">
        <v>176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5" t="s">
        <v>93</v>
      </c>
      <c r="BK144" s="242">
        <f>ROUND(I144*H144,2)</f>
        <v>0</v>
      </c>
      <c r="BL144" s="15" t="s">
        <v>181</v>
      </c>
      <c r="BM144" s="241" t="s">
        <v>226</v>
      </c>
    </row>
    <row r="145" spans="1:47" s="2" customFormat="1" ht="12">
      <c r="A145" s="37"/>
      <c r="B145" s="38"/>
      <c r="C145" s="39"/>
      <c r="D145" s="243" t="s">
        <v>183</v>
      </c>
      <c r="E145" s="39"/>
      <c r="F145" s="244" t="s">
        <v>227</v>
      </c>
      <c r="G145" s="39"/>
      <c r="H145" s="39"/>
      <c r="I145" s="245"/>
      <c r="J145" s="39"/>
      <c r="K145" s="39"/>
      <c r="L145" s="43"/>
      <c r="M145" s="246"/>
      <c r="N145" s="24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183</v>
      </c>
      <c r="AU145" s="15" t="s">
        <v>95</v>
      </c>
    </row>
    <row r="146" spans="1:65" s="2" customFormat="1" ht="24.15" customHeight="1">
      <c r="A146" s="37"/>
      <c r="B146" s="38"/>
      <c r="C146" s="229" t="s">
        <v>228</v>
      </c>
      <c r="D146" s="229" t="s">
        <v>177</v>
      </c>
      <c r="E146" s="230" t="s">
        <v>229</v>
      </c>
      <c r="F146" s="231" t="s">
        <v>230</v>
      </c>
      <c r="G146" s="232" t="s">
        <v>180</v>
      </c>
      <c r="H146" s="233">
        <v>1</v>
      </c>
      <c r="I146" s="234"/>
      <c r="J146" s="235">
        <f>ROUND(I146*H146,2)</f>
        <v>0</v>
      </c>
      <c r="K146" s="236"/>
      <c r="L146" s="43"/>
      <c r="M146" s="237" t="s">
        <v>1</v>
      </c>
      <c r="N146" s="238" t="s">
        <v>50</v>
      </c>
      <c r="O146" s="90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1" t="s">
        <v>181</v>
      </c>
      <c r="AT146" s="241" t="s">
        <v>177</v>
      </c>
      <c r="AU146" s="241" t="s">
        <v>95</v>
      </c>
      <c r="AY146" s="15" t="s">
        <v>176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5" t="s">
        <v>93</v>
      </c>
      <c r="BK146" s="242">
        <f>ROUND(I146*H146,2)</f>
        <v>0</v>
      </c>
      <c r="BL146" s="15" t="s">
        <v>181</v>
      </c>
      <c r="BM146" s="241" t="s">
        <v>231</v>
      </c>
    </row>
    <row r="147" spans="1:47" s="2" customFormat="1" ht="12">
      <c r="A147" s="37"/>
      <c r="B147" s="38"/>
      <c r="C147" s="39"/>
      <c r="D147" s="243" t="s">
        <v>183</v>
      </c>
      <c r="E147" s="39"/>
      <c r="F147" s="244" t="s">
        <v>230</v>
      </c>
      <c r="G147" s="39"/>
      <c r="H147" s="39"/>
      <c r="I147" s="245"/>
      <c r="J147" s="39"/>
      <c r="K147" s="39"/>
      <c r="L147" s="43"/>
      <c r="M147" s="246"/>
      <c r="N147" s="24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183</v>
      </c>
      <c r="AU147" s="15" t="s">
        <v>95</v>
      </c>
    </row>
    <row r="148" spans="1:63" s="12" customFormat="1" ht="22.8" customHeight="1">
      <c r="A148" s="12"/>
      <c r="B148" s="213"/>
      <c r="C148" s="214"/>
      <c r="D148" s="215" t="s">
        <v>84</v>
      </c>
      <c r="E148" s="227" t="s">
        <v>232</v>
      </c>
      <c r="F148" s="227" t="s">
        <v>233</v>
      </c>
      <c r="G148" s="214"/>
      <c r="H148" s="214"/>
      <c r="I148" s="217"/>
      <c r="J148" s="228">
        <f>BK148</f>
        <v>0</v>
      </c>
      <c r="K148" s="214"/>
      <c r="L148" s="219"/>
      <c r="M148" s="220"/>
      <c r="N148" s="221"/>
      <c r="O148" s="221"/>
      <c r="P148" s="222">
        <f>SUM(P149:P150)</f>
        <v>0</v>
      </c>
      <c r="Q148" s="221"/>
      <c r="R148" s="222">
        <f>SUM(R149:R150)</f>
        <v>0</v>
      </c>
      <c r="S148" s="221"/>
      <c r="T148" s="22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4" t="s">
        <v>175</v>
      </c>
      <c r="AT148" s="225" t="s">
        <v>84</v>
      </c>
      <c r="AU148" s="225" t="s">
        <v>93</v>
      </c>
      <c r="AY148" s="224" t="s">
        <v>176</v>
      </c>
      <c r="BK148" s="226">
        <f>SUM(BK149:BK150)</f>
        <v>0</v>
      </c>
    </row>
    <row r="149" spans="1:65" s="2" customFormat="1" ht="62.7" customHeight="1">
      <c r="A149" s="37"/>
      <c r="B149" s="38"/>
      <c r="C149" s="229" t="s">
        <v>234</v>
      </c>
      <c r="D149" s="229" t="s">
        <v>177</v>
      </c>
      <c r="E149" s="230" t="s">
        <v>235</v>
      </c>
      <c r="F149" s="231" t="s">
        <v>236</v>
      </c>
      <c r="G149" s="232" t="s">
        <v>237</v>
      </c>
      <c r="H149" s="233">
        <v>1</v>
      </c>
      <c r="I149" s="234"/>
      <c r="J149" s="235">
        <f>ROUND(I149*H149,2)</f>
        <v>0</v>
      </c>
      <c r="K149" s="236"/>
      <c r="L149" s="43"/>
      <c r="M149" s="237" t="s">
        <v>1</v>
      </c>
      <c r="N149" s="238" t="s">
        <v>50</v>
      </c>
      <c r="O149" s="90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1" t="s">
        <v>181</v>
      </c>
      <c r="AT149" s="241" t="s">
        <v>177</v>
      </c>
      <c r="AU149" s="241" t="s">
        <v>95</v>
      </c>
      <c r="AY149" s="15" t="s">
        <v>176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5" t="s">
        <v>93</v>
      </c>
      <c r="BK149" s="242">
        <f>ROUND(I149*H149,2)</f>
        <v>0</v>
      </c>
      <c r="BL149" s="15" t="s">
        <v>181</v>
      </c>
      <c r="BM149" s="241" t="s">
        <v>238</v>
      </c>
    </row>
    <row r="150" spans="1:47" s="2" customFormat="1" ht="12">
      <c r="A150" s="37"/>
      <c r="B150" s="38"/>
      <c r="C150" s="39"/>
      <c r="D150" s="243" t="s">
        <v>183</v>
      </c>
      <c r="E150" s="39"/>
      <c r="F150" s="244" t="s">
        <v>239</v>
      </c>
      <c r="G150" s="39"/>
      <c r="H150" s="39"/>
      <c r="I150" s="245"/>
      <c r="J150" s="39"/>
      <c r="K150" s="39"/>
      <c r="L150" s="43"/>
      <c r="M150" s="246"/>
      <c r="N150" s="24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183</v>
      </c>
      <c r="AU150" s="15" t="s">
        <v>95</v>
      </c>
    </row>
    <row r="151" spans="1:63" s="12" customFormat="1" ht="22.8" customHeight="1">
      <c r="A151" s="12"/>
      <c r="B151" s="213"/>
      <c r="C151" s="214"/>
      <c r="D151" s="215" t="s">
        <v>84</v>
      </c>
      <c r="E151" s="227" t="s">
        <v>240</v>
      </c>
      <c r="F151" s="227" t="s">
        <v>241</v>
      </c>
      <c r="G151" s="214"/>
      <c r="H151" s="214"/>
      <c r="I151" s="217"/>
      <c r="J151" s="228">
        <f>BK151</f>
        <v>0</v>
      </c>
      <c r="K151" s="214"/>
      <c r="L151" s="219"/>
      <c r="M151" s="220"/>
      <c r="N151" s="221"/>
      <c r="O151" s="221"/>
      <c r="P151" s="222">
        <f>SUM(P152:P154)</f>
        <v>0</v>
      </c>
      <c r="Q151" s="221"/>
      <c r="R151" s="222">
        <f>SUM(R152:R154)</f>
        <v>0</v>
      </c>
      <c r="S151" s="221"/>
      <c r="T151" s="223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4" t="s">
        <v>175</v>
      </c>
      <c r="AT151" s="225" t="s">
        <v>84</v>
      </c>
      <c r="AU151" s="225" t="s">
        <v>93</v>
      </c>
      <c r="AY151" s="224" t="s">
        <v>176</v>
      </c>
      <c r="BK151" s="226">
        <f>SUM(BK152:BK154)</f>
        <v>0</v>
      </c>
    </row>
    <row r="152" spans="1:65" s="2" customFormat="1" ht="44.25" customHeight="1">
      <c r="A152" s="37"/>
      <c r="B152" s="38"/>
      <c r="C152" s="229" t="s">
        <v>242</v>
      </c>
      <c r="D152" s="229" t="s">
        <v>177</v>
      </c>
      <c r="E152" s="230" t="s">
        <v>243</v>
      </c>
      <c r="F152" s="231" t="s">
        <v>244</v>
      </c>
      <c r="G152" s="232" t="s">
        <v>237</v>
      </c>
      <c r="H152" s="233">
        <v>1</v>
      </c>
      <c r="I152" s="234"/>
      <c r="J152" s="235">
        <f>ROUND(I152*H152,2)</f>
        <v>0</v>
      </c>
      <c r="K152" s="236"/>
      <c r="L152" s="43"/>
      <c r="M152" s="237" t="s">
        <v>1</v>
      </c>
      <c r="N152" s="238" t="s">
        <v>50</v>
      </c>
      <c r="O152" s="90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1" t="s">
        <v>181</v>
      </c>
      <c r="AT152" s="241" t="s">
        <v>177</v>
      </c>
      <c r="AU152" s="241" t="s">
        <v>95</v>
      </c>
      <c r="AY152" s="15" t="s">
        <v>176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5" t="s">
        <v>93</v>
      </c>
      <c r="BK152" s="242">
        <f>ROUND(I152*H152,2)</f>
        <v>0</v>
      </c>
      <c r="BL152" s="15" t="s">
        <v>181</v>
      </c>
      <c r="BM152" s="241" t="s">
        <v>245</v>
      </c>
    </row>
    <row r="153" spans="1:47" s="2" customFormat="1" ht="12">
      <c r="A153" s="37"/>
      <c r="B153" s="38"/>
      <c r="C153" s="39"/>
      <c r="D153" s="243" t="s">
        <v>183</v>
      </c>
      <c r="E153" s="39"/>
      <c r="F153" s="244" t="s">
        <v>244</v>
      </c>
      <c r="G153" s="39"/>
      <c r="H153" s="39"/>
      <c r="I153" s="245"/>
      <c r="J153" s="39"/>
      <c r="K153" s="39"/>
      <c r="L153" s="43"/>
      <c r="M153" s="246"/>
      <c r="N153" s="24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183</v>
      </c>
      <c r="AU153" s="15" t="s">
        <v>95</v>
      </c>
    </row>
    <row r="154" spans="1:51" s="13" customFormat="1" ht="12">
      <c r="A154" s="13"/>
      <c r="B154" s="248"/>
      <c r="C154" s="249"/>
      <c r="D154" s="243" t="s">
        <v>246</v>
      </c>
      <c r="E154" s="250" t="s">
        <v>1</v>
      </c>
      <c r="F154" s="251" t="s">
        <v>93</v>
      </c>
      <c r="G154" s="249"/>
      <c r="H154" s="252">
        <v>1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246</v>
      </c>
      <c r="AU154" s="258" t="s">
        <v>95</v>
      </c>
      <c r="AV154" s="13" t="s">
        <v>95</v>
      </c>
      <c r="AW154" s="13" t="s">
        <v>40</v>
      </c>
      <c r="AX154" s="13" t="s">
        <v>93</v>
      </c>
      <c r="AY154" s="258" t="s">
        <v>176</v>
      </c>
    </row>
    <row r="155" spans="1:63" s="12" customFormat="1" ht="22.8" customHeight="1">
      <c r="A155" s="12"/>
      <c r="B155" s="213"/>
      <c r="C155" s="214"/>
      <c r="D155" s="215" t="s">
        <v>84</v>
      </c>
      <c r="E155" s="227" t="s">
        <v>247</v>
      </c>
      <c r="F155" s="227" t="s">
        <v>248</v>
      </c>
      <c r="G155" s="214"/>
      <c r="H155" s="214"/>
      <c r="I155" s="217"/>
      <c r="J155" s="228">
        <f>BK155</f>
        <v>0</v>
      </c>
      <c r="K155" s="214"/>
      <c r="L155" s="219"/>
      <c r="M155" s="220"/>
      <c r="N155" s="221"/>
      <c r="O155" s="221"/>
      <c r="P155" s="222">
        <f>SUM(P156:P158)</f>
        <v>0</v>
      </c>
      <c r="Q155" s="221"/>
      <c r="R155" s="222">
        <f>SUM(R156:R158)</f>
        <v>0</v>
      </c>
      <c r="S155" s="221"/>
      <c r="T155" s="223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4" t="s">
        <v>175</v>
      </c>
      <c r="AT155" s="225" t="s">
        <v>84</v>
      </c>
      <c r="AU155" s="225" t="s">
        <v>93</v>
      </c>
      <c r="AY155" s="224" t="s">
        <v>176</v>
      </c>
      <c r="BK155" s="226">
        <f>SUM(BK156:BK158)</f>
        <v>0</v>
      </c>
    </row>
    <row r="156" spans="1:65" s="2" customFormat="1" ht="33" customHeight="1">
      <c r="A156" s="37"/>
      <c r="B156" s="38"/>
      <c r="C156" s="229" t="s">
        <v>249</v>
      </c>
      <c r="D156" s="229" t="s">
        <v>177</v>
      </c>
      <c r="E156" s="230" t="s">
        <v>250</v>
      </c>
      <c r="F156" s="231" t="s">
        <v>251</v>
      </c>
      <c r="G156" s="232" t="s">
        <v>237</v>
      </c>
      <c r="H156" s="233">
        <v>1</v>
      </c>
      <c r="I156" s="234"/>
      <c r="J156" s="235">
        <f>ROUND(I156*H156,2)</f>
        <v>0</v>
      </c>
      <c r="K156" s="236"/>
      <c r="L156" s="43"/>
      <c r="M156" s="237" t="s">
        <v>1</v>
      </c>
      <c r="N156" s="238" t="s">
        <v>50</v>
      </c>
      <c r="O156" s="90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1" t="s">
        <v>181</v>
      </c>
      <c r="AT156" s="241" t="s">
        <v>177</v>
      </c>
      <c r="AU156" s="241" t="s">
        <v>95</v>
      </c>
      <c r="AY156" s="15" t="s">
        <v>176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5" t="s">
        <v>93</v>
      </c>
      <c r="BK156" s="242">
        <f>ROUND(I156*H156,2)</f>
        <v>0</v>
      </c>
      <c r="BL156" s="15" t="s">
        <v>181</v>
      </c>
      <c r="BM156" s="241" t="s">
        <v>252</v>
      </c>
    </row>
    <row r="157" spans="1:47" s="2" customFormat="1" ht="12">
      <c r="A157" s="37"/>
      <c r="B157" s="38"/>
      <c r="C157" s="39"/>
      <c r="D157" s="243" t="s">
        <v>183</v>
      </c>
      <c r="E157" s="39"/>
      <c r="F157" s="244" t="s">
        <v>251</v>
      </c>
      <c r="G157" s="39"/>
      <c r="H157" s="39"/>
      <c r="I157" s="245"/>
      <c r="J157" s="39"/>
      <c r="K157" s="39"/>
      <c r="L157" s="43"/>
      <c r="M157" s="246"/>
      <c r="N157" s="24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183</v>
      </c>
      <c r="AU157" s="15" t="s">
        <v>95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93</v>
      </c>
      <c r="G158" s="249"/>
      <c r="H158" s="252">
        <v>1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93</v>
      </c>
      <c r="AY158" s="258" t="s">
        <v>176</v>
      </c>
    </row>
    <row r="159" spans="1:63" s="12" customFormat="1" ht="22.8" customHeight="1">
      <c r="A159" s="12"/>
      <c r="B159" s="213"/>
      <c r="C159" s="214"/>
      <c r="D159" s="215" t="s">
        <v>84</v>
      </c>
      <c r="E159" s="227" t="s">
        <v>253</v>
      </c>
      <c r="F159" s="227" t="s">
        <v>254</v>
      </c>
      <c r="G159" s="214"/>
      <c r="H159" s="214"/>
      <c r="I159" s="217"/>
      <c r="J159" s="228">
        <f>BK159</f>
        <v>0</v>
      </c>
      <c r="K159" s="214"/>
      <c r="L159" s="219"/>
      <c r="M159" s="220"/>
      <c r="N159" s="221"/>
      <c r="O159" s="221"/>
      <c r="P159" s="222">
        <f>SUM(P160:P163)</f>
        <v>0</v>
      </c>
      <c r="Q159" s="221"/>
      <c r="R159" s="222">
        <f>SUM(R160:R163)</f>
        <v>0</v>
      </c>
      <c r="S159" s="221"/>
      <c r="T159" s="223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4" t="s">
        <v>175</v>
      </c>
      <c r="AT159" s="225" t="s">
        <v>84</v>
      </c>
      <c r="AU159" s="225" t="s">
        <v>93</v>
      </c>
      <c r="AY159" s="224" t="s">
        <v>176</v>
      </c>
      <c r="BK159" s="226">
        <f>SUM(BK160:BK163)</f>
        <v>0</v>
      </c>
    </row>
    <row r="160" spans="1:65" s="2" customFormat="1" ht="37.8" customHeight="1">
      <c r="A160" s="37"/>
      <c r="B160" s="38"/>
      <c r="C160" s="229" t="s">
        <v>8</v>
      </c>
      <c r="D160" s="229" t="s">
        <v>177</v>
      </c>
      <c r="E160" s="230" t="s">
        <v>255</v>
      </c>
      <c r="F160" s="231" t="s">
        <v>256</v>
      </c>
      <c r="G160" s="232" t="s">
        <v>237</v>
      </c>
      <c r="H160" s="233">
        <v>1</v>
      </c>
      <c r="I160" s="234"/>
      <c r="J160" s="235">
        <f>ROUND(I160*H160,2)</f>
        <v>0</v>
      </c>
      <c r="K160" s="236"/>
      <c r="L160" s="43"/>
      <c r="M160" s="237" t="s">
        <v>1</v>
      </c>
      <c r="N160" s="238" t="s">
        <v>50</v>
      </c>
      <c r="O160" s="90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1" t="s">
        <v>181</v>
      </c>
      <c r="AT160" s="241" t="s">
        <v>177</v>
      </c>
      <c r="AU160" s="241" t="s">
        <v>95</v>
      </c>
      <c r="AY160" s="15" t="s">
        <v>176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5" t="s">
        <v>93</v>
      </c>
      <c r="BK160" s="242">
        <f>ROUND(I160*H160,2)</f>
        <v>0</v>
      </c>
      <c r="BL160" s="15" t="s">
        <v>181</v>
      </c>
      <c r="BM160" s="241" t="s">
        <v>257</v>
      </c>
    </row>
    <row r="161" spans="1:47" s="2" customFormat="1" ht="12">
      <c r="A161" s="37"/>
      <c r="B161" s="38"/>
      <c r="C161" s="39"/>
      <c r="D161" s="243" t="s">
        <v>183</v>
      </c>
      <c r="E161" s="39"/>
      <c r="F161" s="244" t="s">
        <v>256</v>
      </c>
      <c r="G161" s="39"/>
      <c r="H161" s="39"/>
      <c r="I161" s="245"/>
      <c r="J161" s="39"/>
      <c r="K161" s="39"/>
      <c r="L161" s="43"/>
      <c r="M161" s="246"/>
      <c r="N161" s="24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183</v>
      </c>
      <c r="AU161" s="15" t="s">
        <v>95</v>
      </c>
    </row>
    <row r="162" spans="1:65" s="2" customFormat="1" ht="24.15" customHeight="1">
      <c r="A162" s="37"/>
      <c r="B162" s="38"/>
      <c r="C162" s="229" t="s">
        <v>258</v>
      </c>
      <c r="D162" s="229" t="s">
        <v>177</v>
      </c>
      <c r="E162" s="230" t="s">
        <v>259</v>
      </c>
      <c r="F162" s="231" t="s">
        <v>260</v>
      </c>
      <c r="G162" s="232" t="s">
        <v>237</v>
      </c>
      <c r="H162" s="233">
        <v>1</v>
      </c>
      <c r="I162" s="234"/>
      <c r="J162" s="235">
        <f>ROUND(I162*H162,2)</f>
        <v>0</v>
      </c>
      <c r="K162" s="236"/>
      <c r="L162" s="43"/>
      <c r="M162" s="237" t="s">
        <v>1</v>
      </c>
      <c r="N162" s="238" t="s">
        <v>50</v>
      </c>
      <c r="O162" s="90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1" t="s">
        <v>181</v>
      </c>
      <c r="AT162" s="241" t="s">
        <v>177</v>
      </c>
      <c r="AU162" s="241" t="s">
        <v>95</v>
      </c>
      <c r="AY162" s="15" t="s">
        <v>176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5" t="s">
        <v>93</v>
      </c>
      <c r="BK162" s="242">
        <f>ROUND(I162*H162,2)</f>
        <v>0</v>
      </c>
      <c r="BL162" s="15" t="s">
        <v>181</v>
      </c>
      <c r="BM162" s="241" t="s">
        <v>261</v>
      </c>
    </row>
    <row r="163" spans="1:47" s="2" customFormat="1" ht="12">
      <c r="A163" s="37"/>
      <c r="B163" s="38"/>
      <c r="C163" s="39"/>
      <c r="D163" s="243" t="s">
        <v>183</v>
      </c>
      <c r="E163" s="39"/>
      <c r="F163" s="244" t="s">
        <v>260</v>
      </c>
      <c r="G163" s="39"/>
      <c r="H163" s="39"/>
      <c r="I163" s="245"/>
      <c r="J163" s="39"/>
      <c r="K163" s="39"/>
      <c r="L163" s="43"/>
      <c r="M163" s="259"/>
      <c r="N163" s="260"/>
      <c r="O163" s="261"/>
      <c r="P163" s="261"/>
      <c r="Q163" s="261"/>
      <c r="R163" s="261"/>
      <c r="S163" s="261"/>
      <c r="T163" s="262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183</v>
      </c>
      <c r="AU163" s="15" t="s">
        <v>95</v>
      </c>
    </row>
    <row r="164" spans="1:31" s="2" customFormat="1" ht="6.95" customHeight="1">
      <c r="A164" s="37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43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password="CC35" sheet="1" objects="1" scenarios="1" formatColumns="0" formatRows="0" autoFilter="0"/>
  <autoFilter ref="C120:K163"/>
  <mergeCells count="9">
    <mergeCell ref="E7:H7"/>
    <mergeCell ref="E9:H9"/>
    <mergeCell ref="E18:H18"/>
    <mergeCell ref="E27:H27"/>
    <mergeCell ref="E84:H84"/>
    <mergeCell ref="E86:H86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262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100</v>
      </c>
      <c r="G11" s="37"/>
      <c r="H11" s="37"/>
      <c r="I11" s="150" t="s">
        <v>20</v>
      </c>
      <c r="J11" s="140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263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33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39</v>
      </c>
      <c r="F21" s="37"/>
      <c r="G21" s="37"/>
      <c r="H21" s="37"/>
      <c r="I21" s="150" t="s">
        <v>34</v>
      </c>
      <c r="J21" s="140" t="s">
        <v>147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ROUND(J131,2)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ROUND((SUM(BE131:BE444)),2)</f>
        <v>0</v>
      </c>
      <c r="G33" s="37"/>
      <c r="H33" s="37"/>
      <c r="I33" s="166">
        <v>0.21</v>
      </c>
      <c r="J33" s="165">
        <f>ROUND(((SUM(BE131:BE444))*I33),2)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ROUND((SUM(BF131:BF444)),2)</f>
        <v>0</v>
      </c>
      <c r="G34" s="37"/>
      <c r="H34" s="37"/>
      <c r="I34" s="166">
        <v>0.15</v>
      </c>
      <c r="J34" s="165">
        <f>ROUND(((SUM(BF131:BF444))*I34),2)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ROUND((SUM(BG131:BG444)),2)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ROUND((SUM(BH131:BH444)),2)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ROUND((SUM(BI131:BI444)),2)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 hidden="1">
      <c r="A86" s="37"/>
      <c r="B86" s="38"/>
      <c r="C86" s="39"/>
      <c r="D86" s="39"/>
      <c r="E86" s="75" t="str">
        <f>E9</f>
        <v>2022_3.1 - IO 01 Stoka A (v soupise dl.159,1 m)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 - 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>Město Třeboň</v>
      </c>
      <c r="G90" s="39"/>
      <c r="H90" s="39"/>
      <c r="I90" s="30" t="s">
        <v>37</v>
      </c>
      <c r="J90" s="35" t="str">
        <f>E21</f>
        <v>Vodohospodářský rozvoj a výstavba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J131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264</v>
      </c>
      <c r="E96" s="193"/>
      <c r="F96" s="193"/>
      <c r="G96" s="193"/>
      <c r="H96" s="193"/>
      <c r="I96" s="193"/>
      <c r="J96" s="194">
        <f>J132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265</v>
      </c>
      <c r="E97" s="198"/>
      <c r="F97" s="198"/>
      <c r="G97" s="198"/>
      <c r="H97" s="198"/>
      <c r="I97" s="198"/>
      <c r="J97" s="199">
        <f>J133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266</v>
      </c>
      <c r="E98" s="198"/>
      <c r="F98" s="198"/>
      <c r="G98" s="198"/>
      <c r="H98" s="198"/>
      <c r="I98" s="198"/>
      <c r="J98" s="199">
        <f>J251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267</v>
      </c>
      <c r="E99" s="198"/>
      <c r="F99" s="198"/>
      <c r="G99" s="198"/>
      <c r="H99" s="198"/>
      <c r="I99" s="198"/>
      <c r="J99" s="199">
        <f>J255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268</v>
      </c>
      <c r="E100" s="198"/>
      <c r="F100" s="198"/>
      <c r="G100" s="198"/>
      <c r="H100" s="198"/>
      <c r="I100" s="198"/>
      <c r="J100" s="199">
        <f>J259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6"/>
      <c r="C101" s="132"/>
      <c r="D101" s="197" t="s">
        <v>269</v>
      </c>
      <c r="E101" s="198"/>
      <c r="F101" s="198"/>
      <c r="G101" s="198"/>
      <c r="H101" s="198"/>
      <c r="I101" s="198"/>
      <c r="J101" s="199">
        <f>J266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270</v>
      </c>
      <c r="E102" s="198"/>
      <c r="F102" s="198"/>
      <c r="G102" s="198"/>
      <c r="H102" s="198"/>
      <c r="I102" s="198"/>
      <c r="J102" s="199">
        <f>J291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271</v>
      </c>
      <c r="E103" s="198"/>
      <c r="F103" s="198"/>
      <c r="G103" s="198"/>
      <c r="H103" s="198"/>
      <c r="I103" s="198"/>
      <c r="J103" s="199">
        <f>J295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6"/>
      <c r="C104" s="132"/>
      <c r="D104" s="197" t="s">
        <v>272</v>
      </c>
      <c r="E104" s="198"/>
      <c r="F104" s="198"/>
      <c r="G104" s="198"/>
      <c r="H104" s="198"/>
      <c r="I104" s="198"/>
      <c r="J104" s="199">
        <f>J381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 hidden="1">
      <c r="A105" s="10"/>
      <c r="B105" s="196"/>
      <c r="C105" s="132"/>
      <c r="D105" s="197" t="s">
        <v>273</v>
      </c>
      <c r="E105" s="198"/>
      <c r="F105" s="198"/>
      <c r="G105" s="198"/>
      <c r="H105" s="198"/>
      <c r="I105" s="198"/>
      <c r="J105" s="199">
        <f>J394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6"/>
      <c r="C106" s="132"/>
      <c r="D106" s="197" t="s">
        <v>274</v>
      </c>
      <c r="E106" s="198"/>
      <c r="F106" s="198"/>
      <c r="G106" s="198"/>
      <c r="H106" s="198"/>
      <c r="I106" s="198"/>
      <c r="J106" s="199">
        <f>J419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90"/>
      <c r="C107" s="191"/>
      <c r="D107" s="192" t="s">
        <v>275</v>
      </c>
      <c r="E107" s="193"/>
      <c r="F107" s="193"/>
      <c r="G107" s="193"/>
      <c r="H107" s="193"/>
      <c r="I107" s="193"/>
      <c r="J107" s="194">
        <f>J426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96"/>
      <c r="C108" s="132"/>
      <c r="D108" s="197" t="s">
        <v>276</v>
      </c>
      <c r="E108" s="198"/>
      <c r="F108" s="198"/>
      <c r="G108" s="198"/>
      <c r="H108" s="198"/>
      <c r="I108" s="198"/>
      <c r="J108" s="199">
        <f>J427</f>
        <v>0</v>
      </c>
      <c r="K108" s="132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190"/>
      <c r="C109" s="191"/>
      <c r="D109" s="192" t="s">
        <v>277</v>
      </c>
      <c r="E109" s="193"/>
      <c r="F109" s="193"/>
      <c r="G109" s="193"/>
      <c r="H109" s="193"/>
      <c r="I109" s="193"/>
      <c r="J109" s="194">
        <f>J431</f>
        <v>0</v>
      </c>
      <c r="K109" s="191"/>
      <c r="L109" s="19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 hidden="1">
      <c r="A110" s="10"/>
      <c r="B110" s="196"/>
      <c r="C110" s="132"/>
      <c r="D110" s="197" t="s">
        <v>278</v>
      </c>
      <c r="E110" s="198"/>
      <c r="F110" s="198"/>
      <c r="G110" s="198"/>
      <c r="H110" s="198"/>
      <c r="I110" s="198"/>
      <c r="J110" s="199">
        <f>J432</f>
        <v>0</v>
      </c>
      <c r="K110" s="132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96"/>
      <c r="C111" s="132"/>
      <c r="D111" s="197" t="s">
        <v>279</v>
      </c>
      <c r="E111" s="198"/>
      <c r="F111" s="198"/>
      <c r="G111" s="198"/>
      <c r="H111" s="198"/>
      <c r="I111" s="198"/>
      <c r="J111" s="199">
        <f>J436</f>
        <v>0</v>
      </c>
      <c r="K111" s="132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 hidden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 hidden="1">
      <c r="A113" s="37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ht="12" hidden="1"/>
    <row r="115" ht="12" hidden="1"/>
    <row r="116" ht="12" hidden="1"/>
    <row r="117" spans="1:31" s="2" customFormat="1" ht="6.95" customHeight="1">
      <c r="A117" s="37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4.95" customHeight="1">
      <c r="A118" s="37"/>
      <c r="B118" s="38"/>
      <c r="C118" s="21" t="s">
        <v>160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0" t="s">
        <v>16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185" t="str">
        <f>E7</f>
        <v>Odkanalizování Holičky</v>
      </c>
      <c r="F121" s="30"/>
      <c r="G121" s="30"/>
      <c r="H121" s="30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0" t="s">
        <v>141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E9</f>
        <v>2022_3.1 - IO 01 Stoka A (v soupise dl.159,1 m)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0" t="s">
        <v>22</v>
      </c>
      <c r="D125" s="39"/>
      <c r="E125" s="39"/>
      <c r="F125" s="25" t="str">
        <f>F12</f>
        <v>Třeboň - Holičky</v>
      </c>
      <c r="G125" s="39"/>
      <c r="H125" s="39"/>
      <c r="I125" s="30" t="s">
        <v>24</v>
      </c>
      <c r="J125" s="78" t="str">
        <f>IF(J12="","",J12)</f>
        <v>21. 4. 2023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5.65" customHeight="1">
      <c r="A127" s="37"/>
      <c r="B127" s="38"/>
      <c r="C127" s="30" t="s">
        <v>30</v>
      </c>
      <c r="D127" s="39"/>
      <c r="E127" s="39"/>
      <c r="F127" s="25" t="str">
        <f>E15</f>
        <v>Město Třeboň</v>
      </c>
      <c r="G127" s="39"/>
      <c r="H127" s="39"/>
      <c r="I127" s="30" t="s">
        <v>37</v>
      </c>
      <c r="J127" s="35" t="str">
        <f>E21</f>
        <v>Vodohospodářský rozvoj a výstavba a.s.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0" t="s">
        <v>35</v>
      </c>
      <c r="D128" s="39"/>
      <c r="E128" s="39"/>
      <c r="F128" s="25" t="str">
        <f>IF(E18="","",E18)</f>
        <v>Vyplň údaj</v>
      </c>
      <c r="G128" s="39"/>
      <c r="H128" s="39"/>
      <c r="I128" s="30" t="s">
        <v>41</v>
      </c>
      <c r="J128" s="35" t="str">
        <f>E24</f>
        <v>Dvořák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01"/>
      <c r="B130" s="202"/>
      <c r="C130" s="203" t="s">
        <v>161</v>
      </c>
      <c r="D130" s="204" t="s">
        <v>70</v>
      </c>
      <c r="E130" s="204" t="s">
        <v>66</v>
      </c>
      <c r="F130" s="204" t="s">
        <v>67</v>
      </c>
      <c r="G130" s="204" t="s">
        <v>162</v>
      </c>
      <c r="H130" s="204" t="s">
        <v>163</v>
      </c>
      <c r="I130" s="204" t="s">
        <v>164</v>
      </c>
      <c r="J130" s="205" t="s">
        <v>151</v>
      </c>
      <c r="K130" s="206" t="s">
        <v>165</v>
      </c>
      <c r="L130" s="207"/>
      <c r="M130" s="99" t="s">
        <v>1</v>
      </c>
      <c r="N130" s="100" t="s">
        <v>49</v>
      </c>
      <c r="O130" s="100" t="s">
        <v>166</v>
      </c>
      <c r="P130" s="100" t="s">
        <v>167</v>
      </c>
      <c r="Q130" s="100" t="s">
        <v>168</v>
      </c>
      <c r="R130" s="100" t="s">
        <v>169</v>
      </c>
      <c r="S130" s="100" t="s">
        <v>170</v>
      </c>
      <c r="T130" s="101" t="s">
        <v>171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pans="1:63" s="2" customFormat="1" ht="22.8" customHeight="1">
      <c r="A131" s="37"/>
      <c r="B131" s="38"/>
      <c r="C131" s="106" t="s">
        <v>172</v>
      </c>
      <c r="D131" s="39"/>
      <c r="E131" s="39"/>
      <c r="F131" s="39"/>
      <c r="G131" s="39"/>
      <c r="H131" s="39"/>
      <c r="I131" s="39"/>
      <c r="J131" s="208">
        <f>BK131</f>
        <v>0</v>
      </c>
      <c r="K131" s="39"/>
      <c r="L131" s="43"/>
      <c r="M131" s="102"/>
      <c r="N131" s="209"/>
      <c r="O131" s="103"/>
      <c r="P131" s="210">
        <f>P132+P426+P431</f>
        <v>0</v>
      </c>
      <c r="Q131" s="103"/>
      <c r="R131" s="210">
        <f>R132+R426+R431</f>
        <v>228.56106842000003</v>
      </c>
      <c r="S131" s="103"/>
      <c r="T131" s="211">
        <f>T132+T426+T431</f>
        <v>138.09063999999998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5" t="s">
        <v>84</v>
      </c>
      <c r="AU131" s="15" t="s">
        <v>153</v>
      </c>
      <c r="BK131" s="212">
        <f>BK132+BK426+BK431</f>
        <v>0</v>
      </c>
    </row>
    <row r="132" spans="1:63" s="12" customFormat="1" ht="25.9" customHeight="1">
      <c r="A132" s="12"/>
      <c r="B132" s="213"/>
      <c r="C132" s="214"/>
      <c r="D132" s="215" t="s">
        <v>84</v>
      </c>
      <c r="E132" s="216" t="s">
        <v>280</v>
      </c>
      <c r="F132" s="216" t="s">
        <v>281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P133+P251+P255+P259+P266+P291+P295+P381+P419</f>
        <v>0</v>
      </c>
      <c r="Q132" s="221"/>
      <c r="R132" s="222">
        <f>R133+R251+R255+R259+R266+R291+R295+R381+R419</f>
        <v>228.56064842000004</v>
      </c>
      <c r="S132" s="221"/>
      <c r="T132" s="223">
        <f>T133+T251+T255+T259+T266+T291+T295+T381+T419</f>
        <v>138.09063999999998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93</v>
      </c>
      <c r="AT132" s="225" t="s">
        <v>84</v>
      </c>
      <c r="AU132" s="225" t="s">
        <v>85</v>
      </c>
      <c r="AY132" s="224" t="s">
        <v>176</v>
      </c>
      <c r="BK132" s="226">
        <f>BK133+BK251+BK255+BK259+BK266+BK291+BK295+BK381+BK419</f>
        <v>0</v>
      </c>
    </row>
    <row r="133" spans="1:63" s="12" customFormat="1" ht="22.8" customHeight="1">
      <c r="A133" s="12"/>
      <c r="B133" s="213"/>
      <c r="C133" s="214"/>
      <c r="D133" s="215" t="s">
        <v>84</v>
      </c>
      <c r="E133" s="227" t="s">
        <v>93</v>
      </c>
      <c r="F133" s="227" t="s">
        <v>282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SUM(P134:P250)</f>
        <v>0</v>
      </c>
      <c r="Q133" s="221"/>
      <c r="R133" s="222">
        <f>SUM(R134:R250)</f>
        <v>166.31143</v>
      </c>
      <c r="S133" s="221"/>
      <c r="T133" s="223">
        <f>SUM(T134:T250)</f>
        <v>132.89064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93</v>
      </c>
      <c r="AT133" s="225" t="s">
        <v>84</v>
      </c>
      <c r="AU133" s="225" t="s">
        <v>93</v>
      </c>
      <c r="AY133" s="224" t="s">
        <v>176</v>
      </c>
      <c r="BK133" s="226">
        <f>SUM(BK134:BK250)</f>
        <v>0</v>
      </c>
    </row>
    <row r="134" spans="1:65" s="2" customFormat="1" ht="24.15" customHeight="1">
      <c r="A134" s="37"/>
      <c r="B134" s="38"/>
      <c r="C134" s="229" t="s">
        <v>93</v>
      </c>
      <c r="D134" s="229" t="s">
        <v>177</v>
      </c>
      <c r="E134" s="230" t="s">
        <v>283</v>
      </c>
      <c r="F134" s="231" t="s">
        <v>284</v>
      </c>
      <c r="G134" s="232" t="s">
        <v>285</v>
      </c>
      <c r="H134" s="233">
        <v>165.36</v>
      </c>
      <c r="I134" s="234"/>
      <c r="J134" s="235">
        <f>ROUND(I134*H134,2)</f>
        <v>0</v>
      </c>
      <c r="K134" s="236"/>
      <c r="L134" s="43"/>
      <c r="M134" s="237" t="s">
        <v>1</v>
      </c>
      <c r="N134" s="238" t="s">
        <v>50</v>
      </c>
      <c r="O134" s="90"/>
      <c r="P134" s="239">
        <f>O134*H134</f>
        <v>0</v>
      </c>
      <c r="Q134" s="239">
        <v>0</v>
      </c>
      <c r="R134" s="239">
        <f>Q134*H134</f>
        <v>0</v>
      </c>
      <c r="S134" s="239">
        <v>0.29</v>
      </c>
      <c r="T134" s="240">
        <f>S134*H134</f>
        <v>47.9544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1" t="s">
        <v>196</v>
      </c>
      <c r="AT134" s="241" t="s">
        <v>177</v>
      </c>
      <c r="AU134" s="241" t="s">
        <v>95</v>
      </c>
      <c r="AY134" s="15" t="s">
        <v>176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5" t="s">
        <v>93</v>
      </c>
      <c r="BK134" s="242">
        <f>ROUND(I134*H134,2)</f>
        <v>0</v>
      </c>
      <c r="BL134" s="15" t="s">
        <v>196</v>
      </c>
      <c r="BM134" s="241" t="s">
        <v>286</v>
      </c>
    </row>
    <row r="135" spans="1:47" s="2" customFormat="1" ht="12">
      <c r="A135" s="37"/>
      <c r="B135" s="38"/>
      <c r="C135" s="39"/>
      <c r="D135" s="243" t="s">
        <v>183</v>
      </c>
      <c r="E135" s="39"/>
      <c r="F135" s="244" t="s">
        <v>287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183</v>
      </c>
      <c r="AU135" s="15" t="s">
        <v>95</v>
      </c>
    </row>
    <row r="136" spans="1:51" s="13" customFormat="1" ht="12">
      <c r="A136" s="13"/>
      <c r="B136" s="248"/>
      <c r="C136" s="249"/>
      <c r="D136" s="243" t="s">
        <v>246</v>
      </c>
      <c r="E136" s="250" t="s">
        <v>1</v>
      </c>
      <c r="F136" s="251" t="s">
        <v>288</v>
      </c>
      <c r="G136" s="249"/>
      <c r="H136" s="252">
        <v>165.36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246</v>
      </c>
      <c r="AU136" s="258" t="s">
        <v>95</v>
      </c>
      <c r="AV136" s="13" t="s">
        <v>95</v>
      </c>
      <c r="AW136" s="13" t="s">
        <v>40</v>
      </c>
      <c r="AX136" s="13" t="s">
        <v>93</v>
      </c>
      <c r="AY136" s="258" t="s">
        <v>176</v>
      </c>
    </row>
    <row r="137" spans="1:65" s="2" customFormat="1" ht="24.15" customHeight="1">
      <c r="A137" s="37"/>
      <c r="B137" s="38"/>
      <c r="C137" s="229" t="s">
        <v>95</v>
      </c>
      <c r="D137" s="229" t="s">
        <v>177</v>
      </c>
      <c r="E137" s="230" t="s">
        <v>289</v>
      </c>
      <c r="F137" s="231" t="s">
        <v>290</v>
      </c>
      <c r="G137" s="232" t="s">
        <v>285</v>
      </c>
      <c r="H137" s="233">
        <v>205.16</v>
      </c>
      <c r="I137" s="234"/>
      <c r="J137" s="235">
        <f>ROUND(I137*H137,2)</f>
        <v>0</v>
      </c>
      <c r="K137" s="236"/>
      <c r="L137" s="43"/>
      <c r="M137" s="237" t="s">
        <v>1</v>
      </c>
      <c r="N137" s="238" t="s">
        <v>50</v>
      </c>
      <c r="O137" s="90"/>
      <c r="P137" s="239">
        <f>O137*H137</f>
        <v>0</v>
      </c>
      <c r="Q137" s="239">
        <v>0</v>
      </c>
      <c r="R137" s="239">
        <f>Q137*H137</f>
        <v>0</v>
      </c>
      <c r="S137" s="239">
        <v>0.316</v>
      </c>
      <c r="T137" s="240">
        <f>S137*H137</f>
        <v>64.83056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1" t="s">
        <v>196</v>
      </c>
      <c r="AT137" s="241" t="s">
        <v>177</v>
      </c>
      <c r="AU137" s="241" t="s">
        <v>95</v>
      </c>
      <c r="AY137" s="15" t="s">
        <v>176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5" t="s">
        <v>93</v>
      </c>
      <c r="BK137" s="242">
        <f>ROUND(I137*H137,2)</f>
        <v>0</v>
      </c>
      <c r="BL137" s="15" t="s">
        <v>196</v>
      </c>
      <c r="BM137" s="241" t="s">
        <v>291</v>
      </c>
    </row>
    <row r="138" spans="1:47" s="2" customFormat="1" ht="12">
      <c r="A138" s="37"/>
      <c r="B138" s="38"/>
      <c r="C138" s="39"/>
      <c r="D138" s="243" t="s">
        <v>183</v>
      </c>
      <c r="E138" s="39"/>
      <c r="F138" s="244" t="s">
        <v>292</v>
      </c>
      <c r="G138" s="39"/>
      <c r="H138" s="39"/>
      <c r="I138" s="245"/>
      <c r="J138" s="39"/>
      <c r="K138" s="39"/>
      <c r="L138" s="43"/>
      <c r="M138" s="246"/>
      <c r="N138" s="24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183</v>
      </c>
      <c r="AU138" s="15" t="s">
        <v>95</v>
      </c>
    </row>
    <row r="139" spans="1:51" s="13" customFormat="1" ht="12">
      <c r="A139" s="13"/>
      <c r="B139" s="248"/>
      <c r="C139" s="249"/>
      <c r="D139" s="243" t="s">
        <v>246</v>
      </c>
      <c r="E139" s="250" t="s">
        <v>1</v>
      </c>
      <c r="F139" s="251" t="s">
        <v>293</v>
      </c>
      <c r="G139" s="249"/>
      <c r="H139" s="252">
        <v>205.16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246</v>
      </c>
      <c r="AU139" s="258" t="s">
        <v>95</v>
      </c>
      <c r="AV139" s="13" t="s">
        <v>95</v>
      </c>
      <c r="AW139" s="13" t="s">
        <v>40</v>
      </c>
      <c r="AX139" s="13" t="s">
        <v>85</v>
      </c>
      <c r="AY139" s="258" t="s">
        <v>176</v>
      </c>
    </row>
    <row r="140" spans="1:65" s="2" customFormat="1" ht="24.15" customHeight="1">
      <c r="A140" s="37"/>
      <c r="B140" s="38"/>
      <c r="C140" s="229" t="s">
        <v>129</v>
      </c>
      <c r="D140" s="229" t="s">
        <v>177</v>
      </c>
      <c r="E140" s="230" t="s">
        <v>294</v>
      </c>
      <c r="F140" s="231" t="s">
        <v>295</v>
      </c>
      <c r="G140" s="232" t="s">
        <v>285</v>
      </c>
      <c r="H140" s="233">
        <v>205.16</v>
      </c>
      <c r="I140" s="234"/>
      <c r="J140" s="235">
        <f>ROUND(I140*H140,2)</f>
        <v>0</v>
      </c>
      <c r="K140" s="236"/>
      <c r="L140" s="43"/>
      <c r="M140" s="237" t="s">
        <v>1</v>
      </c>
      <c r="N140" s="238" t="s">
        <v>50</v>
      </c>
      <c r="O140" s="90"/>
      <c r="P140" s="239">
        <f>O140*H140</f>
        <v>0</v>
      </c>
      <c r="Q140" s="239">
        <v>0</v>
      </c>
      <c r="R140" s="239">
        <f>Q140*H140</f>
        <v>0</v>
      </c>
      <c r="S140" s="239">
        <v>0.098</v>
      </c>
      <c r="T140" s="240">
        <f>S140*H140</f>
        <v>20.10568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196</v>
      </c>
      <c r="AT140" s="241" t="s">
        <v>177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196</v>
      </c>
      <c r="BM140" s="241" t="s">
        <v>296</v>
      </c>
    </row>
    <row r="141" spans="1:47" s="2" customFormat="1" ht="12">
      <c r="A141" s="37"/>
      <c r="B141" s="38"/>
      <c r="C141" s="39"/>
      <c r="D141" s="243" t="s">
        <v>183</v>
      </c>
      <c r="E141" s="39"/>
      <c r="F141" s="244" t="s">
        <v>297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183</v>
      </c>
      <c r="AU141" s="15" t="s">
        <v>95</v>
      </c>
    </row>
    <row r="142" spans="1:51" s="13" customFormat="1" ht="12">
      <c r="A142" s="13"/>
      <c r="B142" s="248"/>
      <c r="C142" s="249"/>
      <c r="D142" s="243" t="s">
        <v>246</v>
      </c>
      <c r="E142" s="250" t="s">
        <v>1</v>
      </c>
      <c r="F142" s="251" t="s">
        <v>293</v>
      </c>
      <c r="G142" s="249"/>
      <c r="H142" s="252">
        <v>205.16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246</v>
      </c>
      <c r="AU142" s="258" t="s">
        <v>95</v>
      </c>
      <c r="AV142" s="13" t="s">
        <v>95</v>
      </c>
      <c r="AW142" s="13" t="s">
        <v>40</v>
      </c>
      <c r="AX142" s="13" t="s">
        <v>93</v>
      </c>
      <c r="AY142" s="258" t="s">
        <v>176</v>
      </c>
    </row>
    <row r="143" spans="1:65" s="2" customFormat="1" ht="16.5" customHeight="1">
      <c r="A143" s="37"/>
      <c r="B143" s="38"/>
      <c r="C143" s="229" t="s">
        <v>196</v>
      </c>
      <c r="D143" s="229" t="s">
        <v>177</v>
      </c>
      <c r="E143" s="230" t="s">
        <v>298</v>
      </c>
      <c r="F143" s="231" t="s">
        <v>299</v>
      </c>
      <c r="G143" s="232" t="s">
        <v>300</v>
      </c>
      <c r="H143" s="233">
        <v>40</v>
      </c>
      <c r="I143" s="234"/>
      <c r="J143" s="235">
        <f>ROUND(I143*H143,2)</f>
        <v>0</v>
      </c>
      <c r="K143" s="236"/>
      <c r="L143" s="43"/>
      <c r="M143" s="237" t="s">
        <v>1</v>
      </c>
      <c r="N143" s="238" t="s">
        <v>50</v>
      </c>
      <c r="O143" s="90"/>
      <c r="P143" s="239">
        <f>O143*H143</f>
        <v>0</v>
      </c>
      <c r="Q143" s="239">
        <v>0.00719</v>
      </c>
      <c r="R143" s="239">
        <f>Q143*H143</f>
        <v>0.2876</v>
      </c>
      <c r="S143" s="239">
        <v>0</v>
      </c>
      <c r="T143" s="24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1" t="s">
        <v>196</v>
      </c>
      <c r="AT143" s="241" t="s">
        <v>177</v>
      </c>
      <c r="AU143" s="241" t="s">
        <v>95</v>
      </c>
      <c r="AY143" s="15" t="s">
        <v>176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5" t="s">
        <v>93</v>
      </c>
      <c r="BK143" s="242">
        <f>ROUND(I143*H143,2)</f>
        <v>0</v>
      </c>
      <c r="BL143" s="15" t="s">
        <v>196</v>
      </c>
      <c r="BM143" s="241" t="s">
        <v>301</v>
      </c>
    </row>
    <row r="144" spans="1:47" s="2" customFormat="1" ht="12">
      <c r="A144" s="37"/>
      <c r="B144" s="38"/>
      <c r="C144" s="39"/>
      <c r="D144" s="243" t="s">
        <v>183</v>
      </c>
      <c r="E144" s="39"/>
      <c r="F144" s="244" t="s">
        <v>302</v>
      </c>
      <c r="G144" s="39"/>
      <c r="H144" s="39"/>
      <c r="I144" s="245"/>
      <c r="J144" s="39"/>
      <c r="K144" s="39"/>
      <c r="L144" s="43"/>
      <c r="M144" s="246"/>
      <c r="N144" s="24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183</v>
      </c>
      <c r="AU144" s="15" t="s">
        <v>95</v>
      </c>
    </row>
    <row r="145" spans="1:51" s="13" customFormat="1" ht="12">
      <c r="A145" s="13"/>
      <c r="B145" s="248"/>
      <c r="C145" s="249"/>
      <c r="D145" s="243" t="s">
        <v>246</v>
      </c>
      <c r="E145" s="250" t="s">
        <v>1</v>
      </c>
      <c r="F145" s="251" t="s">
        <v>303</v>
      </c>
      <c r="G145" s="249"/>
      <c r="H145" s="252">
        <v>40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246</v>
      </c>
      <c r="AU145" s="258" t="s">
        <v>95</v>
      </c>
      <c r="AV145" s="13" t="s">
        <v>95</v>
      </c>
      <c r="AW145" s="13" t="s">
        <v>40</v>
      </c>
      <c r="AX145" s="13" t="s">
        <v>93</v>
      </c>
      <c r="AY145" s="258" t="s">
        <v>176</v>
      </c>
    </row>
    <row r="146" spans="1:65" s="2" customFormat="1" ht="24.15" customHeight="1">
      <c r="A146" s="37"/>
      <c r="B146" s="38"/>
      <c r="C146" s="229" t="s">
        <v>175</v>
      </c>
      <c r="D146" s="229" t="s">
        <v>177</v>
      </c>
      <c r="E146" s="230" t="s">
        <v>304</v>
      </c>
      <c r="F146" s="231" t="s">
        <v>305</v>
      </c>
      <c r="G146" s="232" t="s">
        <v>306</v>
      </c>
      <c r="H146" s="233">
        <v>120</v>
      </c>
      <c r="I146" s="234"/>
      <c r="J146" s="235">
        <f>ROUND(I146*H146,2)</f>
        <v>0</v>
      </c>
      <c r="K146" s="236"/>
      <c r="L146" s="43"/>
      <c r="M146" s="237" t="s">
        <v>1</v>
      </c>
      <c r="N146" s="238" t="s">
        <v>50</v>
      </c>
      <c r="O146" s="90"/>
      <c r="P146" s="239">
        <f>O146*H146</f>
        <v>0</v>
      </c>
      <c r="Q146" s="239">
        <v>4E-05</v>
      </c>
      <c r="R146" s="239">
        <f>Q146*H146</f>
        <v>0.0048000000000000004</v>
      </c>
      <c r="S146" s="239">
        <v>0</v>
      </c>
      <c r="T146" s="24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1" t="s">
        <v>196</v>
      </c>
      <c r="AT146" s="241" t="s">
        <v>177</v>
      </c>
      <c r="AU146" s="241" t="s">
        <v>95</v>
      </c>
      <c r="AY146" s="15" t="s">
        <v>176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5" t="s">
        <v>93</v>
      </c>
      <c r="BK146" s="242">
        <f>ROUND(I146*H146,2)</f>
        <v>0</v>
      </c>
      <c r="BL146" s="15" t="s">
        <v>196</v>
      </c>
      <c r="BM146" s="241" t="s">
        <v>307</v>
      </c>
    </row>
    <row r="147" spans="1:47" s="2" customFormat="1" ht="12">
      <c r="A147" s="37"/>
      <c r="B147" s="38"/>
      <c r="C147" s="39"/>
      <c r="D147" s="243" t="s">
        <v>183</v>
      </c>
      <c r="E147" s="39"/>
      <c r="F147" s="244" t="s">
        <v>308</v>
      </c>
      <c r="G147" s="39"/>
      <c r="H147" s="39"/>
      <c r="I147" s="245"/>
      <c r="J147" s="39"/>
      <c r="K147" s="39"/>
      <c r="L147" s="43"/>
      <c r="M147" s="246"/>
      <c r="N147" s="24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183</v>
      </c>
      <c r="AU147" s="15" t="s">
        <v>95</v>
      </c>
    </row>
    <row r="148" spans="1:51" s="13" customFormat="1" ht="12">
      <c r="A148" s="13"/>
      <c r="B148" s="248"/>
      <c r="C148" s="249"/>
      <c r="D148" s="243" t="s">
        <v>246</v>
      </c>
      <c r="E148" s="250" t="s">
        <v>1</v>
      </c>
      <c r="F148" s="251" t="s">
        <v>309</v>
      </c>
      <c r="G148" s="249"/>
      <c r="H148" s="252">
        <v>120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246</v>
      </c>
      <c r="AU148" s="258" t="s">
        <v>95</v>
      </c>
      <c r="AV148" s="13" t="s">
        <v>95</v>
      </c>
      <c r="AW148" s="13" t="s">
        <v>40</v>
      </c>
      <c r="AX148" s="13" t="s">
        <v>93</v>
      </c>
      <c r="AY148" s="258" t="s">
        <v>176</v>
      </c>
    </row>
    <row r="149" spans="1:65" s="2" customFormat="1" ht="24.15" customHeight="1">
      <c r="A149" s="37"/>
      <c r="B149" s="38"/>
      <c r="C149" s="229" t="s">
        <v>204</v>
      </c>
      <c r="D149" s="229" t="s">
        <v>177</v>
      </c>
      <c r="E149" s="230" t="s">
        <v>310</v>
      </c>
      <c r="F149" s="231" t="s">
        <v>311</v>
      </c>
      <c r="G149" s="232" t="s">
        <v>312</v>
      </c>
      <c r="H149" s="233">
        <v>10</v>
      </c>
      <c r="I149" s="234"/>
      <c r="J149" s="235">
        <f>ROUND(I149*H149,2)</f>
        <v>0</v>
      </c>
      <c r="K149" s="236"/>
      <c r="L149" s="43"/>
      <c r="M149" s="237" t="s">
        <v>1</v>
      </c>
      <c r="N149" s="238" t="s">
        <v>50</v>
      </c>
      <c r="O149" s="90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1" t="s">
        <v>196</v>
      </c>
      <c r="AT149" s="241" t="s">
        <v>177</v>
      </c>
      <c r="AU149" s="241" t="s">
        <v>95</v>
      </c>
      <c r="AY149" s="15" t="s">
        <v>176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5" t="s">
        <v>93</v>
      </c>
      <c r="BK149" s="242">
        <f>ROUND(I149*H149,2)</f>
        <v>0</v>
      </c>
      <c r="BL149" s="15" t="s">
        <v>196</v>
      </c>
      <c r="BM149" s="241" t="s">
        <v>313</v>
      </c>
    </row>
    <row r="150" spans="1:47" s="2" customFormat="1" ht="12">
      <c r="A150" s="37"/>
      <c r="B150" s="38"/>
      <c r="C150" s="39"/>
      <c r="D150" s="243" t="s">
        <v>183</v>
      </c>
      <c r="E150" s="39"/>
      <c r="F150" s="244" t="s">
        <v>314</v>
      </c>
      <c r="G150" s="39"/>
      <c r="H150" s="39"/>
      <c r="I150" s="245"/>
      <c r="J150" s="39"/>
      <c r="K150" s="39"/>
      <c r="L150" s="43"/>
      <c r="M150" s="246"/>
      <c r="N150" s="24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183</v>
      </c>
      <c r="AU150" s="15" t="s">
        <v>95</v>
      </c>
    </row>
    <row r="151" spans="1:51" s="13" customFormat="1" ht="12">
      <c r="A151" s="13"/>
      <c r="B151" s="248"/>
      <c r="C151" s="249"/>
      <c r="D151" s="243" t="s">
        <v>246</v>
      </c>
      <c r="E151" s="250" t="s">
        <v>1</v>
      </c>
      <c r="F151" s="251" t="s">
        <v>223</v>
      </c>
      <c r="G151" s="249"/>
      <c r="H151" s="252">
        <v>10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246</v>
      </c>
      <c r="AU151" s="258" t="s">
        <v>95</v>
      </c>
      <c r="AV151" s="13" t="s">
        <v>95</v>
      </c>
      <c r="AW151" s="13" t="s">
        <v>40</v>
      </c>
      <c r="AX151" s="13" t="s">
        <v>93</v>
      </c>
      <c r="AY151" s="258" t="s">
        <v>176</v>
      </c>
    </row>
    <row r="152" spans="1:65" s="2" customFormat="1" ht="24.15" customHeight="1">
      <c r="A152" s="37"/>
      <c r="B152" s="38"/>
      <c r="C152" s="229" t="s">
        <v>208</v>
      </c>
      <c r="D152" s="229" t="s">
        <v>177</v>
      </c>
      <c r="E152" s="230" t="s">
        <v>315</v>
      </c>
      <c r="F152" s="231" t="s">
        <v>316</v>
      </c>
      <c r="G152" s="232" t="s">
        <v>300</v>
      </c>
      <c r="H152" s="233">
        <v>30</v>
      </c>
      <c r="I152" s="234"/>
      <c r="J152" s="235">
        <f>ROUND(I152*H152,2)</f>
        <v>0</v>
      </c>
      <c r="K152" s="236"/>
      <c r="L152" s="43"/>
      <c r="M152" s="237" t="s">
        <v>1</v>
      </c>
      <c r="N152" s="238" t="s">
        <v>50</v>
      </c>
      <c r="O152" s="90"/>
      <c r="P152" s="239">
        <f>O152*H152</f>
        <v>0</v>
      </c>
      <c r="Q152" s="239">
        <v>0.00868</v>
      </c>
      <c r="R152" s="239">
        <f>Q152*H152</f>
        <v>0.2604</v>
      </c>
      <c r="S152" s="239">
        <v>0</v>
      </c>
      <c r="T152" s="24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1" t="s">
        <v>196</v>
      </c>
      <c r="AT152" s="241" t="s">
        <v>177</v>
      </c>
      <c r="AU152" s="241" t="s">
        <v>95</v>
      </c>
      <c r="AY152" s="15" t="s">
        <v>176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5" t="s">
        <v>93</v>
      </c>
      <c r="BK152" s="242">
        <f>ROUND(I152*H152,2)</f>
        <v>0</v>
      </c>
      <c r="BL152" s="15" t="s">
        <v>196</v>
      </c>
      <c r="BM152" s="241" t="s">
        <v>317</v>
      </c>
    </row>
    <row r="153" spans="1:47" s="2" customFormat="1" ht="12">
      <c r="A153" s="37"/>
      <c r="B153" s="38"/>
      <c r="C153" s="39"/>
      <c r="D153" s="243" t="s">
        <v>183</v>
      </c>
      <c r="E153" s="39"/>
      <c r="F153" s="244" t="s">
        <v>318</v>
      </c>
      <c r="G153" s="39"/>
      <c r="H153" s="39"/>
      <c r="I153" s="245"/>
      <c r="J153" s="39"/>
      <c r="K153" s="39"/>
      <c r="L153" s="43"/>
      <c r="M153" s="246"/>
      <c r="N153" s="24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183</v>
      </c>
      <c r="AU153" s="15" t="s">
        <v>95</v>
      </c>
    </row>
    <row r="154" spans="1:51" s="13" customFormat="1" ht="12">
      <c r="A154" s="13"/>
      <c r="B154" s="248"/>
      <c r="C154" s="249"/>
      <c r="D154" s="243" t="s">
        <v>246</v>
      </c>
      <c r="E154" s="250" t="s">
        <v>1</v>
      </c>
      <c r="F154" s="251" t="s">
        <v>319</v>
      </c>
      <c r="G154" s="249"/>
      <c r="H154" s="252">
        <v>30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246</v>
      </c>
      <c r="AU154" s="258" t="s">
        <v>95</v>
      </c>
      <c r="AV154" s="13" t="s">
        <v>95</v>
      </c>
      <c r="AW154" s="13" t="s">
        <v>40</v>
      </c>
      <c r="AX154" s="13" t="s">
        <v>93</v>
      </c>
      <c r="AY154" s="258" t="s">
        <v>176</v>
      </c>
    </row>
    <row r="155" spans="1:65" s="2" customFormat="1" ht="16.5" customHeight="1">
      <c r="A155" s="37"/>
      <c r="B155" s="38"/>
      <c r="C155" s="263" t="s">
        <v>213</v>
      </c>
      <c r="D155" s="263" t="s">
        <v>320</v>
      </c>
      <c r="E155" s="264" t="s">
        <v>321</v>
      </c>
      <c r="F155" s="265" t="s">
        <v>322</v>
      </c>
      <c r="G155" s="266" t="s">
        <v>323</v>
      </c>
      <c r="H155" s="267">
        <v>160.997</v>
      </c>
      <c r="I155" s="268"/>
      <c r="J155" s="269">
        <f>ROUND(I155*H155,2)</f>
        <v>0</v>
      </c>
      <c r="K155" s="270"/>
      <c r="L155" s="271"/>
      <c r="M155" s="272" t="s">
        <v>1</v>
      </c>
      <c r="N155" s="273" t="s">
        <v>50</v>
      </c>
      <c r="O155" s="90"/>
      <c r="P155" s="239">
        <f>O155*H155</f>
        <v>0</v>
      </c>
      <c r="Q155" s="239">
        <v>1</v>
      </c>
      <c r="R155" s="239">
        <f>Q155*H155</f>
        <v>160.997</v>
      </c>
      <c r="S155" s="239">
        <v>0</v>
      </c>
      <c r="T155" s="24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1" t="s">
        <v>213</v>
      </c>
      <c r="AT155" s="241" t="s">
        <v>320</v>
      </c>
      <c r="AU155" s="241" t="s">
        <v>95</v>
      </c>
      <c r="AY155" s="15" t="s">
        <v>176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5" t="s">
        <v>93</v>
      </c>
      <c r="BK155" s="242">
        <f>ROUND(I155*H155,2)</f>
        <v>0</v>
      </c>
      <c r="BL155" s="15" t="s">
        <v>196</v>
      </c>
      <c r="BM155" s="241" t="s">
        <v>324</v>
      </c>
    </row>
    <row r="156" spans="1:47" s="2" customFormat="1" ht="12">
      <c r="A156" s="37"/>
      <c r="B156" s="38"/>
      <c r="C156" s="39"/>
      <c r="D156" s="243" t="s">
        <v>183</v>
      </c>
      <c r="E156" s="39"/>
      <c r="F156" s="244" t="s">
        <v>322</v>
      </c>
      <c r="G156" s="39"/>
      <c r="H156" s="39"/>
      <c r="I156" s="245"/>
      <c r="J156" s="39"/>
      <c r="K156" s="39"/>
      <c r="L156" s="43"/>
      <c r="M156" s="246"/>
      <c r="N156" s="24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183</v>
      </c>
      <c r="AU156" s="15" t="s">
        <v>95</v>
      </c>
    </row>
    <row r="157" spans="1:51" s="13" customFormat="1" ht="12">
      <c r="A157" s="13"/>
      <c r="B157" s="248"/>
      <c r="C157" s="249"/>
      <c r="D157" s="243" t="s">
        <v>246</v>
      </c>
      <c r="E157" s="250" t="s">
        <v>1</v>
      </c>
      <c r="F157" s="251" t="s">
        <v>325</v>
      </c>
      <c r="G157" s="249"/>
      <c r="H157" s="252">
        <v>-36.079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246</v>
      </c>
      <c r="AU157" s="258" t="s">
        <v>95</v>
      </c>
      <c r="AV157" s="13" t="s">
        <v>95</v>
      </c>
      <c r="AW157" s="13" t="s">
        <v>40</v>
      </c>
      <c r="AX157" s="13" t="s">
        <v>85</v>
      </c>
      <c r="AY157" s="258" t="s">
        <v>176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326</v>
      </c>
      <c r="G158" s="249"/>
      <c r="H158" s="252">
        <v>197.076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85</v>
      </c>
      <c r="AY158" s="258" t="s">
        <v>176</v>
      </c>
    </row>
    <row r="159" spans="1:65" s="2" customFormat="1" ht="24.15" customHeight="1">
      <c r="A159" s="37"/>
      <c r="B159" s="38"/>
      <c r="C159" s="229" t="s">
        <v>218</v>
      </c>
      <c r="D159" s="229" t="s">
        <v>177</v>
      </c>
      <c r="E159" s="230" t="s">
        <v>327</v>
      </c>
      <c r="F159" s="231" t="s">
        <v>328</v>
      </c>
      <c r="G159" s="232" t="s">
        <v>300</v>
      </c>
      <c r="H159" s="233">
        <v>80</v>
      </c>
      <c r="I159" s="234"/>
      <c r="J159" s="235">
        <f>ROUND(I159*H159,2)</f>
        <v>0</v>
      </c>
      <c r="K159" s="236"/>
      <c r="L159" s="43"/>
      <c r="M159" s="237" t="s">
        <v>1</v>
      </c>
      <c r="N159" s="238" t="s">
        <v>50</v>
      </c>
      <c r="O159" s="90"/>
      <c r="P159" s="239">
        <f>O159*H159</f>
        <v>0</v>
      </c>
      <c r="Q159" s="239">
        <v>0.0369</v>
      </c>
      <c r="R159" s="239">
        <f>Q159*H159</f>
        <v>2.952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196</v>
      </c>
      <c r="AT159" s="241" t="s">
        <v>177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196</v>
      </c>
      <c r="BM159" s="241" t="s">
        <v>329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330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51" s="13" customFormat="1" ht="12">
      <c r="A161" s="13"/>
      <c r="B161" s="248"/>
      <c r="C161" s="249"/>
      <c r="D161" s="243" t="s">
        <v>246</v>
      </c>
      <c r="E161" s="250" t="s">
        <v>1</v>
      </c>
      <c r="F161" s="251" t="s">
        <v>331</v>
      </c>
      <c r="G161" s="249"/>
      <c r="H161" s="252">
        <v>80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246</v>
      </c>
      <c r="AU161" s="258" t="s">
        <v>95</v>
      </c>
      <c r="AV161" s="13" t="s">
        <v>95</v>
      </c>
      <c r="AW161" s="13" t="s">
        <v>40</v>
      </c>
      <c r="AX161" s="13" t="s">
        <v>93</v>
      </c>
      <c r="AY161" s="258" t="s">
        <v>176</v>
      </c>
    </row>
    <row r="162" spans="1:65" s="2" customFormat="1" ht="24.15" customHeight="1">
      <c r="A162" s="37"/>
      <c r="B162" s="38"/>
      <c r="C162" s="229" t="s">
        <v>223</v>
      </c>
      <c r="D162" s="229" t="s">
        <v>177</v>
      </c>
      <c r="E162" s="230" t="s">
        <v>332</v>
      </c>
      <c r="F162" s="231" t="s">
        <v>333</v>
      </c>
      <c r="G162" s="232" t="s">
        <v>334</v>
      </c>
      <c r="H162" s="233">
        <v>156</v>
      </c>
      <c r="I162" s="234"/>
      <c r="J162" s="235">
        <f>ROUND(I162*H162,2)</f>
        <v>0</v>
      </c>
      <c r="K162" s="236"/>
      <c r="L162" s="43"/>
      <c r="M162" s="237" t="s">
        <v>1</v>
      </c>
      <c r="N162" s="238" t="s">
        <v>50</v>
      </c>
      <c r="O162" s="90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1" t="s">
        <v>196</v>
      </c>
      <c r="AT162" s="241" t="s">
        <v>177</v>
      </c>
      <c r="AU162" s="241" t="s">
        <v>95</v>
      </c>
      <c r="AY162" s="15" t="s">
        <v>176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5" t="s">
        <v>93</v>
      </c>
      <c r="BK162" s="242">
        <f>ROUND(I162*H162,2)</f>
        <v>0</v>
      </c>
      <c r="BL162" s="15" t="s">
        <v>196</v>
      </c>
      <c r="BM162" s="241" t="s">
        <v>335</v>
      </c>
    </row>
    <row r="163" spans="1:47" s="2" customFormat="1" ht="12">
      <c r="A163" s="37"/>
      <c r="B163" s="38"/>
      <c r="C163" s="39"/>
      <c r="D163" s="243" t="s">
        <v>183</v>
      </c>
      <c r="E163" s="39"/>
      <c r="F163" s="244" t="s">
        <v>336</v>
      </c>
      <c r="G163" s="39"/>
      <c r="H163" s="39"/>
      <c r="I163" s="245"/>
      <c r="J163" s="39"/>
      <c r="K163" s="39"/>
      <c r="L163" s="43"/>
      <c r="M163" s="246"/>
      <c r="N163" s="24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183</v>
      </c>
      <c r="AU163" s="15" t="s">
        <v>95</v>
      </c>
    </row>
    <row r="164" spans="1:51" s="13" customFormat="1" ht="12">
      <c r="A164" s="13"/>
      <c r="B164" s="248"/>
      <c r="C164" s="249"/>
      <c r="D164" s="243" t="s">
        <v>246</v>
      </c>
      <c r="E164" s="250" t="s">
        <v>1</v>
      </c>
      <c r="F164" s="251" t="s">
        <v>337</v>
      </c>
      <c r="G164" s="249"/>
      <c r="H164" s="252">
        <v>156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246</v>
      </c>
      <c r="AU164" s="258" t="s">
        <v>95</v>
      </c>
      <c r="AV164" s="13" t="s">
        <v>95</v>
      </c>
      <c r="AW164" s="13" t="s">
        <v>40</v>
      </c>
      <c r="AX164" s="13" t="s">
        <v>93</v>
      </c>
      <c r="AY164" s="258" t="s">
        <v>176</v>
      </c>
    </row>
    <row r="165" spans="1:65" s="2" customFormat="1" ht="24.15" customHeight="1">
      <c r="A165" s="37"/>
      <c r="B165" s="38"/>
      <c r="C165" s="229" t="s">
        <v>228</v>
      </c>
      <c r="D165" s="229" t="s">
        <v>177</v>
      </c>
      <c r="E165" s="230" t="s">
        <v>338</v>
      </c>
      <c r="F165" s="231" t="s">
        <v>339</v>
      </c>
      <c r="G165" s="232" t="s">
        <v>285</v>
      </c>
      <c r="H165" s="233">
        <v>23</v>
      </c>
      <c r="I165" s="234"/>
      <c r="J165" s="235">
        <f>ROUND(I165*H165,2)</f>
        <v>0</v>
      </c>
      <c r="K165" s="236"/>
      <c r="L165" s="43"/>
      <c r="M165" s="237" t="s">
        <v>1</v>
      </c>
      <c r="N165" s="238" t="s">
        <v>50</v>
      </c>
      <c r="O165" s="90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1" t="s">
        <v>196</v>
      </c>
      <c r="AT165" s="241" t="s">
        <v>177</v>
      </c>
      <c r="AU165" s="241" t="s">
        <v>95</v>
      </c>
      <c r="AY165" s="15" t="s">
        <v>176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5" t="s">
        <v>93</v>
      </c>
      <c r="BK165" s="242">
        <f>ROUND(I165*H165,2)</f>
        <v>0</v>
      </c>
      <c r="BL165" s="15" t="s">
        <v>196</v>
      </c>
      <c r="BM165" s="241" t="s">
        <v>340</v>
      </c>
    </row>
    <row r="166" spans="1:47" s="2" customFormat="1" ht="12">
      <c r="A166" s="37"/>
      <c r="B166" s="38"/>
      <c r="C166" s="39"/>
      <c r="D166" s="243" t="s">
        <v>183</v>
      </c>
      <c r="E166" s="39"/>
      <c r="F166" s="244" t="s">
        <v>341</v>
      </c>
      <c r="G166" s="39"/>
      <c r="H166" s="39"/>
      <c r="I166" s="245"/>
      <c r="J166" s="39"/>
      <c r="K166" s="39"/>
      <c r="L166" s="43"/>
      <c r="M166" s="246"/>
      <c r="N166" s="24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183</v>
      </c>
      <c r="AU166" s="15" t="s">
        <v>95</v>
      </c>
    </row>
    <row r="167" spans="1:51" s="13" customFormat="1" ht="12">
      <c r="A167" s="13"/>
      <c r="B167" s="248"/>
      <c r="C167" s="249"/>
      <c r="D167" s="243" t="s">
        <v>246</v>
      </c>
      <c r="E167" s="250" t="s">
        <v>1</v>
      </c>
      <c r="F167" s="251" t="s">
        <v>342</v>
      </c>
      <c r="G167" s="249"/>
      <c r="H167" s="252">
        <v>23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246</v>
      </c>
      <c r="AU167" s="258" t="s">
        <v>95</v>
      </c>
      <c r="AV167" s="13" t="s">
        <v>95</v>
      </c>
      <c r="AW167" s="13" t="s">
        <v>40</v>
      </c>
      <c r="AX167" s="13" t="s">
        <v>93</v>
      </c>
      <c r="AY167" s="258" t="s">
        <v>176</v>
      </c>
    </row>
    <row r="168" spans="1:65" s="2" customFormat="1" ht="33" customHeight="1">
      <c r="A168" s="37"/>
      <c r="B168" s="38"/>
      <c r="C168" s="229" t="s">
        <v>234</v>
      </c>
      <c r="D168" s="229" t="s">
        <v>177</v>
      </c>
      <c r="E168" s="230" t="s">
        <v>343</v>
      </c>
      <c r="F168" s="231" t="s">
        <v>344</v>
      </c>
      <c r="G168" s="232" t="s">
        <v>334</v>
      </c>
      <c r="H168" s="233">
        <v>103.552</v>
      </c>
      <c r="I168" s="234"/>
      <c r="J168" s="235">
        <f>ROUND(I168*H168,2)</f>
        <v>0</v>
      </c>
      <c r="K168" s="236"/>
      <c r="L168" s="43"/>
      <c r="M168" s="237" t="s">
        <v>1</v>
      </c>
      <c r="N168" s="238" t="s">
        <v>50</v>
      </c>
      <c r="O168" s="90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1" t="s">
        <v>196</v>
      </c>
      <c r="AT168" s="241" t="s">
        <v>177</v>
      </c>
      <c r="AU168" s="241" t="s">
        <v>95</v>
      </c>
      <c r="AY168" s="15" t="s">
        <v>176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5" t="s">
        <v>93</v>
      </c>
      <c r="BK168" s="242">
        <f>ROUND(I168*H168,2)</f>
        <v>0</v>
      </c>
      <c r="BL168" s="15" t="s">
        <v>196</v>
      </c>
      <c r="BM168" s="241" t="s">
        <v>345</v>
      </c>
    </row>
    <row r="169" spans="1:47" s="2" customFormat="1" ht="12">
      <c r="A169" s="37"/>
      <c r="B169" s="38"/>
      <c r="C169" s="39"/>
      <c r="D169" s="243" t="s">
        <v>183</v>
      </c>
      <c r="E169" s="39"/>
      <c r="F169" s="244" t="s">
        <v>346</v>
      </c>
      <c r="G169" s="39"/>
      <c r="H169" s="39"/>
      <c r="I169" s="245"/>
      <c r="J169" s="39"/>
      <c r="K169" s="39"/>
      <c r="L169" s="43"/>
      <c r="M169" s="246"/>
      <c r="N169" s="24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183</v>
      </c>
      <c r="AU169" s="15" t="s">
        <v>95</v>
      </c>
    </row>
    <row r="170" spans="1:51" s="13" customFormat="1" ht="12">
      <c r="A170" s="13"/>
      <c r="B170" s="248"/>
      <c r="C170" s="249"/>
      <c r="D170" s="243" t="s">
        <v>246</v>
      </c>
      <c r="E170" s="250" t="s">
        <v>1</v>
      </c>
      <c r="F170" s="251" t="s">
        <v>347</v>
      </c>
      <c r="G170" s="249"/>
      <c r="H170" s="252">
        <v>120.933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246</v>
      </c>
      <c r="AU170" s="258" t="s">
        <v>95</v>
      </c>
      <c r="AV170" s="13" t="s">
        <v>95</v>
      </c>
      <c r="AW170" s="13" t="s">
        <v>40</v>
      </c>
      <c r="AX170" s="13" t="s">
        <v>85</v>
      </c>
      <c r="AY170" s="258" t="s">
        <v>176</v>
      </c>
    </row>
    <row r="171" spans="1:51" s="13" customFormat="1" ht="12">
      <c r="A171" s="13"/>
      <c r="B171" s="248"/>
      <c r="C171" s="249"/>
      <c r="D171" s="243" t="s">
        <v>246</v>
      </c>
      <c r="E171" s="250" t="s">
        <v>1</v>
      </c>
      <c r="F171" s="251" t="s">
        <v>348</v>
      </c>
      <c r="G171" s="249"/>
      <c r="H171" s="252">
        <v>-17.381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8" t="s">
        <v>246</v>
      </c>
      <c r="AU171" s="258" t="s">
        <v>95</v>
      </c>
      <c r="AV171" s="13" t="s">
        <v>95</v>
      </c>
      <c r="AW171" s="13" t="s">
        <v>40</v>
      </c>
      <c r="AX171" s="13" t="s">
        <v>85</v>
      </c>
      <c r="AY171" s="258" t="s">
        <v>176</v>
      </c>
    </row>
    <row r="172" spans="1:65" s="2" customFormat="1" ht="37.8" customHeight="1">
      <c r="A172" s="37"/>
      <c r="B172" s="38"/>
      <c r="C172" s="229" t="s">
        <v>242</v>
      </c>
      <c r="D172" s="229" t="s">
        <v>177</v>
      </c>
      <c r="E172" s="230" t="s">
        <v>349</v>
      </c>
      <c r="F172" s="231" t="s">
        <v>350</v>
      </c>
      <c r="G172" s="232" t="s">
        <v>334</v>
      </c>
      <c r="H172" s="233">
        <v>12.2</v>
      </c>
      <c r="I172" s="234"/>
      <c r="J172" s="235">
        <f>ROUND(I172*H172,2)</f>
        <v>0</v>
      </c>
      <c r="K172" s="236"/>
      <c r="L172" s="43"/>
      <c r="M172" s="237" t="s">
        <v>1</v>
      </c>
      <c r="N172" s="238" t="s">
        <v>50</v>
      </c>
      <c r="O172" s="90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1" t="s">
        <v>196</v>
      </c>
      <c r="AT172" s="241" t="s">
        <v>177</v>
      </c>
      <c r="AU172" s="241" t="s">
        <v>95</v>
      </c>
      <c r="AY172" s="15" t="s">
        <v>176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5" t="s">
        <v>93</v>
      </c>
      <c r="BK172" s="242">
        <f>ROUND(I172*H172,2)</f>
        <v>0</v>
      </c>
      <c r="BL172" s="15" t="s">
        <v>196</v>
      </c>
      <c r="BM172" s="241" t="s">
        <v>351</v>
      </c>
    </row>
    <row r="173" spans="1:47" s="2" customFormat="1" ht="12">
      <c r="A173" s="37"/>
      <c r="B173" s="38"/>
      <c r="C173" s="39"/>
      <c r="D173" s="243" t="s">
        <v>183</v>
      </c>
      <c r="E173" s="39"/>
      <c r="F173" s="244" t="s">
        <v>352</v>
      </c>
      <c r="G173" s="39"/>
      <c r="H173" s="39"/>
      <c r="I173" s="245"/>
      <c r="J173" s="39"/>
      <c r="K173" s="39"/>
      <c r="L173" s="43"/>
      <c r="M173" s="246"/>
      <c r="N173" s="24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5" t="s">
        <v>183</v>
      </c>
      <c r="AU173" s="15" t="s">
        <v>95</v>
      </c>
    </row>
    <row r="174" spans="1:51" s="13" customFormat="1" ht="12">
      <c r="A174" s="13"/>
      <c r="B174" s="248"/>
      <c r="C174" s="249"/>
      <c r="D174" s="243" t="s">
        <v>246</v>
      </c>
      <c r="E174" s="250" t="s">
        <v>1</v>
      </c>
      <c r="F174" s="251" t="s">
        <v>353</v>
      </c>
      <c r="G174" s="249"/>
      <c r="H174" s="252">
        <v>12.2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246</v>
      </c>
      <c r="AU174" s="258" t="s">
        <v>95</v>
      </c>
      <c r="AV174" s="13" t="s">
        <v>95</v>
      </c>
      <c r="AW174" s="13" t="s">
        <v>40</v>
      </c>
      <c r="AX174" s="13" t="s">
        <v>93</v>
      </c>
      <c r="AY174" s="258" t="s">
        <v>176</v>
      </c>
    </row>
    <row r="175" spans="1:65" s="2" customFormat="1" ht="33" customHeight="1">
      <c r="A175" s="37"/>
      <c r="B175" s="38"/>
      <c r="C175" s="229" t="s">
        <v>249</v>
      </c>
      <c r="D175" s="229" t="s">
        <v>177</v>
      </c>
      <c r="E175" s="230" t="s">
        <v>354</v>
      </c>
      <c r="F175" s="231" t="s">
        <v>355</v>
      </c>
      <c r="G175" s="232" t="s">
        <v>334</v>
      </c>
      <c r="H175" s="233">
        <v>91.352</v>
      </c>
      <c r="I175" s="234"/>
      <c r="J175" s="235">
        <f>ROUND(I175*H175,2)</f>
        <v>0</v>
      </c>
      <c r="K175" s="236"/>
      <c r="L175" s="43"/>
      <c r="M175" s="237" t="s">
        <v>1</v>
      </c>
      <c r="N175" s="238" t="s">
        <v>50</v>
      </c>
      <c r="O175" s="90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1" t="s">
        <v>196</v>
      </c>
      <c r="AT175" s="241" t="s">
        <v>177</v>
      </c>
      <c r="AU175" s="241" t="s">
        <v>95</v>
      </c>
      <c r="AY175" s="15" t="s">
        <v>176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5" t="s">
        <v>93</v>
      </c>
      <c r="BK175" s="242">
        <f>ROUND(I175*H175,2)</f>
        <v>0</v>
      </c>
      <c r="BL175" s="15" t="s">
        <v>196</v>
      </c>
      <c r="BM175" s="241" t="s">
        <v>356</v>
      </c>
    </row>
    <row r="176" spans="1:47" s="2" customFormat="1" ht="12">
      <c r="A176" s="37"/>
      <c r="B176" s="38"/>
      <c r="C176" s="39"/>
      <c r="D176" s="243" t="s">
        <v>183</v>
      </c>
      <c r="E176" s="39"/>
      <c r="F176" s="244" t="s">
        <v>357</v>
      </c>
      <c r="G176" s="39"/>
      <c r="H176" s="39"/>
      <c r="I176" s="245"/>
      <c r="J176" s="39"/>
      <c r="K176" s="39"/>
      <c r="L176" s="43"/>
      <c r="M176" s="246"/>
      <c r="N176" s="24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5" t="s">
        <v>183</v>
      </c>
      <c r="AU176" s="15" t="s">
        <v>95</v>
      </c>
    </row>
    <row r="177" spans="1:51" s="13" customFormat="1" ht="12">
      <c r="A177" s="13"/>
      <c r="B177" s="248"/>
      <c r="C177" s="249"/>
      <c r="D177" s="243" t="s">
        <v>246</v>
      </c>
      <c r="E177" s="250" t="s">
        <v>1</v>
      </c>
      <c r="F177" s="251" t="s">
        <v>358</v>
      </c>
      <c r="G177" s="249"/>
      <c r="H177" s="252">
        <v>108.733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8" t="s">
        <v>246</v>
      </c>
      <c r="AU177" s="258" t="s">
        <v>95</v>
      </c>
      <c r="AV177" s="13" t="s">
        <v>95</v>
      </c>
      <c r="AW177" s="13" t="s">
        <v>40</v>
      </c>
      <c r="AX177" s="13" t="s">
        <v>85</v>
      </c>
      <c r="AY177" s="258" t="s">
        <v>176</v>
      </c>
    </row>
    <row r="178" spans="1:51" s="13" customFormat="1" ht="12">
      <c r="A178" s="13"/>
      <c r="B178" s="248"/>
      <c r="C178" s="249"/>
      <c r="D178" s="243" t="s">
        <v>246</v>
      </c>
      <c r="E178" s="250" t="s">
        <v>1</v>
      </c>
      <c r="F178" s="251" t="s">
        <v>348</v>
      </c>
      <c r="G178" s="249"/>
      <c r="H178" s="252">
        <v>-17.381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246</v>
      </c>
      <c r="AU178" s="258" t="s">
        <v>95</v>
      </c>
      <c r="AV178" s="13" t="s">
        <v>95</v>
      </c>
      <c r="AW178" s="13" t="s">
        <v>40</v>
      </c>
      <c r="AX178" s="13" t="s">
        <v>85</v>
      </c>
      <c r="AY178" s="258" t="s">
        <v>176</v>
      </c>
    </row>
    <row r="179" spans="1:65" s="2" customFormat="1" ht="37.8" customHeight="1">
      <c r="A179" s="37"/>
      <c r="B179" s="38"/>
      <c r="C179" s="229" t="s">
        <v>8</v>
      </c>
      <c r="D179" s="229" t="s">
        <v>177</v>
      </c>
      <c r="E179" s="230" t="s">
        <v>359</v>
      </c>
      <c r="F179" s="231" t="s">
        <v>360</v>
      </c>
      <c r="G179" s="232" t="s">
        <v>334</v>
      </c>
      <c r="H179" s="233">
        <v>2.2</v>
      </c>
      <c r="I179" s="234"/>
      <c r="J179" s="235">
        <f>ROUND(I179*H179,2)</f>
        <v>0</v>
      </c>
      <c r="K179" s="236"/>
      <c r="L179" s="43"/>
      <c r="M179" s="237" t="s">
        <v>1</v>
      </c>
      <c r="N179" s="238" t="s">
        <v>50</v>
      </c>
      <c r="O179" s="90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1" t="s">
        <v>196</v>
      </c>
      <c r="AT179" s="241" t="s">
        <v>177</v>
      </c>
      <c r="AU179" s="241" t="s">
        <v>95</v>
      </c>
      <c r="AY179" s="15" t="s">
        <v>176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5" t="s">
        <v>93</v>
      </c>
      <c r="BK179" s="242">
        <f>ROUND(I179*H179,2)</f>
        <v>0</v>
      </c>
      <c r="BL179" s="15" t="s">
        <v>196</v>
      </c>
      <c r="BM179" s="241" t="s">
        <v>361</v>
      </c>
    </row>
    <row r="180" spans="1:47" s="2" customFormat="1" ht="12">
      <c r="A180" s="37"/>
      <c r="B180" s="38"/>
      <c r="C180" s="39"/>
      <c r="D180" s="243" t="s">
        <v>183</v>
      </c>
      <c r="E180" s="39"/>
      <c r="F180" s="244" t="s">
        <v>362</v>
      </c>
      <c r="G180" s="39"/>
      <c r="H180" s="39"/>
      <c r="I180" s="245"/>
      <c r="J180" s="39"/>
      <c r="K180" s="39"/>
      <c r="L180" s="43"/>
      <c r="M180" s="246"/>
      <c r="N180" s="24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5" t="s">
        <v>183</v>
      </c>
      <c r="AU180" s="15" t="s">
        <v>95</v>
      </c>
    </row>
    <row r="181" spans="1:51" s="13" customFormat="1" ht="12">
      <c r="A181" s="13"/>
      <c r="B181" s="248"/>
      <c r="C181" s="249"/>
      <c r="D181" s="243" t="s">
        <v>246</v>
      </c>
      <c r="E181" s="250" t="s">
        <v>1</v>
      </c>
      <c r="F181" s="251" t="s">
        <v>363</v>
      </c>
      <c r="G181" s="249"/>
      <c r="H181" s="252">
        <v>2.2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246</v>
      </c>
      <c r="AU181" s="258" t="s">
        <v>95</v>
      </c>
      <c r="AV181" s="13" t="s">
        <v>95</v>
      </c>
      <c r="AW181" s="13" t="s">
        <v>40</v>
      </c>
      <c r="AX181" s="13" t="s">
        <v>93</v>
      </c>
      <c r="AY181" s="258" t="s">
        <v>176</v>
      </c>
    </row>
    <row r="182" spans="1:65" s="2" customFormat="1" ht="33" customHeight="1">
      <c r="A182" s="37"/>
      <c r="B182" s="38"/>
      <c r="C182" s="229" t="s">
        <v>258</v>
      </c>
      <c r="D182" s="229" t="s">
        <v>177</v>
      </c>
      <c r="E182" s="230" t="s">
        <v>364</v>
      </c>
      <c r="F182" s="231" t="s">
        <v>365</v>
      </c>
      <c r="G182" s="232" t="s">
        <v>334</v>
      </c>
      <c r="H182" s="233">
        <v>135.37</v>
      </c>
      <c r="I182" s="234"/>
      <c r="J182" s="235">
        <f>ROUND(I182*H182,2)</f>
        <v>0</v>
      </c>
      <c r="K182" s="236"/>
      <c r="L182" s="43"/>
      <c r="M182" s="237" t="s">
        <v>1</v>
      </c>
      <c r="N182" s="238" t="s">
        <v>50</v>
      </c>
      <c r="O182" s="90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1" t="s">
        <v>196</v>
      </c>
      <c r="AT182" s="241" t="s">
        <v>177</v>
      </c>
      <c r="AU182" s="241" t="s">
        <v>95</v>
      </c>
      <c r="AY182" s="15" t="s">
        <v>176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5" t="s">
        <v>93</v>
      </c>
      <c r="BK182" s="242">
        <f>ROUND(I182*H182,2)</f>
        <v>0</v>
      </c>
      <c r="BL182" s="15" t="s">
        <v>196</v>
      </c>
      <c r="BM182" s="241" t="s">
        <v>366</v>
      </c>
    </row>
    <row r="183" spans="1:47" s="2" customFormat="1" ht="12">
      <c r="A183" s="37"/>
      <c r="B183" s="38"/>
      <c r="C183" s="39"/>
      <c r="D183" s="243" t="s">
        <v>183</v>
      </c>
      <c r="E183" s="39"/>
      <c r="F183" s="244" t="s">
        <v>367</v>
      </c>
      <c r="G183" s="39"/>
      <c r="H183" s="39"/>
      <c r="I183" s="245"/>
      <c r="J183" s="39"/>
      <c r="K183" s="39"/>
      <c r="L183" s="43"/>
      <c r="M183" s="246"/>
      <c r="N183" s="24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183</v>
      </c>
      <c r="AU183" s="15" t="s">
        <v>95</v>
      </c>
    </row>
    <row r="184" spans="1:51" s="13" customFormat="1" ht="12">
      <c r="A184" s="13"/>
      <c r="B184" s="248"/>
      <c r="C184" s="249"/>
      <c r="D184" s="243" t="s">
        <v>246</v>
      </c>
      <c r="E184" s="250" t="s">
        <v>1</v>
      </c>
      <c r="F184" s="251" t="s">
        <v>368</v>
      </c>
      <c r="G184" s="249"/>
      <c r="H184" s="252">
        <v>158.544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246</v>
      </c>
      <c r="AU184" s="258" t="s">
        <v>95</v>
      </c>
      <c r="AV184" s="13" t="s">
        <v>95</v>
      </c>
      <c r="AW184" s="13" t="s">
        <v>40</v>
      </c>
      <c r="AX184" s="13" t="s">
        <v>85</v>
      </c>
      <c r="AY184" s="258" t="s">
        <v>176</v>
      </c>
    </row>
    <row r="185" spans="1:51" s="13" customFormat="1" ht="12">
      <c r="A185" s="13"/>
      <c r="B185" s="248"/>
      <c r="C185" s="249"/>
      <c r="D185" s="243" t="s">
        <v>246</v>
      </c>
      <c r="E185" s="250" t="s">
        <v>1</v>
      </c>
      <c r="F185" s="251" t="s">
        <v>369</v>
      </c>
      <c r="G185" s="249"/>
      <c r="H185" s="252">
        <v>-23.174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246</v>
      </c>
      <c r="AU185" s="258" t="s">
        <v>95</v>
      </c>
      <c r="AV185" s="13" t="s">
        <v>95</v>
      </c>
      <c r="AW185" s="13" t="s">
        <v>40</v>
      </c>
      <c r="AX185" s="13" t="s">
        <v>85</v>
      </c>
      <c r="AY185" s="258" t="s">
        <v>176</v>
      </c>
    </row>
    <row r="186" spans="1:65" s="2" customFormat="1" ht="33" customHeight="1">
      <c r="A186" s="37"/>
      <c r="B186" s="38"/>
      <c r="C186" s="229" t="s">
        <v>188</v>
      </c>
      <c r="D186" s="229" t="s">
        <v>177</v>
      </c>
      <c r="E186" s="230" t="s">
        <v>370</v>
      </c>
      <c r="F186" s="231" t="s">
        <v>371</v>
      </c>
      <c r="G186" s="232" t="s">
        <v>334</v>
      </c>
      <c r="H186" s="233">
        <v>5</v>
      </c>
      <c r="I186" s="234"/>
      <c r="J186" s="235">
        <f>ROUND(I186*H186,2)</f>
        <v>0</v>
      </c>
      <c r="K186" s="236"/>
      <c r="L186" s="43"/>
      <c r="M186" s="237" t="s">
        <v>1</v>
      </c>
      <c r="N186" s="238" t="s">
        <v>50</v>
      </c>
      <c r="O186" s="90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1" t="s">
        <v>196</v>
      </c>
      <c r="AT186" s="241" t="s">
        <v>177</v>
      </c>
      <c r="AU186" s="241" t="s">
        <v>95</v>
      </c>
      <c r="AY186" s="15" t="s">
        <v>176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5" t="s">
        <v>93</v>
      </c>
      <c r="BK186" s="242">
        <f>ROUND(I186*H186,2)</f>
        <v>0</v>
      </c>
      <c r="BL186" s="15" t="s">
        <v>196</v>
      </c>
      <c r="BM186" s="241" t="s">
        <v>372</v>
      </c>
    </row>
    <row r="187" spans="1:47" s="2" customFormat="1" ht="12">
      <c r="A187" s="37"/>
      <c r="B187" s="38"/>
      <c r="C187" s="39"/>
      <c r="D187" s="243" t="s">
        <v>183</v>
      </c>
      <c r="E187" s="39"/>
      <c r="F187" s="244" t="s">
        <v>373</v>
      </c>
      <c r="G187" s="39"/>
      <c r="H187" s="39"/>
      <c r="I187" s="245"/>
      <c r="J187" s="39"/>
      <c r="K187" s="39"/>
      <c r="L187" s="43"/>
      <c r="M187" s="246"/>
      <c r="N187" s="24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183</v>
      </c>
      <c r="AU187" s="15" t="s">
        <v>95</v>
      </c>
    </row>
    <row r="188" spans="1:51" s="13" customFormat="1" ht="12">
      <c r="A188" s="13"/>
      <c r="B188" s="248"/>
      <c r="C188" s="249"/>
      <c r="D188" s="243" t="s">
        <v>246</v>
      </c>
      <c r="E188" s="250" t="s">
        <v>1</v>
      </c>
      <c r="F188" s="251" t="s">
        <v>175</v>
      </c>
      <c r="G188" s="249"/>
      <c r="H188" s="252">
        <v>5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246</v>
      </c>
      <c r="AU188" s="258" t="s">
        <v>95</v>
      </c>
      <c r="AV188" s="13" t="s">
        <v>95</v>
      </c>
      <c r="AW188" s="13" t="s">
        <v>40</v>
      </c>
      <c r="AX188" s="13" t="s">
        <v>93</v>
      </c>
      <c r="AY188" s="258" t="s">
        <v>176</v>
      </c>
    </row>
    <row r="189" spans="1:65" s="2" customFormat="1" ht="44.25" customHeight="1">
      <c r="A189" s="37"/>
      <c r="B189" s="38"/>
      <c r="C189" s="229" t="s">
        <v>374</v>
      </c>
      <c r="D189" s="229" t="s">
        <v>177</v>
      </c>
      <c r="E189" s="230" t="s">
        <v>375</v>
      </c>
      <c r="F189" s="231" t="s">
        <v>376</v>
      </c>
      <c r="G189" s="232" t="s">
        <v>300</v>
      </c>
      <c r="H189" s="233">
        <v>17</v>
      </c>
      <c r="I189" s="234"/>
      <c r="J189" s="235">
        <f>ROUND(I189*H189,2)</f>
        <v>0</v>
      </c>
      <c r="K189" s="236"/>
      <c r="L189" s="43"/>
      <c r="M189" s="237" t="s">
        <v>1</v>
      </c>
      <c r="N189" s="238" t="s">
        <v>50</v>
      </c>
      <c r="O189" s="90"/>
      <c r="P189" s="239">
        <f>O189*H189</f>
        <v>0</v>
      </c>
      <c r="Q189" s="239">
        <v>0.014</v>
      </c>
      <c r="R189" s="239">
        <f>Q189*H189</f>
        <v>0.23800000000000002</v>
      </c>
      <c r="S189" s="239">
        <v>0</v>
      </c>
      <c r="T189" s="24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1" t="s">
        <v>196</v>
      </c>
      <c r="AT189" s="241" t="s">
        <v>177</v>
      </c>
      <c r="AU189" s="241" t="s">
        <v>95</v>
      </c>
      <c r="AY189" s="15" t="s">
        <v>176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5" t="s">
        <v>93</v>
      </c>
      <c r="BK189" s="242">
        <f>ROUND(I189*H189,2)</f>
        <v>0</v>
      </c>
      <c r="BL189" s="15" t="s">
        <v>196</v>
      </c>
      <c r="BM189" s="241" t="s">
        <v>377</v>
      </c>
    </row>
    <row r="190" spans="1:47" s="2" customFormat="1" ht="12">
      <c r="A190" s="37"/>
      <c r="B190" s="38"/>
      <c r="C190" s="39"/>
      <c r="D190" s="243" t="s">
        <v>183</v>
      </c>
      <c r="E190" s="39"/>
      <c r="F190" s="244" t="s">
        <v>378</v>
      </c>
      <c r="G190" s="39"/>
      <c r="H190" s="39"/>
      <c r="I190" s="245"/>
      <c r="J190" s="39"/>
      <c r="K190" s="39"/>
      <c r="L190" s="43"/>
      <c r="M190" s="246"/>
      <c r="N190" s="24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183</v>
      </c>
      <c r="AU190" s="15" t="s">
        <v>95</v>
      </c>
    </row>
    <row r="191" spans="1:65" s="2" customFormat="1" ht="37.8" customHeight="1">
      <c r="A191" s="37"/>
      <c r="B191" s="38"/>
      <c r="C191" s="263" t="s">
        <v>379</v>
      </c>
      <c r="D191" s="263" t="s">
        <v>320</v>
      </c>
      <c r="E191" s="264" t="s">
        <v>380</v>
      </c>
      <c r="F191" s="265" t="s">
        <v>381</v>
      </c>
      <c r="G191" s="266" t="s">
        <v>300</v>
      </c>
      <c r="H191" s="267">
        <v>17</v>
      </c>
      <c r="I191" s="268"/>
      <c r="J191" s="269">
        <f>ROUND(I191*H191,2)</f>
        <v>0</v>
      </c>
      <c r="K191" s="270"/>
      <c r="L191" s="271"/>
      <c r="M191" s="272" t="s">
        <v>1</v>
      </c>
      <c r="N191" s="273" t="s">
        <v>50</v>
      </c>
      <c r="O191" s="90"/>
      <c r="P191" s="239">
        <f>O191*H191</f>
        <v>0</v>
      </c>
      <c r="Q191" s="239">
        <v>0.0624</v>
      </c>
      <c r="R191" s="239">
        <f>Q191*H191</f>
        <v>1.0608</v>
      </c>
      <c r="S191" s="239">
        <v>0</v>
      </c>
      <c r="T191" s="24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1" t="s">
        <v>213</v>
      </c>
      <c r="AT191" s="241" t="s">
        <v>320</v>
      </c>
      <c r="AU191" s="241" t="s">
        <v>95</v>
      </c>
      <c r="AY191" s="15" t="s">
        <v>176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5" t="s">
        <v>93</v>
      </c>
      <c r="BK191" s="242">
        <f>ROUND(I191*H191,2)</f>
        <v>0</v>
      </c>
      <c r="BL191" s="15" t="s">
        <v>196</v>
      </c>
      <c r="BM191" s="241" t="s">
        <v>382</v>
      </c>
    </row>
    <row r="192" spans="1:47" s="2" customFormat="1" ht="12">
      <c r="A192" s="37"/>
      <c r="B192" s="38"/>
      <c r="C192" s="39"/>
      <c r="D192" s="243" t="s">
        <v>183</v>
      </c>
      <c r="E192" s="39"/>
      <c r="F192" s="244" t="s">
        <v>381</v>
      </c>
      <c r="G192" s="39"/>
      <c r="H192" s="39"/>
      <c r="I192" s="245"/>
      <c r="J192" s="39"/>
      <c r="K192" s="39"/>
      <c r="L192" s="43"/>
      <c r="M192" s="246"/>
      <c r="N192" s="24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5" t="s">
        <v>183</v>
      </c>
      <c r="AU192" s="15" t="s">
        <v>95</v>
      </c>
    </row>
    <row r="193" spans="1:65" s="2" customFormat="1" ht="21.75" customHeight="1">
      <c r="A193" s="37"/>
      <c r="B193" s="38"/>
      <c r="C193" s="229" t="s">
        <v>383</v>
      </c>
      <c r="D193" s="229" t="s">
        <v>177</v>
      </c>
      <c r="E193" s="230" t="s">
        <v>384</v>
      </c>
      <c r="F193" s="231" t="s">
        <v>385</v>
      </c>
      <c r="G193" s="232" t="s">
        <v>285</v>
      </c>
      <c r="H193" s="233">
        <v>879.75</v>
      </c>
      <c r="I193" s="234"/>
      <c r="J193" s="235">
        <f>ROUND(I193*H193,2)</f>
        <v>0</v>
      </c>
      <c r="K193" s="236"/>
      <c r="L193" s="43"/>
      <c r="M193" s="237" t="s">
        <v>1</v>
      </c>
      <c r="N193" s="238" t="s">
        <v>50</v>
      </c>
      <c r="O193" s="90"/>
      <c r="P193" s="239">
        <f>O193*H193</f>
        <v>0</v>
      </c>
      <c r="Q193" s="239">
        <v>0.00058</v>
      </c>
      <c r="R193" s="239">
        <f>Q193*H193</f>
        <v>0.510255</v>
      </c>
      <c r="S193" s="239">
        <v>0</v>
      </c>
      <c r="T193" s="24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1" t="s">
        <v>196</v>
      </c>
      <c r="AT193" s="241" t="s">
        <v>177</v>
      </c>
      <c r="AU193" s="241" t="s">
        <v>95</v>
      </c>
      <c r="AY193" s="15" t="s">
        <v>176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5" t="s">
        <v>93</v>
      </c>
      <c r="BK193" s="242">
        <f>ROUND(I193*H193,2)</f>
        <v>0</v>
      </c>
      <c r="BL193" s="15" t="s">
        <v>196</v>
      </c>
      <c r="BM193" s="241" t="s">
        <v>386</v>
      </c>
    </row>
    <row r="194" spans="1:47" s="2" customFormat="1" ht="12">
      <c r="A194" s="37"/>
      <c r="B194" s="38"/>
      <c r="C194" s="39"/>
      <c r="D194" s="243" t="s">
        <v>183</v>
      </c>
      <c r="E194" s="39"/>
      <c r="F194" s="244" t="s">
        <v>387</v>
      </c>
      <c r="G194" s="39"/>
      <c r="H194" s="39"/>
      <c r="I194" s="245"/>
      <c r="J194" s="39"/>
      <c r="K194" s="39"/>
      <c r="L194" s="43"/>
      <c r="M194" s="246"/>
      <c r="N194" s="24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5" t="s">
        <v>183</v>
      </c>
      <c r="AU194" s="15" t="s">
        <v>95</v>
      </c>
    </row>
    <row r="195" spans="1:51" s="13" customFormat="1" ht="12">
      <c r="A195" s="13"/>
      <c r="B195" s="248"/>
      <c r="C195" s="249"/>
      <c r="D195" s="243" t="s">
        <v>246</v>
      </c>
      <c r="E195" s="250" t="s">
        <v>1</v>
      </c>
      <c r="F195" s="251" t="s">
        <v>388</v>
      </c>
      <c r="G195" s="249"/>
      <c r="H195" s="252">
        <v>879.75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246</v>
      </c>
      <c r="AU195" s="258" t="s">
        <v>95</v>
      </c>
      <c r="AV195" s="13" t="s">
        <v>95</v>
      </c>
      <c r="AW195" s="13" t="s">
        <v>40</v>
      </c>
      <c r="AX195" s="13" t="s">
        <v>93</v>
      </c>
      <c r="AY195" s="258" t="s">
        <v>176</v>
      </c>
    </row>
    <row r="196" spans="1:65" s="2" customFormat="1" ht="21.75" customHeight="1">
      <c r="A196" s="37"/>
      <c r="B196" s="38"/>
      <c r="C196" s="229" t="s">
        <v>7</v>
      </c>
      <c r="D196" s="229" t="s">
        <v>177</v>
      </c>
      <c r="E196" s="230" t="s">
        <v>389</v>
      </c>
      <c r="F196" s="231" t="s">
        <v>390</v>
      </c>
      <c r="G196" s="232" t="s">
        <v>285</v>
      </c>
      <c r="H196" s="233">
        <v>879.75</v>
      </c>
      <c r="I196" s="234"/>
      <c r="J196" s="235">
        <f>ROUND(I196*H196,2)</f>
        <v>0</v>
      </c>
      <c r="K196" s="236"/>
      <c r="L196" s="43"/>
      <c r="M196" s="237" t="s">
        <v>1</v>
      </c>
      <c r="N196" s="238" t="s">
        <v>50</v>
      </c>
      <c r="O196" s="90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1" t="s">
        <v>196</v>
      </c>
      <c r="AT196" s="241" t="s">
        <v>177</v>
      </c>
      <c r="AU196" s="241" t="s">
        <v>95</v>
      </c>
      <c r="AY196" s="15" t="s">
        <v>176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5" t="s">
        <v>93</v>
      </c>
      <c r="BK196" s="242">
        <f>ROUND(I196*H196,2)</f>
        <v>0</v>
      </c>
      <c r="BL196" s="15" t="s">
        <v>196</v>
      </c>
      <c r="BM196" s="241" t="s">
        <v>391</v>
      </c>
    </row>
    <row r="197" spans="1:47" s="2" customFormat="1" ht="12">
      <c r="A197" s="37"/>
      <c r="B197" s="38"/>
      <c r="C197" s="39"/>
      <c r="D197" s="243" t="s">
        <v>183</v>
      </c>
      <c r="E197" s="39"/>
      <c r="F197" s="244" t="s">
        <v>392</v>
      </c>
      <c r="G197" s="39"/>
      <c r="H197" s="39"/>
      <c r="I197" s="245"/>
      <c r="J197" s="39"/>
      <c r="K197" s="39"/>
      <c r="L197" s="43"/>
      <c r="M197" s="246"/>
      <c r="N197" s="247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5" t="s">
        <v>183</v>
      </c>
      <c r="AU197" s="15" t="s">
        <v>95</v>
      </c>
    </row>
    <row r="198" spans="1:51" s="13" customFormat="1" ht="12">
      <c r="A198" s="13"/>
      <c r="B198" s="248"/>
      <c r="C198" s="249"/>
      <c r="D198" s="243" t="s">
        <v>246</v>
      </c>
      <c r="E198" s="250" t="s">
        <v>1</v>
      </c>
      <c r="F198" s="251" t="s">
        <v>388</v>
      </c>
      <c r="G198" s="249"/>
      <c r="H198" s="252">
        <v>879.75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246</v>
      </c>
      <c r="AU198" s="258" t="s">
        <v>95</v>
      </c>
      <c r="AV198" s="13" t="s">
        <v>95</v>
      </c>
      <c r="AW198" s="13" t="s">
        <v>40</v>
      </c>
      <c r="AX198" s="13" t="s">
        <v>93</v>
      </c>
      <c r="AY198" s="258" t="s">
        <v>176</v>
      </c>
    </row>
    <row r="199" spans="1:65" s="2" customFormat="1" ht="24.15" customHeight="1">
      <c r="A199" s="37"/>
      <c r="B199" s="38"/>
      <c r="C199" s="229" t="s">
        <v>393</v>
      </c>
      <c r="D199" s="229" t="s">
        <v>177</v>
      </c>
      <c r="E199" s="230" t="s">
        <v>394</v>
      </c>
      <c r="F199" s="231" t="s">
        <v>395</v>
      </c>
      <c r="G199" s="232" t="s">
        <v>334</v>
      </c>
      <c r="H199" s="233">
        <v>416.189</v>
      </c>
      <c r="I199" s="234"/>
      <c r="J199" s="235">
        <f>ROUND(I199*H199,2)</f>
        <v>0</v>
      </c>
      <c r="K199" s="236"/>
      <c r="L199" s="43"/>
      <c r="M199" s="237" t="s">
        <v>1</v>
      </c>
      <c r="N199" s="238" t="s">
        <v>50</v>
      </c>
      <c r="O199" s="90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1" t="s">
        <v>196</v>
      </c>
      <c r="AT199" s="241" t="s">
        <v>177</v>
      </c>
      <c r="AU199" s="241" t="s">
        <v>95</v>
      </c>
      <c r="AY199" s="15" t="s">
        <v>176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5" t="s">
        <v>93</v>
      </c>
      <c r="BK199" s="242">
        <f>ROUND(I199*H199,2)</f>
        <v>0</v>
      </c>
      <c r="BL199" s="15" t="s">
        <v>196</v>
      </c>
      <c r="BM199" s="241" t="s">
        <v>396</v>
      </c>
    </row>
    <row r="200" spans="1:47" s="2" customFormat="1" ht="12">
      <c r="A200" s="37"/>
      <c r="B200" s="38"/>
      <c r="C200" s="39"/>
      <c r="D200" s="243" t="s">
        <v>183</v>
      </c>
      <c r="E200" s="39"/>
      <c r="F200" s="244" t="s">
        <v>397</v>
      </c>
      <c r="G200" s="39"/>
      <c r="H200" s="39"/>
      <c r="I200" s="245"/>
      <c r="J200" s="39"/>
      <c r="K200" s="39"/>
      <c r="L200" s="43"/>
      <c r="M200" s="246"/>
      <c r="N200" s="24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5" t="s">
        <v>183</v>
      </c>
      <c r="AU200" s="15" t="s">
        <v>95</v>
      </c>
    </row>
    <row r="201" spans="1:51" s="13" customFormat="1" ht="12">
      <c r="A201" s="13"/>
      <c r="B201" s="248"/>
      <c r="C201" s="249"/>
      <c r="D201" s="243" t="s">
        <v>246</v>
      </c>
      <c r="E201" s="250" t="s">
        <v>1</v>
      </c>
      <c r="F201" s="251" t="s">
        <v>398</v>
      </c>
      <c r="G201" s="249"/>
      <c r="H201" s="252">
        <v>486.372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246</v>
      </c>
      <c r="AU201" s="258" t="s">
        <v>95</v>
      </c>
      <c r="AV201" s="13" t="s">
        <v>95</v>
      </c>
      <c r="AW201" s="13" t="s">
        <v>40</v>
      </c>
      <c r="AX201" s="13" t="s">
        <v>85</v>
      </c>
      <c r="AY201" s="258" t="s">
        <v>176</v>
      </c>
    </row>
    <row r="202" spans="1:51" s="13" customFormat="1" ht="12">
      <c r="A202" s="13"/>
      <c r="B202" s="248"/>
      <c r="C202" s="249"/>
      <c r="D202" s="243" t="s">
        <v>246</v>
      </c>
      <c r="E202" s="250" t="s">
        <v>1</v>
      </c>
      <c r="F202" s="251" t="s">
        <v>399</v>
      </c>
      <c r="G202" s="249"/>
      <c r="H202" s="252">
        <v>-70.183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246</v>
      </c>
      <c r="AU202" s="258" t="s">
        <v>95</v>
      </c>
      <c r="AV202" s="13" t="s">
        <v>95</v>
      </c>
      <c r="AW202" s="13" t="s">
        <v>40</v>
      </c>
      <c r="AX202" s="13" t="s">
        <v>85</v>
      </c>
      <c r="AY202" s="258" t="s">
        <v>176</v>
      </c>
    </row>
    <row r="203" spans="1:65" s="2" customFormat="1" ht="24.15" customHeight="1">
      <c r="A203" s="37"/>
      <c r="B203" s="38"/>
      <c r="C203" s="229" t="s">
        <v>400</v>
      </c>
      <c r="D203" s="229" t="s">
        <v>177</v>
      </c>
      <c r="E203" s="230" t="s">
        <v>401</v>
      </c>
      <c r="F203" s="231" t="s">
        <v>402</v>
      </c>
      <c r="G203" s="232" t="s">
        <v>334</v>
      </c>
      <c r="H203" s="233">
        <v>143.89</v>
      </c>
      <c r="I203" s="234"/>
      <c r="J203" s="235">
        <f>ROUND(I203*H203,2)</f>
        <v>0</v>
      </c>
      <c r="K203" s="236"/>
      <c r="L203" s="43"/>
      <c r="M203" s="237" t="s">
        <v>1</v>
      </c>
      <c r="N203" s="238" t="s">
        <v>50</v>
      </c>
      <c r="O203" s="90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1" t="s">
        <v>196</v>
      </c>
      <c r="AT203" s="241" t="s">
        <v>177</v>
      </c>
      <c r="AU203" s="241" t="s">
        <v>95</v>
      </c>
      <c r="AY203" s="15" t="s">
        <v>176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5" t="s">
        <v>93</v>
      </c>
      <c r="BK203" s="242">
        <f>ROUND(I203*H203,2)</f>
        <v>0</v>
      </c>
      <c r="BL203" s="15" t="s">
        <v>196</v>
      </c>
      <c r="BM203" s="241" t="s">
        <v>403</v>
      </c>
    </row>
    <row r="204" spans="1:47" s="2" customFormat="1" ht="12">
      <c r="A204" s="37"/>
      <c r="B204" s="38"/>
      <c r="C204" s="39"/>
      <c r="D204" s="243" t="s">
        <v>183</v>
      </c>
      <c r="E204" s="39"/>
      <c r="F204" s="244" t="s">
        <v>404</v>
      </c>
      <c r="G204" s="39"/>
      <c r="H204" s="39"/>
      <c r="I204" s="245"/>
      <c r="J204" s="39"/>
      <c r="K204" s="39"/>
      <c r="L204" s="43"/>
      <c r="M204" s="246"/>
      <c r="N204" s="24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5" t="s">
        <v>183</v>
      </c>
      <c r="AU204" s="15" t="s">
        <v>95</v>
      </c>
    </row>
    <row r="205" spans="1:51" s="13" customFormat="1" ht="12">
      <c r="A205" s="13"/>
      <c r="B205" s="248"/>
      <c r="C205" s="249"/>
      <c r="D205" s="243" t="s">
        <v>246</v>
      </c>
      <c r="E205" s="250" t="s">
        <v>1</v>
      </c>
      <c r="F205" s="251" t="s">
        <v>405</v>
      </c>
      <c r="G205" s="249"/>
      <c r="H205" s="252">
        <v>167.504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8" t="s">
        <v>246</v>
      </c>
      <c r="AU205" s="258" t="s">
        <v>95</v>
      </c>
      <c r="AV205" s="13" t="s">
        <v>95</v>
      </c>
      <c r="AW205" s="13" t="s">
        <v>40</v>
      </c>
      <c r="AX205" s="13" t="s">
        <v>85</v>
      </c>
      <c r="AY205" s="258" t="s">
        <v>176</v>
      </c>
    </row>
    <row r="206" spans="1:51" s="13" customFormat="1" ht="12">
      <c r="A206" s="13"/>
      <c r="B206" s="248"/>
      <c r="C206" s="249"/>
      <c r="D206" s="243" t="s">
        <v>246</v>
      </c>
      <c r="E206" s="250" t="s">
        <v>1</v>
      </c>
      <c r="F206" s="251" t="s">
        <v>406</v>
      </c>
      <c r="G206" s="249"/>
      <c r="H206" s="252">
        <v>-23.614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246</v>
      </c>
      <c r="AU206" s="258" t="s">
        <v>95</v>
      </c>
      <c r="AV206" s="13" t="s">
        <v>95</v>
      </c>
      <c r="AW206" s="13" t="s">
        <v>40</v>
      </c>
      <c r="AX206" s="13" t="s">
        <v>85</v>
      </c>
      <c r="AY206" s="258" t="s">
        <v>176</v>
      </c>
    </row>
    <row r="207" spans="1:65" s="2" customFormat="1" ht="33" customHeight="1">
      <c r="A207" s="37"/>
      <c r="B207" s="38"/>
      <c r="C207" s="229" t="s">
        <v>407</v>
      </c>
      <c r="D207" s="229" t="s">
        <v>177</v>
      </c>
      <c r="E207" s="230" t="s">
        <v>408</v>
      </c>
      <c r="F207" s="231" t="s">
        <v>409</v>
      </c>
      <c r="G207" s="232" t="s">
        <v>334</v>
      </c>
      <c r="H207" s="233">
        <v>416.189</v>
      </c>
      <c r="I207" s="234"/>
      <c r="J207" s="235">
        <f>ROUND(I207*H207,2)</f>
        <v>0</v>
      </c>
      <c r="K207" s="236"/>
      <c r="L207" s="43"/>
      <c r="M207" s="237" t="s">
        <v>1</v>
      </c>
      <c r="N207" s="238" t="s">
        <v>50</v>
      </c>
      <c r="O207" s="90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1" t="s">
        <v>196</v>
      </c>
      <c r="AT207" s="241" t="s">
        <v>177</v>
      </c>
      <c r="AU207" s="241" t="s">
        <v>95</v>
      </c>
      <c r="AY207" s="15" t="s">
        <v>176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5" t="s">
        <v>93</v>
      </c>
      <c r="BK207" s="242">
        <f>ROUND(I207*H207,2)</f>
        <v>0</v>
      </c>
      <c r="BL207" s="15" t="s">
        <v>196</v>
      </c>
      <c r="BM207" s="241" t="s">
        <v>410</v>
      </c>
    </row>
    <row r="208" spans="1:47" s="2" customFormat="1" ht="12">
      <c r="A208" s="37"/>
      <c r="B208" s="38"/>
      <c r="C208" s="39"/>
      <c r="D208" s="243" t="s">
        <v>183</v>
      </c>
      <c r="E208" s="39"/>
      <c r="F208" s="244" t="s">
        <v>411</v>
      </c>
      <c r="G208" s="39"/>
      <c r="H208" s="39"/>
      <c r="I208" s="245"/>
      <c r="J208" s="39"/>
      <c r="K208" s="39"/>
      <c r="L208" s="43"/>
      <c r="M208" s="246"/>
      <c r="N208" s="24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5" t="s">
        <v>183</v>
      </c>
      <c r="AU208" s="15" t="s">
        <v>95</v>
      </c>
    </row>
    <row r="209" spans="1:51" s="13" customFormat="1" ht="12">
      <c r="A209" s="13"/>
      <c r="B209" s="248"/>
      <c r="C209" s="249"/>
      <c r="D209" s="243" t="s">
        <v>246</v>
      </c>
      <c r="E209" s="250" t="s">
        <v>1</v>
      </c>
      <c r="F209" s="251" t="s">
        <v>398</v>
      </c>
      <c r="G209" s="249"/>
      <c r="H209" s="252">
        <v>486.372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246</v>
      </c>
      <c r="AU209" s="258" t="s">
        <v>95</v>
      </c>
      <c r="AV209" s="13" t="s">
        <v>95</v>
      </c>
      <c r="AW209" s="13" t="s">
        <v>40</v>
      </c>
      <c r="AX209" s="13" t="s">
        <v>85</v>
      </c>
      <c r="AY209" s="258" t="s">
        <v>176</v>
      </c>
    </row>
    <row r="210" spans="1:51" s="13" customFormat="1" ht="12">
      <c r="A210" s="13"/>
      <c r="B210" s="248"/>
      <c r="C210" s="249"/>
      <c r="D210" s="243" t="s">
        <v>246</v>
      </c>
      <c r="E210" s="250" t="s">
        <v>1</v>
      </c>
      <c r="F210" s="251" t="s">
        <v>399</v>
      </c>
      <c r="G210" s="249"/>
      <c r="H210" s="252">
        <v>-70.183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8" t="s">
        <v>246</v>
      </c>
      <c r="AU210" s="258" t="s">
        <v>95</v>
      </c>
      <c r="AV210" s="13" t="s">
        <v>95</v>
      </c>
      <c r="AW210" s="13" t="s">
        <v>40</v>
      </c>
      <c r="AX210" s="13" t="s">
        <v>85</v>
      </c>
      <c r="AY210" s="258" t="s">
        <v>176</v>
      </c>
    </row>
    <row r="211" spans="1:65" s="2" customFormat="1" ht="33" customHeight="1">
      <c r="A211" s="37"/>
      <c r="B211" s="38"/>
      <c r="C211" s="229" t="s">
        <v>412</v>
      </c>
      <c r="D211" s="229" t="s">
        <v>177</v>
      </c>
      <c r="E211" s="230" t="s">
        <v>413</v>
      </c>
      <c r="F211" s="231" t="s">
        <v>414</v>
      </c>
      <c r="G211" s="232" t="s">
        <v>334</v>
      </c>
      <c r="H211" s="233">
        <v>143.89</v>
      </c>
      <c r="I211" s="234"/>
      <c r="J211" s="235">
        <f>ROUND(I211*H211,2)</f>
        <v>0</v>
      </c>
      <c r="K211" s="236"/>
      <c r="L211" s="43"/>
      <c r="M211" s="237" t="s">
        <v>1</v>
      </c>
      <c r="N211" s="238" t="s">
        <v>50</v>
      </c>
      <c r="O211" s="90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1" t="s">
        <v>196</v>
      </c>
      <c r="AT211" s="241" t="s">
        <v>177</v>
      </c>
      <c r="AU211" s="241" t="s">
        <v>95</v>
      </c>
      <c r="AY211" s="15" t="s">
        <v>176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5" t="s">
        <v>93</v>
      </c>
      <c r="BK211" s="242">
        <f>ROUND(I211*H211,2)</f>
        <v>0</v>
      </c>
      <c r="BL211" s="15" t="s">
        <v>196</v>
      </c>
      <c r="BM211" s="241" t="s">
        <v>415</v>
      </c>
    </row>
    <row r="212" spans="1:47" s="2" customFormat="1" ht="12">
      <c r="A212" s="37"/>
      <c r="B212" s="38"/>
      <c r="C212" s="39"/>
      <c r="D212" s="243" t="s">
        <v>183</v>
      </c>
      <c r="E212" s="39"/>
      <c r="F212" s="244" t="s">
        <v>416</v>
      </c>
      <c r="G212" s="39"/>
      <c r="H212" s="39"/>
      <c r="I212" s="245"/>
      <c r="J212" s="39"/>
      <c r="K212" s="39"/>
      <c r="L212" s="43"/>
      <c r="M212" s="246"/>
      <c r="N212" s="247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5" t="s">
        <v>183</v>
      </c>
      <c r="AU212" s="15" t="s">
        <v>95</v>
      </c>
    </row>
    <row r="213" spans="1:51" s="13" customFormat="1" ht="12">
      <c r="A213" s="13"/>
      <c r="B213" s="248"/>
      <c r="C213" s="249"/>
      <c r="D213" s="243" t="s">
        <v>246</v>
      </c>
      <c r="E213" s="250" t="s">
        <v>1</v>
      </c>
      <c r="F213" s="251" t="s">
        <v>405</v>
      </c>
      <c r="G213" s="249"/>
      <c r="H213" s="252">
        <v>167.504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8" t="s">
        <v>246</v>
      </c>
      <c r="AU213" s="258" t="s">
        <v>95</v>
      </c>
      <c r="AV213" s="13" t="s">
        <v>95</v>
      </c>
      <c r="AW213" s="13" t="s">
        <v>40</v>
      </c>
      <c r="AX213" s="13" t="s">
        <v>85</v>
      </c>
      <c r="AY213" s="258" t="s">
        <v>176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417</v>
      </c>
      <c r="G214" s="249"/>
      <c r="H214" s="252">
        <v>-23.614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85</v>
      </c>
      <c r="AY214" s="258" t="s">
        <v>176</v>
      </c>
    </row>
    <row r="215" spans="1:65" s="2" customFormat="1" ht="33" customHeight="1">
      <c r="A215" s="37"/>
      <c r="B215" s="38"/>
      <c r="C215" s="229" t="s">
        <v>418</v>
      </c>
      <c r="D215" s="229" t="s">
        <v>177</v>
      </c>
      <c r="E215" s="230" t="s">
        <v>419</v>
      </c>
      <c r="F215" s="231" t="s">
        <v>420</v>
      </c>
      <c r="G215" s="232" t="s">
        <v>334</v>
      </c>
      <c r="H215" s="233">
        <v>72.844</v>
      </c>
      <c r="I215" s="234"/>
      <c r="J215" s="235">
        <f>ROUND(I215*H215,2)</f>
        <v>0</v>
      </c>
      <c r="K215" s="236"/>
      <c r="L215" s="43"/>
      <c r="M215" s="237" t="s">
        <v>1</v>
      </c>
      <c r="N215" s="238" t="s">
        <v>50</v>
      </c>
      <c r="O215" s="90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1" t="s">
        <v>196</v>
      </c>
      <c r="AT215" s="241" t="s">
        <v>177</v>
      </c>
      <c r="AU215" s="241" t="s">
        <v>95</v>
      </c>
      <c r="AY215" s="15" t="s">
        <v>176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5" t="s">
        <v>93</v>
      </c>
      <c r="BK215" s="242">
        <f>ROUND(I215*H215,2)</f>
        <v>0</v>
      </c>
      <c r="BL215" s="15" t="s">
        <v>196</v>
      </c>
      <c r="BM215" s="241" t="s">
        <v>421</v>
      </c>
    </row>
    <row r="216" spans="1:47" s="2" customFormat="1" ht="12">
      <c r="A216" s="37"/>
      <c r="B216" s="38"/>
      <c r="C216" s="39"/>
      <c r="D216" s="243" t="s">
        <v>183</v>
      </c>
      <c r="E216" s="39"/>
      <c r="F216" s="244" t="s">
        <v>422</v>
      </c>
      <c r="G216" s="39"/>
      <c r="H216" s="39"/>
      <c r="I216" s="245"/>
      <c r="J216" s="39"/>
      <c r="K216" s="39"/>
      <c r="L216" s="43"/>
      <c r="M216" s="246"/>
      <c r="N216" s="24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183</v>
      </c>
      <c r="AU216" s="15" t="s">
        <v>95</v>
      </c>
    </row>
    <row r="217" spans="1:51" s="13" customFormat="1" ht="12">
      <c r="A217" s="13"/>
      <c r="B217" s="248"/>
      <c r="C217" s="249"/>
      <c r="D217" s="243" t="s">
        <v>246</v>
      </c>
      <c r="E217" s="250" t="s">
        <v>1</v>
      </c>
      <c r="F217" s="251" t="s">
        <v>423</v>
      </c>
      <c r="G217" s="249"/>
      <c r="H217" s="252">
        <v>72.844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246</v>
      </c>
      <c r="AU217" s="258" t="s">
        <v>95</v>
      </c>
      <c r="AV217" s="13" t="s">
        <v>95</v>
      </c>
      <c r="AW217" s="13" t="s">
        <v>40</v>
      </c>
      <c r="AX217" s="13" t="s">
        <v>93</v>
      </c>
      <c r="AY217" s="258" t="s">
        <v>176</v>
      </c>
    </row>
    <row r="218" spans="1:65" s="2" customFormat="1" ht="37.8" customHeight="1">
      <c r="A218" s="37"/>
      <c r="B218" s="38"/>
      <c r="C218" s="229" t="s">
        <v>424</v>
      </c>
      <c r="D218" s="229" t="s">
        <v>177</v>
      </c>
      <c r="E218" s="230" t="s">
        <v>425</v>
      </c>
      <c r="F218" s="231" t="s">
        <v>426</v>
      </c>
      <c r="G218" s="232" t="s">
        <v>334</v>
      </c>
      <c r="H218" s="233">
        <v>364.22</v>
      </c>
      <c r="I218" s="234"/>
      <c r="J218" s="235">
        <f>ROUND(I218*H218,2)</f>
        <v>0</v>
      </c>
      <c r="K218" s="236"/>
      <c r="L218" s="43"/>
      <c r="M218" s="237" t="s">
        <v>1</v>
      </c>
      <c r="N218" s="238" t="s">
        <v>50</v>
      </c>
      <c r="O218" s="90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1" t="s">
        <v>196</v>
      </c>
      <c r="AT218" s="241" t="s">
        <v>177</v>
      </c>
      <c r="AU218" s="241" t="s">
        <v>95</v>
      </c>
      <c r="AY218" s="15" t="s">
        <v>176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5" t="s">
        <v>93</v>
      </c>
      <c r="BK218" s="242">
        <f>ROUND(I218*H218,2)</f>
        <v>0</v>
      </c>
      <c r="BL218" s="15" t="s">
        <v>196</v>
      </c>
      <c r="BM218" s="241" t="s">
        <v>427</v>
      </c>
    </row>
    <row r="219" spans="1:47" s="2" customFormat="1" ht="12">
      <c r="A219" s="37"/>
      <c r="B219" s="38"/>
      <c r="C219" s="39"/>
      <c r="D219" s="243" t="s">
        <v>183</v>
      </c>
      <c r="E219" s="39"/>
      <c r="F219" s="244" t="s">
        <v>428</v>
      </c>
      <c r="G219" s="39"/>
      <c r="H219" s="39"/>
      <c r="I219" s="245"/>
      <c r="J219" s="39"/>
      <c r="K219" s="39"/>
      <c r="L219" s="43"/>
      <c r="M219" s="246"/>
      <c r="N219" s="24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183</v>
      </c>
      <c r="AU219" s="15" t="s">
        <v>95</v>
      </c>
    </row>
    <row r="220" spans="1:51" s="13" customFormat="1" ht="12">
      <c r="A220" s="13"/>
      <c r="B220" s="248"/>
      <c r="C220" s="249"/>
      <c r="D220" s="243" t="s">
        <v>246</v>
      </c>
      <c r="E220" s="250" t="s">
        <v>1</v>
      </c>
      <c r="F220" s="251" t="s">
        <v>429</v>
      </c>
      <c r="G220" s="249"/>
      <c r="H220" s="252">
        <v>364.22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246</v>
      </c>
      <c r="AU220" s="258" t="s">
        <v>95</v>
      </c>
      <c r="AV220" s="13" t="s">
        <v>95</v>
      </c>
      <c r="AW220" s="13" t="s">
        <v>40</v>
      </c>
      <c r="AX220" s="13" t="s">
        <v>93</v>
      </c>
      <c r="AY220" s="258" t="s">
        <v>176</v>
      </c>
    </row>
    <row r="221" spans="1:65" s="2" customFormat="1" ht="37.8" customHeight="1">
      <c r="A221" s="37"/>
      <c r="B221" s="38"/>
      <c r="C221" s="229" t="s">
        <v>430</v>
      </c>
      <c r="D221" s="229" t="s">
        <v>177</v>
      </c>
      <c r="E221" s="230" t="s">
        <v>431</v>
      </c>
      <c r="F221" s="231" t="s">
        <v>432</v>
      </c>
      <c r="G221" s="232" t="s">
        <v>334</v>
      </c>
      <c r="H221" s="233">
        <v>143.89</v>
      </c>
      <c r="I221" s="234"/>
      <c r="J221" s="235">
        <f>ROUND(I221*H221,2)</f>
        <v>0</v>
      </c>
      <c r="K221" s="236"/>
      <c r="L221" s="43"/>
      <c r="M221" s="237" t="s">
        <v>1</v>
      </c>
      <c r="N221" s="238" t="s">
        <v>50</v>
      </c>
      <c r="O221" s="90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1" t="s">
        <v>196</v>
      </c>
      <c r="AT221" s="241" t="s">
        <v>177</v>
      </c>
      <c r="AU221" s="241" t="s">
        <v>95</v>
      </c>
      <c r="AY221" s="15" t="s">
        <v>176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5" t="s">
        <v>93</v>
      </c>
      <c r="BK221" s="242">
        <f>ROUND(I221*H221,2)</f>
        <v>0</v>
      </c>
      <c r="BL221" s="15" t="s">
        <v>196</v>
      </c>
      <c r="BM221" s="241" t="s">
        <v>433</v>
      </c>
    </row>
    <row r="222" spans="1:47" s="2" customFormat="1" ht="12">
      <c r="A222" s="37"/>
      <c r="B222" s="38"/>
      <c r="C222" s="39"/>
      <c r="D222" s="243" t="s">
        <v>183</v>
      </c>
      <c r="E222" s="39"/>
      <c r="F222" s="244" t="s">
        <v>434</v>
      </c>
      <c r="G222" s="39"/>
      <c r="H222" s="39"/>
      <c r="I222" s="245"/>
      <c r="J222" s="39"/>
      <c r="K222" s="39"/>
      <c r="L222" s="43"/>
      <c r="M222" s="246"/>
      <c r="N222" s="24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5" t="s">
        <v>183</v>
      </c>
      <c r="AU222" s="15" t="s">
        <v>95</v>
      </c>
    </row>
    <row r="223" spans="1:51" s="13" customFormat="1" ht="12">
      <c r="A223" s="13"/>
      <c r="B223" s="248"/>
      <c r="C223" s="249"/>
      <c r="D223" s="243" t="s">
        <v>246</v>
      </c>
      <c r="E223" s="250" t="s">
        <v>1</v>
      </c>
      <c r="F223" s="251" t="s">
        <v>405</v>
      </c>
      <c r="G223" s="249"/>
      <c r="H223" s="252">
        <v>167.504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8" t="s">
        <v>246</v>
      </c>
      <c r="AU223" s="258" t="s">
        <v>95</v>
      </c>
      <c r="AV223" s="13" t="s">
        <v>95</v>
      </c>
      <c r="AW223" s="13" t="s">
        <v>40</v>
      </c>
      <c r="AX223" s="13" t="s">
        <v>85</v>
      </c>
      <c r="AY223" s="258" t="s">
        <v>176</v>
      </c>
    </row>
    <row r="224" spans="1:51" s="13" customFormat="1" ht="12">
      <c r="A224" s="13"/>
      <c r="B224" s="248"/>
      <c r="C224" s="249"/>
      <c r="D224" s="243" t="s">
        <v>246</v>
      </c>
      <c r="E224" s="250" t="s">
        <v>1</v>
      </c>
      <c r="F224" s="251" t="s">
        <v>417</v>
      </c>
      <c r="G224" s="249"/>
      <c r="H224" s="252">
        <v>-23.614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246</v>
      </c>
      <c r="AU224" s="258" t="s">
        <v>95</v>
      </c>
      <c r="AV224" s="13" t="s">
        <v>95</v>
      </c>
      <c r="AW224" s="13" t="s">
        <v>40</v>
      </c>
      <c r="AX224" s="13" t="s">
        <v>85</v>
      </c>
      <c r="AY224" s="258" t="s">
        <v>176</v>
      </c>
    </row>
    <row r="225" spans="1:65" s="2" customFormat="1" ht="37.8" customHeight="1">
      <c r="A225" s="37"/>
      <c r="B225" s="38"/>
      <c r="C225" s="229" t="s">
        <v>435</v>
      </c>
      <c r="D225" s="229" t="s">
        <v>177</v>
      </c>
      <c r="E225" s="230" t="s">
        <v>436</v>
      </c>
      <c r="F225" s="231" t="s">
        <v>437</v>
      </c>
      <c r="G225" s="232" t="s">
        <v>334</v>
      </c>
      <c r="H225" s="233">
        <v>719.45</v>
      </c>
      <c r="I225" s="234"/>
      <c r="J225" s="235">
        <f>ROUND(I225*H225,2)</f>
        <v>0</v>
      </c>
      <c r="K225" s="236"/>
      <c r="L225" s="43"/>
      <c r="M225" s="237" t="s">
        <v>1</v>
      </c>
      <c r="N225" s="238" t="s">
        <v>50</v>
      </c>
      <c r="O225" s="90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1" t="s">
        <v>196</v>
      </c>
      <c r="AT225" s="241" t="s">
        <v>177</v>
      </c>
      <c r="AU225" s="241" t="s">
        <v>95</v>
      </c>
      <c r="AY225" s="15" t="s">
        <v>176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5" t="s">
        <v>93</v>
      </c>
      <c r="BK225" s="242">
        <f>ROUND(I225*H225,2)</f>
        <v>0</v>
      </c>
      <c r="BL225" s="15" t="s">
        <v>196</v>
      </c>
      <c r="BM225" s="241" t="s">
        <v>438</v>
      </c>
    </row>
    <row r="226" spans="1:47" s="2" customFormat="1" ht="12">
      <c r="A226" s="37"/>
      <c r="B226" s="38"/>
      <c r="C226" s="39"/>
      <c r="D226" s="243" t="s">
        <v>183</v>
      </c>
      <c r="E226" s="39"/>
      <c r="F226" s="244" t="s">
        <v>439</v>
      </c>
      <c r="G226" s="39"/>
      <c r="H226" s="39"/>
      <c r="I226" s="245"/>
      <c r="J226" s="39"/>
      <c r="K226" s="39"/>
      <c r="L226" s="43"/>
      <c r="M226" s="246"/>
      <c r="N226" s="24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5" t="s">
        <v>183</v>
      </c>
      <c r="AU226" s="15" t="s">
        <v>95</v>
      </c>
    </row>
    <row r="227" spans="1:51" s="13" customFormat="1" ht="12">
      <c r="A227" s="13"/>
      <c r="B227" s="248"/>
      <c r="C227" s="249"/>
      <c r="D227" s="243" t="s">
        <v>246</v>
      </c>
      <c r="E227" s="250" t="s">
        <v>1</v>
      </c>
      <c r="F227" s="251" t="s">
        <v>440</v>
      </c>
      <c r="G227" s="249"/>
      <c r="H227" s="252">
        <v>719.45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8" t="s">
        <v>246</v>
      </c>
      <c r="AU227" s="258" t="s">
        <v>95</v>
      </c>
      <c r="AV227" s="13" t="s">
        <v>95</v>
      </c>
      <c r="AW227" s="13" t="s">
        <v>40</v>
      </c>
      <c r="AX227" s="13" t="s">
        <v>93</v>
      </c>
      <c r="AY227" s="258" t="s">
        <v>176</v>
      </c>
    </row>
    <row r="228" spans="1:65" s="2" customFormat="1" ht="16.5" customHeight="1">
      <c r="A228" s="37"/>
      <c r="B228" s="38"/>
      <c r="C228" s="229" t="s">
        <v>319</v>
      </c>
      <c r="D228" s="229" t="s">
        <v>177</v>
      </c>
      <c r="E228" s="230" t="s">
        <v>441</v>
      </c>
      <c r="F228" s="231" t="s">
        <v>442</v>
      </c>
      <c r="G228" s="232" t="s">
        <v>334</v>
      </c>
      <c r="H228" s="233">
        <v>216.734</v>
      </c>
      <c r="I228" s="234"/>
      <c r="J228" s="235">
        <f>ROUND(I228*H228,2)</f>
        <v>0</v>
      </c>
      <c r="K228" s="236"/>
      <c r="L228" s="43"/>
      <c r="M228" s="237" t="s">
        <v>1</v>
      </c>
      <c r="N228" s="238" t="s">
        <v>50</v>
      </c>
      <c r="O228" s="90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1" t="s">
        <v>196</v>
      </c>
      <c r="AT228" s="241" t="s">
        <v>177</v>
      </c>
      <c r="AU228" s="241" t="s">
        <v>95</v>
      </c>
      <c r="AY228" s="15" t="s">
        <v>176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5" t="s">
        <v>93</v>
      </c>
      <c r="BK228" s="242">
        <f>ROUND(I228*H228,2)</f>
        <v>0</v>
      </c>
      <c r="BL228" s="15" t="s">
        <v>196</v>
      </c>
      <c r="BM228" s="241" t="s">
        <v>443</v>
      </c>
    </row>
    <row r="229" spans="1:47" s="2" customFormat="1" ht="12">
      <c r="A229" s="37"/>
      <c r="B229" s="38"/>
      <c r="C229" s="39"/>
      <c r="D229" s="243" t="s">
        <v>183</v>
      </c>
      <c r="E229" s="39"/>
      <c r="F229" s="244" t="s">
        <v>444</v>
      </c>
      <c r="G229" s="39"/>
      <c r="H229" s="39"/>
      <c r="I229" s="245"/>
      <c r="J229" s="39"/>
      <c r="K229" s="39"/>
      <c r="L229" s="43"/>
      <c r="M229" s="246"/>
      <c r="N229" s="247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5" t="s">
        <v>183</v>
      </c>
      <c r="AU229" s="15" t="s">
        <v>95</v>
      </c>
    </row>
    <row r="230" spans="1:51" s="13" customFormat="1" ht="12">
      <c r="A230" s="13"/>
      <c r="B230" s="248"/>
      <c r="C230" s="249"/>
      <c r="D230" s="243" t="s">
        <v>246</v>
      </c>
      <c r="E230" s="250" t="s">
        <v>1</v>
      </c>
      <c r="F230" s="251" t="s">
        <v>445</v>
      </c>
      <c r="G230" s="249"/>
      <c r="H230" s="252">
        <v>216.734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246</v>
      </c>
      <c r="AU230" s="258" t="s">
        <v>95</v>
      </c>
      <c r="AV230" s="13" t="s">
        <v>95</v>
      </c>
      <c r="AW230" s="13" t="s">
        <v>40</v>
      </c>
      <c r="AX230" s="13" t="s">
        <v>93</v>
      </c>
      <c r="AY230" s="258" t="s">
        <v>176</v>
      </c>
    </row>
    <row r="231" spans="1:65" s="2" customFormat="1" ht="33" customHeight="1">
      <c r="A231" s="37"/>
      <c r="B231" s="38"/>
      <c r="C231" s="229" t="s">
        <v>446</v>
      </c>
      <c r="D231" s="229" t="s">
        <v>177</v>
      </c>
      <c r="E231" s="230" t="s">
        <v>447</v>
      </c>
      <c r="F231" s="231" t="s">
        <v>448</v>
      </c>
      <c r="G231" s="232" t="s">
        <v>323</v>
      </c>
      <c r="H231" s="233">
        <v>433.468</v>
      </c>
      <c r="I231" s="234"/>
      <c r="J231" s="235">
        <f>ROUND(I231*H231,2)</f>
        <v>0</v>
      </c>
      <c r="K231" s="236"/>
      <c r="L231" s="43"/>
      <c r="M231" s="237" t="s">
        <v>1</v>
      </c>
      <c r="N231" s="238" t="s">
        <v>50</v>
      </c>
      <c r="O231" s="90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1" t="s">
        <v>196</v>
      </c>
      <c r="AT231" s="241" t="s">
        <v>177</v>
      </c>
      <c r="AU231" s="241" t="s">
        <v>95</v>
      </c>
      <c r="AY231" s="15" t="s">
        <v>176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5" t="s">
        <v>93</v>
      </c>
      <c r="BK231" s="242">
        <f>ROUND(I231*H231,2)</f>
        <v>0</v>
      </c>
      <c r="BL231" s="15" t="s">
        <v>196</v>
      </c>
      <c r="BM231" s="241" t="s">
        <v>449</v>
      </c>
    </row>
    <row r="232" spans="1:47" s="2" customFormat="1" ht="12">
      <c r="A232" s="37"/>
      <c r="B232" s="38"/>
      <c r="C232" s="39"/>
      <c r="D232" s="243" t="s">
        <v>183</v>
      </c>
      <c r="E232" s="39"/>
      <c r="F232" s="244" t="s">
        <v>450</v>
      </c>
      <c r="G232" s="39"/>
      <c r="H232" s="39"/>
      <c r="I232" s="245"/>
      <c r="J232" s="39"/>
      <c r="K232" s="39"/>
      <c r="L232" s="43"/>
      <c r="M232" s="246"/>
      <c r="N232" s="24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5" t="s">
        <v>183</v>
      </c>
      <c r="AU232" s="15" t="s">
        <v>95</v>
      </c>
    </row>
    <row r="233" spans="1:51" s="13" customFormat="1" ht="12">
      <c r="A233" s="13"/>
      <c r="B233" s="248"/>
      <c r="C233" s="249"/>
      <c r="D233" s="243" t="s">
        <v>246</v>
      </c>
      <c r="E233" s="250" t="s">
        <v>1</v>
      </c>
      <c r="F233" s="251" t="s">
        <v>451</v>
      </c>
      <c r="G233" s="249"/>
      <c r="H233" s="252">
        <v>433.468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8" t="s">
        <v>246</v>
      </c>
      <c r="AU233" s="258" t="s">
        <v>95</v>
      </c>
      <c r="AV233" s="13" t="s">
        <v>95</v>
      </c>
      <c r="AW233" s="13" t="s">
        <v>40</v>
      </c>
      <c r="AX233" s="13" t="s">
        <v>93</v>
      </c>
      <c r="AY233" s="258" t="s">
        <v>176</v>
      </c>
    </row>
    <row r="234" spans="1:65" s="2" customFormat="1" ht="24.15" customHeight="1">
      <c r="A234" s="37"/>
      <c r="B234" s="38"/>
      <c r="C234" s="229" t="s">
        <v>452</v>
      </c>
      <c r="D234" s="229" t="s">
        <v>177</v>
      </c>
      <c r="E234" s="230" t="s">
        <v>453</v>
      </c>
      <c r="F234" s="231" t="s">
        <v>454</v>
      </c>
      <c r="G234" s="232" t="s">
        <v>334</v>
      </c>
      <c r="H234" s="233">
        <v>157.284</v>
      </c>
      <c r="I234" s="234"/>
      <c r="J234" s="235">
        <f>ROUND(I234*H234,2)</f>
        <v>0</v>
      </c>
      <c r="K234" s="236"/>
      <c r="L234" s="43"/>
      <c r="M234" s="237" t="s">
        <v>1</v>
      </c>
      <c r="N234" s="238" t="s">
        <v>50</v>
      </c>
      <c r="O234" s="90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1" t="s">
        <v>196</v>
      </c>
      <c r="AT234" s="241" t="s">
        <v>177</v>
      </c>
      <c r="AU234" s="241" t="s">
        <v>95</v>
      </c>
      <c r="AY234" s="15" t="s">
        <v>176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5" t="s">
        <v>93</v>
      </c>
      <c r="BK234" s="242">
        <f>ROUND(I234*H234,2)</f>
        <v>0</v>
      </c>
      <c r="BL234" s="15" t="s">
        <v>196</v>
      </c>
      <c r="BM234" s="241" t="s">
        <v>455</v>
      </c>
    </row>
    <row r="235" spans="1:47" s="2" customFormat="1" ht="12">
      <c r="A235" s="37"/>
      <c r="B235" s="38"/>
      <c r="C235" s="39"/>
      <c r="D235" s="243" t="s">
        <v>183</v>
      </c>
      <c r="E235" s="39"/>
      <c r="F235" s="244" t="s">
        <v>456</v>
      </c>
      <c r="G235" s="39"/>
      <c r="H235" s="39"/>
      <c r="I235" s="245"/>
      <c r="J235" s="39"/>
      <c r="K235" s="39"/>
      <c r="L235" s="43"/>
      <c r="M235" s="246"/>
      <c r="N235" s="24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5" t="s">
        <v>183</v>
      </c>
      <c r="AU235" s="15" t="s">
        <v>95</v>
      </c>
    </row>
    <row r="236" spans="1:51" s="13" customFormat="1" ht="12">
      <c r="A236" s="13"/>
      <c r="B236" s="248"/>
      <c r="C236" s="249"/>
      <c r="D236" s="243" t="s">
        <v>246</v>
      </c>
      <c r="E236" s="250" t="s">
        <v>1</v>
      </c>
      <c r="F236" s="251" t="s">
        <v>457</v>
      </c>
      <c r="G236" s="249"/>
      <c r="H236" s="252">
        <v>407.51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8" t="s">
        <v>246</v>
      </c>
      <c r="AU236" s="258" t="s">
        <v>95</v>
      </c>
      <c r="AV236" s="13" t="s">
        <v>95</v>
      </c>
      <c r="AW236" s="13" t="s">
        <v>40</v>
      </c>
      <c r="AX236" s="13" t="s">
        <v>85</v>
      </c>
      <c r="AY236" s="258" t="s">
        <v>176</v>
      </c>
    </row>
    <row r="237" spans="1:51" s="13" customFormat="1" ht="12">
      <c r="A237" s="13"/>
      <c r="B237" s="248"/>
      <c r="C237" s="249"/>
      <c r="D237" s="243" t="s">
        <v>246</v>
      </c>
      <c r="E237" s="250" t="s">
        <v>1</v>
      </c>
      <c r="F237" s="251" t="s">
        <v>458</v>
      </c>
      <c r="G237" s="249"/>
      <c r="H237" s="252">
        <v>-130.772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8" t="s">
        <v>246</v>
      </c>
      <c r="AU237" s="258" t="s">
        <v>95</v>
      </c>
      <c r="AV237" s="13" t="s">
        <v>95</v>
      </c>
      <c r="AW237" s="13" t="s">
        <v>40</v>
      </c>
      <c r="AX237" s="13" t="s">
        <v>85</v>
      </c>
      <c r="AY237" s="258" t="s">
        <v>176</v>
      </c>
    </row>
    <row r="238" spans="1:51" s="13" customFormat="1" ht="12">
      <c r="A238" s="13"/>
      <c r="B238" s="248"/>
      <c r="C238" s="249"/>
      <c r="D238" s="243" t="s">
        <v>246</v>
      </c>
      <c r="E238" s="250" t="s">
        <v>1</v>
      </c>
      <c r="F238" s="251" t="s">
        <v>459</v>
      </c>
      <c r="G238" s="249"/>
      <c r="H238" s="252">
        <v>-116.454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246</v>
      </c>
      <c r="AU238" s="258" t="s">
        <v>95</v>
      </c>
      <c r="AV238" s="13" t="s">
        <v>95</v>
      </c>
      <c r="AW238" s="13" t="s">
        <v>40</v>
      </c>
      <c r="AX238" s="13" t="s">
        <v>85</v>
      </c>
      <c r="AY238" s="258" t="s">
        <v>176</v>
      </c>
    </row>
    <row r="239" spans="1:51" s="13" customFormat="1" ht="12">
      <c r="A239" s="13"/>
      <c r="B239" s="248"/>
      <c r="C239" s="249"/>
      <c r="D239" s="243" t="s">
        <v>246</v>
      </c>
      <c r="E239" s="250" t="s">
        <v>1</v>
      </c>
      <c r="F239" s="251" t="s">
        <v>460</v>
      </c>
      <c r="G239" s="249"/>
      <c r="H239" s="252">
        <v>-3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8" t="s">
        <v>246</v>
      </c>
      <c r="AU239" s="258" t="s">
        <v>95</v>
      </c>
      <c r="AV239" s="13" t="s">
        <v>95</v>
      </c>
      <c r="AW239" s="13" t="s">
        <v>40</v>
      </c>
      <c r="AX239" s="13" t="s">
        <v>85</v>
      </c>
      <c r="AY239" s="258" t="s">
        <v>176</v>
      </c>
    </row>
    <row r="240" spans="1:65" s="2" customFormat="1" ht="24.15" customHeight="1">
      <c r="A240" s="37"/>
      <c r="B240" s="38"/>
      <c r="C240" s="229" t="s">
        <v>461</v>
      </c>
      <c r="D240" s="229" t="s">
        <v>177</v>
      </c>
      <c r="E240" s="230" t="s">
        <v>462</v>
      </c>
      <c r="F240" s="231" t="s">
        <v>463</v>
      </c>
      <c r="G240" s="232" t="s">
        <v>334</v>
      </c>
      <c r="H240" s="233">
        <v>84.115</v>
      </c>
      <c r="I240" s="234"/>
      <c r="J240" s="235">
        <f>ROUND(I240*H240,2)</f>
        <v>0</v>
      </c>
      <c r="K240" s="236"/>
      <c r="L240" s="43"/>
      <c r="M240" s="237" t="s">
        <v>1</v>
      </c>
      <c r="N240" s="238" t="s">
        <v>50</v>
      </c>
      <c r="O240" s="90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1" t="s">
        <v>196</v>
      </c>
      <c r="AT240" s="241" t="s">
        <v>177</v>
      </c>
      <c r="AU240" s="241" t="s">
        <v>95</v>
      </c>
      <c r="AY240" s="15" t="s">
        <v>176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5" t="s">
        <v>93</v>
      </c>
      <c r="BK240" s="242">
        <f>ROUND(I240*H240,2)</f>
        <v>0</v>
      </c>
      <c r="BL240" s="15" t="s">
        <v>196</v>
      </c>
      <c r="BM240" s="241" t="s">
        <v>464</v>
      </c>
    </row>
    <row r="241" spans="1:47" s="2" customFormat="1" ht="12">
      <c r="A241" s="37"/>
      <c r="B241" s="38"/>
      <c r="C241" s="39"/>
      <c r="D241" s="243" t="s">
        <v>183</v>
      </c>
      <c r="E241" s="39"/>
      <c r="F241" s="244" t="s">
        <v>465</v>
      </c>
      <c r="G241" s="39"/>
      <c r="H241" s="39"/>
      <c r="I241" s="245"/>
      <c r="J241" s="39"/>
      <c r="K241" s="39"/>
      <c r="L241" s="43"/>
      <c r="M241" s="246"/>
      <c r="N241" s="24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5" t="s">
        <v>183</v>
      </c>
      <c r="AU241" s="15" t="s">
        <v>95</v>
      </c>
    </row>
    <row r="242" spans="1:51" s="13" customFormat="1" ht="12">
      <c r="A242" s="13"/>
      <c r="B242" s="248"/>
      <c r="C242" s="249"/>
      <c r="D242" s="243" t="s">
        <v>246</v>
      </c>
      <c r="E242" s="250" t="s">
        <v>1</v>
      </c>
      <c r="F242" s="251" t="s">
        <v>466</v>
      </c>
      <c r="G242" s="249"/>
      <c r="H242" s="252">
        <v>-14.423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8" t="s">
        <v>246</v>
      </c>
      <c r="AU242" s="258" t="s">
        <v>95</v>
      </c>
      <c r="AV242" s="13" t="s">
        <v>95</v>
      </c>
      <c r="AW242" s="13" t="s">
        <v>40</v>
      </c>
      <c r="AX242" s="13" t="s">
        <v>85</v>
      </c>
      <c r="AY242" s="258" t="s">
        <v>176</v>
      </c>
    </row>
    <row r="243" spans="1:51" s="13" customFormat="1" ht="12">
      <c r="A243" s="13"/>
      <c r="B243" s="248"/>
      <c r="C243" s="249"/>
      <c r="D243" s="243" t="s">
        <v>246</v>
      </c>
      <c r="E243" s="250" t="s">
        <v>1</v>
      </c>
      <c r="F243" s="251" t="s">
        <v>467</v>
      </c>
      <c r="G243" s="249"/>
      <c r="H243" s="252">
        <v>98.538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246</v>
      </c>
      <c r="AU243" s="258" t="s">
        <v>95</v>
      </c>
      <c r="AV243" s="13" t="s">
        <v>95</v>
      </c>
      <c r="AW243" s="13" t="s">
        <v>40</v>
      </c>
      <c r="AX243" s="13" t="s">
        <v>85</v>
      </c>
      <c r="AY243" s="258" t="s">
        <v>176</v>
      </c>
    </row>
    <row r="244" spans="1:65" s="2" customFormat="1" ht="24.15" customHeight="1">
      <c r="A244" s="37"/>
      <c r="B244" s="38"/>
      <c r="C244" s="229" t="s">
        <v>468</v>
      </c>
      <c r="D244" s="229" t="s">
        <v>177</v>
      </c>
      <c r="E244" s="230" t="s">
        <v>469</v>
      </c>
      <c r="F244" s="231" t="s">
        <v>470</v>
      </c>
      <c r="G244" s="232" t="s">
        <v>285</v>
      </c>
      <c r="H244" s="233">
        <v>23</v>
      </c>
      <c r="I244" s="234"/>
      <c r="J244" s="235">
        <f>ROUND(I244*H244,2)</f>
        <v>0</v>
      </c>
      <c r="K244" s="236"/>
      <c r="L244" s="43"/>
      <c r="M244" s="237" t="s">
        <v>1</v>
      </c>
      <c r="N244" s="238" t="s">
        <v>50</v>
      </c>
      <c r="O244" s="90"/>
      <c r="P244" s="239">
        <f>O244*H244</f>
        <v>0</v>
      </c>
      <c r="Q244" s="239">
        <v>0</v>
      </c>
      <c r="R244" s="239">
        <f>Q244*H244</f>
        <v>0</v>
      </c>
      <c r="S244" s="239">
        <v>0</v>
      </c>
      <c r="T244" s="24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1" t="s">
        <v>196</v>
      </c>
      <c r="AT244" s="241" t="s">
        <v>177</v>
      </c>
      <c r="AU244" s="241" t="s">
        <v>95</v>
      </c>
      <c r="AY244" s="15" t="s">
        <v>176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5" t="s">
        <v>93</v>
      </c>
      <c r="BK244" s="242">
        <f>ROUND(I244*H244,2)</f>
        <v>0</v>
      </c>
      <c r="BL244" s="15" t="s">
        <v>196</v>
      </c>
      <c r="BM244" s="241" t="s">
        <v>471</v>
      </c>
    </row>
    <row r="245" spans="1:47" s="2" customFormat="1" ht="12">
      <c r="A245" s="37"/>
      <c r="B245" s="38"/>
      <c r="C245" s="39"/>
      <c r="D245" s="243" t="s">
        <v>183</v>
      </c>
      <c r="E245" s="39"/>
      <c r="F245" s="244" t="s">
        <v>472</v>
      </c>
      <c r="G245" s="39"/>
      <c r="H245" s="39"/>
      <c r="I245" s="245"/>
      <c r="J245" s="39"/>
      <c r="K245" s="39"/>
      <c r="L245" s="43"/>
      <c r="M245" s="246"/>
      <c r="N245" s="24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5" t="s">
        <v>183</v>
      </c>
      <c r="AU245" s="15" t="s">
        <v>95</v>
      </c>
    </row>
    <row r="246" spans="1:51" s="13" customFormat="1" ht="12">
      <c r="A246" s="13"/>
      <c r="B246" s="248"/>
      <c r="C246" s="249"/>
      <c r="D246" s="243" t="s">
        <v>246</v>
      </c>
      <c r="E246" s="250" t="s">
        <v>1</v>
      </c>
      <c r="F246" s="251" t="s">
        <v>342</v>
      </c>
      <c r="G246" s="249"/>
      <c r="H246" s="252">
        <v>23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8" t="s">
        <v>246</v>
      </c>
      <c r="AU246" s="258" t="s">
        <v>95</v>
      </c>
      <c r="AV246" s="13" t="s">
        <v>95</v>
      </c>
      <c r="AW246" s="13" t="s">
        <v>40</v>
      </c>
      <c r="AX246" s="13" t="s">
        <v>93</v>
      </c>
      <c r="AY246" s="258" t="s">
        <v>176</v>
      </c>
    </row>
    <row r="247" spans="1:65" s="2" customFormat="1" ht="16.5" customHeight="1">
      <c r="A247" s="37"/>
      <c r="B247" s="38"/>
      <c r="C247" s="263" t="s">
        <v>473</v>
      </c>
      <c r="D247" s="263" t="s">
        <v>320</v>
      </c>
      <c r="E247" s="264" t="s">
        <v>474</v>
      </c>
      <c r="F247" s="265" t="s">
        <v>475</v>
      </c>
      <c r="G247" s="266" t="s">
        <v>476</v>
      </c>
      <c r="H247" s="267">
        <v>0.575</v>
      </c>
      <c r="I247" s="268"/>
      <c r="J247" s="269">
        <f>ROUND(I247*H247,2)</f>
        <v>0</v>
      </c>
      <c r="K247" s="270"/>
      <c r="L247" s="271"/>
      <c r="M247" s="272" t="s">
        <v>1</v>
      </c>
      <c r="N247" s="273" t="s">
        <v>50</v>
      </c>
      <c r="O247" s="90"/>
      <c r="P247" s="239">
        <f>O247*H247</f>
        <v>0</v>
      </c>
      <c r="Q247" s="239">
        <v>0.001</v>
      </c>
      <c r="R247" s="239">
        <f>Q247*H247</f>
        <v>0.000575</v>
      </c>
      <c r="S247" s="239">
        <v>0</v>
      </c>
      <c r="T247" s="24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1" t="s">
        <v>213</v>
      </c>
      <c r="AT247" s="241" t="s">
        <v>320</v>
      </c>
      <c r="AU247" s="241" t="s">
        <v>95</v>
      </c>
      <c r="AY247" s="15" t="s">
        <v>176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5" t="s">
        <v>93</v>
      </c>
      <c r="BK247" s="242">
        <f>ROUND(I247*H247,2)</f>
        <v>0</v>
      </c>
      <c r="BL247" s="15" t="s">
        <v>196</v>
      </c>
      <c r="BM247" s="241" t="s">
        <v>477</v>
      </c>
    </row>
    <row r="248" spans="1:47" s="2" customFormat="1" ht="12">
      <c r="A248" s="37"/>
      <c r="B248" s="38"/>
      <c r="C248" s="39"/>
      <c r="D248" s="243" t="s">
        <v>183</v>
      </c>
      <c r="E248" s="39"/>
      <c r="F248" s="244" t="s">
        <v>475</v>
      </c>
      <c r="G248" s="39"/>
      <c r="H248" s="39"/>
      <c r="I248" s="245"/>
      <c r="J248" s="39"/>
      <c r="K248" s="39"/>
      <c r="L248" s="43"/>
      <c r="M248" s="246"/>
      <c r="N248" s="24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5" t="s">
        <v>183</v>
      </c>
      <c r="AU248" s="15" t="s">
        <v>95</v>
      </c>
    </row>
    <row r="249" spans="1:51" s="13" customFormat="1" ht="12">
      <c r="A249" s="13"/>
      <c r="B249" s="248"/>
      <c r="C249" s="249"/>
      <c r="D249" s="243" t="s">
        <v>246</v>
      </c>
      <c r="E249" s="250" t="s">
        <v>1</v>
      </c>
      <c r="F249" s="251" t="s">
        <v>342</v>
      </c>
      <c r="G249" s="249"/>
      <c r="H249" s="252">
        <v>23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8" t="s">
        <v>246</v>
      </c>
      <c r="AU249" s="258" t="s">
        <v>95</v>
      </c>
      <c r="AV249" s="13" t="s">
        <v>95</v>
      </c>
      <c r="AW249" s="13" t="s">
        <v>40</v>
      </c>
      <c r="AX249" s="13" t="s">
        <v>93</v>
      </c>
      <c r="AY249" s="258" t="s">
        <v>176</v>
      </c>
    </row>
    <row r="250" spans="1:51" s="13" customFormat="1" ht="12">
      <c r="A250" s="13"/>
      <c r="B250" s="248"/>
      <c r="C250" s="249"/>
      <c r="D250" s="243" t="s">
        <v>246</v>
      </c>
      <c r="E250" s="249"/>
      <c r="F250" s="251" t="s">
        <v>478</v>
      </c>
      <c r="G250" s="249"/>
      <c r="H250" s="252">
        <v>0.575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246</v>
      </c>
      <c r="AU250" s="258" t="s">
        <v>95</v>
      </c>
      <c r="AV250" s="13" t="s">
        <v>95</v>
      </c>
      <c r="AW250" s="13" t="s">
        <v>4</v>
      </c>
      <c r="AX250" s="13" t="s">
        <v>93</v>
      </c>
      <c r="AY250" s="258" t="s">
        <v>176</v>
      </c>
    </row>
    <row r="251" spans="1:63" s="12" customFormat="1" ht="22.8" customHeight="1">
      <c r="A251" s="12"/>
      <c r="B251" s="213"/>
      <c r="C251" s="214"/>
      <c r="D251" s="215" t="s">
        <v>84</v>
      </c>
      <c r="E251" s="227" t="s">
        <v>95</v>
      </c>
      <c r="F251" s="227" t="s">
        <v>479</v>
      </c>
      <c r="G251" s="214"/>
      <c r="H251" s="214"/>
      <c r="I251" s="217"/>
      <c r="J251" s="228">
        <f>BK251</f>
        <v>0</v>
      </c>
      <c r="K251" s="214"/>
      <c r="L251" s="219"/>
      <c r="M251" s="220"/>
      <c r="N251" s="221"/>
      <c r="O251" s="221"/>
      <c r="P251" s="222">
        <f>SUM(P252:P254)</f>
        <v>0</v>
      </c>
      <c r="Q251" s="221"/>
      <c r="R251" s="222">
        <f>SUM(R252:R254)</f>
        <v>0</v>
      </c>
      <c r="S251" s="221"/>
      <c r="T251" s="223">
        <f>SUM(T252:T254)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4" t="s">
        <v>93</v>
      </c>
      <c r="AT251" s="225" t="s">
        <v>84</v>
      </c>
      <c r="AU251" s="225" t="s">
        <v>93</v>
      </c>
      <c r="AY251" s="224" t="s">
        <v>176</v>
      </c>
      <c r="BK251" s="226">
        <f>SUM(BK252:BK254)</f>
        <v>0</v>
      </c>
    </row>
    <row r="252" spans="1:65" s="2" customFormat="1" ht="16.5" customHeight="1">
      <c r="A252" s="37"/>
      <c r="B252" s="38"/>
      <c r="C252" s="229" t="s">
        <v>480</v>
      </c>
      <c r="D252" s="229" t="s">
        <v>177</v>
      </c>
      <c r="E252" s="230" t="s">
        <v>481</v>
      </c>
      <c r="F252" s="231" t="s">
        <v>482</v>
      </c>
      <c r="G252" s="232" t="s">
        <v>334</v>
      </c>
      <c r="H252" s="233">
        <v>0.864</v>
      </c>
      <c r="I252" s="234"/>
      <c r="J252" s="235">
        <f>ROUND(I252*H252,2)</f>
        <v>0</v>
      </c>
      <c r="K252" s="236"/>
      <c r="L252" s="43"/>
      <c r="M252" s="237" t="s">
        <v>1</v>
      </c>
      <c r="N252" s="238" t="s">
        <v>50</v>
      </c>
      <c r="O252" s="90"/>
      <c r="P252" s="239">
        <f>O252*H252</f>
        <v>0</v>
      </c>
      <c r="Q252" s="239">
        <v>0</v>
      </c>
      <c r="R252" s="239">
        <f>Q252*H252</f>
        <v>0</v>
      </c>
      <c r="S252" s="239">
        <v>0</v>
      </c>
      <c r="T252" s="24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1" t="s">
        <v>196</v>
      </c>
      <c r="AT252" s="241" t="s">
        <v>177</v>
      </c>
      <c r="AU252" s="241" t="s">
        <v>95</v>
      </c>
      <c r="AY252" s="15" t="s">
        <v>176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5" t="s">
        <v>93</v>
      </c>
      <c r="BK252" s="242">
        <f>ROUND(I252*H252,2)</f>
        <v>0</v>
      </c>
      <c r="BL252" s="15" t="s">
        <v>196</v>
      </c>
      <c r="BM252" s="241" t="s">
        <v>483</v>
      </c>
    </row>
    <row r="253" spans="1:47" s="2" customFormat="1" ht="12">
      <c r="A253" s="37"/>
      <c r="B253" s="38"/>
      <c r="C253" s="39"/>
      <c r="D253" s="243" t="s">
        <v>183</v>
      </c>
      <c r="E253" s="39"/>
      <c r="F253" s="244" t="s">
        <v>484</v>
      </c>
      <c r="G253" s="39"/>
      <c r="H253" s="39"/>
      <c r="I253" s="245"/>
      <c r="J253" s="39"/>
      <c r="K253" s="39"/>
      <c r="L253" s="43"/>
      <c r="M253" s="246"/>
      <c r="N253" s="24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5" t="s">
        <v>183</v>
      </c>
      <c r="AU253" s="15" t="s">
        <v>95</v>
      </c>
    </row>
    <row r="254" spans="1:51" s="13" customFormat="1" ht="12">
      <c r="A254" s="13"/>
      <c r="B254" s="248"/>
      <c r="C254" s="249"/>
      <c r="D254" s="243" t="s">
        <v>246</v>
      </c>
      <c r="E254" s="250" t="s">
        <v>1</v>
      </c>
      <c r="F254" s="251" t="s">
        <v>485</v>
      </c>
      <c r="G254" s="249"/>
      <c r="H254" s="252">
        <v>0.864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8" t="s">
        <v>246</v>
      </c>
      <c r="AU254" s="258" t="s">
        <v>95</v>
      </c>
      <c r="AV254" s="13" t="s">
        <v>95</v>
      </c>
      <c r="AW254" s="13" t="s">
        <v>40</v>
      </c>
      <c r="AX254" s="13" t="s">
        <v>93</v>
      </c>
      <c r="AY254" s="258" t="s">
        <v>176</v>
      </c>
    </row>
    <row r="255" spans="1:63" s="12" customFormat="1" ht="22.8" customHeight="1">
      <c r="A255" s="12"/>
      <c r="B255" s="213"/>
      <c r="C255" s="214"/>
      <c r="D255" s="215" t="s">
        <v>84</v>
      </c>
      <c r="E255" s="227" t="s">
        <v>129</v>
      </c>
      <c r="F255" s="227" t="s">
        <v>486</v>
      </c>
      <c r="G255" s="214"/>
      <c r="H255" s="214"/>
      <c r="I255" s="217"/>
      <c r="J255" s="228">
        <f>BK255</f>
        <v>0</v>
      </c>
      <c r="K255" s="214"/>
      <c r="L255" s="219"/>
      <c r="M255" s="220"/>
      <c r="N255" s="221"/>
      <c r="O255" s="221"/>
      <c r="P255" s="222">
        <f>SUM(P256:P258)</f>
        <v>0</v>
      </c>
      <c r="Q255" s="221"/>
      <c r="R255" s="222">
        <f>SUM(R256:R258)</f>
        <v>0</v>
      </c>
      <c r="S255" s="221"/>
      <c r="T255" s="223">
        <f>SUM(T256:T258)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4" t="s">
        <v>93</v>
      </c>
      <c r="AT255" s="225" t="s">
        <v>84</v>
      </c>
      <c r="AU255" s="225" t="s">
        <v>93</v>
      </c>
      <c r="AY255" s="224" t="s">
        <v>176</v>
      </c>
      <c r="BK255" s="226">
        <f>SUM(BK256:BK258)</f>
        <v>0</v>
      </c>
    </row>
    <row r="256" spans="1:65" s="2" customFormat="1" ht="21.75" customHeight="1">
      <c r="A256" s="37"/>
      <c r="B256" s="38"/>
      <c r="C256" s="229" t="s">
        <v>487</v>
      </c>
      <c r="D256" s="229" t="s">
        <v>177</v>
      </c>
      <c r="E256" s="230" t="s">
        <v>488</v>
      </c>
      <c r="F256" s="231" t="s">
        <v>489</v>
      </c>
      <c r="G256" s="232" t="s">
        <v>300</v>
      </c>
      <c r="H256" s="233">
        <v>159.1</v>
      </c>
      <c r="I256" s="234"/>
      <c r="J256" s="235">
        <f>ROUND(I256*H256,2)</f>
        <v>0</v>
      </c>
      <c r="K256" s="236"/>
      <c r="L256" s="43"/>
      <c r="M256" s="237" t="s">
        <v>1</v>
      </c>
      <c r="N256" s="238" t="s">
        <v>50</v>
      </c>
      <c r="O256" s="90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1" t="s">
        <v>196</v>
      </c>
      <c r="AT256" s="241" t="s">
        <v>177</v>
      </c>
      <c r="AU256" s="241" t="s">
        <v>95</v>
      </c>
      <c r="AY256" s="15" t="s">
        <v>176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5" t="s">
        <v>93</v>
      </c>
      <c r="BK256" s="242">
        <f>ROUND(I256*H256,2)</f>
        <v>0</v>
      </c>
      <c r="BL256" s="15" t="s">
        <v>196</v>
      </c>
      <c r="BM256" s="241" t="s">
        <v>490</v>
      </c>
    </row>
    <row r="257" spans="1:47" s="2" customFormat="1" ht="12">
      <c r="A257" s="37"/>
      <c r="B257" s="38"/>
      <c r="C257" s="39"/>
      <c r="D257" s="243" t="s">
        <v>183</v>
      </c>
      <c r="E257" s="39"/>
      <c r="F257" s="244" t="s">
        <v>491</v>
      </c>
      <c r="G257" s="39"/>
      <c r="H257" s="39"/>
      <c r="I257" s="245"/>
      <c r="J257" s="39"/>
      <c r="K257" s="39"/>
      <c r="L257" s="43"/>
      <c r="M257" s="246"/>
      <c r="N257" s="24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183</v>
      </c>
      <c r="AU257" s="15" t="s">
        <v>95</v>
      </c>
    </row>
    <row r="258" spans="1:51" s="13" customFormat="1" ht="12">
      <c r="A258" s="13"/>
      <c r="B258" s="248"/>
      <c r="C258" s="249"/>
      <c r="D258" s="243" t="s">
        <v>246</v>
      </c>
      <c r="E258" s="250" t="s">
        <v>1</v>
      </c>
      <c r="F258" s="251" t="s">
        <v>492</v>
      </c>
      <c r="G258" s="249"/>
      <c r="H258" s="252">
        <v>159.1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246</v>
      </c>
      <c r="AU258" s="258" t="s">
        <v>95</v>
      </c>
      <c r="AV258" s="13" t="s">
        <v>95</v>
      </c>
      <c r="AW258" s="13" t="s">
        <v>40</v>
      </c>
      <c r="AX258" s="13" t="s">
        <v>93</v>
      </c>
      <c r="AY258" s="258" t="s">
        <v>176</v>
      </c>
    </row>
    <row r="259" spans="1:63" s="12" customFormat="1" ht="22.8" customHeight="1">
      <c r="A259" s="12"/>
      <c r="B259" s="213"/>
      <c r="C259" s="214"/>
      <c r="D259" s="215" t="s">
        <v>84</v>
      </c>
      <c r="E259" s="227" t="s">
        <v>196</v>
      </c>
      <c r="F259" s="227" t="s">
        <v>493</v>
      </c>
      <c r="G259" s="214"/>
      <c r="H259" s="214"/>
      <c r="I259" s="217"/>
      <c r="J259" s="228">
        <f>BK259</f>
        <v>0</v>
      </c>
      <c r="K259" s="214"/>
      <c r="L259" s="219"/>
      <c r="M259" s="220"/>
      <c r="N259" s="221"/>
      <c r="O259" s="221"/>
      <c r="P259" s="222">
        <f>SUM(P260:P265)</f>
        <v>0</v>
      </c>
      <c r="Q259" s="221"/>
      <c r="R259" s="222">
        <f>SUM(R260:R265)</f>
        <v>34.72588182</v>
      </c>
      <c r="S259" s="221"/>
      <c r="T259" s="223">
        <f>SUM(T260:T265)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4" t="s">
        <v>93</v>
      </c>
      <c r="AT259" s="225" t="s">
        <v>84</v>
      </c>
      <c r="AU259" s="225" t="s">
        <v>93</v>
      </c>
      <c r="AY259" s="224" t="s">
        <v>176</v>
      </c>
      <c r="BK259" s="226">
        <f>SUM(BK260:BK265)</f>
        <v>0</v>
      </c>
    </row>
    <row r="260" spans="1:65" s="2" customFormat="1" ht="16.5" customHeight="1">
      <c r="A260" s="37"/>
      <c r="B260" s="38"/>
      <c r="C260" s="229" t="s">
        <v>494</v>
      </c>
      <c r="D260" s="229" t="s">
        <v>177</v>
      </c>
      <c r="E260" s="230" t="s">
        <v>495</v>
      </c>
      <c r="F260" s="231" t="s">
        <v>496</v>
      </c>
      <c r="G260" s="232" t="s">
        <v>300</v>
      </c>
      <c r="H260" s="233">
        <v>159.1</v>
      </c>
      <c r="I260" s="234"/>
      <c r="J260" s="235">
        <f>ROUND(I260*H260,2)</f>
        <v>0</v>
      </c>
      <c r="K260" s="236"/>
      <c r="L260" s="43"/>
      <c r="M260" s="237" t="s">
        <v>1</v>
      </c>
      <c r="N260" s="238" t="s">
        <v>50</v>
      </c>
      <c r="O260" s="90"/>
      <c r="P260" s="239">
        <f>O260*H260</f>
        <v>0</v>
      </c>
      <c r="Q260" s="239">
        <v>0</v>
      </c>
      <c r="R260" s="239">
        <f>Q260*H260</f>
        <v>0</v>
      </c>
      <c r="S260" s="239">
        <v>0</v>
      </c>
      <c r="T260" s="24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1" t="s">
        <v>196</v>
      </c>
      <c r="AT260" s="241" t="s">
        <v>177</v>
      </c>
      <c r="AU260" s="241" t="s">
        <v>95</v>
      </c>
      <c r="AY260" s="15" t="s">
        <v>176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5" t="s">
        <v>93</v>
      </c>
      <c r="BK260" s="242">
        <f>ROUND(I260*H260,2)</f>
        <v>0</v>
      </c>
      <c r="BL260" s="15" t="s">
        <v>196</v>
      </c>
      <c r="BM260" s="241" t="s">
        <v>497</v>
      </c>
    </row>
    <row r="261" spans="1:47" s="2" customFormat="1" ht="12">
      <c r="A261" s="37"/>
      <c r="B261" s="38"/>
      <c r="C261" s="39"/>
      <c r="D261" s="243" t="s">
        <v>183</v>
      </c>
      <c r="E261" s="39"/>
      <c r="F261" s="244" t="s">
        <v>498</v>
      </c>
      <c r="G261" s="39"/>
      <c r="H261" s="39"/>
      <c r="I261" s="245"/>
      <c r="J261" s="39"/>
      <c r="K261" s="39"/>
      <c r="L261" s="43"/>
      <c r="M261" s="246"/>
      <c r="N261" s="24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183</v>
      </c>
      <c r="AU261" s="15" t="s">
        <v>95</v>
      </c>
    </row>
    <row r="262" spans="1:51" s="13" customFormat="1" ht="12">
      <c r="A262" s="13"/>
      <c r="B262" s="248"/>
      <c r="C262" s="249"/>
      <c r="D262" s="243" t="s">
        <v>246</v>
      </c>
      <c r="E262" s="250" t="s">
        <v>1</v>
      </c>
      <c r="F262" s="251" t="s">
        <v>492</v>
      </c>
      <c r="G262" s="249"/>
      <c r="H262" s="252">
        <v>159.1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8" t="s">
        <v>246</v>
      </c>
      <c r="AU262" s="258" t="s">
        <v>95</v>
      </c>
      <c r="AV262" s="13" t="s">
        <v>95</v>
      </c>
      <c r="AW262" s="13" t="s">
        <v>40</v>
      </c>
      <c r="AX262" s="13" t="s">
        <v>93</v>
      </c>
      <c r="AY262" s="258" t="s">
        <v>176</v>
      </c>
    </row>
    <row r="263" spans="1:65" s="2" customFormat="1" ht="16.5" customHeight="1">
      <c r="A263" s="37"/>
      <c r="B263" s="38"/>
      <c r="C263" s="229" t="s">
        <v>303</v>
      </c>
      <c r="D263" s="229" t="s">
        <v>177</v>
      </c>
      <c r="E263" s="230" t="s">
        <v>499</v>
      </c>
      <c r="F263" s="231" t="s">
        <v>500</v>
      </c>
      <c r="G263" s="232" t="s">
        <v>334</v>
      </c>
      <c r="H263" s="233">
        <v>18.366</v>
      </c>
      <c r="I263" s="234"/>
      <c r="J263" s="235">
        <f>ROUND(I263*H263,2)</f>
        <v>0</v>
      </c>
      <c r="K263" s="236"/>
      <c r="L263" s="43"/>
      <c r="M263" s="237" t="s">
        <v>1</v>
      </c>
      <c r="N263" s="238" t="s">
        <v>50</v>
      </c>
      <c r="O263" s="90"/>
      <c r="P263" s="239">
        <f>O263*H263</f>
        <v>0</v>
      </c>
      <c r="Q263" s="239">
        <v>1.89077</v>
      </c>
      <c r="R263" s="239">
        <f>Q263*H263</f>
        <v>34.72588182</v>
      </c>
      <c r="S263" s="239">
        <v>0</v>
      </c>
      <c r="T263" s="24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41" t="s">
        <v>196</v>
      </c>
      <c r="AT263" s="241" t="s">
        <v>177</v>
      </c>
      <c r="AU263" s="241" t="s">
        <v>95</v>
      </c>
      <c r="AY263" s="15" t="s">
        <v>176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5" t="s">
        <v>93</v>
      </c>
      <c r="BK263" s="242">
        <f>ROUND(I263*H263,2)</f>
        <v>0</v>
      </c>
      <c r="BL263" s="15" t="s">
        <v>196</v>
      </c>
      <c r="BM263" s="241" t="s">
        <v>501</v>
      </c>
    </row>
    <row r="264" spans="1:47" s="2" customFormat="1" ht="12">
      <c r="A264" s="37"/>
      <c r="B264" s="38"/>
      <c r="C264" s="39"/>
      <c r="D264" s="243" t="s">
        <v>183</v>
      </c>
      <c r="E264" s="39"/>
      <c r="F264" s="244" t="s">
        <v>502</v>
      </c>
      <c r="G264" s="39"/>
      <c r="H264" s="39"/>
      <c r="I264" s="245"/>
      <c r="J264" s="39"/>
      <c r="K264" s="39"/>
      <c r="L264" s="43"/>
      <c r="M264" s="246"/>
      <c r="N264" s="24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183</v>
      </c>
      <c r="AU264" s="15" t="s">
        <v>95</v>
      </c>
    </row>
    <row r="265" spans="1:51" s="13" customFormat="1" ht="12">
      <c r="A265" s="13"/>
      <c r="B265" s="248"/>
      <c r="C265" s="249"/>
      <c r="D265" s="243" t="s">
        <v>246</v>
      </c>
      <c r="E265" s="250" t="s">
        <v>1</v>
      </c>
      <c r="F265" s="251" t="s">
        <v>503</v>
      </c>
      <c r="G265" s="249"/>
      <c r="H265" s="252">
        <v>18.366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246</v>
      </c>
      <c r="AU265" s="258" t="s">
        <v>95</v>
      </c>
      <c r="AV265" s="13" t="s">
        <v>95</v>
      </c>
      <c r="AW265" s="13" t="s">
        <v>40</v>
      </c>
      <c r="AX265" s="13" t="s">
        <v>93</v>
      </c>
      <c r="AY265" s="258" t="s">
        <v>176</v>
      </c>
    </row>
    <row r="266" spans="1:63" s="12" customFormat="1" ht="22.8" customHeight="1">
      <c r="A266" s="12"/>
      <c r="B266" s="213"/>
      <c r="C266" s="214"/>
      <c r="D266" s="215" t="s">
        <v>84</v>
      </c>
      <c r="E266" s="227" t="s">
        <v>175</v>
      </c>
      <c r="F266" s="227" t="s">
        <v>504</v>
      </c>
      <c r="G266" s="214"/>
      <c r="H266" s="214"/>
      <c r="I266" s="217"/>
      <c r="J266" s="228">
        <f>BK266</f>
        <v>0</v>
      </c>
      <c r="K266" s="214"/>
      <c r="L266" s="219"/>
      <c r="M266" s="220"/>
      <c r="N266" s="221"/>
      <c r="O266" s="221"/>
      <c r="P266" s="222">
        <f>SUM(P267:P290)</f>
        <v>0</v>
      </c>
      <c r="Q266" s="221"/>
      <c r="R266" s="222">
        <f>SUM(R267:R290)</f>
        <v>1.1683816</v>
      </c>
      <c r="S266" s="221"/>
      <c r="T266" s="223">
        <f>SUM(T267:T290)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4" t="s">
        <v>93</v>
      </c>
      <c r="AT266" s="225" t="s">
        <v>84</v>
      </c>
      <c r="AU266" s="225" t="s">
        <v>93</v>
      </c>
      <c r="AY266" s="224" t="s">
        <v>176</v>
      </c>
      <c r="BK266" s="226">
        <f>SUM(BK267:BK290)</f>
        <v>0</v>
      </c>
    </row>
    <row r="267" spans="1:65" s="2" customFormat="1" ht="24.15" customHeight="1">
      <c r="A267" s="37"/>
      <c r="B267" s="38"/>
      <c r="C267" s="229" t="s">
        <v>505</v>
      </c>
      <c r="D267" s="229" t="s">
        <v>177</v>
      </c>
      <c r="E267" s="230" t="s">
        <v>506</v>
      </c>
      <c r="F267" s="231" t="s">
        <v>507</v>
      </c>
      <c r="G267" s="232" t="s">
        <v>285</v>
      </c>
      <c r="H267" s="233">
        <v>334.72</v>
      </c>
      <c r="I267" s="234"/>
      <c r="J267" s="235">
        <f>ROUND(I267*H267,2)</f>
        <v>0</v>
      </c>
      <c r="K267" s="236"/>
      <c r="L267" s="43"/>
      <c r="M267" s="237" t="s">
        <v>1</v>
      </c>
      <c r="N267" s="238" t="s">
        <v>50</v>
      </c>
      <c r="O267" s="90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1" t="s">
        <v>196</v>
      </c>
      <c r="AT267" s="241" t="s">
        <v>177</v>
      </c>
      <c r="AU267" s="241" t="s">
        <v>95</v>
      </c>
      <c r="AY267" s="15" t="s">
        <v>176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5" t="s">
        <v>93</v>
      </c>
      <c r="BK267" s="242">
        <f>ROUND(I267*H267,2)</f>
        <v>0</v>
      </c>
      <c r="BL267" s="15" t="s">
        <v>196</v>
      </c>
      <c r="BM267" s="241" t="s">
        <v>508</v>
      </c>
    </row>
    <row r="268" spans="1:47" s="2" customFormat="1" ht="12">
      <c r="A268" s="37"/>
      <c r="B268" s="38"/>
      <c r="C268" s="39"/>
      <c r="D268" s="243" t="s">
        <v>183</v>
      </c>
      <c r="E268" s="39"/>
      <c r="F268" s="244" t="s">
        <v>509</v>
      </c>
      <c r="G268" s="39"/>
      <c r="H268" s="39"/>
      <c r="I268" s="245"/>
      <c r="J268" s="39"/>
      <c r="K268" s="39"/>
      <c r="L268" s="43"/>
      <c r="M268" s="246"/>
      <c r="N268" s="247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183</v>
      </c>
      <c r="AU268" s="15" t="s">
        <v>95</v>
      </c>
    </row>
    <row r="269" spans="1:51" s="13" customFormat="1" ht="12">
      <c r="A269" s="13"/>
      <c r="B269" s="248"/>
      <c r="C269" s="249"/>
      <c r="D269" s="243" t="s">
        <v>246</v>
      </c>
      <c r="E269" s="250" t="s">
        <v>1</v>
      </c>
      <c r="F269" s="251" t="s">
        <v>510</v>
      </c>
      <c r="G269" s="249"/>
      <c r="H269" s="252">
        <v>334.72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8" t="s">
        <v>246</v>
      </c>
      <c r="AU269" s="258" t="s">
        <v>95</v>
      </c>
      <c r="AV269" s="13" t="s">
        <v>95</v>
      </c>
      <c r="AW269" s="13" t="s">
        <v>40</v>
      </c>
      <c r="AX269" s="13" t="s">
        <v>93</v>
      </c>
      <c r="AY269" s="258" t="s">
        <v>176</v>
      </c>
    </row>
    <row r="270" spans="1:65" s="2" customFormat="1" ht="24.15" customHeight="1">
      <c r="A270" s="37"/>
      <c r="B270" s="38"/>
      <c r="C270" s="229" t="s">
        <v>511</v>
      </c>
      <c r="D270" s="229" t="s">
        <v>177</v>
      </c>
      <c r="E270" s="230" t="s">
        <v>512</v>
      </c>
      <c r="F270" s="231" t="s">
        <v>513</v>
      </c>
      <c r="G270" s="232" t="s">
        <v>285</v>
      </c>
      <c r="H270" s="233">
        <v>196.52</v>
      </c>
      <c r="I270" s="234"/>
      <c r="J270" s="235">
        <f>ROUND(I270*H270,2)</f>
        <v>0</v>
      </c>
      <c r="K270" s="236"/>
      <c r="L270" s="43"/>
      <c r="M270" s="237" t="s">
        <v>1</v>
      </c>
      <c r="N270" s="238" t="s">
        <v>50</v>
      </c>
      <c r="O270" s="90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1" t="s">
        <v>196</v>
      </c>
      <c r="AT270" s="241" t="s">
        <v>177</v>
      </c>
      <c r="AU270" s="241" t="s">
        <v>95</v>
      </c>
      <c r="AY270" s="15" t="s">
        <v>176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5" t="s">
        <v>93</v>
      </c>
      <c r="BK270" s="242">
        <f>ROUND(I270*H270,2)</f>
        <v>0</v>
      </c>
      <c r="BL270" s="15" t="s">
        <v>196</v>
      </c>
      <c r="BM270" s="241" t="s">
        <v>514</v>
      </c>
    </row>
    <row r="271" spans="1:47" s="2" customFormat="1" ht="12">
      <c r="A271" s="37"/>
      <c r="B271" s="38"/>
      <c r="C271" s="39"/>
      <c r="D271" s="243" t="s">
        <v>183</v>
      </c>
      <c r="E271" s="39"/>
      <c r="F271" s="244" t="s">
        <v>515</v>
      </c>
      <c r="G271" s="39"/>
      <c r="H271" s="39"/>
      <c r="I271" s="245"/>
      <c r="J271" s="39"/>
      <c r="K271" s="39"/>
      <c r="L271" s="43"/>
      <c r="M271" s="246"/>
      <c r="N271" s="247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183</v>
      </c>
      <c r="AU271" s="15" t="s">
        <v>95</v>
      </c>
    </row>
    <row r="272" spans="1:51" s="13" customFormat="1" ht="12">
      <c r="A272" s="13"/>
      <c r="B272" s="248"/>
      <c r="C272" s="249"/>
      <c r="D272" s="243" t="s">
        <v>246</v>
      </c>
      <c r="E272" s="250" t="s">
        <v>1</v>
      </c>
      <c r="F272" s="251" t="s">
        <v>516</v>
      </c>
      <c r="G272" s="249"/>
      <c r="H272" s="252">
        <v>196.52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246</v>
      </c>
      <c r="AU272" s="258" t="s">
        <v>95</v>
      </c>
      <c r="AV272" s="13" t="s">
        <v>95</v>
      </c>
      <c r="AW272" s="13" t="s">
        <v>40</v>
      </c>
      <c r="AX272" s="13" t="s">
        <v>93</v>
      </c>
      <c r="AY272" s="258" t="s">
        <v>176</v>
      </c>
    </row>
    <row r="273" spans="1:65" s="2" customFormat="1" ht="24.15" customHeight="1">
      <c r="A273" s="37"/>
      <c r="B273" s="38"/>
      <c r="C273" s="229" t="s">
        <v>517</v>
      </c>
      <c r="D273" s="229" t="s">
        <v>177</v>
      </c>
      <c r="E273" s="230" t="s">
        <v>518</v>
      </c>
      <c r="F273" s="231" t="s">
        <v>519</v>
      </c>
      <c r="G273" s="232" t="s">
        <v>285</v>
      </c>
      <c r="H273" s="233">
        <v>138.72</v>
      </c>
      <c r="I273" s="234"/>
      <c r="J273" s="235">
        <f>ROUND(I273*H273,2)</f>
        <v>0</v>
      </c>
      <c r="K273" s="236"/>
      <c r="L273" s="43"/>
      <c r="M273" s="237" t="s">
        <v>1</v>
      </c>
      <c r="N273" s="238" t="s">
        <v>50</v>
      </c>
      <c r="O273" s="90"/>
      <c r="P273" s="239">
        <f>O273*H273</f>
        <v>0</v>
      </c>
      <c r="Q273" s="239">
        <v>0.00601</v>
      </c>
      <c r="R273" s="239">
        <f>Q273*H273</f>
        <v>0.8337072</v>
      </c>
      <c r="S273" s="239">
        <v>0</v>
      </c>
      <c r="T273" s="24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1" t="s">
        <v>196</v>
      </c>
      <c r="AT273" s="241" t="s">
        <v>177</v>
      </c>
      <c r="AU273" s="241" t="s">
        <v>95</v>
      </c>
      <c r="AY273" s="15" t="s">
        <v>176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5" t="s">
        <v>93</v>
      </c>
      <c r="BK273" s="242">
        <f>ROUND(I273*H273,2)</f>
        <v>0</v>
      </c>
      <c r="BL273" s="15" t="s">
        <v>196</v>
      </c>
      <c r="BM273" s="241" t="s">
        <v>520</v>
      </c>
    </row>
    <row r="274" spans="1:47" s="2" customFormat="1" ht="12">
      <c r="A274" s="37"/>
      <c r="B274" s="38"/>
      <c r="C274" s="39"/>
      <c r="D274" s="243" t="s">
        <v>183</v>
      </c>
      <c r="E274" s="39"/>
      <c r="F274" s="244" t="s">
        <v>521</v>
      </c>
      <c r="G274" s="39"/>
      <c r="H274" s="39"/>
      <c r="I274" s="245"/>
      <c r="J274" s="39"/>
      <c r="K274" s="39"/>
      <c r="L274" s="43"/>
      <c r="M274" s="246"/>
      <c r="N274" s="24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183</v>
      </c>
      <c r="AU274" s="15" t="s">
        <v>95</v>
      </c>
    </row>
    <row r="275" spans="1:51" s="13" customFormat="1" ht="12">
      <c r="A275" s="13"/>
      <c r="B275" s="248"/>
      <c r="C275" s="249"/>
      <c r="D275" s="243" t="s">
        <v>246</v>
      </c>
      <c r="E275" s="250" t="s">
        <v>1</v>
      </c>
      <c r="F275" s="251" t="s">
        <v>522</v>
      </c>
      <c r="G275" s="249"/>
      <c r="H275" s="252">
        <v>138.72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8" t="s">
        <v>246</v>
      </c>
      <c r="AU275" s="258" t="s">
        <v>95</v>
      </c>
      <c r="AV275" s="13" t="s">
        <v>95</v>
      </c>
      <c r="AW275" s="13" t="s">
        <v>40</v>
      </c>
      <c r="AX275" s="13" t="s">
        <v>93</v>
      </c>
      <c r="AY275" s="258" t="s">
        <v>176</v>
      </c>
    </row>
    <row r="276" spans="1:65" s="2" customFormat="1" ht="24.15" customHeight="1">
      <c r="A276" s="37"/>
      <c r="B276" s="38"/>
      <c r="C276" s="229" t="s">
        <v>523</v>
      </c>
      <c r="D276" s="229" t="s">
        <v>177</v>
      </c>
      <c r="E276" s="230" t="s">
        <v>524</v>
      </c>
      <c r="F276" s="231" t="s">
        <v>525</v>
      </c>
      <c r="G276" s="232" t="s">
        <v>285</v>
      </c>
      <c r="H276" s="233">
        <v>393.04</v>
      </c>
      <c r="I276" s="234"/>
      <c r="J276" s="235">
        <f>ROUND(I276*H276,2)</f>
        <v>0</v>
      </c>
      <c r="K276" s="236"/>
      <c r="L276" s="43"/>
      <c r="M276" s="237" t="s">
        <v>1</v>
      </c>
      <c r="N276" s="238" t="s">
        <v>50</v>
      </c>
      <c r="O276" s="90"/>
      <c r="P276" s="239">
        <f>O276*H276</f>
        <v>0</v>
      </c>
      <c r="Q276" s="239">
        <v>0.00071</v>
      </c>
      <c r="R276" s="239">
        <f>Q276*H276</f>
        <v>0.27905840000000004</v>
      </c>
      <c r="S276" s="239">
        <v>0</v>
      </c>
      <c r="T276" s="24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1" t="s">
        <v>196</v>
      </c>
      <c r="AT276" s="241" t="s">
        <v>177</v>
      </c>
      <c r="AU276" s="241" t="s">
        <v>95</v>
      </c>
      <c r="AY276" s="15" t="s">
        <v>176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5" t="s">
        <v>93</v>
      </c>
      <c r="BK276" s="242">
        <f>ROUND(I276*H276,2)</f>
        <v>0</v>
      </c>
      <c r="BL276" s="15" t="s">
        <v>196</v>
      </c>
      <c r="BM276" s="241" t="s">
        <v>526</v>
      </c>
    </row>
    <row r="277" spans="1:47" s="2" customFormat="1" ht="12">
      <c r="A277" s="37"/>
      <c r="B277" s="38"/>
      <c r="C277" s="39"/>
      <c r="D277" s="243" t="s">
        <v>183</v>
      </c>
      <c r="E277" s="39"/>
      <c r="F277" s="244" t="s">
        <v>527</v>
      </c>
      <c r="G277" s="39"/>
      <c r="H277" s="39"/>
      <c r="I277" s="245"/>
      <c r="J277" s="39"/>
      <c r="K277" s="39"/>
      <c r="L277" s="43"/>
      <c r="M277" s="246"/>
      <c r="N277" s="247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5" t="s">
        <v>183</v>
      </c>
      <c r="AU277" s="15" t="s">
        <v>95</v>
      </c>
    </row>
    <row r="278" spans="1:51" s="13" customFormat="1" ht="12">
      <c r="A278" s="13"/>
      <c r="B278" s="248"/>
      <c r="C278" s="249"/>
      <c r="D278" s="243" t="s">
        <v>246</v>
      </c>
      <c r="E278" s="250" t="s">
        <v>1</v>
      </c>
      <c r="F278" s="251" t="s">
        <v>528</v>
      </c>
      <c r="G278" s="249"/>
      <c r="H278" s="252">
        <v>393.04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8" t="s">
        <v>246</v>
      </c>
      <c r="AU278" s="258" t="s">
        <v>95</v>
      </c>
      <c r="AV278" s="13" t="s">
        <v>95</v>
      </c>
      <c r="AW278" s="13" t="s">
        <v>40</v>
      </c>
      <c r="AX278" s="13" t="s">
        <v>85</v>
      </c>
      <c r="AY278" s="258" t="s">
        <v>176</v>
      </c>
    </row>
    <row r="279" spans="1:65" s="2" customFormat="1" ht="33" customHeight="1">
      <c r="A279" s="37"/>
      <c r="B279" s="38"/>
      <c r="C279" s="229" t="s">
        <v>529</v>
      </c>
      <c r="D279" s="229" t="s">
        <v>177</v>
      </c>
      <c r="E279" s="230" t="s">
        <v>530</v>
      </c>
      <c r="F279" s="231" t="s">
        <v>531</v>
      </c>
      <c r="G279" s="232" t="s">
        <v>285</v>
      </c>
      <c r="H279" s="233">
        <v>196.52</v>
      </c>
      <c r="I279" s="234"/>
      <c r="J279" s="235">
        <f>ROUND(I279*H279,2)</f>
        <v>0</v>
      </c>
      <c r="K279" s="236"/>
      <c r="L279" s="43"/>
      <c r="M279" s="237" t="s">
        <v>1</v>
      </c>
      <c r="N279" s="238" t="s">
        <v>50</v>
      </c>
      <c r="O279" s="90"/>
      <c r="P279" s="239">
        <f>O279*H279</f>
        <v>0</v>
      </c>
      <c r="Q279" s="239">
        <v>0</v>
      </c>
      <c r="R279" s="239">
        <f>Q279*H279</f>
        <v>0</v>
      </c>
      <c r="S279" s="239">
        <v>0</v>
      </c>
      <c r="T279" s="24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1" t="s">
        <v>196</v>
      </c>
      <c r="AT279" s="241" t="s">
        <v>177</v>
      </c>
      <c r="AU279" s="241" t="s">
        <v>95</v>
      </c>
      <c r="AY279" s="15" t="s">
        <v>176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5" t="s">
        <v>93</v>
      </c>
      <c r="BK279" s="242">
        <f>ROUND(I279*H279,2)</f>
        <v>0</v>
      </c>
      <c r="BL279" s="15" t="s">
        <v>196</v>
      </c>
      <c r="BM279" s="241" t="s">
        <v>532</v>
      </c>
    </row>
    <row r="280" spans="1:47" s="2" customFormat="1" ht="12">
      <c r="A280" s="37"/>
      <c r="B280" s="38"/>
      <c r="C280" s="39"/>
      <c r="D280" s="243" t="s">
        <v>183</v>
      </c>
      <c r="E280" s="39"/>
      <c r="F280" s="244" t="s">
        <v>533</v>
      </c>
      <c r="G280" s="39"/>
      <c r="H280" s="39"/>
      <c r="I280" s="245"/>
      <c r="J280" s="39"/>
      <c r="K280" s="39"/>
      <c r="L280" s="43"/>
      <c r="M280" s="246"/>
      <c r="N280" s="247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5" t="s">
        <v>183</v>
      </c>
      <c r="AU280" s="15" t="s">
        <v>95</v>
      </c>
    </row>
    <row r="281" spans="1:51" s="13" customFormat="1" ht="12">
      <c r="A281" s="13"/>
      <c r="B281" s="248"/>
      <c r="C281" s="249"/>
      <c r="D281" s="243" t="s">
        <v>246</v>
      </c>
      <c r="E281" s="250" t="s">
        <v>1</v>
      </c>
      <c r="F281" s="251" t="s">
        <v>516</v>
      </c>
      <c r="G281" s="249"/>
      <c r="H281" s="252">
        <v>196.52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8" t="s">
        <v>246</v>
      </c>
      <c r="AU281" s="258" t="s">
        <v>95</v>
      </c>
      <c r="AV281" s="13" t="s">
        <v>95</v>
      </c>
      <c r="AW281" s="13" t="s">
        <v>40</v>
      </c>
      <c r="AX281" s="13" t="s">
        <v>93</v>
      </c>
      <c r="AY281" s="258" t="s">
        <v>176</v>
      </c>
    </row>
    <row r="282" spans="1:65" s="2" customFormat="1" ht="24.15" customHeight="1">
      <c r="A282" s="37"/>
      <c r="B282" s="38"/>
      <c r="C282" s="229" t="s">
        <v>534</v>
      </c>
      <c r="D282" s="229" t="s">
        <v>177</v>
      </c>
      <c r="E282" s="230" t="s">
        <v>535</v>
      </c>
      <c r="F282" s="231" t="s">
        <v>536</v>
      </c>
      <c r="G282" s="232" t="s">
        <v>285</v>
      </c>
      <c r="H282" s="233">
        <v>196.52</v>
      </c>
      <c r="I282" s="234"/>
      <c r="J282" s="235">
        <f>ROUND(I282*H282,2)</f>
        <v>0</v>
      </c>
      <c r="K282" s="236"/>
      <c r="L282" s="43"/>
      <c r="M282" s="237" t="s">
        <v>1</v>
      </c>
      <c r="N282" s="238" t="s">
        <v>50</v>
      </c>
      <c r="O282" s="90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1" t="s">
        <v>196</v>
      </c>
      <c r="AT282" s="241" t="s">
        <v>177</v>
      </c>
      <c r="AU282" s="241" t="s">
        <v>95</v>
      </c>
      <c r="AY282" s="15" t="s">
        <v>176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5" t="s">
        <v>93</v>
      </c>
      <c r="BK282" s="242">
        <f>ROUND(I282*H282,2)</f>
        <v>0</v>
      </c>
      <c r="BL282" s="15" t="s">
        <v>196</v>
      </c>
      <c r="BM282" s="241" t="s">
        <v>537</v>
      </c>
    </row>
    <row r="283" spans="1:47" s="2" customFormat="1" ht="12">
      <c r="A283" s="37"/>
      <c r="B283" s="38"/>
      <c r="C283" s="39"/>
      <c r="D283" s="243" t="s">
        <v>183</v>
      </c>
      <c r="E283" s="39"/>
      <c r="F283" s="244" t="s">
        <v>538</v>
      </c>
      <c r="G283" s="39"/>
      <c r="H283" s="39"/>
      <c r="I283" s="245"/>
      <c r="J283" s="39"/>
      <c r="K283" s="39"/>
      <c r="L283" s="43"/>
      <c r="M283" s="246"/>
      <c r="N283" s="24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5" t="s">
        <v>183</v>
      </c>
      <c r="AU283" s="15" t="s">
        <v>95</v>
      </c>
    </row>
    <row r="284" spans="1:51" s="13" customFormat="1" ht="12">
      <c r="A284" s="13"/>
      <c r="B284" s="248"/>
      <c r="C284" s="249"/>
      <c r="D284" s="243" t="s">
        <v>246</v>
      </c>
      <c r="E284" s="250" t="s">
        <v>1</v>
      </c>
      <c r="F284" s="251" t="s">
        <v>516</v>
      </c>
      <c r="G284" s="249"/>
      <c r="H284" s="252">
        <v>196.52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8" t="s">
        <v>246</v>
      </c>
      <c r="AU284" s="258" t="s">
        <v>95</v>
      </c>
      <c r="AV284" s="13" t="s">
        <v>95</v>
      </c>
      <c r="AW284" s="13" t="s">
        <v>40</v>
      </c>
      <c r="AX284" s="13" t="s">
        <v>93</v>
      </c>
      <c r="AY284" s="258" t="s">
        <v>176</v>
      </c>
    </row>
    <row r="285" spans="1:65" s="2" customFormat="1" ht="24.15" customHeight="1">
      <c r="A285" s="37"/>
      <c r="B285" s="38"/>
      <c r="C285" s="229" t="s">
        <v>539</v>
      </c>
      <c r="D285" s="229" t="s">
        <v>177</v>
      </c>
      <c r="E285" s="230" t="s">
        <v>540</v>
      </c>
      <c r="F285" s="231" t="s">
        <v>541</v>
      </c>
      <c r="G285" s="232" t="s">
        <v>300</v>
      </c>
      <c r="H285" s="233">
        <v>252.8</v>
      </c>
      <c r="I285" s="234"/>
      <c r="J285" s="235">
        <f>ROUND(I285*H285,2)</f>
        <v>0</v>
      </c>
      <c r="K285" s="236"/>
      <c r="L285" s="43"/>
      <c r="M285" s="237" t="s">
        <v>1</v>
      </c>
      <c r="N285" s="238" t="s">
        <v>50</v>
      </c>
      <c r="O285" s="90"/>
      <c r="P285" s="239">
        <f>O285*H285</f>
        <v>0</v>
      </c>
      <c r="Q285" s="239">
        <v>0.00022</v>
      </c>
      <c r="R285" s="239">
        <f>Q285*H285</f>
        <v>0.055616000000000006</v>
      </c>
      <c r="S285" s="239">
        <v>0</v>
      </c>
      <c r="T285" s="24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41" t="s">
        <v>196</v>
      </c>
      <c r="AT285" s="241" t="s">
        <v>177</v>
      </c>
      <c r="AU285" s="241" t="s">
        <v>95</v>
      </c>
      <c r="AY285" s="15" t="s">
        <v>176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5" t="s">
        <v>93</v>
      </c>
      <c r="BK285" s="242">
        <f>ROUND(I285*H285,2)</f>
        <v>0</v>
      </c>
      <c r="BL285" s="15" t="s">
        <v>196</v>
      </c>
      <c r="BM285" s="241" t="s">
        <v>542</v>
      </c>
    </row>
    <row r="286" spans="1:47" s="2" customFormat="1" ht="12">
      <c r="A286" s="37"/>
      <c r="B286" s="38"/>
      <c r="C286" s="39"/>
      <c r="D286" s="243" t="s">
        <v>183</v>
      </c>
      <c r="E286" s="39"/>
      <c r="F286" s="244" t="s">
        <v>543</v>
      </c>
      <c r="G286" s="39"/>
      <c r="H286" s="39"/>
      <c r="I286" s="245"/>
      <c r="J286" s="39"/>
      <c r="K286" s="39"/>
      <c r="L286" s="43"/>
      <c r="M286" s="246"/>
      <c r="N286" s="247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5" t="s">
        <v>183</v>
      </c>
      <c r="AU286" s="15" t="s">
        <v>95</v>
      </c>
    </row>
    <row r="287" spans="1:51" s="13" customFormat="1" ht="12">
      <c r="A287" s="13"/>
      <c r="B287" s="248"/>
      <c r="C287" s="249"/>
      <c r="D287" s="243" t="s">
        <v>246</v>
      </c>
      <c r="E287" s="250" t="s">
        <v>1</v>
      </c>
      <c r="F287" s="251" t="s">
        <v>544</v>
      </c>
      <c r="G287" s="249"/>
      <c r="H287" s="252">
        <v>252.8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8" t="s">
        <v>246</v>
      </c>
      <c r="AU287" s="258" t="s">
        <v>95</v>
      </c>
      <c r="AV287" s="13" t="s">
        <v>95</v>
      </c>
      <c r="AW287" s="13" t="s">
        <v>40</v>
      </c>
      <c r="AX287" s="13" t="s">
        <v>93</v>
      </c>
      <c r="AY287" s="258" t="s">
        <v>176</v>
      </c>
    </row>
    <row r="288" spans="1:65" s="2" customFormat="1" ht="24.15" customHeight="1">
      <c r="A288" s="37"/>
      <c r="B288" s="38"/>
      <c r="C288" s="229" t="s">
        <v>545</v>
      </c>
      <c r="D288" s="229" t="s">
        <v>177</v>
      </c>
      <c r="E288" s="230" t="s">
        <v>546</v>
      </c>
      <c r="F288" s="231" t="s">
        <v>547</v>
      </c>
      <c r="G288" s="232" t="s">
        <v>300</v>
      </c>
      <c r="H288" s="233">
        <v>252.8</v>
      </c>
      <c r="I288" s="234"/>
      <c r="J288" s="235">
        <f>ROUND(I288*H288,2)</f>
        <v>0</v>
      </c>
      <c r="K288" s="236"/>
      <c r="L288" s="43"/>
      <c r="M288" s="237" t="s">
        <v>1</v>
      </c>
      <c r="N288" s="238" t="s">
        <v>50</v>
      </c>
      <c r="O288" s="90"/>
      <c r="P288" s="239">
        <f>O288*H288</f>
        <v>0</v>
      </c>
      <c r="Q288" s="239">
        <v>0</v>
      </c>
      <c r="R288" s="239">
        <f>Q288*H288</f>
        <v>0</v>
      </c>
      <c r="S288" s="239">
        <v>0</v>
      </c>
      <c r="T288" s="24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1" t="s">
        <v>196</v>
      </c>
      <c r="AT288" s="241" t="s">
        <v>177</v>
      </c>
      <c r="AU288" s="241" t="s">
        <v>95</v>
      </c>
      <c r="AY288" s="15" t="s">
        <v>176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5" t="s">
        <v>93</v>
      </c>
      <c r="BK288" s="242">
        <f>ROUND(I288*H288,2)</f>
        <v>0</v>
      </c>
      <c r="BL288" s="15" t="s">
        <v>196</v>
      </c>
      <c r="BM288" s="241" t="s">
        <v>548</v>
      </c>
    </row>
    <row r="289" spans="1:47" s="2" customFormat="1" ht="12">
      <c r="A289" s="37"/>
      <c r="B289" s="38"/>
      <c r="C289" s="39"/>
      <c r="D289" s="243" t="s">
        <v>183</v>
      </c>
      <c r="E289" s="39"/>
      <c r="F289" s="244" t="s">
        <v>549</v>
      </c>
      <c r="G289" s="39"/>
      <c r="H289" s="39"/>
      <c r="I289" s="245"/>
      <c r="J289" s="39"/>
      <c r="K289" s="39"/>
      <c r="L289" s="43"/>
      <c r="M289" s="246"/>
      <c r="N289" s="247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5" t="s">
        <v>183</v>
      </c>
      <c r="AU289" s="15" t="s">
        <v>95</v>
      </c>
    </row>
    <row r="290" spans="1:51" s="13" customFormat="1" ht="12">
      <c r="A290" s="13"/>
      <c r="B290" s="248"/>
      <c r="C290" s="249"/>
      <c r="D290" s="243" t="s">
        <v>246</v>
      </c>
      <c r="E290" s="250" t="s">
        <v>1</v>
      </c>
      <c r="F290" s="251" t="s">
        <v>544</v>
      </c>
      <c r="G290" s="249"/>
      <c r="H290" s="252">
        <v>252.8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8" t="s">
        <v>246</v>
      </c>
      <c r="AU290" s="258" t="s">
        <v>95</v>
      </c>
      <c r="AV290" s="13" t="s">
        <v>95</v>
      </c>
      <c r="AW290" s="13" t="s">
        <v>40</v>
      </c>
      <c r="AX290" s="13" t="s">
        <v>93</v>
      </c>
      <c r="AY290" s="258" t="s">
        <v>176</v>
      </c>
    </row>
    <row r="291" spans="1:63" s="12" customFormat="1" ht="22.8" customHeight="1">
      <c r="A291" s="12"/>
      <c r="B291" s="213"/>
      <c r="C291" s="214"/>
      <c r="D291" s="215" t="s">
        <v>84</v>
      </c>
      <c r="E291" s="227" t="s">
        <v>204</v>
      </c>
      <c r="F291" s="227" t="s">
        <v>550</v>
      </c>
      <c r="G291" s="214"/>
      <c r="H291" s="214"/>
      <c r="I291" s="217"/>
      <c r="J291" s="228">
        <f>BK291</f>
        <v>0</v>
      </c>
      <c r="K291" s="214"/>
      <c r="L291" s="219"/>
      <c r="M291" s="220"/>
      <c r="N291" s="221"/>
      <c r="O291" s="221"/>
      <c r="P291" s="222">
        <f>SUM(P292:P294)</f>
        <v>0</v>
      </c>
      <c r="Q291" s="221"/>
      <c r="R291" s="222">
        <f>SUM(R292:R294)</f>
        <v>0.048</v>
      </c>
      <c r="S291" s="221"/>
      <c r="T291" s="223">
        <f>SUM(T292:T294)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4" t="s">
        <v>93</v>
      </c>
      <c r="AT291" s="225" t="s">
        <v>84</v>
      </c>
      <c r="AU291" s="225" t="s">
        <v>93</v>
      </c>
      <c r="AY291" s="224" t="s">
        <v>176</v>
      </c>
      <c r="BK291" s="226">
        <f>SUM(BK292:BK294)</f>
        <v>0</v>
      </c>
    </row>
    <row r="292" spans="1:65" s="2" customFormat="1" ht="16.5" customHeight="1">
      <c r="A292" s="37"/>
      <c r="B292" s="38"/>
      <c r="C292" s="229" t="s">
        <v>551</v>
      </c>
      <c r="D292" s="229" t="s">
        <v>177</v>
      </c>
      <c r="E292" s="230" t="s">
        <v>552</v>
      </c>
      <c r="F292" s="231" t="s">
        <v>553</v>
      </c>
      <c r="G292" s="232" t="s">
        <v>554</v>
      </c>
      <c r="H292" s="233">
        <v>6</v>
      </c>
      <c r="I292" s="234"/>
      <c r="J292" s="235">
        <f>ROUND(I292*H292,2)</f>
        <v>0</v>
      </c>
      <c r="K292" s="236"/>
      <c r="L292" s="43"/>
      <c r="M292" s="237" t="s">
        <v>1</v>
      </c>
      <c r="N292" s="238" t="s">
        <v>50</v>
      </c>
      <c r="O292" s="90"/>
      <c r="P292" s="239">
        <f>O292*H292</f>
        <v>0</v>
      </c>
      <c r="Q292" s="239">
        <v>0.008</v>
      </c>
      <c r="R292" s="239">
        <f>Q292*H292</f>
        <v>0.048</v>
      </c>
      <c r="S292" s="239">
        <v>0</v>
      </c>
      <c r="T292" s="24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41" t="s">
        <v>196</v>
      </c>
      <c r="AT292" s="241" t="s">
        <v>177</v>
      </c>
      <c r="AU292" s="241" t="s">
        <v>95</v>
      </c>
      <c r="AY292" s="15" t="s">
        <v>176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5" t="s">
        <v>93</v>
      </c>
      <c r="BK292" s="242">
        <f>ROUND(I292*H292,2)</f>
        <v>0</v>
      </c>
      <c r="BL292" s="15" t="s">
        <v>196</v>
      </c>
      <c r="BM292" s="241" t="s">
        <v>555</v>
      </c>
    </row>
    <row r="293" spans="1:47" s="2" customFormat="1" ht="12">
      <c r="A293" s="37"/>
      <c r="B293" s="38"/>
      <c r="C293" s="39"/>
      <c r="D293" s="243" t="s">
        <v>183</v>
      </c>
      <c r="E293" s="39"/>
      <c r="F293" s="244" t="s">
        <v>556</v>
      </c>
      <c r="G293" s="39"/>
      <c r="H293" s="39"/>
      <c r="I293" s="245"/>
      <c r="J293" s="39"/>
      <c r="K293" s="39"/>
      <c r="L293" s="43"/>
      <c r="M293" s="246"/>
      <c r="N293" s="247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183</v>
      </c>
      <c r="AU293" s="15" t="s">
        <v>95</v>
      </c>
    </row>
    <row r="294" spans="1:51" s="13" customFormat="1" ht="12">
      <c r="A294" s="13"/>
      <c r="B294" s="248"/>
      <c r="C294" s="249"/>
      <c r="D294" s="243" t="s">
        <v>246</v>
      </c>
      <c r="E294" s="250" t="s">
        <v>1</v>
      </c>
      <c r="F294" s="251" t="s">
        <v>204</v>
      </c>
      <c r="G294" s="249"/>
      <c r="H294" s="252">
        <v>6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8" t="s">
        <v>246</v>
      </c>
      <c r="AU294" s="258" t="s">
        <v>95</v>
      </c>
      <c r="AV294" s="13" t="s">
        <v>95</v>
      </c>
      <c r="AW294" s="13" t="s">
        <v>40</v>
      </c>
      <c r="AX294" s="13" t="s">
        <v>93</v>
      </c>
      <c r="AY294" s="258" t="s">
        <v>176</v>
      </c>
    </row>
    <row r="295" spans="1:63" s="12" customFormat="1" ht="22.8" customHeight="1">
      <c r="A295" s="12"/>
      <c r="B295" s="213"/>
      <c r="C295" s="214"/>
      <c r="D295" s="215" t="s">
        <v>84</v>
      </c>
      <c r="E295" s="227" t="s">
        <v>213</v>
      </c>
      <c r="F295" s="227" t="s">
        <v>557</v>
      </c>
      <c r="G295" s="214"/>
      <c r="H295" s="214"/>
      <c r="I295" s="217"/>
      <c r="J295" s="228">
        <f>BK295</f>
        <v>0</v>
      </c>
      <c r="K295" s="214"/>
      <c r="L295" s="219"/>
      <c r="M295" s="220"/>
      <c r="N295" s="221"/>
      <c r="O295" s="221"/>
      <c r="P295" s="222">
        <f>SUM(P296:P380)</f>
        <v>0</v>
      </c>
      <c r="Q295" s="221"/>
      <c r="R295" s="222">
        <f>SUM(R296:R380)</f>
        <v>26.278534999999994</v>
      </c>
      <c r="S295" s="221"/>
      <c r="T295" s="223">
        <f>SUM(T296:T380)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4" t="s">
        <v>93</v>
      </c>
      <c r="AT295" s="225" t="s">
        <v>84</v>
      </c>
      <c r="AU295" s="225" t="s">
        <v>93</v>
      </c>
      <c r="AY295" s="224" t="s">
        <v>176</v>
      </c>
      <c r="BK295" s="226">
        <f>SUM(BK296:BK380)</f>
        <v>0</v>
      </c>
    </row>
    <row r="296" spans="1:65" s="2" customFormat="1" ht="16.5" customHeight="1">
      <c r="A296" s="37"/>
      <c r="B296" s="38"/>
      <c r="C296" s="263" t="s">
        <v>558</v>
      </c>
      <c r="D296" s="263" t="s">
        <v>320</v>
      </c>
      <c r="E296" s="264" t="s">
        <v>559</v>
      </c>
      <c r="F296" s="265" t="s">
        <v>560</v>
      </c>
      <c r="G296" s="266" t="s">
        <v>300</v>
      </c>
      <c r="H296" s="267">
        <v>159.1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50</v>
      </c>
      <c r="O296" s="90"/>
      <c r="P296" s="239">
        <f>O296*H296</f>
        <v>0</v>
      </c>
      <c r="Q296" s="239">
        <v>0</v>
      </c>
      <c r="R296" s="239">
        <f>Q296*H296</f>
        <v>0</v>
      </c>
      <c r="S296" s="239">
        <v>0</v>
      </c>
      <c r="T296" s="24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1" t="s">
        <v>561</v>
      </c>
      <c r="AT296" s="241" t="s">
        <v>320</v>
      </c>
      <c r="AU296" s="241" t="s">
        <v>95</v>
      </c>
      <c r="AY296" s="15" t="s">
        <v>176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5" t="s">
        <v>93</v>
      </c>
      <c r="BK296" s="242">
        <f>ROUND(I296*H296,2)</f>
        <v>0</v>
      </c>
      <c r="BL296" s="15" t="s">
        <v>561</v>
      </c>
      <c r="BM296" s="241" t="s">
        <v>562</v>
      </c>
    </row>
    <row r="297" spans="1:47" s="2" customFormat="1" ht="12">
      <c r="A297" s="37"/>
      <c r="B297" s="38"/>
      <c r="C297" s="39"/>
      <c r="D297" s="243" t="s">
        <v>183</v>
      </c>
      <c r="E297" s="39"/>
      <c r="F297" s="244" t="s">
        <v>560</v>
      </c>
      <c r="G297" s="39"/>
      <c r="H297" s="39"/>
      <c r="I297" s="245"/>
      <c r="J297" s="39"/>
      <c r="K297" s="39"/>
      <c r="L297" s="43"/>
      <c r="M297" s="246"/>
      <c r="N297" s="24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183</v>
      </c>
      <c r="AU297" s="15" t="s">
        <v>95</v>
      </c>
    </row>
    <row r="298" spans="1:51" s="13" customFormat="1" ht="12">
      <c r="A298" s="13"/>
      <c r="B298" s="248"/>
      <c r="C298" s="249"/>
      <c r="D298" s="243" t="s">
        <v>246</v>
      </c>
      <c r="E298" s="250" t="s">
        <v>1</v>
      </c>
      <c r="F298" s="251" t="s">
        <v>492</v>
      </c>
      <c r="G298" s="249"/>
      <c r="H298" s="252">
        <v>159.1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8" t="s">
        <v>246</v>
      </c>
      <c r="AU298" s="258" t="s">
        <v>95</v>
      </c>
      <c r="AV298" s="13" t="s">
        <v>95</v>
      </c>
      <c r="AW298" s="13" t="s">
        <v>40</v>
      </c>
      <c r="AX298" s="13" t="s">
        <v>93</v>
      </c>
      <c r="AY298" s="258" t="s">
        <v>176</v>
      </c>
    </row>
    <row r="299" spans="1:65" s="2" customFormat="1" ht="24.15" customHeight="1">
      <c r="A299" s="37"/>
      <c r="B299" s="38"/>
      <c r="C299" s="229" t="s">
        <v>563</v>
      </c>
      <c r="D299" s="229" t="s">
        <v>177</v>
      </c>
      <c r="E299" s="230" t="s">
        <v>564</v>
      </c>
      <c r="F299" s="231" t="s">
        <v>565</v>
      </c>
      <c r="G299" s="232" t="s">
        <v>300</v>
      </c>
      <c r="H299" s="233">
        <v>60</v>
      </c>
      <c r="I299" s="234"/>
      <c r="J299" s="235">
        <f>ROUND(I299*H299,2)</f>
        <v>0</v>
      </c>
      <c r="K299" s="236"/>
      <c r="L299" s="43"/>
      <c r="M299" s="237" t="s">
        <v>1</v>
      </c>
      <c r="N299" s="238" t="s">
        <v>50</v>
      </c>
      <c r="O299" s="90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1" t="s">
        <v>196</v>
      </c>
      <c r="AT299" s="241" t="s">
        <v>177</v>
      </c>
      <c r="AU299" s="241" t="s">
        <v>95</v>
      </c>
      <c r="AY299" s="15" t="s">
        <v>176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5" t="s">
        <v>93</v>
      </c>
      <c r="BK299" s="242">
        <f>ROUND(I299*H299,2)</f>
        <v>0</v>
      </c>
      <c r="BL299" s="15" t="s">
        <v>196</v>
      </c>
      <c r="BM299" s="241" t="s">
        <v>566</v>
      </c>
    </row>
    <row r="300" spans="1:47" s="2" customFormat="1" ht="12">
      <c r="A300" s="37"/>
      <c r="B300" s="38"/>
      <c r="C300" s="39"/>
      <c r="D300" s="243" t="s">
        <v>183</v>
      </c>
      <c r="E300" s="39"/>
      <c r="F300" s="244" t="s">
        <v>567</v>
      </c>
      <c r="G300" s="39"/>
      <c r="H300" s="39"/>
      <c r="I300" s="245"/>
      <c r="J300" s="39"/>
      <c r="K300" s="39"/>
      <c r="L300" s="43"/>
      <c r="M300" s="246"/>
      <c r="N300" s="24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183</v>
      </c>
      <c r="AU300" s="15" t="s">
        <v>95</v>
      </c>
    </row>
    <row r="301" spans="1:51" s="13" customFormat="1" ht="12">
      <c r="A301" s="13"/>
      <c r="B301" s="248"/>
      <c r="C301" s="249"/>
      <c r="D301" s="243" t="s">
        <v>246</v>
      </c>
      <c r="E301" s="250" t="s">
        <v>1</v>
      </c>
      <c r="F301" s="251" t="s">
        <v>568</v>
      </c>
      <c r="G301" s="249"/>
      <c r="H301" s="252">
        <v>60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8" t="s">
        <v>246</v>
      </c>
      <c r="AU301" s="258" t="s">
        <v>95</v>
      </c>
      <c r="AV301" s="13" t="s">
        <v>95</v>
      </c>
      <c r="AW301" s="13" t="s">
        <v>40</v>
      </c>
      <c r="AX301" s="13" t="s">
        <v>93</v>
      </c>
      <c r="AY301" s="258" t="s">
        <v>176</v>
      </c>
    </row>
    <row r="302" spans="1:65" s="2" customFormat="1" ht="37.8" customHeight="1">
      <c r="A302" s="37"/>
      <c r="B302" s="38"/>
      <c r="C302" s="263" t="s">
        <v>569</v>
      </c>
      <c r="D302" s="263" t="s">
        <v>320</v>
      </c>
      <c r="E302" s="264" t="s">
        <v>570</v>
      </c>
      <c r="F302" s="265" t="s">
        <v>571</v>
      </c>
      <c r="G302" s="266" t="s">
        <v>300</v>
      </c>
      <c r="H302" s="267">
        <v>61.8</v>
      </c>
      <c r="I302" s="268"/>
      <c r="J302" s="269">
        <f>ROUND(I302*H302,2)</f>
        <v>0</v>
      </c>
      <c r="K302" s="270"/>
      <c r="L302" s="271"/>
      <c r="M302" s="272" t="s">
        <v>1</v>
      </c>
      <c r="N302" s="273" t="s">
        <v>50</v>
      </c>
      <c r="O302" s="90"/>
      <c r="P302" s="239">
        <f>O302*H302</f>
        <v>0</v>
      </c>
      <c r="Q302" s="239">
        <v>0.00035</v>
      </c>
      <c r="R302" s="239">
        <f>Q302*H302</f>
        <v>0.02163</v>
      </c>
      <c r="S302" s="239">
        <v>0</v>
      </c>
      <c r="T302" s="24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1" t="s">
        <v>213</v>
      </c>
      <c r="AT302" s="241" t="s">
        <v>320</v>
      </c>
      <c r="AU302" s="241" t="s">
        <v>95</v>
      </c>
      <c r="AY302" s="15" t="s">
        <v>176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5" t="s">
        <v>93</v>
      </c>
      <c r="BK302" s="242">
        <f>ROUND(I302*H302,2)</f>
        <v>0</v>
      </c>
      <c r="BL302" s="15" t="s">
        <v>196</v>
      </c>
      <c r="BM302" s="241" t="s">
        <v>572</v>
      </c>
    </row>
    <row r="303" spans="1:47" s="2" customFormat="1" ht="12">
      <c r="A303" s="37"/>
      <c r="B303" s="38"/>
      <c r="C303" s="39"/>
      <c r="D303" s="243" t="s">
        <v>183</v>
      </c>
      <c r="E303" s="39"/>
      <c r="F303" s="244" t="s">
        <v>571</v>
      </c>
      <c r="G303" s="39"/>
      <c r="H303" s="39"/>
      <c r="I303" s="245"/>
      <c r="J303" s="39"/>
      <c r="K303" s="39"/>
      <c r="L303" s="43"/>
      <c r="M303" s="246"/>
      <c r="N303" s="247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183</v>
      </c>
      <c r="AU303" s="15" t="s">
        <v>95</v>
      </c>
    </row>
    <row r="304" spans="1:51" s="13" customFormat="1" ht="12">
      <c r="A304" s="13"/>
      <c r="B304" s="248"/>
      <c r="C304" s="249"/>
      <c r="D304" s="243" t="s">
        <v>246</v>
      </c>
      <c r="E304" s="250" t="s">
        <v>1</v>
      </c>
      <c r="F304" s="251" t="s">
        <v>568</v>
      </c>
      <c r="G304" s="249"/>
      <c r="H304" s="252">
        <v>60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8" t="s">
        <v>246</v>
      </c>
      <c r="AU304" s="258" t="s">
        <v>95</v>
      </c>
      <c r="AV304" s="13" t="s">
        <v>95</v>
      </c>
      <c r="AW304" s="13" t="s">
        <v>40</v>
      </c>
      <c r="AX304" s="13" t="s">
        <v>93</v>
      </c>
      <c r="AY304" s="258" t="s">
        <v>176</v>
      </c>
    </row>
    <row r="305" spans="1:51" s="13" customFormat="1" ht="12">
      <c r="A305" s="13"/>
      <c r="B305" s="248"/>
      <c r="C305" s="249"/>
      <c r="D305" s="243" t="s">
        <v>246</v>
      </c>
      <c r="E305" s="249"/>
      <c r="F305" s="251" t="s">
        <v>573</v>
      </c>
      <c r="G305" s="249"/>
      <c r="H305" s="252">
        <v>61.8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8" t="s">
        <v>246</v>
      </c>
      <c r="AU305" s="258" t="s">
        <v>95</v>
      </c>
      <c r="AV305" s="13" t="s">
        <v>95</v>
      </c>
      <c r="AW305" s="13" t="s">
        <v>4</v>
      </c>
      <c r="AX305" s="13" t="s">
        <v>93</v>
      </c>
      <c r="AY305" s="258" t="s">
        <v>176</v>
      </c>
    </row>
    <row r="306" spans="1:65" s="2" customFormat="1" ht="24.15" customHeight="1">
      <c r="A306" s="37"/>
      <c r="B306" s="38"/>
      <c r="C306" s="229" t="s">
        <v>574</v>
      </c>
      <c r="D306" s="229" t="s">
        <v>177</v>
      </c>
      <c r="E306" s="230" t="s">
        <v>575</v>
      </c>
      <c r="F306" s="231" t="s">
        <v>576</v>
      </c>
      <c r="G306" s="232" t="s">
        <v>577</v>
      </c>
      <c r="H306" s="233">
        <v>12</v>
      </c>
      <c r="I306" s="234"/>
      <c r="J306" s="235">
        <f>ROUND(I306*H306,2)</f>
        <v>0</v>
      </c>
      <c r="K306" s="236"/>
      <c r="L306" s="43"/>
      <c r="M306" s="237" t="s">
        <v>1</v>
      </c>
      <c r="N306" s="238" t="s">
        <v>50</v>
      </c>
      <c r="O306" s="90"/>
      <c r="P306" s="239">
        <f>O306*H306</f>
        <v>0</v>
      </c>
      <c r="Q306" s="239">
        <v>0.0001</v>
      </c>
      <c r="R306" s="239">
        <f>Q306*H306</f>
        <v>0.0012000000000000001</v>
      </c>
      <c r="S306" s="239">
        <v>0</v>
      </c>
      <c r="T306" s="24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1" t="s">
        <v>196</v>
      </c>
      <c r="AT306" s="241" t="s">
        <v>177</v>
      </c>
      <c r="AU306" s="241" t="s">
        <v>95</v>
      </c>
      <c r="AY306" s="15" t="s">
        <v>176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5" t="s">
        <v>93</v>
      </c>
      <c r="BK306" s="242">
        <f>ROUND(I306*H306,2)</f>
        <v>0</v>
      </c>
      <c r="BL306" s="15" t="s">
        <v>196</v>
      </c>
      <c r="BM306" s="241" t="s">
        <v>578</v>
      </c>
    </row>
    <row r="307" spans="1:47" s="2" customFormat="1" ht="12">
      <c r="A307" s="37"/>
      <c r="B307" s="38"/>
      <c r="C307" s="39"/>
      <c r="D307" s="243" t="s">
        <v>183</v>
      </c>
      <c r="E307" s="39"/>
      <c r="F307" s="244" t="s">
        <v>579</v>
      </c>
      <c r="G307" s="39"/>
      <c r="H307" s="39"/>
      <c r="I307" s="245"/>
      <c r="J307" s="39"/>
      <c r="K307" s="39"/>
      <c r="L307" s="43"/>
      <c r="M307" s="246"/>
      <c r="N307" s="24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5" t="s">
        <v>183</v>
      </c>
      <c r="AU307" s="15" t="s">
        <v>95</v>
      </c>
    </row>
    <row r="308" spans="1:51" s="13" customFormat="1" ht="12">
      <c r="A308" s="13"/>
      <c r="B308" s="248"/>
      <c r="C308" s="249"/>
      <c r="D308" s="243" t="s">
        <v>246</v>
      </c>
      <c r="E308" s="250" t="s">
        <v>1</v>
      </c>
      <c r="F308" s="251" t="s">
        <v>580</v>
      </c>
      <c r="G308" s="249"/>
      <c r="H308" s="252">
        <v>12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8" t="s">
        <v>246</v>
      </c>
      <c r="AU308" s="258" t="s">
        <v>95</v>
      </c>
      <c r="AV308" s="13" t="s">
        <v>95</v>
      </c>
      <c r="AW308" s="13" t="s">
        <v>40</v>
      </c>
      <c r="AX308" s="13" t="s">
        <v>93</v>
      </c>
      <c r="AY308" s="258" t="s">
        <v>176</v>
      </c>
    </row>
    <row r="309" spans="1:65" s="2" customFormat="1" ht="16.5" customHeight="1">
      <c r="A309" s="37"/>
      <c r="B309" s="38"/>
      <c r="C309" s="263" t="s">
        <v>581</v>
      </c>
      <c r="D309" s="263" t="s">
        <v>320</v>
      </c>
      <c r="E309" s="264" t="s">
        <v>582</v>
      </c>
      <c r="F309" s="265" t="s">
        <v>583</v>
      </c>
      <c r="G309" s="266" t="s">
        <v>577</v>
      </c>
      <c r="H309" s="267">
        <v>12</v>
      </c>
      <c r="I309" s="268"/>
      <c r="J309" s="269">
        <f>ROUND(I309*H309,2)</f>
        <v>0</v>
      </c>
      <c r="K309" s="270"/>
      <c r="L309" s="271"/>
      <c r="M309" s="272" t="s">
        <v>1</v>
      </c>
      <c r="N309" s="273" t="s">
        <v>50</v>
      </c>
      <c r="O309" s="90"/>
      <c r="P309" s="239">
        <f>O309*H309</f>
        <v>0</v>
      </c>
      <c r="Q309" s="239">
        <v>0.0007</v>
      </c>
      <c r="R309" s="239">
        <f>Q309*H309</f>
        <v>0.0084</v>
      </c>
      <c r="S309" s="239">
        <v>0</v>
      </c>
      <c r="T309" s="24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41" t="s">
        <v>213</v>
      </c>
      <c r="AT309" s="241" t="s">
        <v>320</v>
      </c>
      <c r="AU309" s="241" t="s">
        <v>95</v>
      </c>
      <c r="AY309" s="15" t="s">
        <v>176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5" t="s">
        <v>93</v>
      </c>
      <c r="BK309" s="242">
        <f>ROUND(I309*H309,2)</f>
        <v>0</v>
      </c>
      <c r="BL309" s="15" t="s">
        <v>196</v>
      </c>
      <c r="BM309" s="241" t="s">
        <v>584</v>
      </c>
    </row>
    <row r="310" spans="1:47" s="2" customFormat="1" ht="12">
      <c r="A310" s="37"/>
      <c r="B310" s="38"/>
      <c r="C310" s="39"/>
      <c r="D310" s="243" t="s">
        <v>183</v>
      </c>
      <c r="E310" s="39"/>
      <c r="F310" s="244" t="s">
        <v>583</v>
      </c>
      <c r="G310" s="39"/>
      <c r="H310" s="39"/>
      <c r="I310" s="245"/>
      <c r="J310" s="39"/>
      <c r="K310" s="39"/>
      <c r="L310" s="43"/>
      <c r="M310" s="246"/>
      <c r="N310" s="247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5" t="s">
        <v>183</v>
      </c>
      <c r="AU310" s="15" t="s">
        <v>95</v>
      </c>
    </row>
    <row r="311" spans="1:65" s="2" customFormat="1" ht="33" customHeight="1">
      <c r="A311" s="37"/>
      <c r="B311" s="38"/>
      <c r="C311" s="229" t="s">
        <v>585</v>
      </c>
      <c r="D311" s="229" t="s">
        <v>177</v>
      </c>
      <c r="E311" s="230" t="s">
        <v>586</v>
      </c>
      <c r="F311" s="231" t="s">
        <v>587</v>
      </c>
      <c r="G311" s="232" t="s">
        <v>300</v>
      </c>
      <c r="H311" s="233">
        <v>159.1</v>
      </c>
      <c r="I311" s="234"/>
      <c r="J311" s="235">
        <f>ROUND(I311*H311,2)</f>
        <v>0</v>
      </c>
      <c r="K311" s="236"/>
      <c r="L311" s="43"/>
      <c r="M311" s="237" t="s">
        <v>1</v>
      </c>
      <c r="N311" s="238" t="s">
        <v>50</v>
      </c>
      <c r="O311" s="90"/>
      <c r="P311" s="239">
        <f>O311*H311</f>
        <v>0</v>
      </c>
      <c r="Q311" s="239">
        <v>2E-05</v>
      </c>
      <c r="R311" s="239">
        <f>Q311*H311</f>
        <v>0.003182</v>
      </c>
      <c r="S311" s="239">
        <v>0</v>
      </c>
      <c r="T311" s="24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1" t="s">
        <v>196</v>
      </c>
      <c r="AT311" s="241" t="s">
        <v>177</v>
      </c>
      <c r="AU311" s="241" t="s">
        <v>95</v>
      </c>
      <c r="AY311" s="15" t="s">
        <v>176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5" t="s">
        <v>93</v>
      </c>
      <c r="BK311" s="242">
        <f>ROUND(I311*H311,2)</f>
        <v>0</v>
      </c>
      <c r="BL311" s="15" t="s">
        <v>196</v>
      </c>
      <c r="BM311" s="241" t="s">
        <v>588</v>
      </c>
    </row>
    <row r="312" spans="1:47" s="2" customFormat="1" ht="12">
      <c r="A312" s="37"/>
      <c r="B312" s="38"/>
      <c r="C312" s="39"/>
      <c r="D312" s="243" t="s">
        <v>183</v>
      </c>
      <c r="E312" s="39"/>
      <c r="F312" s="244" t="s">
        <v>589</v>
      </c>
      <c r="G312" s="39"/>
      <c r="H312" s="39"/>
      <c r="I312" s="245"/>
      <c r="J312" s="39"/>
      <c r="K312" s="39"/>
      <c r="L312" s="43"/>
      <c r="M312" s="246"/>
      <c r="N312" s="247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5" t="s">
        <v>183</v>
      </c>
      <c r="AU312" s="15" t="s">
        <v>95</v>
      </c>
    </row>
    <row r="313" spans="1:51" s="13" customFormat="1" ht="12">
      <c r="A313" s="13"/>
      <c r="B313" s="248"/>
      <c r="C313" s="249"/>
      <c r="D313" s="243" t="s">
        <v>246</v>
      </c>
      <c r="E313" s="250" t="s">
        <v>1</v>
      </c>
      <c r="F313" s="251" t="s">
        <v>492</v>
      </c>
      <c r="G313" s="249"/>
      <c r="H313" s="252">
        <v>159.1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8" t="s">
        <v>246</v>
      </c>
      <c r="AU313" s="258" t="s">
        <v>95</v>
      </c>
      <c r="AV313" s="13" t="s">
        <v>95</v>
      </c>
      <c r="AW313" s="13" t="s">
        <v>40</v>
      </c>
      <c r="AX313" s="13" t="s">
        <v>93</v>
      </c>
      <c r="AY313" s="258" t="s">
        <v>176</v>
      </c>
    </row>
    <row r="314" spans="1:65" s="2" customFormat="1" ht="55.5" customHeight="1">
      <c r="A314" s="37"/>
      <c r="B314" s="38"/>
      <c r="C314" s="263" t="s">
        <v>590</v>
      </c>
      <c r="D314" s="263" t="s">
        <v>320</v>
      </c>
      <c r="E314" s="264" t="s">
        <v>591</v>
      </c>
      <c r="F314" s="265" t="s">
        <v>592</v>
      </c>
      <c r="G314" s="266" t="s">
        <v>577</v>
      </c>
      <c r="H314" s="267">
        <v>8</v>
      </c>
      <c r="I314" s="268"/>
      <c r="J314" s="269">
        <f>ROUND(I314*H314,2)</f>
        <v>0</v>
      </c>
      <c r="K314" s="270"/>
      <c r="L314" s="271"/>
      <c r="M314" s="272" t="s">
        <v>1</v>
      </c>
      <c r="N314" s="273" t="s">
        <v>50</v>
      </c>
      <c r="O314" s="90"/>
      <c r="P314" s="239">
        <f>O314*H314</f>
        <v>0</v>
      </c>
      <c r="Q314" s="239">
        <v>0.01424</v>
      </c>
      <c r="R314" s="239">
        <f>Q314*H314</f>
        <v>0.11392</v>
      </c>
      <c r="S314" s="239">
        <v>0</v>
      </c>
      <c r="T314" s="24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41" t="s">
        <v>213</v>
      </c>
      <c r="AT314" s="241" t="s">
        <v>320</v>
      </c>
      <c r="AU314" s="241" t="s">
        <v>95</v>
      </c>
      <c r="AY314" s="15" t="s">
        <v>176</v>
      </c>
      <c r="BE314" s="242">
        <f>IF(N314="základní",J314,0)</f>
        <v>0</v>
      </c>
      <c r="BF314" s="242">
        <f>IF(N314="snížená",J314,0)</f>
        <v>0</v>
      </c>
      <c r="BG314" s="242">
        <f>IF(N314="zákl. přenesená",J314,0)</f>
        <v>0</v>
      </c>
      <c r="BH314" s="242">
        <f>IF(N314="sníž. přenesená",J314,0)</f>
        <v>0</v>
      </c>
      <c r="BI314" s="242">
        <f>IF(N314="nulová",J314,0)</f>
        <v>0</v>
      </c>
      <c r="BJ314" s="15" t="s">
        <v>93</v>
      </c>
      <c r="BK314" s="242">
        <f>ROUND(I314*H314,2)</f>
        <v>0</v>
      </c>
      <c r="BL314" s="15" t="s">
        <v>196</v>
      </c>
      <c r="BM314" s="241" t="s">
        <v>593</v>
      </c>
    </row>
    <row r="315" spans="1:47" s="2" customFormat="1" ht="12">
      <c r="A315" s="37"/>
      <c r="B315" s="38"/>
      <c r="C315" s="39"/>
      <c r="D315" s="243" t="s">
        <v>183</v>
      </c>
      <c r="E315" s="39"/>
      <c r="F315" s="244" t="s">
        <v>594</v>
      </c>
      <c r="G315" s="39"/>
      <c r="H315" s="39"/>
      <c r="I315" s="245"/>
      <c r="J315" s="39"/>
      <c r="K315" s="39"/>
      <c r="L315" s="43"/>
      <c r="M315" s="246"/>
      <c r="N315" s="247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5" t="s">
        <v>183</v>
      </c>
      <c r="AU315" s="15" t="s">
        <v>95</v>
      </c>
    </row>
    <row r="316" spans="1:51" s="13" customFormat="1" ht="12">
      <c r="A316" s="13"/>
      <c r="B316" s="248"/>
      <c r="C316" s="249"/>
      <c r="D316" s="243" t="s">
        <v>246</v>
      </c>
      <c r="E316" s="250" t="s">
        <v>1</v>
      </c>
      <c r="F316" s="251" t="s">
        <v>213</v>
      </c>
      <c r="G316" s="249"/>
      <c r="H316" s="252">
        <v>8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8" t="s">
        <v>246</v>
      </c>
      <c r="AU316" s="258" t="s">
        <v>95</v>
      </c>
      <c r="AV316" s="13" t="s">
        <v>95</v>
      </c>
      <c r="AW316" s="13" t="s">
        <v>40</v>
      </c>
      <c r="AX316" s="13" t="s">
        <v>93</v>
      </c>
      <c r="AY316" s="258" t="s">
        <v>176</v>
      </c>
    </row>
    <row r="317" spans="1:65" s="2" customFormat="1" ht="55.5" customHeight="1">
      <c r="A317" s="37"/>
      <c r="B317" s="38"/>
      <c r="C317" s="263" t="s">
        <v>595</v>
      </c>
      <c r="D317" s="263" t="s">
        <v>320</v>
      </c>
      <c r="E317" s="264" t="s">
        <v>596</v>
      </c>
      <c r="F317" s="265" t="s">
        <v>597</v>
      </c>
      <c r="G317" s="266" t="s">
        <v>577</v>
      </c>
      <c r="H317" s="267">
        <v>25</v>
      </c>
      <c r="I317" s="268"/>
      <c r="J317" s="269">
        <f>ROUND(I317*H317,2)</f>
        <v>0</v>
      </c>
      <c r="K317" s="270"/>
      <c r="L317" s="271"/>
      <c r="M317" s="272" t="s">
        <v>1</v>
      </c>
      <c r="N317" s="273" t="s">
        <v>50</v>
      </c>
      <c r="O317" s="90"/>
      <c r="P317" s="239">
        <f>O317*H317</f>
        <v>0</v>
      </c>
      <c r="Q317" s="239">
        <v>0.07725</v>
      </c>
      <c r="R317" s="239">
        <f>Q317*H317</f>
        <v>1.93125</v>
      </c>
      <c r="S317" s="239">
        <v>0</v>
      </c>
      <c r="T317" s="240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41" t="s">
        <v>213</v>
      </c>
      <c r="AT317" s="241" t="s">
        <v>320</v>
      </c>
      <c r="AU317" s="241" t="s">
        <v>95</v>
      </c>
      <c r="AY317" s="15" t="s">
        <v>176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5" t="s">
        <v>93</v>
      </c>
      <c r="BK317" s="242">
        <f>ROUND(I317*H317,2)</f>
        <v>0</v>
      </c>
      <c r="BL317" s="15" t="s">
        <v>196</v>
      </c>
      <c r="BM317" s="241" t="s">
        <v>598</v>
      </c>
    </row>
    <row r="318" spans="1:47" s="2" customFormat="1" ht="12">
      <c r="A318" s="37"/>
      <c r="B318" s="38"/>
      <c r="C318" s="39"/>
      <c r="D318" s="243" t="s">
        <v>183</v>
      </c>
      <c r="E318" s="39"/>
      <c r="F318" s="244" t="s">
        <v>599</v>
      </c>
      <c r="G318" s="39"/>
      <c r="H318" s="39"/>
      <c r="I318" s="245"/>
      <c r="J318" s="39"/>
      <c r="K318" s="39"/>
      <c r="L318" s="43"/>
      <c r="M318" s="246"/>
      <c r="N318" s="247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5" t="s">
        <v>183</v>
      </c>
      <c r="AU318" s="15" t="s">
        <v>95</v>
      </c>
    </row>
    <row r="319" spans="1:51" s="13" customFormat="1" ht="12">
      <c r="A319" s="13"/>
      <c r="B319" s="248"/>
      <c r="C319" s="249"/>
      <c r="D319" s="243" t="s">
        <v>246</v>
      </c>
      <c r="E319" s="250" t="s">
        <v>1</v>
      </c>
      <c r="F319" s="251" t="s">
        <v>412</v>
      </c>
      <c r="G319" s="249"/>
      <c r="H319" s="252">
        <v>25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8" t="s">
        <v>246</v>
      </c>
      <c r="AU319" s="258" t="s">
        <v>95</v>
      </c>
      <c r="AV319" s="13" t="s">
        <v>95</v>
      </c>
      <c r="AW319" s="13" t="s">
        <v>40</v>
      </c>
      <c r="AX319" s="13" t="s">
        <v>93</v>
      </c>
      <c r="AY319" s="258" t="s">
        <v>176</v>
      </c>
    </row>
    <row r="320" spans="1:65" s="2" customFormat="1" ht="55.5" customHeight="1">
      <c r="A320" s="37"/>
      <c r="B320" s="38"/>
      <c r="C320" s="263" t="s">
        <v>600</v>
      </c>
      <c r="D320" s="263" t="s">
        <v>320</v>
      </c>
      <c r="E320" s="264" t="s">
        <v>601</v>
      </c>
      <c r="F320" s="265" t="s">
        <v>602</v>
      </c>
      <c r="G320" s="266" t="s">
        <v>577</v>
      </c>
      <c r="H320" s="267">
        <v>1</v>
      </c>
      <c r="I320" s="268"/>
      <c r="J320" s="269">
        <f>ROUND(I320*H320,2)</f>
        <v>0</v>
      </c>
      <c r="K320" s="270"/>
      <c r="L320" s="271"/>
      <c r="M320" s="272" t="s">
        <v>1</v>
      </c>
      <c r="N320" s="273" t="s">
        <v>50</v>
      </c>
      <c r="O320" s="90"/>
      <c r="P320" s="239">
        <f>O320*H320</f>
        <v>0</v>
      </c>
      <c r="Q320" s="239">
        <v>0.03943</v>
      </c>
      <c r="R320" s="239">
        <f>Q320*H320</f>
        <v>0.03943</v>
      </c>
      <c r="S320" s="239">
        <v>0</v>
      </c>
      <c r="T320" s="24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41" t="s">
        <v>213</v>
      </c>
      <c r="AT320" s="241" t="s">
        <v>320</v>
      </c>
      <c r="AU320" s="241" t="s">
        <v>95</v>
      </c>
      <c r="AY320" s="15" t="s">
        <v>176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5" t="s">
        <v>93</v>
      </c>
      <c r="BK320" s="242">
        <f>ROUND(I320*H320,2)</f>
        <v>0</v>
      </c>
      <c r="BL320" s="15" t="s">
        <v>196</v>
      </c>
      <c r="BM320" s="241" t="s">
        <v>603</v>
      </c>
    </row>
    <row r="321" spans="1:47" s="2" customFormat="1" ht="12">
      <c r="A321" s="37"/>
      <c r="B321" s="38"/>
      <c r="C321" s="39"/>
      <c r="D321" s="243" t="s">
        <v>183</v>
      </c>
      <c r="E321" s="39"/>
      <c r="F321" s="244" t="s">
        <v>604</v>
      </c>
      <c r="G321" s="39"/>
      <c r="H321" s="39"/>
      <c r="I321" s="245"/>
      <c r="J321" s="39"/>
      <c r="K321" s="39"/>
      <c r="L321" s="43"/>
      <c r="M321" s="246"/>
      <c r="N321" s="247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183</v>
      </c>
      <c r="AU321" s="15" t="s">
        <v>95</v>
      </c>
    </row>
    <row r="322" spans="1:51" s="13" customFormat="1" ht="12">
      <c r="A322" s="13"/>
      <c r="B322" s="248"/>
      <c r="C322" s="249"/>
      <c r="D322" s="243" t="s">
        <v>246</v>
      </c>
      <c r="E322" s="250" t="s">
        <v>1</v>
      </c>
      <c r="F322" s="251" t="s">
        <v>93</v>
      </c>
      <c r="G322" s="249"/>
      <c r="H322" s="252">
        <v>1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8" t="s">
        <v>246</v>
      </c>
      <c r="AU322" s="258" t="s">
        <v>95</v>
      </c>
      <c r="AV322" s="13" t="s">
        <v>95</v>
      </c>
      <c r="AW322" s="13" t="s">
        <v>40</v>
      </c>
      <c r="AX322" s="13" t="s">
        <v>93</v>
      </c>
      <c r="AY322" s="258" t="s">
        <v>176</v>
      </c>
    </row>
    <row r="323" spans="1:65" s="2" customFormat="1" ht="33" customHeight="1">
      <c r="A323" s="37"/>
      <c r="B323" s="38"/>
      <c r="C323" s="229" t="s">
        <v>605</v>
      </c>
      <c r="D323" s="229" t="s">
        <v>177</v>
      </c>
      <c r="E323" s="230" t="s">
        <v>606</v>
      </c>
      <c r="F323" s="231" t="s">
        <v>607</v>
      </c>
      <c r="G323" s="232" t="s">
        <v>577</v>
      </c>
      <c r="H323" s="233">
        <v>1</v>
      </c>
      <c r="I323" s="234"/>
      <c r="J323" s="235">
        <f>ROUND(I323*H323,2)</f>
        <v>0</v>
      </c>
      <c r="K323" s="236"/>
      <c r="L323" s="43"/>
      <c r="M323" s="237" t="s">
        <v>1</v>
      </c>
      <c r="N323" s="238" t="s">
        <v>50</v>
      </c>
      <c r="O323" s="90"/>
      <c r="P323" s="239">
        <f>O323*H323</f>
        <v>0</v>
      </c>
      <c r="Q323" s="239">
        <v>2E-05</v>
      </c>
      <c r="R323" s="239">
        <f>Q323*H323</f>
        <v>2E-05</v>
      </c>
      <c r="S323" s="239">
        <v>0</v>
      </c>
      <c r="T323" s="240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41" t="s">
        <v>196</v>
      </c>
      <c r="AT323" s="241" t="s">
        <v>177</v>
      </c>
      <c r="AU323" s="241" t="s">
        <v>95</v>
      </c>
      <c r="AY323" s="15" t="s">
        <v>176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5" t="s">
        <v>93</v>
      </c>
      <c r="BK323" s="242">
        <f>ROUND(I323*H323,2)</f>
        <v>0</v>
      </c>
      <c r="BL323" s="15" t="s">
        <v>196</v>
      </c>
      <c r="BM323" s="241" t="s">
        <v>608</v>
      </c>
    </row>
    <row r="324" spans="1:47" s="2" customFormat="1" ht="12">
      <c r="A324" s="37"/>
      <c r="B324" s="38"/>
      <c r="C324" s="39"/>
      <c r="D324" s="243" t="s">
        <v>183</v>
      </c>
      <c r="E324" s="39"/>
      <c r="F324" s="244" t="s">
        <v>609</v>
      </c>
      <c r="G324" s="39"/>
      <c r="H324" s="39"/>
      <c r="I324" s="245"/>
      <c r="J324" s="39"/>
      <c r="K324" s="39"/>
      <c r="L324" s="43"/>
      <c r="M324" s="246"/>
      <c r="N324" s="247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5" t="s">
        <v>183</v>
      </c>
      <c r="AU324" s="15" t="s">
        <v>95</v>
      </c>
    </row>
    <row r="325" spans="1:51" s="13" customFormat="1" ht="12">
      <c r="A325" s="13"/>
      <c r="B325" s="248"/>
      <c r="C325" s="249"/>
      <c r="D325" s="243" t="s">
        <v>246</v>
      </c>
      <c r="E325" s="250" t="s">
        <v>1</v>
      </c>
      <c r="F325" s="251" t="s">
        <v>93</v>
      </c>
      <c r="G325" s="249"/>
      <c r="H325" s="252">
        <v>1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8" t="s">
        <v>246</v>
      </c>
      <c r="AU325" s="258" t="s">
        <v>95</v>
      </c>
      <c r="AV325" s="13" t="s">
        <v>95</v>
      </c>
      <c r="AW325" s="13" t="s">
        <v>40</v>
      </c>
      <c r="AX325" s="13" t="s">
        <v>93</v>
      </c>
      <c r="AY325" s="258" t="s">
        <v>176</v>
      </c>
    </row>
    <row r="326" spans="1:65" s="2" customFormat="1" ht="16.5" customHeight="1">
      <c r="A326" s="37"/>
      <c r="B326" s="38"/>
      <c r="C326" s="263" t="s">
        <v>568</v>
      </c>
      <c r="D326" s="263" t="s">
        <v>320</v>
      </c>
      <c r="E326" s="264" t="s">
        <v>610</v>
      </c>
      <c r="F326" s="265" t="s">
        <v>611</v>
      </c>
      <c r="G326" s="266" t="s">
        <v>577</v>
      </c>
      <c r="H326" s="267">
        <v>1</v>
      </c>
      <c r="I326" s="268"/>
      <c r="J326" s="269">
        <f>ROUND(I326*H326,2)</f>
        <v>0</v>
      </c>
      <c r="K326" s="270"/>
      <c r="L326" s="271"/>
      <c r="M326" s="272" t="s">
        <v>1</v>
      </c>
      <c r="N326" s="273" t="s">
        <v>50</v>
      </c>
      <c r="O326" s="90"/>
      <c r="P326" s="239">
        <f>O326*H326</f>
        <v>0</v>
      </c>
      <c r="Q326" s="239">
        <v>0.0071</v>
      </c>
      <c r="R326" s="239">
        <f>Q326*H326</f>
        <v>0.0071</v>
      </c>
      <c r="S326" s="239">
        <v>0</v>
      </c>
      <c r="T326" s="24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41" t="s">
        <v>213</v>
      </c>
      <c r="AT326" s="241" t="s">
        <v>320</v>
      </c>
      <c r="AU326" s="241" t="s">
        <v>95</v>
      </c>
      <c r="AY326" s="15" t="s">
        <v>176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5" t="s">
        <v>93</v>
      </c>
      <c r="BK326" s="242">
        <f>ROUND(I326*H326,2)</f>
        <v>0</v>
      </c>
      <c r="BL326" s="15" t="s">
        <v>196</v>
      </c>
      <c r="BM326" s="241" t="s">
        <v>612</v>
      </c>
    </row>
    <row r="327" spans="1:47" s="2" customFormat="1" ht="12">
      <c r="A327" s="37"/>
      <c r="B327" s="38"/>
      <c r="C327" s="39"/>
      <c r="D327" s="243" t="s">
        <v>183</v>
      </c>
      <c r="E327" s="39"/>
      <c r="F327" s="244" t="s">
        <v>611</v>
      </c>
      <c r="G327" s="39"/>
      <c r="H327" s="39"/>
      <c r="I327" s="245"/>
      <c r="J327" s="39"/>
      <c r="K327" s="39"/>
      <c r="L327" s="43"/>
      <c r="M327" s="246"/>
      <c r="N327" s="247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5" t="s">
        <v>183</v>
      </c>
      <c r="AU327" s="15" t="s">
        <v>95</v>
      </c>
    </row>
    <row r="328" spans="1:51" s="13" customFormat="1" ht="12">
      <c r="A328" s="13"/>
      <c r="B328" s="248"/>
      <c r="C328" s="249"/>
      <c r="D328" s="243" t="s">
        <v>246</v>
      </c>
      <c r="E328" s="250" t="s">
        <v>1</v>
      </c>
      <c r="F328" s="251" t="s">
        <v>93</v>
      </c>
      <c r="G328" s="249"/>
      <c r="H328" s="252">
        <v>1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8" t="s">
        <v>246</v>
      </c>
      <c r="AU328" s="258" t="s">
        <v>95</v>
      </c>
      <c r="AV328" s="13" t="s">
        <v>95</v>
      </c>
      <c r="AW328" s="13" t="s">
        <v>40</v>
      </c>
      <c r="AX328" s="13" t="s">
        <v>93</v>
      </c>
      <c r="AY328" s="258" t="s">
        <v>176</v>
      </c>
    </row>
    <row r="329" spans="1:65" s="2" customFormat="1" ht="21.75" customHeight="1">
      <c r="A329" s="37"/>
      <c r="B329" s="38"/>
      <c r="C329" s="229" t="s">
        <v>613</v>
      </c>
      <c r="D329" s="229" t="s">
        <v>177</v>
      </c>
      <c r="E329" s="230" t="s">
        <v>614</v>
      </c>
      <c r="F329" s="231" t="s">
        <v>615</v>
      </c>
      <c r="G329" s="232" t="s">
        <v>577</v>
      </c>
      <c r="H329" s="233">
        <v>6</v>
      </c>
      <c r="I329" s="234"/>
      <c r="J329" s="235">
        <f>ROUND(I329*H329,2)</f>
        <v>0</v>
      </c>
      <c r="K329" s="236"/>
      <c r="L329" s="43"/>
      <c r="M329" s="237" t="s">
        <v>1</v>
      </c>
      <c r="N329" s="238" t="s">
        <v>50</v>
      </c>
      <c r="O329" s="90"/>
      <c r="P329" s="239">
        <f>O329*H329</f>
        <v>0</v>
      </c>
      <c r="Q329" s="239">
        <v>0.22394</v>
      </c>
      <c r="R329" s="239">
        <f>Q329*H329</f>
        <v>1.34364</v>
      </c>
      <c r="S329" s="239">
        <v>0</v>
      </c>
      <c r="T329" s="240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41" t="s">
        <v>196</v>
      </c>
      <c r="AT329" s="241" t="s">
        <v>177</v>
      </c>
      <c r="AU329" s="241" t="s">
        <v>95</v>
      </c>
      <c r="AY329" s="15" t="s">
        <v>176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5" t="s">
        <v>93</v>
      </c>
      <c r="BK329" s="242">
        <f>ROUND(I329*H329,2)</f>
        <v>0</v>
      </c>
      <c r="BL329" s="15" t="s">
        <v>196</v>
      </c>
      <c r="BM329" s="241" t="s">
        <v>616</v>
      </c>
    </row>
    <row r="330" spans="1:47" s="2" customFormat="1" ht="12">
      <c r="A330" s="37"/>
      <c r="B330" s="38"/>
      <c r="C330" s="39"/>
      <c r="D330" s="243" t="s">
        <v>183</v>
      </c>
      <c r="E330" s="39"/>
      <c r="F330" s="244" t="s">
        <v>617</v>
      </c>
      <c r="G330" s="39"/>
      <c r="H330" s="39"/>
      <c r="I330" s="245"/>
      <c r="J330" s="39"/>
      <c r="K330" s="39"/>
      <c r="L330" s="43"/>
      <c r="M330" s="246"/>
      <c r="N330" s="247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5" t="s">
        <v>183</v>
      </c>
      <c r="AU330" s="15" t="s">
        <v>95</v>
      </c>
    </row>
    <row r="331" spans="1:51" s="13" customFormat="1" ht="12">
      <c r="A331" s="13"/>
      <c r="B331" s="248"/>
      <c r="C331" s="249"/>
      <c r="D331" s="243" t="s">
        <v>246</v>
      </c>
      <c r="E331" s="250" t="s">
        <v>1</v>
      </c>
      <c r="F331" s="251" t="s">
        <v>618</v>
      </c>
      <c r="G331" s="249"/>
      <c r="H331" s="252">
        <v>6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8" t="s">
        <v>246</v>
      </c>
      <c r="AU331" s="258" t="s">
        <v>95</v>
      </c>
      <c r="AV331" s="13" t="s">
        <v>95</v>
      </c>
      <c r="AW331" s="13" t="s">
        <v>40</v>
      </c>
      <c r="AX331" s="13" t="s">
        <v>93</v>
      </c>
      <c r="AY331" s="258" t="s">
        <v>176</v>
      </c>
    </row>
    <row r="332" spans="1:65" s="2" customFormat="1" ht="24.15" customHeight="1">
      <c r="A332" s="37"/>
      <c r="B332" s="38"/>
      <c r="C332" s="263" t="s">
        <v>619</v>
      </c>
      <c r="D332" s="263" t="s">
        <v>320</v>
      </c>
      <c r="E332" s="264" t="s">
        <v>620</v>
      </c>
      <c r="F332" s="265" t="s">
        <v>621</v>
      </c>
      <c r="G332" s="266" t="s">
        <v>577</v>
      </c>
      <c r="H332" s="267">
        <v>3</v>
      </c>
      <c r="I332" s="268"/>
      <c r="J332" s="269">
        <f>ROUND(I332*H332,2)</f>
        <v>0</v>
      </c>
      <c r="K332" s="270"/>
      <c r="L332" s="271"/>
      <c r="M332" s="272" t="s">
        <v>1</v>
      </c>
      <c r="N332" s="273" t="s">
        <v>50</v>
      </c>
      <c r="O332" s="90"/>
      <c r="P332" s="239">
        <f>O332*H332</f>
        <v>0</v>
      </c>
      <c r="Q332" s="239">
        <v>0.051</v>
      </c>
      <c r="R332" s="239">
        <f>Q332*H332</f>
        <v>0.153</v>
      </c>
      <c r="S332" s="239">
        <v>0</v>
      </c>
      <c r="T332" s="240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1" t="s">
        <v>213</v>
      </c>
      <c r="AT332" s="241" t="s">
        <v>320</v>
      </c>
      <c r="AU332" s="241" t="s">
        <v>95</v>
      </c>
      <c r="AY332" s="15" t="s">
        <v>176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5" t="s">
        <v>93</v>
      </c>
      <c r="BK332" s="242">
        <f>ROUND(I332*H332,2)</f>
        <v>0</v>
      </c>
      <c r="BL332" s="15" t="s">
        <v>196</v>
      </c>
      <c r="BM332" s="241" t="s">
        <v>622</v>
      </c>
    </row>
    <row r="333" spans="1:47" s="2" customFormat="1" ht="12">
      <c r="A333" s="37"/>
      <c r="B333" s="38"/>
      <c r="C333" s="39"/>
      <c r="D333" s="243" t="s">
        <v>183</v>
      </c>
      <c r="E333" s="39"/>
      <c r="F333" s="244" t="s">
        <v>621</v>
      </c>
      <c r="G333" s="39"/>
      <c r="H333" s="39"/>
      <c r="I333" s="245"/>
      <c r="J333" s="39"/>
      <c r="K333" s="39"/>
      <c r="L333" s="43"/>
      <c r="M333" s="246"/>
      <c r="N333" s="247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5" t="s">
        <v>183</v>
      </c>
      <c r="AU333" s="15" t="s">
        <v>95</v>
      </c>
    </row>
    <row r="334" spans="1:51" s="13" customFormat="1" ht="12">
      <c r="A334" s="13"/>
      <c r="B334" s="248"/>
      <c r="C334" s="249"/>
      <c r="D334" s="243" t="s">
        <v>246</v>
      </c>
      <c r="E334" s="250" t="s">
        <v>1</v>
      </c>
      <c r="F334" s="251" t="s">
        <v>129</v>
      </c>
      <c r="G334" s="249"/>
      <c r="H334" s="252">
        <v>3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8" t="s">
        <v>246</v>
      </c>
      <c r="AU334" s="258" t="s">
        <v>95</v>
      </c>
      <c r="AV334" s="13" t="s">
        <v>95</v>
      </c>
      <c r="AW334" s="13" t="s">
        <v>40</v>
      </c>
      <c r="AX334" s="13" t="s">
        <v>93</v>
      </c>
      <c r="AY334" s="258" t="s">
        <v>176</v>
      </c>
    </row>
    <row r="335" spans="1:65" s="2" customFormat="1" ht="24.15" customHeight="1">
      <c r="A335" s="37"/>
      <c r="B335" s="38"/>
      <c r="C335" s="263" t="s">
        <v>623</v>
      </c>
      <c r="D335" s="263" t="s">
        <v>320</v>
      </c>
      <c r="E335" s="264" t="s">
        <v>624</v>
      </c>
      <c r="F335" s="265" t="s">
        <v>625</v>
      </c>
      <c r="G335" s="266" t="s">
        <v>577</v>
      </c>
      <c r="H335" s="267">
        <v>1</v>
      </c>
      <c r="I335" s="268"/>
      <c r="J335" s="269">
        <f>ROUND(I335*H335,2)</f>
        <v>0</v>
      </c>
      <c r="K335" s="270"/>
      <c r="L335" s="271"/>
      <c r="M335" s="272" t="s">
        <v>1</v>
      </c>
      <c r="N335" s="273" t="s">
        <v>50</v>
      </c>
      <c r="O335" s="90"/>
      <c r="P335" s="239">
        <f>O335*H335</f>
        <v>0</v>
      </c>
      <c r="Q335" s="239">
        <v>0.068</v>
      </c>
      <c r="R335" s="239">
        <f>Q335*H335</f>
        <v>0.068</v>
      </c>
      <c r="S335" s="239">
        <v>0</v>
      </c>
      <c r="T335" s="240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1" t="s">
        <v>213</v>
      </c>
      <c r="AT335" s="241" t="s">
        <v>320</v>
      </c>
      <c r="AU335" s="241" t="s">
        <v>95</v>
      </c>
      <c r="AY335" s="15" t="s">
        <v>176</v>
      </c>
      <c r="BE335" s="242">
        <f>IF(N335="základní",J335,0)</f>
        <v>0</v>
      </c>
      <c r="BF335" s="242">
        <f>IF(N335="snížená",J335,0)</f>
        <v>0</v>
      </c>
      <c r="BG335" s="242">
        <f>IF(N335="zákl. přenesená",J335,0)</f>
        <v>0</v>
      </c>
      <c r="BH335" s="242">
        <f>IF(N335="sníž. přenesená",J335,0)</f>
        <v>0</v>
      </c>
      <c r="BI335" s="242">
        <f>IF(N335="nulová",J335,0)</f>
        <v>0</v>
      </c>
      <c r="BJ335" s="15" t="s">
        <v>93</v>
      </c>
      <c r="BK335" s="242">
        <f>ROUND(I335*H335,2)</f>
        <v>0</v>
      </c>
      <c r="BL335" s="15" t="s">
        <v>196</v>
      </c>
      <c r="BM335" s="241" t="s">
        <v>626</v>
      </c>
    </row>
    <row r="336" spans="1:47" s="2" customFormat="1" ht="12">
      <c r="A336" s="37"/>
      <c r="B336" s="38"/>
      <c r="C336" s="39"/>
      <c r="D336" s="243" t="s">
        <v>183</v>
      </c>
      <c r="E336" s="39"/>
      <c r="F336" s="244" t="s">
        <v>625</v>
      </c>
      <c r="G336" s="39"/>
      <c r="H336" s="39"/>
      <c r="I336" s="245"/>
      <c r="J336" s="39"/>
      <c r="K336" s="39"/>
      <c r="L336" s="43"/>
      <c r="M336" s="246"/>
      <c r="N336" s="247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5" t="s">
        <v>183</v>
      </c>
      <c r="AU336" s="15" t="s">
        <v>95</v>
      </c>
    </row>
    <row r="337" spans="1:51" s="13" customFormat="1" ht="12">
      <c r="A337" s="13"/>
      <c r="B337" s="248"/>
      <c r="C337" s="249"/>
      <c r="D337" s="243" t="s">
        <v>246</v>
      </c>
      <c r="E337" s="250" t="s">
        <v>1</v>
      </c>
      <c r="F337" s="251" t="s">
        <v>93</v>
      </c>
      <c r="G337" s="249"/>
      <c r="H337" s="252">
        <v>1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8" t="s">
        <v>246</v>
      </c>
      <c r="AU337" s="258" t="s">
        <v>95</v>
      </c>
      <c r="AV337" s="13" t="s">
        <v>95</v>
      </c>
      <c r="AW337" s="13" t="s">
        <v>40</v>
      </c>
      <c r="AX337" s="13" t="s">
        <v>93</v>
      </c>
      <c r="AY337" s="258" t="s">
        <v>176</v>
      </c>
    </row>
    <row r="338" spans="1:65" s="2" customFormat="1" ht="24.15" customHeight="1">
      <c r="A338" s="37"/>
      <c r="B338" s="38"/>
      <c r="C338" s="263" t="s">
        <v>627</v>
      </c>
      <c r="D338" s="263" t="s">
        <v>320</v>
      </c>
      <c r="E338" s="264" t="s">
        <v>628</v>
      </c>
      <c r="F338" s="265" t="s">
        <v>629</v>
      </c>
      <c r="G338" s="266" t="s">
        <v>577</v>
      </c>
      <c r="H338" s="267">
        <v>2</v>
      </c>
      <c r="I338" s="268"/>
      <c r="J338" s="269">
        <f>ROUND(I338*H338,2)</f>
        <v>0</v>
      </c>
      <c r="K338" s="270"/>
      <c r="L338" s="271"/>
      <c r="M338" s="272" t="s">
        <v>1</v>
      </c>
      <c r="N338" s="273" t="s">
        <v>50</v>
      </c>
      <c r="O338" s="90"/>
      <c r="P338" s="239">
        <f>O338*H338</f>
        <v>0</v>
      </c>
      <c r="Q338" s="239">
        <v>0.021</v>
      </c>
      <c r="R338" s="239">
        <f>Q338*H338</f>
        <v>0.042</v>
      </c>
      <c r="S338" s="239">
        <v>0</v>
      </c>
      <c r="T338" s="240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41" t="s">
        <v>213</v>
      </c>
      <c r="AT338" s="241" t="s">
        <v>320</v>
      </c>
      <c r="AU338" s="241" t="s">
        <v>95</v>
      </c>
      <c r="AY338" s="15" t="s">
        <v>176</v>
      </c>
      <c r="BE338" s="242">
        <f>IF(N338="základní",J338,0)</f>
        <v>0</v>
      </c>
      <c r="BF338" s="242">
        <f>IF(N338="snížená",J338,0)</f>
        <v>0</v>
      </c>
      <c r="BG338" s="242">
        <f>IF(N338="zákl. přenesená",J338,0)</f>
        <v>0</v>
      </c>
      <c r="BH338" s="242">
        <f>IF(N338="sníž. přenesená",J338,0)</f>
        <v>0</v>
      </c>
      <c r="BI338" s="242">
        <f>IF(N338="nulová",J338,0)</f>
        <v>0</v>
      </c>
      <c r="BJ338" s="15" t="s">
        <v>93</v>
      </c>
      <c r="BK338" s="242">
        <f>ROUND(I338*H338,2)</f>
        <v>0</v>
      </c>
      <c r="BL338" s="15" t="s">
        <v>196</v>
      </c>
      <c r="BM338" s="241" t="s">
        <v>630</v>
      </c>
    </row>
    <row r="339" spans="1:47" s="2" customFormat="1" ht="12">
      <c r="A339" s="37"/>
      <c r="B339" s="38"/>
      <c r="C339" s="39"/>
      <c r="D339" s="243" t="s">
        <v>183</v>
      </c>
      <c r="E339" s="39"/>
      <c r="F339" s="244" t="s">
        <v>631</v>
      </c>
      <c r="G339" s="39"/>
      <c r="H339" s="39"/>
      <c r="I339" s="245"/>
      <c r="J339" s="39"/>
      <c r="K339" s="39"/>
      <c r="L339" s="43"/>
      <c r="M339" s="246"/>
      <c r="N339" s="247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183</v>
      </c>
      <c r="AU339" s="15" t="s">
        <v>95</v>
      </c>
    </row>
    <row r="340" spans="1:51" s="13" customFormat="1" ht="12">
      <c r="A340" s="13"/>
      <c r="B340" s="248"/>
      <c r="C340" s="249"/>
      <c r="D340" s="243" t="s">
        <v>246</v>
      </c>
      <c r="E340" s="250" t="s">
        <v>1</v>
      </c>
      <c r="F340" s="251" t="s">
        <v>95</v>
      </c>
      <c r="G340" s="249"/>
      <c r="H340" s="252">
        <v>2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8" t="s">
        <v>246</v>
      </c>
      <c r="AU340" s="258" t="s">
        <v>95</v>
      </c>
      <c r="AV340" s="13" t="s">
        <v>95</v>
      </c>
      <c r="AW340" s="13" t="s">
        <v>40</v>
      </c>
      <c r="AX340" s="13" t="s">
        <v>93</v>
      </c>
      <c r="AY340" s="258" t="s">
        <v>176</v>
      </c>
    </row>
    <row r="341" spans="1:65" s="2" customFormat="1" ht="24.15" customHeight="1">
      <c r="A341" s="37"/>
      <c r="B341" s="38"/>
      <c r="C341" s="263" t="s">
        <v>632</v>
      </c>
      <c r="D341" s="263" t="s">
        <v>320</v>
      </c>
      <c r="E341" s="264" t="s">
        <v>633</v>
      </c>
      <c r="F341" s="265" t="s">
        <v>634</v>
      </c>
      <c r="G341" s="266" t="s">
        <v>577</v>
      </c>
      <c r="H341" s="267">
        <v>15</v>
      </c>
      <c r="I341" s="268"/>
      <c r="J341" s="269">
        <f>ROUND(I341*H341,2)</f>
        <v>0</v>
      </c>
      <c r="K341" s="270"/>
      <c r="L341" s="271"/>
      <c r="M341" s="272" t="s">
        <v>1</v>
      </c>
      <c r="N341" s="273" t="s">
        <v>50</v>
      </c>
      <c r="O341" s="90"/>
      <c r="P341" s="239">
        <f>O341*H341</f>
        <v>0</v>
      </c>
      <c r="Q341" s="239">
        <v>0.002</v>
      </c>
      <c r="R341" s="239">
        <f>Q341*H341</f>
        <v>0.03</v>
      </c>
      <c r="S341" s="239">
        <v>0</v>
      </c>
      <c r="T341" s="240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41" t="s">
        <v>213</v>
      </c>
      <c r="AT341" s="241" t="s">
        <v>320</v>
      </c>
      <c r="AU341" s="241" t="s">
        <v>95</v>
      </c>
      <c r="AY341" s="15" t="s">
        <v>176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5" t="s">
        <v>93</v>
      </c>
      <c r="BK341" s="242">
        <f>ROUND(I341*H341,2)</f>
        <v>0</v>
      </c>
      <c r="BL341" s="15" t="s">
        <v>196</v>
      </c>
      <c r="BM341" s="241" t="s">
        <v>635</v>
      </c>
    </row>
    <row r="342" spans="1:47" s="2" customFormat="1" ht="12">
      <c r="A342" s="37"/>
      <c r="B342" s="38"/>
      <c r="C342" s="39"/>
      <c r="D342" s="243" t="s">
        <v>183</v>
      </c>
      <c r="E342" s="39"/>
      <c r="F342" s="244" t="s">
        <v>634</v>
      </c>
      <c r="G342" s="39"/>
      <c r="H342" s="39"/>
      <c r="I342" s="245"/>
      <c r="J342" s="39"/>
      <c r="K342" s="39"/>
      <c r="L342" s="43"/>
      <c r="M342" s="246"/>
      <c r="N342" s="247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5" t="s">
        <v>183</v>
      </c>
      <c r="AU342" s="15" t="s">
        <v>95</v>
      </c>
    </row>
    <row r="343" spans="1:51" s="13" customFormat="1" ht="12">
      <c r="A343" s="13"/>
      <c r="B343" s="248"/>
      <c r="C343" s="249"/>
      <c r="D343" s="243" t="s">
        <v>246</v>
      </c>
      <c r="E343" s="250" t="s">
        <v>1</v>
      </c>
      <c r="F343" s="251" t="s">
        <v>8</v>
      </c>
      <c r="G343" s="249"/>
      <c r="H343" s="252">
        <v>15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8" t="s">
        <v>246</v>
      </c>
      <c r="AU343" s="258" t="s">
        <v>95</v>
      </c>
      <c r="AV343" s="13" t="s">
        <v>95</v>
      </c>
      <c r="AW343" s="13" t="s">
        <v>40</v>
      </c>
      <c r="AX343" s="13" t="s">
        <v>93</v>
      </c>
      <c r="AY343" s="258" t="s">
        <v>176</v>
      </c>
    </row>
    <row r="344" spans="1:65" s="2" customFormat="1" ht="16.5" customHeight="1">
      <c r="A344" s="37"/>
      <c r="B344" s="38"/>
      <c r="C344" s="229" t="s">
        <v>636</v>
      </c>
      <c r="D344" s="229" t="s">
        <v>177</v>
      </c>
      <c r="E344" s="230" t="s">
        <v>637</v>
      </c>
      <c r="F344" s="231" t="s">
        <v>638</v>
      </c>
      <c r="G344" s="232" t="s">
        <v>577</v>
      </c>
      <c r="H344" s="233">
        <v>1</v>
      </c>
      <c r="I344" s="234"/>
      <c r="J344" s="235">
        <f>ROUND(I344*H344,2)</f>
        <v>0</v>
      </c>
      <c r="K344" s="236"/>
      <c r="L344" s="43"/>
      <c r="M344" s="237" t="s">
        <v>1</v>
      </c>
      <c r="N344" s="238" t="s">
        <v>50</v>
      </c>
      <c r="O344" s="90"/>
      <c r="P344" s="239">
        <f>O344*H344</f>
        <v>0</v>
      </c>
      <c r="Q344" s="239">
        <v>1E-05</v>
      </c>
      <c r="R344" s="239">
        <f>Q344*H344</f>
        <v>1E-05</v>
      </c>
      <c r="S344" s="239">
        <v>0</v>
      </c>
      <c r="T344" s="240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41" t="s">
        <v>196</v>
      </c>
      <c r="AT344" s="241" t="s">
        <v>177</v>
      </c>
      <c r="AU344" s="241" t="s">
        <v>95</v>
      </c>
      <c r="AY344" s="15" t="s">
        <v>176</v>
      </c>
      <c r="BE344" s="242">
        <f>IF(N344="základní",J344,0)</f>
        <v>0</v>
      </c>
      <c r="BF344" s="242">
        <f>IF(N344="snížená",J344,0)</f>
        <v>0</v>
      </c>
      <c r="BG344" s="242">
        <f>IF(N344="zákl. přenesená",J344,0)</f>
        <v>0</v>
      </c>
      <c r="BH344" s="242">
        <f>IF(N344="sníž. přenesená",J344,0)</f>
        <v>0</v>
      </c>
      <c r="BI344" s="242">
        <f>IF(N344="nulová",J344,0)</f>
        <v>0</v>
      </c>
      <c r="BJ344" s="15" t="s">
        <v>93</v>
      </c>
      <c r="BK344" s="242">
        <f>ROUND(I344*H344,2)</f>
        <v>0</v>
      </c>
      <c r="BL344" s="15" t="s">
        <v>196</v>
      </c>
      <c r="BM344" s="241" t="s">
        <v>639</v>
      </c>
    </row>
    <row r="345" spans="1:47" s="2" customFormat="1" ht="12">
      <c r="A345" s="37"/>
      <c r="B345" s="38"/>
      <c r="C345" s="39"/>
      <c r="D345" s="243" t="s">
        <v>183</v>
      </c>
      <c r="E345" s="39"/>
      <c r="F345" s="244" t="s">
        <v>640</v>
      </c>
      <c r="G345" s="39"/>
      <c r="H345" s="39"/>
      <c r="I345" s="245"/>
      <c r="J345" s="39"/>
      <c r="K345" s="39"/>
      <c r="L345" s="43"/>
      <c r="M345" s="246"/>
      <c r="N345" s="247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5" t="s">
        <v>183</v>
      </c>
      <c r="AU345" s="15" t="s">
        <v>95</v>
      </c>
    </row>
    <row r="346" spans="1:65" s="2" customFormat="1" ht="16.5" customHeight="1">
      <c r="A346" s="37"/>
      <c r="B346" s="38"/>
      <c r="C346" s="263" t="s">
        <v>641</v>
      </c>
      <c r="D346" s="263" t="s">
        <v>320</v>
      </c>
      <c r="E346" s="264" t="s">
        <v>642</v>
      </c>
      <c r="F346" s="265" t="s">
        <v>643</v>
      </c>
      <c r="G346" s="266" t="s">
        <v>577</v>
      </c>
      <c r="H346" s="267">
        <v>1</v>
      </c>
      <c r="I346" s="268"/>
      <c r="J346" s="269">
        <f>ROUND(I346*H346,2)</f>
        <v>0</v>
      </c>
      <c r="K346" s="270"/>
      <c r="L346" s="271"/>
      <c r="M346" s="272" t="s">
        <v>1</v>
      </c>
      <c r="N346" s="273" t="s">
        <v>50</v>
      </c>
      <c r="O346" s="90"/>
      <c r="P346" s="239">
        <f>O346*H346</f>
        <v>0</v>
      </c>
      <c r="Q346" s="239">
        <v>0.0008</v>
      </c>
      <c r="R346" s="239">
        <f>Q346*H346</f>
        <v>0.0008</v>
      </c>
      <c r="S346" s="239">
        <v>0</v>
      </c>
      <c r="T346" s="240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41" t="s">
        <v>213</v>
      </c>
      <c r="AT346" s="241" t="s">
        <v>320</v>
      </c>
      <c r="AU346" s="241" t="s">
        <v>95</v>
      </c>
      <c r="AY346" s="15" t="s">
        <v>176</v>
      </c>
      <c r="BE346" s="242">
        <f>IF(N346="základní",J346,0)</f>
        <v>0</v>
      </c>
      <c r="BF346" s="242">
        <f>IF(N346="snížená",J346,0)</f>
        <v>0</v>
      </c>
      <c r="BG346" s="242">
        <f>IF(N346="zákl. přenesená",J346,0)</f>
        <v>0</v>
      </c>
      <c r="BH346" s="242">
        <f>IF(N346="sníž. přenesená",J346,0)</f>
        <v>0</v>
      </c>
      <c r="BI346" s="242">
        <f>IF(N346="nulová",J346,0)</f>
        <v>0</v>
      </c>
      <c r="BJ346" s="15" t="s">
        <v>93</v>
      </c>
      <c r="BK346" s="242">
        <f>ROUND(I346*H346,2)</f>
        <v>0</v>
      </c>
      <c r="BL346" s="15" t="s">
        <v>196</v>
      </c>
      <c r="BM346" s="241" t="s">
        <v>644</v>
      </c>
    </row>
    <row r="347" spans="1:47" s="2" customFormat="1" ht="12">
      <c r="A347" s="37"/>
      <c r="B347" s="38"/>
      <c r="C347" s="39"/>
      <c r="D347" s="243" t="s">
        <v>183</v>
      </c>
      <c r="E347" s="39"/>
      <c r="F347" s="244" t="s">
        <v>643</v>
      </c>
      <c r="G347" s="39"/>
      <c r="H347" s="39"/>
      <c r="I347" s="245"/>
      <c r="J347" s="39"/>
      <c r="K347" s="39"/>
      <c r="L347" s="43"/>
      <c r="M347" s="246"/>
      <c r="N347" s="247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183</v>
      </c>
      <c r="AU347" s="15" t="s">
        <v>95</v>
      </c>
    </row>
    <row r="348" spans="1:65" s="2" customFormat="1" ht="24.15" customHeight="1">
      <c r="A348" s="37"/>
      <c r="B348" s="38"/>
      <c r="C348" s="229" t="s">
        <v>645</v>
      </c>
      <c r="D348" s="229" t="s">
        <v>177</v>
      </c>
      <c r="E348" s="230" t="s">
        <v>646</v>
      </c>
      <c r="F348" s="231" t="s">
        <v>647</v>
      </c>
      <c r="G348" s="232" t="s">
        <v>577</v>
      </c>
      <c r="H348" s="233">
        <v>9</v>
      </c>
      <c r="I348" s="234"/>
      <c r="J348" s="235">
        <f>ROUND(I348*H348,2)</f>
        <v>0</v>
      </c>
      <c r="K348" s="236"/>
      <c r="L348" s="43"/>
      <c r="M348" s="237" t="s">
        <v>1</v>
      </c>
      <c r="N348" s="238" t="s">
        <v>50</v>
      </c>
      <c r="O348" s="90"/>
      <c r="P348" s="239">
        <f>O348*H348</f>
        <v>0</v>
      </c>
      <c r="Q348" s="239">
        <v>0.01019</v>
      </c>
      <c r="R348" s="239">
        <f>Q348*H348</f>
        <v>0.09171</v>
      </c>
      <c r="S348" s="239">
        <v>0</v>
      </c>
      <c r="T348" s="240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41" t="s">
        <v>196</v>
      </c>
      <c r="AT348" s="241" t="s">
        <v>177</v>
      </c>
      <c r="AU348" s="241" t="s">
        <v>95</v>
      </c>
      <c r="AY348" s="15" t="s">
        <v>176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5" t="s">
        <v>93</v>
      </c>
      <c r="BK348" s="242">
        <f>ROUND(I348*H348,2)</f>
        <v>0</v>
      </c>
      <c r="BL348" s="15" t="s">
        <v>196</v>
      </c>
      <c r="BM348" s="241" t="s">
        <v>648</v>
      </c>
    </row>
    <row r="349" spans="1:47" s="2" customFormat="1" ht="12">
      <c r="A349" s="37"/>
      <c r="B349" s="38"/>
      <c r="C349" s="39"/>
      <c r="D349" s="243" t="s">
        <v>183</v>
      </c>
      <c r="E349" s="39"/>
      <c r="F349" s="244" t="s">
        <v>647</v>
      </c>
      <c r="G349" s="39"/>
      <c r="H349" s="39"/>
      <c r="I349" s="245"/>
      <c r="J349" s="39"/>
      <c r="K349" s="39"/>
      <c r="L349" s="43"/>
      <c r="M349" s="246"/>
      <c r="N349" s="247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5" t="s">
        <v>183</v>
      </c>
      <c r="AU349" s="15" t="s">
        <v>95</v>
      </c>
    </row>
    <row r="350" spans="1:51" s="13" customFormat="1" ht="12">
      <c r="A350" s="13"/>
      <c r="B350" s="248"/>
      <c r="C350" s="249"/>
      <c r="D350" s="243" t="s">
        <v>246</v>
      </c>
      <c r="E350" s="250" t="s">
        <v>1</v>
      </c>
      <c r="F350" s="251" t="s">
        <v>218</v>
      </c>
      <c r="G350" s="249"/>
      <c r="H350" s="252">
        <v>9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8" t="s">
        <v>246</v>
      </c>
      <c r="AU350" s="258" t="s">
        <v>95</v>
      </c>
      <c r="AV350" s="13" t="s">
        <v>95</v>
      </c>
      <c r="AW350" s="13" t="s">
        <v>40</v>
      </c>
      <c r="AX350" s="13" t="s">
        <v>93</v>
      </c>
      <c r="AY350" s="258" t="s">
        <v>176</v>
      </c>
    </row>
    <row r="351" spans="1:65" s="2" customFormat="1" ht="16.5" customHeight="1">
      <c r="A351" s="37"/>
      <c r="B351" s="38"/>
      <c r="C351" s="263" t="s">
        <v>649</v>
      </c>
      <c r="D351" s="263" t="s">
        <v>320</v>
      </c>
      <c r="E351" s="264" t="s">
        <v>650</v>
      </c>
      <c r="F351" s="265" t="s">
        <v>651</v>
      </c>
      <c r="G351" s="266" t="s">
        <v>577</v>
      </c>
      <c r="H351" s="267">
        <v>5</v>
      </c>
      <c r="I351" s="268"/>
      <c r="J351" s="269">
        <f>ROUND(I351*H351,2)</f>
        <v>0</v>
      </c>
      <c r="K351" s="270"/>
      <c r="L351" s="271"/>
      <c r="M351" s="272" t="s">
        <v>1</v>
      </c>
      <c r="N351" s="273" t="s">
        <v>50</v>
      </c>
      <c r="O351" s="90"/>
      <c r="P351" s="239">
        <f>O351*H351</f>
        <v>0</v>
      </c>
      <c r="Q351" s="239">
        <v>0.526</v>
      </c>
      <c r="R351" s="239">
        <f>Q351*H351</f>
        <v>2.63</v>
      </c>
      <c r="S351" s="239">
        <v>0</v>
      </c>
      <c r="T351" s="240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41" t="s">
        <v>213</v>
      </c>
      <c r="AT351" s="241" t="s">
        <v>320</v>
      </c>
      <c r="AU351" s="241" t="s">
        <v>95</v>
      </c>
      <c r="AY351" s="15" t="s">
        <v>176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5" t="s">
        <v>93</v>
      </c>
      <c r="BK351" s="242">
        <f>ROUND(I351*H351,2)</f>
        <v>0</v>
      </c>
      <c r="BL351" s="15" t="s">
        <v>196</v>
      </c>
      <c r="BM351" s="241" t="s">
        <v>652</v>
      </c>
    </row>
    <row r="352" spans="1:47" s="2" customFormat="1" ht="12">
      <c r="A352" s="37"/>
      <c r="B352" s="38"/>
      <c r="C352" s="39"/>
      <c r="D352" s="243" t="s">
        <v>183</v>
      </c>
      <c r="E352" s="39"/>
      <c r="F352" s="244" t="s">
        <v>651</v>
      </c>
      <c r="G352" s="39"/>
      <c r="H352" s="39"/>
      <c r="I352" s="245"/>
      <c r="J352" s="39"/>
      <c r="K352" s="39"/>
      <c r="L352" s="43"/>
      <c r="M352" s="246"/>
      <c r="N352" s="247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5" t="s">
        <v>183</v>
      </c>
      <c r="AU352" s="15" t="s">
        <v>95</v>
      </c>
    </row>
    <row r="353" spans="1:51" s="13" customFormat="1" ht="12">
      <c r="A353" s="13"/>
      <c r="B353" s="248"/>
      <c r="C353" s="249"/>
      <c r="D353" s="243" t="s">
        <v>246</v>
      </c>
      <c r="E353" s="250" t="s">
        <v>1</v>
      </c>
      <c r="F353" s="251" t="s">
        <v>175</v>
      </c>
      <c r="G353" s="249"/>
      <c r="H353" s="252">
        <v>5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8" t="s">
        <v>246</v>
      </c>
      <c r="AU353" s="258" t="s">
        <v>95</v>
      </c>
      <c r="AV353" s="13" t="s">
        <v>95</v>
      </c>
      <c r="AW353" s="13" t="s">
        <v>40</v>
      </c>
      <c r="AX353" s="13" t="s">
        <v>93</v>
      </c>
      <c r="AY353" s="258" t="s">
        <v>176</v>
      </c>
    </row>
    <row r="354" spans="1:65" s="2" customFormat="1" ht="16.5" customHeight="1">
      <c r="A354" s="37"/>
      <c r="B354" s="38"/>
      <c r="C354" s="263" t="s">
        <v>653</v>
      </c>
      <c r="D354" s="263" t="s">
        <v>320</v>
      </c>
      <c r="E354" s="264" t="s">
        <v>654</v>
      </c>
      <c r="F354" s="265" t="s">
        <v>655</v>
      </c>
      <c r="G354" s="266" t="s">
        <v>577</v>
      </c>
      <c r="H354" s="267">
        <v>4</v>
      </c>
      <c r="I354" s="268"/>
      <c r="J354" s="269">
        <f>ROUND(I354*H354,2)</f>
        <v>0</v>
      </c>
      <c r="K354" s="270"/>
      <c r="L354" s="271"/>
      <c r="M354" s="272" t="s">
        <v>1</v>
      </c>
      <c r="N354" s="273" t="s">
        <v>50</v>
      </c>
      <c r="O354" s="90"/>
      <c r="P354" s="239">
        <f>O354*H354</f>
        <v>0</v>
      </c>
      <c r="Q354" s="239">
        <v>0.262</v>
      </c>
      <c r="R354" s="239">
        <f>Q354*H354</f>
        <v>1.048</v>
      </c>
      <c r="S354" s="239">
        <v>0</v>
      </c>
      <c r="T354" s="240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1" t="s">
        <v>213</v>
      </c>
      <c r="AT354" s="241" t="s">
        <v>320</v>
      </c>
      <c r="AU354" s="241" t="s">
        <v>95</v>
      </c>
      <c r="AY354" s="15" t="s">
        <v>176</v>
      </c>
      <c r="BE354" s="242">
        <f>IF(N354="základní",J354,0)</f>
        <v>0</v>
      </c>
      <c r="BF354" s="242">
        <f>IF(N354="snížená",J354,0)</f>
        <v>0</v>
      </c>
      <c r="BG354" s="242">
        <f>IF(N354="zákl. přenesená",J354,0)</f>
        <v>0</v>
      </c>
      <c r="BH354" s="242">
        <f>IF(N354="sníž. přenesená",J354,0)</f>
        <v>0</v>
      </c>
      <c r="BI354" s="242">
        <f>IF(N354="nulová",J354,0)</f>
        <v>0</v>
      </c>
      <c r="BJ354" s="15" t="s">
        <v>93</v>
      </c>
      <c r="BK354" s="242">
        <f>ROUND(I354*H354,2)</f>
        <v>0</v>
      </c>
      <c r="BL354" s="15" t="s">
        <v>196</v>
      </c>
      <c r="BM354" s="241" t="s">
        <v>656</v>
      </c>
    </row>
    <row r="355" spans="1:47" s="2" customFormat="1" ht="12">
      <c r="A355" s="37"/>
      <c r="B355" s="38"/>
      <c r="C355" s="39"/>
      <c r="D355" s="243" t="s">
        <v>183</v>
      </c>
      <c r="E355" s="39"/>
      <c r="F355" s="244" t="s">
        <v>655</v>
      </c>
      <c r="G355" s="39"/>
      <c r="H355" s="39"/>
      <c r="I355" s="245"/>
      <c r="J355" s="39"/>
      <c r="K355" s="39"/>
      <c r="L355" s="43"/>
      <c r="M355" s="246"/>
      <c r="N355" s="247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5" t="s">
        <v>183</v>
      </c>
      <c r="AU355" s="15" t="s">
        <v>95</v>
      </c>
    </row>
    <row r="356" spans="1:51" s="13" customFormat="1" ht="12">
      <c r="A356" s="13"/>
      <c r="B356" s="248"/>
      <c r="C356" s="249"/>
      <c r="D356" s="243" t="s">
        <v>246</v>
      </c>
      <c r="E356" s="250" t="s">
        <v>1</v>
      </c>
      <c r="F356" s="251" t="s">
        <v>196</v>
      </c>
      <c r="G356" s="249"/>
      <c r="H356" s="252">
        <v>4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8" t="s">
        <v>246</v>
      </c>
      <c r="AU356" s="258" t="s">
        <v>95</v>
      </c>
      <c r="AV356" s="13" t="s">
        <v>95</v>
      </c>
      <c r="AW356" s="13" t="s">
        <v>40</v>
      </c>
      <c r="AX356" s="13" t="s">
        <v>93</v>
      </c>
      <c r="AY356" s="258" t="s">
        <v>176</v>
      </c>
    </row>
    <row r="357" spans="1:65" s="2" customFormat="1" ht="24.15" customHeight="1">
      <c r="A357" s="37"/>
      <c r="B357" s="38"/>
      <c r="C357" s="229" t="s">
        <v>657</v>
      </c>
      <c r="D357" s="229" t="s">
        <v>177</v>
      </c>
      <c r="E357" s="230" t="s">
        <v>658</v>
      </c>
      <c r="F357" s="231" t="s">
        <v>659</v>
      </c>
      <c r="G357" s="232" t="s">
        <v>577</v>
      </c>
      <c r="H357" s="233">
        <v>6</v>
      </c>
      <c r="I357" s="234"/>
      <c r="J357" s="235">
        <f>ROUND(I357*H357,2)</f>
        <v>0</v>
      </c>
      <c r="K357" s="236"/>
      <c r="L357" s="43"/>
      <c r="M357" s="237" t="s">
        <v>1</v>
      </c>
      <c r="N357" s="238" t="s">
        <v>50</v>
      </c>
      <c r="O357" s="90"/>
      <c r="P357" s="239">
        <f>O357*H357</f>
        <v>0</v>
      </c>
      <c r="Q357" s="239">
        <v>0.01248</v>
      </c>
      <c r="R357" s="239">
        <f>Q357*H357</f>
        <v>0.07488</v>
      </c>
      <c r="S357" s="239">
        <v>0</v>
      </c>
      <c r="T357" s="240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41" t="s">
        <v>196</v>
      </c>
      <c r="AT357" s="241" t="s">
        <v>177</v>
      </c>
      <c r="AU357" s="241" t="s">
        <v>95</v>
      </c>
      <c r="AY357" s="15" t="s">
        <v>176</v>
      </c>
      <c r="BE357" s="242">
        <f>IF(N357="základní",J357,0)</f>
        <v>0</v>
      </c>
      <c r="BF357" s="242">
        <f>IF(N357="snížená",J357,0)</f>
        <v>0</v>
      </c>
      <c r="BG357" s="242">
        <f>IF(N357="zákl. přenesená",J357,0)</f>
        <v>0</v>
      </c>
      <c r="BH357" s="242">
        <f>IF(N357="sníž. přenesená",J357,0)</f>
        <v>0</v>
      </c>
      <c r="BI357" s="242">
        <f>IF(N357="nulová",J357,0)</f>
        <v>0</v>
      </c>
      <c r="BJ357" s="15" t="s">
        <v>93</v>
      </c>
      <c r="BK357" s="242">
        <f>ROUND(I357*H357,2)</f>
        <v>0</v>
      </c>
      <c r="BL357" s="15" t="s">
        <v>196</v>
      </c>
      <c r="BM357" s="241" t="s">
        <v>660</v>
      </c>
    </row>
    <row r="358" spans="1:47" s="2" customFormat="1" ht="12">
      <c r="A358" s="37"/>
      <c r="B358" s="38"/>
      <c r="C358" s="39"/>
      <c r="D358" s="243" t="s">
        <v>183</v>
      </c>
      <c r="E358" s="39"/>
      <c r="F358" s="244" t="s">
        <v>659</v>
      </c>
      <c r="G358" s="39"/>
      <c r="H358" s="39"/>
      <c r="I358" s="245"/>
      <c r="J358" s="39"/>
      <c r="K358" s="39"/>
      <c r="L358" s="43"/>
      <c r="M358" s="246"/>
      <c r="N358" s="247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5" t="s">
        <v>183</v>
      </c>
      <c r="AU358" s="15" t="s">
        <v>95</v>
      </c>
    </row>
    <row r="359" spans="1:51" s="13" customFormat="1" ht="12">
      <c r="A359" s="13"/>
      <c r="B359" s="248"/>
      <c r="C359" s="249"/>
      <c r="D359" s="243" t="s">
        <v>246</v>
      </c>
      <c r="E359" s="250" t="s">
        <v>1</v>
      </c>
      <c r="F359" s="251" t="s">
        <v>204</v>
      </c>
      <c r="G359" s="249"/>
      <c r="H359" s="252">
        <v>6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8" t="s">
        <v>246</v>
      </c>
      <c r="AU359" s="258" t="s">
        <v>95</v>
      </c>
      <c r="AV359" s="13" t="s">
        <v>95</v>
      </c>
      <c r="AW359" s="13" t="s">
        <v>40</v>
      </c>
      <c r="AX359" s="13" t="s">
        <v>93</v>
      </c>
      <c r="AY359" s="258" t="s">
        <v>176</v>
      </c>
    </row>
    <row r="360" spans="1:65" s="2" customFormat="1" ht="24.15" customHeight="1">
      <c r="A360" s="37"/>
      <c r="B360" s="38"/>
      <c r="C360" s="263" t="s">
        <v>661</v>
      </c>
      <c r="D360" s="263" t="s">
        <v>320</v>
      </c>
      <c r="E360" s="264" t="s">
        <v>662</v>
      </c>
      <c r="F360" s="265" t="s">
        <v>663</v>
      </c>
      <c r="G360" s="266" t="s">
        <v>577</v>
      </c>
      <c r="H360" s="267">
        <v>6</v>
      </c>
      <c r="I360" s="268"/>
      <c r="J360" s="269">
        <f>ROUND(I360*H360,2)</f>
        <v>0</v>
      </c>
      <c r="K360" s="270"/>
      <c r="L360" s="271"/>
      <c r="M360" s="272" t="s">
        <v>1</v>
      </c>
      <c r="N360" s="273" t="s">
        <v>50</v>
      </c>
      <c r="O360" s="90"/>
      <c r="P360" s="239">
        <f>O360*H360</f>
        <v>0</v>
      </c>
      <c r="Q360" s="239">
        <v>0.57</v>
      </c>
      <c r="R360" s="239">
        <f>Q360*H360</f>
        <v>3.42</v>
      </c>
      <c r="S360" s="239">
        <v>0</v>
      </c>
      <c r="T360" s="240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1" t="s">
        <v>213</v>
      </c>
      <c r="AT360" s="241" t="s">
        <v>320</v>
      </c>
      <c r="AU360" s="241" t="s">
        <v>95</v>
      </c>
      <c r="AY360" s="15" t="s">
        <v>176</v>
      </c>
      <c r="BE360" s="242">
        <f>IF(N360="základní",J360,0)</f>
        <v>0</v>
      </c>
      <c r="BF360" s="242">
        <f>IF(N360="snížená",J360,0)</f>
        <v>0</v>
      </c>
      <c r="BG360" s="242">
        <f>IF(N360="zákl. přenesená",J360,0)</f>
        <v>0</v>
      </c>
      <c r="BH360" s="242">
        <f>IF(N360="sníž. přenesená",J360,0)</f>
        <v>0</v>
      </c>
      <c r="BI360" s="242">
        <f>IF(N360="nulová",J360,0)</f>
        <v>0</v>
      </c>
      <c r="BJ360" s="15" t="s">
        <v>93</v>
      </c>
      <c r="BK360" s="242">
        <f>ROUND(I360*H360,2)</f>
        <v>0</v>
      </c>
      <c r="BL360" s="15" t="s">
        <v>196</v>
      </c>
      <c r="BM360" s="241" t="s">
        <v>664</v>
      </c>
    </row>
    <row r="361" spans="1:47" s="2" customFormat="1" ht="12">
      <c r="A361" s="37"/>
      <c r="B361" s="38"/>
      <c r="C361" s="39"/>
      <c r="D361" s="243" t="s">
        <v>183</v>
      </c>
      <c r="E361" s="39"/>
      <c r="F361" s="244" t="s">
        <v>663</v>
      </c>
      <c r="G361" s="39"/>
      <c r="H361" s="39"/>
      <c r="I361" s="245"/>
      <c r="J361" s="39"/>
      <c r="K361" s="39"/>
      <c r="L361" s="43"/>
      <c r="M361" s="246"/>
      <c r="N361" s="247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5" t="s">
        <v>183</v>
      </c>
      <c r="AU361" s="15" t="s">
        <v>95</v>
      </c>
    </row>
    <row r="362" spans="1:51" s="13" customFormat="1" ht="12">
      <c r="A362" s="13"/>
      <c r="B362" s="248"/>
      <c r="C362" s="249"/>
      <c r="D362" s="243" t="s">
        <v>246</v>
      </c>
      <c r="E362" s="250" t="s">
        <v>1</v>
      </c>
      <c r="F362" s="251" t="s">
        <v>204</v>
      </c>
      <c r="G362" s="249"/>
      <c r="H362" s="252">
        <v>6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8" t="s">
        <v>246</v>
      </c>
      <c r="AU362" s="258" t="s">
        <v>95</v>
      </c>
      <c r="AV362" s="13" t="s">
        <v>95</v>
      </c>
      <c r="AW362" s="13" t="s">
        <v>40</v>
      </c>
      <c r="AX362" s="13" t="s">
        <v>93</v>
      </c>
      <c r="AY362" s="258" t="s">
        <v>176</v>
      </c>
    </row>
    <row r="363" spans="1:65" s="2" customFormat="1" ht="24.15" customHeight="1">
      <c r="A363" s="37"/>
      <c r="B363" s="38"/>
      <c r="C363" s="229" t="s">
        <v>665</v>
      </c>
      <c r="D363" s="229" t="s">
        <v>177</v>
      </c>
      <c r="E363" s="230" t="s">
        <v>666</v>
      </c>
      <c r="F363" s="231" t="s">
        <v>667</v>
      </c>
      <c r="G363" s="232" t="s">
        <v>577</v>
      </c>
      <c r="H363" s="233">
        <v>6</v>
      </c>
      <c r="I363" s="234"/>
      <c r="J363" s="235">
        <f>ROUND(I363*H363,2)</f>
        <v>0</v>
      </c>
      <c r="K363" s="236"/>
      <c r="L363" s="43"/>
      <c r="M363" s="237" t="s">
        <v>1</v>
      </c>
      <c r="N363" s="238" t="s">
        <v>50</v>
      </c>
      <c r="O363" s="90"/>
      <c r="P363" s="239">
        <f>O363*H363</f>
        <v>0</v>
      </c>
      <c r="Q363" s="239">
        <v>0.02854</v>
      </c>
      <c r="R363" s="239">
        <f>Q363*H363</f>
        <v>0.17124</v>
      </c>
      <c r="S363" s="239">
        <v>0</v>
      </c>
      <c r="T363" s="240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41" t="s">
        <v>196</v>
      </c>
      <c r="AT363" s="241" t="s">
        <v>177</v>
      </c>
      <c r="AU363" s="241" t="s">
        <v>95</v>
      </c>
      <c r="AY363" s="15" t="s">
        <v>176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5" t="s">
        <v>93</v>
      </c>
      <c r="BK363" s="242">
        <f>ROUND(I363*H363,2)</f>
        <v>0</v>
      </c>
      <c r="BL363" s="15" t="s">
        <v>196</v>
      </c>
      <c r="BM363" s="241" t="s">
        <v>668</v>
      </c>
    </row>
    <row r="364" spans="1:47" s="2" customFormat="1" ht="12">
      <c r="A364" s="37"/>
      <c r="B364" s="38"/>
      <c r="C364" s="39"/>
      <c r="D364" s="243" t="s">
        <v>183</v>
      </c>
      <c r="E364" s="39"/>
      <c r="F364" s="244" t="s">
        <v>667</v>
      </c>
      <c r="G364" s="39"/>
      <c r="H364" s="39"/>
      <c r="I364" s="245"/>
      <c r="J364" s="39"/>
      <c r="K364" s="39"/>
      <c r="L364" s="43"/>
      <c r="M364" s="246"/>
      <c r="N364" s="247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5" t="s">
        <v>183</v>
      </c>
      <c r="AU364" s="15" t="s">
        <v>95</v>
      </c>
    </row>
    <row r="365" spans="1:51" s="13" customFormat="1" ht="12">
      <c r="A365" s="13"/>
      <c r="B365" s="248"/>
      <c r="C365" s="249"/>
      <c r="D365" s="243" t="s">
        <v>246</v>
      </c>
      <c r="E365" s="250" t="s">
        <v>1</v>
      </c>
      <c r="F365" s="251" t="s">
        <v>204</v>
      </c>
      <c r="G365" s="249"/>
      <c r="H365" s="252">
        <v>6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8" t="s">
        <v>246</v>
      </c>
      <c r="AU365" s="258" t="s">
        <v>95</v>
      </c>
      <c r="AV365" s="13" t="s">
        <v>95</v>
      </c>
      <c r="AW365" s="13" t="s">
        <v>40</v>
      </c>
      <c r="AX365" s="13" t="s">
        <v>93</v>
      </c>
      <c r="AY365" s="258" t="s">
        <v>176</v>
      </c>
    </row>
    <row r="366" spans="1:65" s="2" customFormat="1" ht="16.5" customHeight="1">
      <c r="A366" s="37"/>
      <c r="B366" s="38"/>
      <c r="C366" s="263" t="s">
        <v>669</v>
      </c>
      <c r="D366" s="263" t="s">
        <v>320</v>
      </c>
      <c r="E366" s="264" t="s">
        <v>670</v>
      </c>
      <c r="F366" s="265" t="s">
        <v>671</v>
      </c>
      <c r="G366" s="266" t="s">
        <v>577</v>
      </c>
      <c r="H366" s="267">
        <v>6</v>
      </c>
      <c r="I366" s="268"/>
      <c r="J366" s="269">
        <f>ROUND(I366*H366,2)</f>
        <v>0</v>
      </c>
      <c r="K366" s="270"/>
      <c r="L366" s="271"/>
      <c r="M366" s="272" t="s">
        <v>1</v>
      </c>
      <c r="N366" s="273" t="s">
        <v>50</v>
      </c>
      <c r="O366" s="90"/>
      <c r="P366" s="239">
        <f>O366*H366</f>
        <v>0</v>
      </c>
      <c r="Q366" s="239">
        <v>1.817</v>
      </c>
      <c r="R366" s="239">
        <f>Q366*H366</f>
        <v>10.902</v>
      </c>
      <c r="S366" s="239">
        <v>0</v>
      </c>
      <c r="T366" s="240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41" t="s">
        <v>213</v>
      </c>
      <c r="AT366" s="241" t="s">
        <v>320</v>
      </c>
      <c r="AU366" s="241" t="s">
        <v>95</v>
      </c>
      <c r="AY366" s="15" t="s">
        <v>176</v>
      </c>
      <c r="BE366" s="242">
        <f>IF(N366="základní",J366,0)</f>
        <v>0</v>
      </c>
      <c r="BF366" s="242">
        <f>IF(N366="snížená",J366,0)</f>
        <v>0</v>
      </c>
      <c r="BG366" s="242">
        <f>IF(N366="zákl. přenesená",J366,0)</f>
        <v>0</v>
      </c>
      <c r="BH366" s="242">
        <f>IF(N366="sníž. přenesená",J366,0)</f>
        <v>0</v>
      </c>
      <c r="BI366" s="242">
        <f>IF(N366="nulová",J366,0)</f>
        <v>0</v>
      </c>
      <c r="BJ366" s="15" t="s">
        <v>93</v>
      </c>
      <c r="BK366" s="242">
        <f>ROUND(I366*H366,2)</f>
        <v>0</v>
      </c>
      <c r="BL366" s="15" t="s">
        <v>196</v>
      </c>
      <c r="BM366" s="241" t="s">
        <v>672</v>
      </c>
    </row>
    <row r="367" spans="1:47" s="2" customFormat="1" ht="12">
      <c r="A367" s="37"/>
      <c r="B367" s="38"/>
      <c r="C367" s="39"/>
      <c r="D367" s="243" t="s">
        <v>183</v>
      </c>
      <c r="E367" s="39"/>
      <c r="F367" s="244" t="s">
        <v>673</v>
      </c>
      <c r="G367" s="39"/>
      <c r="H367" s="39"/>
      <c r="I367" s="245"/>
      <c r="J367" s="39"/>
      <c r="K367" s="39"/>
      <c r="L367" s="43"/>
      <c r="M367" s="246"/>
      <c r="N367" s="247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5" t="s">
        <v>183</v>
      </c>
      <c r="AU367" s="15" t="s">
        <v>95</v>
      </c>
    </row>
    <row r="368" spans="1:51" s="13" customFormat="1" ht="12">
      <c r="A368" s="13"/>
      <c r="B368" s="248"/>
      <c r="C368" s="249"/>
      <c r="D368" s="243" t="s">
        <v>246</v>
      </c>
      <c r="E368" s="250" t="s">
        <v>1</v>
      </c>
      <c r="F368" s="251" t="s">
        <v>204</v>
      </c>
      <c r="G368" s="249"/>
      <c r="H368" s="252">
        <v>6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8" t="s">
        <v>246</v>
      </c>
      <c r="AU368" s="258" t="s">
        <v>95</v>
      </c>
      <c r="AV368" s="13" t="s">
        <v>95</v>
      </c>
      <c r="AW368" s="13" t="s">
        <v>40</v>
      </c>
      <c r="AX368" s="13" t="s">
        <v>93</v>
      </c>
      <c r="AY368" s="258" t="s">
        <v>176</v>
      </c>
    </row>
    <row r="369" spans="1:65" s="2" customFormat="1" ht="37.8" customHeight="1">
      <c r="A369" s="37"/>
      <c r="B369" s="38"/>
      <c r="C369" s="263" t="s">
        <v>674</v>
      </c>
      <c r="D369" s="263" t="s">
        <v>320</v>
      </c>
      <c r="E369" s="264" t="s">
        <v>675</v>
      </c>
      <c r="F369" s="265" t="s">
        <v>676</v>
      </c>
      <c r="G369" s="266" t="s">
        <v>577</v>
      </c>
      <c r="H369" s="267">
        <v>6</v>
      </c>
      <c r="I369" s="268"/>
      <c r="J369" s="269">
        <f>ROUND(I369*H369,2)</f>
        <v>0</v>
      </c>
      <c r="K369" s="270"/>
      <c r="L369" s="271"/>
      <c r="M369" s="272" t="s">
        <v>1</v>
      </c>
      <c r="N369" s="273" t="s">
        <v>50</v>
      </c>
      <c r="O369" s="90"/>
      <c r="P369" s="239">
        <f>O369*H369</f>
        <v>0</v>
      </c>
      <c r="Q369" s="239">
        <v>0.0546</v>
      </c>
      <c r="R369" s="239">
        <f>Q369*H369</f>
        <v>0.3276</v>
      </c>
      <c r="S369" s="239">
        <v>0</v>
      </c>
      <c r="T369" s="240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41" t="s">
        <v>213</v>
      </c>
      <c r="AT369" s="241" t="s">
        <v>320</v>
      </c>
      <c r="AU369" s="241" t="s">
        <v>95</v>
      </c>
      <c r="AY369" s="15" t="s">
        <v>176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5" t="s">
        <v>93</v>
      </c>
      <c r="BK369" s="242">
        <f>ROUND(I369*H369,2)</f>
        <v>0</v>
      </c>
      <c r="BL369" s="15" t="s">
        <v>196</v>
      </c>
      <c r="BM369" s="241" t="s">
        <v>677</v>
      </c>
    </row>
    <row r="370" spans="1:47" s="2" customFormat="1" ht="12">
      <c r="A370" s="37"/>
      <c r="B370" s="38"/>
      <c r="C370" s="39"/>
      <c r="D370" s="243" t="s">
        <v>183</v>
      </c>
      <c r="E370" s="39"/>
      <c r="F370" s="244" t="s">
        <v>676</v>
      </c>
      <c r="G370" s="39"/>
      <c r="H370" s="39"/>
      <c r="I370" s="245"/>
      <c r="J370" s="39"/>
      <c r="K370" s="39"/>
      <c r="L370" s="43"/>
      <c r="M370" s="246"/>
      <c r="N370" s="247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5" t="s">
        <v>183</v>
      </c>
      <c r="AU370" s="15" t="s">
        <v>95</v>
      </c>
    </row>
    <row r="371" spans="1:51" s="13" customFormat="1" ht="12">
      <c r="A371" s="13"/>
      <c r="B371" s="248"/>
      <c r="C371" s="249"/>
      <c r="D371" s="243" t="s">
        <v>246</v>
      </c>
      <c r="E371" s="250" t="s">
        <v>1</v>
      </c>
      <c r="F371" s="251" t="s">
        <v>204</v>
      </c>
      <c r="G371" s="249"/>
      <c r="H371" s="252">
        <v>6</v>
      </c>
      <c r="I371" s="253"/>
      <c r="J371" s="249"/>
      <c r="K371" s="249"/>
      <c r="L371" s="254"/>
      <c r="M371" s="255"/>
      <c r="N371" s="256"/>
      <c r="O371" s="256"/>
      <c r="P371" s="256"/>
      <c r="Q371" s="256"/>
      <c r="R371" s="256"/>
      <c r="S371" s="256"/>
      <c r="T371" s="25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8" t="s">
        <v>246</v>
      </c>
      <c r="AU371" s="258" t="s">
        <v>95</v>
      </c>
      <c r="AV371" s="13" t="s">
        <v>95</v>
      </c>
      <c r="AW371" s="13" t="s">
        <v>40</v>
      </c>
      <c r="AX371" s="13" t="s">
        <v>93</v>
      </c>
      <c r="AY371" s="258" t="s">
        <v>176</v>
      </c>
    </row>
    <row r="372" spans="1:65" s="2" customFormat="1" ht="24.15" customHeight="1">
      <c r="A372" s="37"/>
      <c r="B372" s="38"/>
      <c r="C372" s="229" t="s">
        <v>678</v>
      </c>
      <c r="D372" s="229" t="s">
        <v>177</v>
      </c>
      <c r="E372" s="230" t="s">
        <v>679</v>
      </c>
      <c r="F372" s="231" t="s">
        <v>680</v>
      </c>
      <c r="G372" s="232" t="s">
        <v>577</v>
      </c>
      <c r="H372" s="233">
        <v>6</v>
      </c>
      <c r="I372" s="234"/>
      <c r="J372" s="235">
        <f>ROUND(I372*H372,2)</f>
        <v>0</v>
      </c>
      <c r="K372" s="236"/>
      <c r="L372" s="43"/>
      <c r="M372" s="237" t="s">
        <v>1</v>
      </c>
      <c r="N372" s="238" t="s">
        <v>50</v>
      </c>
      <c r="O372" s="90"/>
      <c r="P372" s="239">
        <f>O372*H372</f>
        <v>0</v>
      </c>
      <c r="Q372" s="239">
        <v>0.21734</v>
      </c>
      <c r="R372" s="239">
        <f>Q372*H372</f>
        <v>1.30404</v>
      </c>
      <c r="S372" s="239">
        <v>0</v>
      </c>
      <c r="T372" s="240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41" t="s">
        <v>196</v>
      </c>
      <c r="AT372" s="241" t="s">
        <v>177</v>
      </c>
      <c r="AU372" s="241" t="s">
        <v>95</v>
      </c>
      <c r="AY372" s="15" t="s">
        <v>176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5" t="s">
        <v>93</v>
      </c>
      <c r="BK372" s="242">
        <f>ROUND(I372*H372,2)</f>
        <v>0</v>
      </c>
      <c r="BL372" s="15" t="s">
        <v>196</v>
      </c>
      <c r="BM372" s="241" t="s">
        <v>681</v>
      </c>
    </row>
    <row r="373" spans="1:47" s="2" customFormat="1" ht="12">
      <c r="A373" s="37"/>
      <c r="B373" s="38"/>
      <c r="C373" s="39"/>
      <c r="D373" s="243" t="s">
        <v>183</v>
      </c>
      <c r="E373" s="39"/>
      <c r="F373" s="244" t="s">
        <v>682</v>
      </c>
      <c r="G373" s="39"/>
      <c r="H373" s="39"/>
      <c r="I373" s="245"/>
      <c r="J373" s="39"/>
      <c r="K373" s="39"/>
      <c r="L373" s="43"/>
      <c r="M373" s="246"/>
      <c r="N373" s="247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5" t="s">
        <v>183</v>
      </c>
      <c r="AU373" s="15" t="s">
        <v>95</v>
      </c>
    </row>
    <row r="374" spans="1:51" s="13" customFormat="1" ht="12">
      <c r="A374" s="13"/>
      <c r="B374" s="248"/>
      <c r="C374" s="249"/>
      <c r="D374" s="243" t="s">
        <v>246</v>
      </c>
      <c r="E374" s="250" t="s">
        <v>1</v>
      </c>
      <c r="F374" s="251" t="s">
        <v>204</v>
      </c>
      <c r="G374" s="249"/>
      <c r="H374" s="252">
        <v>6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8" t="s">
        <v>246</v>
      </c>
      <c r="AU374" s="258" t="s">
        <v>95</v>
      </c>
      <c r="AV374" s="13" t="s">
        <v>95</v>
      </c>
      <c r="AW374" s="13" t="s">
        <v>40</v>
      </c>
      <c r="AX374" s="13" t="s">
        <v>93</v>
      </c>
      <c r="AY374" s="258" t="s">
        <v>176</v>
      </c>
    </row>
    <row r="375" spans="1:65" s="2" customFormat="1" ht="24.15" customHeight="1">
      <c r="A375" s="37"/>
      <c r="B375" s="38"/>
      <c r="C375" s="229" t="s">
        <v>683</v>
      </c>
      <c r="D375" s="229" t="s">
        <v>177</v>
      </c>
      <c r="E375" s="230" t="s">
        <v>684</v>
      </c>
      <c r="F375" s="231" t="s">
        <v>685</v>
      </c>
      <c r="G375" s="232" t="s">
        <v>577</v>
      </c>
      <c r="H375" s="233">
        <v>6</v>
      </c>
      <c r="I375" s="234"/>
      <c r="J375" s="235">
        <f>ROUND(I375*H375,2)</f>
        <v>0</v>
      </c>
      <c r="K375" s="236"/>
      <c r="L375" s="43"/>
      <c r="M375" s="237" t="s">
        <v>1</v>
      </c>
      <c r="N375" s="238" t="s">
        <v>50</v>
      </c>
      <c r="O375" s="90"/>
      <c r="P375" s="239">
        <f>O375*H375</f>
        <v>0</v>
      </c>
      <c r="Q375" s="239">
        <v>0.4208</v>
      </c>
      <c r="R375" s="239">
        <f>Q375*H375</f>
        <v>2.5248</v>
      </c>
      <c r="S375" s="239">
        <v>0</v>
      </c>
      <c r="T375" s="240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41" t="s">
        <v>196</v>
      </c>
      <c r="AT375" s="241" t="s">
        <v>177</v>
      </c>
      <c r="AU375" s="241" t="s">
        <v>95</v>
      </c>
      <c r="AY375" s="15" t="s">
        <v>176</v>
      </c>
      <c r="BE375" s="242">
        <f>IF(N375="základní",J375,0)</f>
        <v>0</v>
      </c>
      <c r="BF375" s="242">
        <f>IF(N375="snížená",J375,0)</f>
        <v>0</v>
      </c>
      <c r="BG375" s="242">
        <f>IF(N375="zákl. přenesená",J375,0)</f>
        <v>0</v>
      </c>
      <c r="BH375" s="242">
        <f>IF(N375="sníž. přenesená",J375,0)</f>
        <v>0</v>
      </c>
      <c r="BI375" s="242">
        <f>IF(N375="nulová",J375,0)</f>
        <v>0</v>
      </c>
      <c r="BJ375" s="15" t="s">
        <v>93</v>
      </c>
      <c r="BK375" s="242">
        <f>ROUND(I375*H375,2)</f>
        <v>0</v>
      </c>
      <c r="BL375" s="15" t="s">
        <v>196</v>
      </c>
      <c r="BM375" s="241" t="s">
        <v>686</v>
      </c>
    </row>
    <row r="376" spans="1:47" s="2" customFormat="1" ht="12">
      <c r="A376" s="37"/>
      <c r="B376" s="38"/>
      <c r="C376" s="39"/>
      <c r="D376" s="243" t="s">
        <v>183</v>
      </c>
      <c r="E376" s="39"/>
      <c r="F376" s="244" t="s">
        <v>687</v>
      </c>
      <c r="G376" s="39"/>
      <c r="H376" s="39"/>
      <c r="I376" s="245"/>
      <c r="J376" s="39"/>
      <c r="K376" s="39"/>
      <c r="L376" s="43"/>
      <c r="M376" s="246"/>
      <c r="N376" s="247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5" t="s">
        <v>183</v>
      </c>
      <c r="AU376" s="15" t="s">
        <v>95</v>
      </c>
    </row>
    <row r="377" spans="1:51" s="13" customFormat="1" ht="12">
      <c r="A377" s="13"/>
      <c r="B377" s="248"/>
      <c r="C377" s="249"/>
      <c r="D377" s="243" t="s">
        <v>246</v>
      </c>
      <c r="E377" s="250" t="s">
        <v>1</v>
      </c>
      <c r="F377" s="251" t="s">
        <v>204</v>
      </c>
      <c r="G377" s="249"/>
      <c r="H377" s="252">
        <v>6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8" t="s">
        <v>246</v>
      </c>
      <c r="AU377" s="258" t="s">
        <v>95</v>
      </c>
      <c r="AV377" s="13" t="s">
        <v>95</v>
      </c>
      <c r="AW377" s="13" t="s">
        <v>40</v>
      </c>
      <c r="AX377" s="13" t="s">
        <v>93</v>
      </c>
      <c r="AY377" s="258" t="s">
        <v>176</v>
      </c>
    </row>
    <row r="378" spans="1:65" s="2" customFormat="1" ht="21.75" customHeight="1">
      <c r="A378" s="37"/>
      <c r="B378" s="38"/>
      <c r="C378" s="229" t="s">
        <v>688</v>
      </c>
      <c r="D378" s="229" t="s">
        <v>177</v>
      </c>
      <c r="E378" s="230" t="s">
        <v>689</v>
      </c>
      <c r="F378" s="231" t="s">
        <v>690</v>
      </c>
      <c r="G378" s="232" t="s">
        <v>300</v>
      </c>
      <c r="H378" s="233">
        <v>159.1</v>
      </c>
      <c r="I378" s="234"/>
      <c r="J378" s="235">
        <f>ROUND(I378*H378,2)</f>
        <v>0</v>
      </c>
      <c r="K378" s="236"/>
      <c r="L378" s="43"/>
      <c r="M378" s="237" t="s">
        <v>1</v>
      </c>
      <c r="N378" s="238" t="s">
        <v>50</v>
      </c>
      <c r="O378" s="90"/>
      <c r="P378" s="239">
        <f>O378*H378</f>
        <v>0</v>
      </c>
      <c r="Q378" s="239">
        <v>0.00013</v>
      </c>
      <c r="R378" s="239">
        <f>Q378*H378</f>
        <v>0.020682999999999997</v>
      </c>
      <c r="S378" s="239">
        <v>0</v>
      </c>
      <c r="T378" s="240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41" t="s">
        <v>196</v>
      </c>
      <c r="AT378" s="241" t="s">
        <v>177</v>
      </c>
      <c r="AU378" s="241" t="s">
        <v>95</v>
      </c>
      <c r="AY378" s="15" t="s">
        <v>176</v>
      </c>
      <c r="BE378" s="242">
        <f>IF(N378="základní",J378,0)</f>
        <v>0</v>
      </c>
      <c r="BF378" s="242">
        <f>IF(N378="snížená",J378,0)</f>
        <v>0</v>
      </c>
      <c r="BG378" s="242">
        <f>IF(N378="zákl. přenesená",J378,0)</f>
        <v>0</v>
      </c>
      <c r="BH378" s="242">
        <f>IF(N378="sníž. přenesená",J378,0)</f>
        <v>0</v>
      </c>
      <c r="BI378" s="242">
        <f>IF(N378="nulová",J378,0)</f>
        <v>0</v>
      </c>
      <c r="BJ378" s="15" t="s">
        <v>93</v>
      </c>
      <c r="BK378" s="242">
        <f>ROUND(I378*H378,2)</f>
        <v>0</v>
      </c>
      <c r="BL378" s="15" t="s">
        <v>196</v>
      </c>
      <c r="BM378" s="241" t="s">
        <v>691</v>
      </c>
    </row>
    <row r="379" spans="1:47" s="2" customFormat="1" ht="12">
      <c r="A379" s="37"/>
      <c r="B379" s="38"/>
      <c r="C379" s="39"/>
      <c r="D379" s="243" t="s">
        <v>183</v>
      </c>
      <c r="E379" s="39"/>
      <c r="F379" s="244" t="s">
        <v>692</v>
      </c>
      <c r="G379" s="39"/>
      <c r="H379" s="39"/>
      <c r="I379" s="245"/>
      <c r="J379" s="39"/>
      <c r="K379" s="39"/>
      <c r="L379" s="43"/>
      <c r="M379" s="246"/>
      <c r="N379" s="247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5" t="s">
        <v>183</v>
      </c>
      <c r="AU379" s="15" t="s">
        <v>95</v>
      </c>
    </row>
    <row r="380" spans="1:51" s="13" customFormat="1" ht="12">
      <c r="A380" s="13"/>
      <c r="B380" s="248"/>
      <c r="C380" s="249"/>
      <c r="D380" s="243" t="s">
        <v>246</v>
      </c>
      <c r="E380" s="250" t="s">
        <v>1</v>
      </c>
      <c r="F380" s="251" t="s">
        <v>492</v>
      </c>
      <c r="G380" s="249"/>
      <c r="H380" s="252">
        <v>159.1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8" t="s">
        <v>246</v>
      </c>
      <c r="AU380" s="258" t="s">
        <v>95</v>
      </c>
      <c r="AV380" s="13" t="s">
        <v>95</v>
      </c>
      <c r="AW380" s="13" t="s">
        <v>40</v>
      </c>
      <c r="AX380" s="13" t="s">
        <v>93</v>
      </c>
      <c r="AY380" s="258" t="s">
        <v>176</v>
      </c>
    </row>
    <row r="381" spans="1:63" s="12" customFormat="1" ht="22.8" customHeight="1">
      <c r="A381" s="12"/>
      <c r="B381" s="213"/>
      <c r="C381" s="214"/>
      <c r="D381" s="215" t="s">
        <v>84</v>
      </c>
      <c r="E381" s="227" t="s">
        <v>218</v>
      </c>
      <c r="F381" s="227" t="s">
        <v>693</v>
      </c>
      <c r="G381" s="214"/>
      <c r="H381" s="214"/>
      <c r="I381" s="217"/>
      <c r="J381" s="228">
        <f>BK381</f>
        <v>0</v>
      </c>
      <c r="K381" s="214"/>
      <c r="L381" s="219"/>
      <c r="M381" s="220"/>
      <c r="N381" s="221"/>
      <c r="O381" s="221"/>
      <c r="P381" s="222">
        <f>P382+SUM(P383:P394)</f>
        <v>0</v>
      </c>
      <c r="Q381" s="221"/>
      <c r="R381" s="222">
        <f>R382+SUM(R383:R394)</f>
        <v>0.02842</v>
      </c>
      <c r="S381" s="221"/>
      <c r="T381" s="223">
        <f>T382+SUM(T383:T394)</f>
        <v>5.2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4" t="s">
        <v>93</v>
      </c>
      <c r="AT381" s="225" t="s">
        <v>84</v>
      </c>
      <c r="AU381" s="225" t="s">
        <v>93</v>
      </c>
      <c r="AY381" s="224" t="s">
        <v>176</v>
      </c>
      <c r="BK381" s="226">
        <f>BK382+SUM(BK383:BK394)</f>
        <v>0</v>
      </c>
    </row>
    <row r="382" spans="1:65" s="2" customFormat="1" ht="24.15" customHeight="1">
      <c r="A382" s="37"/>
      <c r="B382" s="38"/>
      <c r="C382" s="229" t="s">
        <v>694</v>
      </c>
      <c r="D382" s="229" t="s">
        <v>177</v>
      </c>
      <c r="E382" s="230" t="s">
        <v>695</v>
      </c>
      <c r="F382" s="231" t="s">
        <v>696</v>
      </c>
      <c r="G382" s="232" t="s">
        <v>300</v>
      </c>
      <c r="H382" s="233">
        <v>284.2</v>
      </c>
      <c r="I382" s="234"/>
      <c r="J382" s="235">
        <f>ROUND(I382*H382,2)</f>
        <v>0</v>
      </c>
      <c r="K382" s="236"/>
      <c r="L382" s="43"/>
      <c r="M382" s="237" t="s">
        <v>1</v>
      </c>
      <c r="N382" s="238" t="s">
        <v>50</v>
      </c>
      <c r="O382" s="90"/>
      <c r="P382" s="239">
        <f>O382*H382</f>
        <v>0</v>
      </c>
      <c r="Q382" s="239">
        <v>0.0001</v>
      </c>
      <c r="R382" s="239">
        <f>Q382*H382</f>
        <v>0.02842</v>
      </c>
      <c r="S382" s="239">
        <v>0</v>
      </c>
      <c r="T382" s="240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41" t="s">
        <v>196</v>
      </c>
      <c r="AT382" s="241" t="s">
        <v>177</v>
      </c>
      <c r="AU382" s="241" t="s">
        <v>95</v>
      </c>
      <c r="AY382" s="15" t="s">
        <v>176</v>
      </c>
      <c r="BE382" s="242">
        <f>IF(N382="základní",J382,0)</f>
        <v>0</v>
      </c>
      <c r="BF382" s="242">
        <f>IF(N382="snížená",J382,0)</f>
        <v>0</v>
      </c>
      <c r="BG382" s="242">
        <f>IF(N382="zákl. přenesená",J382,0)</f>
        <v>0</v>
      </c>
      <c r="BH382" s="242">
        <f>IF(N382="sníž. přenesená",J382,0)</f>
        <v>0</v>
      </c>
      <c r="BI382" s="242">
        <f>IF(N382="nulová",J382,0)</f>
        <v>0</v>
      </c>
      <c r="BJ382" s="15" t="s">
        <v>93</v>
      </c>
      <c r="BK382" s="242">
        <f>ROUND(I382*H382,2)</f>
        <v>0</v>
      </c>
      <c r="BL382" s="15" t="s">
        <v>196</v>
      </c>
      <c r="BM382" s="241" t="s">
        <v>697</v>
      </c>
    </row>
    <row r="383" spans="1:47" s="2" customFormat="1" ht="12">
      <c r="A383" s="37"/>
      <c r="B383" s="38"/>
      <c r="C383" s="39"/>
      <c r="D383" s="243" t="s">
        <v>183</v>
      </c>
      <c r="E383" s="39"/>
      <c r="F383" s="244" t="s">
        <v>698</v>
      </c>
      <c r="G383" s="39"/>
      <c r="H383" s="39"/>
      <c r="I383" s="245"/>
      <c r="J383" s="39"/>
      <c r="K383" s="39"/>
      <c r="L383" s="43"/>
      <c r="M383" s="246"/>
      <c r="N383" s="247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5" t="s">
        <v>183</v>
      </c>
      <c r="AU383" s="15" t="s">
        <v>95</v>
      </c>
    </row>
    <row r="384" spans="1:51" s="13" customFormat="1" ht="12">
      <c r="A384" s="13"/>
      <c r="B384" s="248"/>
      <c r="C384" s="249"/>
      <c r="D384" s="243" t="s">
        <v>246</v>
      </c>
      <c r="E384" s="250" t="s">
        <v>1</v>
      </c>
      <c r="F384" s="251" t="s">
        <v>699</v>
      </c>
      <c r="G384" s="249"/>
      <c r="H384" s="252">
        <v>284.2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8" t="s">
        <v>246</v>
      </c>
      <c r="AU384" s="258" t="s">
        <v>95</v>
      </c>
      <c r="AV384" s="13" t="s">
        <v>95</v>
      </c>
      <c r="AW384" s="13" t="s">
        <v>40</v>
      </c>
      <c r="AX384" s="13" t="s">
        <v>93</v>
      </c>
      <c r="AY384" s="258" t="s">
        <v>176</v>
      </c>
    </row>
    <row r="385" spans="1:65" s="2" customFormat="1" ht="24.15" customHeight="1">
      <c r="A385" s="37"/>
      <c r="B385" s="38"/>
      <c r="C385" s="229" t="s">
        <v>700</v>
      </c>
      <c r="D385" s="229" t="s">
        <v>177</v>
      </c>
      <c r="E385" s="230" t="s">
        <v>701</v>
      </c>
      <c r="F385" s="231" t="s">
        <v>702</v>
      </c>
      <c r="G385" s="232" t="s">
        <v>300</v>
      </c>
      <c r="H385" s="233">
        <v>284.2</v>
      </c>
      <c r="I385" s="234"/>
      <c r="J385" s="235">
        <f>ROUND(I385*H385,2)</f>
        <v>0</v>
      </c>
      <c r="K385" s="236"/>
      <c r="L385" s="43"/>
      <c r="M385" s="237" t="s">
        <v>1</v>
      </c>
      <c r="N385" s="238" t="s">
        <v>50</v>
      </c>
      <c r="O385" s="90"/>
      <c r="P385" s="239">
        <f>O385*H385</f>
        <v>0</v>
      </c>
      <c r="Q385" s="239">
        <v>0</v>
      </c>
      <c r="R385" s="239">
        <f>Q385*H385</f>
        <v>0</v>
      </c>
      <c r="S385" s="239">
        <v>0</v>
      </c>
      <c r="T385" s="240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41" t="s">
        <v>196</v>
      </c>
      <c r="AT385" s="241" t="s">
        <v>177</v>
      </c>
      <c r="AU385" s="241" t="s">
        <v>95</v>
      </c>
      <c r="AY385" s="15" t="s">
        <v>176</v>
      </c>
      <c r="BE385" s="242">
        <f>IF(N385="základní",J385,0)</f>
        <v>0</v>
      </c>
      <c r="BF385" s="242">
        <f>IF(N385="snížená",J385,0)</f>
        <v>0</v>
      </c>
      <c r="BG385" s="242">
        <f>IF(N385="zákl. přenesená",J385,0)</f>
        <v>0</v>
      </c>
      <c r="BH385" s="242">
        <f>IF(N385="sníž. přenesená",J385,0)</f>
        <v>0</v>
      </c>
      <c r="BI385" s="242">
        <f>IF(N385="nulová",J385,0)</f>
        <v>0</v>
      </c>
      <c r="BJ385" s="15" t="s">
        <v>93</v>
      </c>
      <c r="BK385" s="242">
        <f>ROUND(I385*H385,2)</f>
        <v>0</v>
      </c>
      <c r="BL385" s="15" t="s">
        <v>196</v>
      </c>
      <c r="BM385" s="241" t="s">
        <v>703</v>
      </c>
    </row>
    <row r="386" spans="1:47" s="2" customFormat="1" ht="12">
      <c r="A386" s="37"/>
      <c r="B386" s="38"/>
      <c r="C386" s="39"/>
      <c r="D386" s="243" t="s">
        <v>183</v>
      </c>
      <c r="E386" s="39"/>
      <c r="F386" s="244" t="s">
        <v>704</v>
      </c>
      <c r="G386" s="39"/>
      <c r="H386" s="39"/>
      <c r="I386" s="245"/>
      <c r="J386" s="39"/>
      <c r="K386" s="39"/>
      <c r="L386" s="43"/>
      <c r="M386" s="246"/>
      <c r="N386" s="247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5" t="s">
        <v>183</v>
      </c>
      <c r="AU386" s="15" t="s">
        <v>95</v>
      </c>
    </row>
    <row r="387" spans="1:51" s="13" customFormat="1" ht="12">
      <c r="A387" s="13"/>
      <c r="B387" s="248"/>
      <c r="C387" s="249"/>
      <c r="D387" s="243" t="s">
        <v>246</v>
      </c>
      <c r="E387" s="250" t="s">
        <v>1</v>
      </c>
      <c r="F387" s="251" t="s">
        <v>699</v>
      </c>
      <c r="G387" s="249"/>
      <c r="H387" s="252">
        <v>284.2</v>
      </c>
      <c r="I387" s="253"/>
      <c r="J387" s="249"/>
      <c r="K387" s="249"/>
      <c r="L387" s="254"/>
      <c r="M387" s="255"/>
      <c r="N387" s="256"/>
      <c r="O387" s="256"/>
      <c r="P387" s="256"/>
      <c r="Q387" s="256"/>
      <c r="R387" s="256"/>
      <c r="S387" s="256"/>
      <c r="T387" s="25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8" t="s">
        <v>246</v>
      </c>
      <c r="AU387" s="258" t="s">
        <v>95</v>
      </c>
      <c r="AV387" s="13" t="s">
        <v>95</v>
      </c>
      <c r="AW387" s="13" t="s">
        <v>40</v>
      </c>
      <c r="AX387" s="13" t="s">
        <v>93</v>
      </c>
      <c r="AY387" s="258" t="s">
        <v>176</v>
      </c>
    </row>
    <row r="388" spans="1:65" s="2" customFormat="1" ht="16.5" customHeight="1">
      <c r="A388" s="37"/>
      <c r="B388" s="38"/>
      <c r="C388" s="229" t="s">
        <v>705</v>
      </c>
      <c r="D388" s="229" t="s">
        <v>177</v>
      </c>
      <c r="E388" s="230" t="s">
        <v>706</v>
      </c>
      <c r="F388" s="231" t="s">
        <v>707</v>
      </c>
      <c r="G388" s="232" t="s">
        <v>300</v>
      </c>
      <c r="H388" s="233">
        <v>252.8</v>
      </c>
      <c r="I388" s="234"/>
      <c r="J388" s="235">
        <f>ROUND(I388*H388,2)</f>
        <v>0</v>
      </c>
      <c r="K388" s="236"/>
      <c r="L388" s="43"/>
      <c r="M388" s="237" t="s">
        <v>1</v>
      </c>
      <c r="N388" s="238" t="s">
        <v>50</v>
      </c>
      <c r="O388" s="90"/>
      <c r="P388" s="239">
        <f>O388*H388</f>
        <v>0</v>
      </c>
      <c r="Q388" s="239">
        <v>0</v>
      </c>
      <c r="R388" s="239">
        <f>Q388*H388</f>
        <v>0</v>
      </c>
      <c r="S388" s="239">
        <v>0</v>
      </c>
      <c r="T388" s="240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1" t="s">
        <v>196</v>
      </c>
      <c r="AT388" s="241" t="s">
        <v>177</v>
      </c>
      <c r="AU388" s="241" t="s">
        <v>95</v>
      </c>
      <c r="AY388" s="15" t="s">
        <v>176</v>
      </c>
      <c r="BE388" s="242">
        <f>IF(N388="základní",J388,0)</f>
        <v>0</v>
      </c>
      <c r="BF388" s="242">
        <f>IF(N388="snížená",J388,0)</f>
        <v>0</v>
      </c>
      <c r="BG388" s="242">
        <f>IF(N388="zákl. přenesená",J388,0)</f>
        <v>0</v>
      </c>
      <c r="BH388" s="242">
        <f>IF(N388="sníž. přenesená",J388,0)</f>
        <v>0</v>
      </c>
      <c r="BI388" s="242">
        <f>IF(N388="nulová",J388,0)</f>
        <v>0</v>
      </c>
      <c r="BJ388" s="15" t="s">
        <v>93</v>
      </c>
      <c r="BK388" s="242">
        <f>ROUND(I388*H388,2)</f>
        <v>0</v>
      </c>
      <c r="BL388" s="15" t="s">
        <v>196</v>
      </c>
      <c r="BM388" s="241" t="s">
        <v>708</v>
      </c>
    </row>
    <row r="389" spans="1:47" s="2" customFormat="1" ht="12">
      <c r="A389" s="37"/>
      <c r="B389" s="38"/>
      <c r="C389" s="39"/>
      <c r="D389" s="243" t="s">
        <v>183</v>
      </c>
      <c r="E389" s="39"/>
      <c r="F389" s="244" t="s">
        <v>709</v>
      </c>
      <c r="G389" s="39"/>
      <c r="H389" s="39"/>
      <c r="I389" s="245"/>
      <c r="J389" s="39"/>
      <c r="K389" s="39"/>
      <c r="L389" s="43"/>
      <c r="M389" s="246"/>
      <c r="N389" s="247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5" t="s">
        <v>183</v>
      </c>
      <c r="AU389" s="15" t="s">
        <v>95</v>
      </c>
    </row>
    <row r="390" spans="1:51" s="13" customFormat="1" ht="12">
      <c r="A390" s="13"/>
      <c r="B390" s="248"/>
      <c r="C390" s="249"/>
      <c r="D390" s="243" t="s">
        <v>246</v>
      </c>
      <c r="E390" s="250" t="s">
        <v>1</v>
      </c>
      <c r="F390" s="251" t="s">
        <v>544</v>
      </c>
      <c r="G390" s="249"/>
      <c r="H390" s="252">
        <v>252.8</v>
      </c>
      <c r="I390" s="253"/>
      <c r="J390" s="249"/>
      <c r="K390" s="249"/>
      <c r="L390" s="254"/>
      <c r="M390" s="255"/>
      <c r="N390" s="256"/>
      <c r="O390" s="256"/>
      <c r="P390" s="256"/>
      <c r="Q390" s="256"/>
      <c r="R390" s="256"/>
      <c r="S390" s="256"/>
      <c r="T390" s="25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8" t="s">
        <v>246</v>
      </c>
      <c r="AU390" s="258" t="s">
        <v>95</v>
      </c>
      <c r="AV390" s="13" t="s">
        <v>95</v>
      </c>
      <c r="AW390" s="13" t="s">
        <v>40</v>
      </c>
      <c r="AX390" s="13" t="s">
        <v>93</v>
      </c>
      <c r="AY390" s="258" t="s">
        <v>176</v>
      </c>
    </row>
    <row r="391" spans="1:65" s="2" customFormat="1" ht="16.5" customHeight="1">
      <c r="A391" s="37"/>
      <c r="B391" s="38"/>
      <c r="C391" s="229" t="s">
        <v>710</v>
      </c>
      <c r="D391" s="229" t="s">
        <v>177</v>
      </c>
      <c r="E391" s="230" t="s">
        <v>711</v>
      </c>
      <c r="F391" s="231" t="s">
        <v>712</v>
      </c>
      <c r="G391" s="232" t="s">
        <v>285</v>
      </c>
      <c r="H391" s="233">
        <v>520</v>
      </c>
      <c r="I391" s="234"/>
      <c r="J391" s="235">
        <f>ROUND(I391*H391,2)</f>
        <v>0</v>
      </c>
      <c r="K391" s="236"/>
      <c r="L391" s="43"/>
      <c r="M391" s="237" t="s">
        <v>1</v>
      </c>
      <c r="N391" s="238" t="s">
        <v>50</v>
      </c>
      <c r="O391" s="90"/>
      <c r="P391" s="239">
        <f>O391*H391</f>
        <v>0</v>
      </c>
      <c r="Q391" s="239">
        <v>0</v>
      </c>
      <c r="R391" s="239">
        <f>Q391*H391</f>
        <v>0</v>
      </c>
      <c r="S391" s="239">
        <v>0.01</v>
      </c>
      <c r="T391" s="240">
        <f>S391*H391</f>
        <v>5.2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41" t="s">
        <v>196</v>
      </c>
      <c r="AT391" s="241" t="s">
        <v>177</v>
      </c>
      <c r="AU391" s="241" t="s">
        <v>95</v>
      </c>
      <c r="AY391" s="15" t="s">
        <v>176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5" t="s">
        <v>93</v>
      </c>
      <c r="BK391" s="242">
        <f>ROUND(I391*H391,2)</f>
        <v>0</v>
      </c>
      <c r="BL391" s="15" t="s">
        <v>196</v>
      </c>
      <c r="BM391" s="241" t="s">
        <v>713</v>
      </c>
    </row>
    <row r="392" spans="1:47" s="2" customFormat="1" ht="12">
      <c r="A392" s="37"/>
      <c r="B392" s="38"/>
      <c r="C392" s="39"/>
      <c r="D392" s="243" t="s">
        <v>183</v>
      </c>
      <c r="E392" s="39"/>
      <c r="F392" s="244" t="s">
        <v>714</v>
      </c>
      <c r="G392" s="39"/>
      <c r="H392" s="39"/>
      <c r="I392" s="245"/>
      <c r="J392" s="39"/>
      <c r="K392" s="39"/>
      <c r="L392" s="43"/>
      <c r="M392" s="246"/>
      <c r="N392" s="247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5" t="s">
        <v>183</v>
      </c>
      <c r="AU392" s="15" t="s">
        <v>95</v>
      </c>
    </row>
    <row r="393" spans="1:51" s="13" customFormat="1" ht="12">
      <c r="A393" s="13"/>
      <c r="B393" s="248"/>
      <c r="C393" s="249"/>
      <c r="D393" s="243" t="s">
        <v>246</v>
      </c>
      <c r="E393" s="250" t="s">
        <v>1</v>
      </c>
      <c r="F393" s="251" t="s">
        <v>715</v>
      </c>
      <c r="G393" s="249"/>
      <c r="H393" s="252">
        <v>520</v>
      </c>
      <c r="I393" s="253"/>
      <c r="J393" s="249"/>
      <c r="K393" s="249"/>
      <c r="L393" s="254"/>
      <c r="M393" s="255"/>
      <c r="N393" s="256"/>
      <c r="O393" s="256"/>
      <c r="P393" s="256"/>
      <c r="Q393" s="256"/>
      <c r="R393" s="256"/>
      <c r="S393" s="256"/>
      <c r="T393" s="25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8" t="s">
        <v>246</v>
      </c>
      <c r="AU393" s="258" t="s">
        <v>95</v>
      </c>
      <c r="AV393" s="13" t="s">
        <v>95</v>
      </c>
      <c r="AW393" s="13" t="s">
        <v>40</v>
      </c>
      <c r="AX393" s="13" t="s">
        <v>93</v>
      </c>
      <c r="AY393" s="258" t="s">
        <v>176</v>
      </c>
    </row>
    <row r="394" spans="1:63" s="12" customFormat="1" ht="20.85" customHeight="1">
      <c r="A394" s="12"/>
      <c r="B394" s="213"/>
      <c r="C394" s="214"/>
      <c r="D394" s="215" t="s">
        <v>84</v>
      </c>
      <c r="E394" s="227" t="s">
        <v>716</v>
      </c>
      <c r="F394" s="227" t="s">
        <v>717</v>
      </c>
      <c r="G394" s="214"/>
      <c r="H394" s="214"/>
      <c r="I394" s="217"/>
      <c r="J394" s="228">
        <f>BK394</f>
        <v>0</v>
      </c>
      <c r="K394" s="214"/>
      <c r="L394" s="219"/>
      <c r="M394" s="220"/>
      <c r="N394" s="221"/>
      <c r="O394" s="221"/>
      <c r="P394" s="222">
        <f>SUM(P395:P418)</f>
        <v>0</v>
      </c>
      <c r="Q394" s="221"/>
      <c r="R394" s="222">
        <f>SUM(R395:R418)</f>
        <v>0</v>
      </c>
      <c r="S394" s="221"/>
      <c r="T394" s="223">
        <f>SUM(T395:T418)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4" t="s">
        <v>93</v>
      </c>
      <c r="AT394" s="225" t="s">
        <v>84</v>
      </c>
      <c r="AU394" s="225" t="s">
        <v>95</v>
      </c>
      <c r="AY394" s="224" t="s">
        <v>176</v>
      </c>
      <c r="BK394" s="226">
        <f>SUM(BK395:BK418)</f>
        <v>0</v>
      </c>
    </row>
    <row r="395" spans="1:65" s="2" customFormat="1" ht="21.75" customHeight="1">
      <c r="A395" s="37"/>
      <c r="B395" s="38"/>
      <c r="C395" s="229" t="s">
        <v>718</v>
      </c>
      <c r="D395" s="229" t="s">
        <v>177</v>
      </c>
      <c r="E395" s="230" t="s">
        <v>719</v>
      </c>
      <c r="F395" s="231" t="s">
        <v>720</v>
      </c>
      <c r="G395" s="232" t="s">
        <v>300</v>
      </c>
      <c r="H395" s="233">
        <v>252.8</v>
      </c>
      <c r="I395" s="234"/>
      <c r="J395" s="235">
        <f>ROUND(I395*H395,2)</f>
        <v>0</v>
      </c>
      <c r="K395" s="236"/>
      <c r="L395" s="43"/>
      <c r="M395" s="237" t="s">
        <v>1</v>
      </c>
      <c r="N395" s="238" t="s">
        <v>50</v>
      </c>
      <c r="O395" s="90"/>
      <c r="P395" s="239">
        <f>O395*H395</f>
        <v>0</v>
      </c>
      <c r="Q395" s="239">
        <v>0</v>
      </c>
      <c r="R395" s="239">
        <f>Q395*H395</f>
        <v>0</v>
      </c>
      <c r="S395" s="239">
        <v>0</v>
      </c>
      <c r="T395" s="240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41" t="s">
        <v>196</v>
      </c>
      <c r="AT395" s="241" t="s">
        <v>177</v>
      </c>
      <c r="AU395" s="241" t="s">
        <v>129</v>
      </c>
      <c r="AY395" s="15" t="s">
        <v>176</v>
      </c>
      <c r="BE395" s="242">
        <f>IF(N395="základní",J395,0)</f>
        <v>0</v>
      </c>
      <c r="BF395" s="242">
        <f>IF(N395="snížená",J395,0)</f>
        <v>0</v>
      </c>
      <c r="BG395" s="242">
        <f>IF(N395="zákl. přenesená",J395,0)</f>
        <v>0</v>
      </c>
      <c r="BH395" s="242">
        <f>IF(N395="sníž. přenesená",J395,0)</f>
        <v>0</v>
      </c>
      <c r="BI395" s="242">
        <f>IF(N395="nulová",J395,0)</f>
        <v>0</v>
      </c>
      <c r="BJ395" s="15" t="s">
        <v>93</v>
      </c>
      <c r="BK395" s="242">
        <f>ROUND(I395*H395,2)</f>
        <v>0</v>
      </c>
      <c r="BL395" s="15" t="s">
        <v>196</v>
      </c>
      <c r="BM395" s="241" t="s">
        <v>721</v>
      </c>
    </row>
    <row r="396" spans="1:47" s="2" customFormat="1" ht="12">
      <c r="A396" s="37"/>
      <c r="B396" s="38"/>
      <c r="C396" s="39"/>
      <c r="D396" s="243" t="s">
        <v>183</v>
      </c>
      <c r="E396" s="39"/>
      <c r="F396" s="244" t="s">
        <v>722</v>
      </c>
      <c r="G396" s="39"/>
      <c r="H396" s="39"/>
      <c r="I396" s="245"/>
      <c r="J396" s="39"/>
      <c r="K396" s="39"/>
      <c r="L396" s="43"/>
      <c r="M396" s="246"/>
      <c r="N396" s="247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5" t="s">
        <v>183</v>
      </c>
      <c r="AU396" s="15" t="s">
        <v>129</v>
      </c>
    </row>
    <row r="397" spans="1:51" s="13" customFormat="1" ht="12">
      <c r="A397" s="13"/>
      <c r="B397" s="248"/>
      <c r="C397" s="249"/>
      <c r="D397" s="243" t="s">
        <v>246</v>
      </c>
      <c r="E397" s="250" t="s">
        <v>1</v>
      </c>
      <c r="F397" s="251" t="s">
        <v>544</v>
      </c>
      <c r="G397" s="249"/>
      <c r="H397" s="252">
        <v>252.8</v>
      </c>
      <c r="I397" s="253"/>
      <c r="J397" s="249"/>
      <c r="K397" s="249"/>
      <c r="L397" s="254"/>
      <c r="M397" s="255"/>
      <c r="N397" s="256"/>
      <c r="O397" s="256"/>
      <c r="P397" s="256"/>
      <c r="Q397" s="256"/>
      <c r="R397" s="256"/>
      <c r="S397" s="256"/>
      <c r="T397" s="25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8" t="s">
        <v>246</v>
      </c>
      <c r="AU397" s="258" t="s">
        <v>129</v>
      </c>
      <c r="AV397" s="13" t="s">
        <v>95</v>
      </c>
      <c r="AW397" s="13" t="s">
        <v>40</v>
      </c>
      <c r="AX397" s="13" t="s">
        <v>93</v>
      </c>
      <c r="AY397" s="258" t="s">
        <v>176</v>
      </c>
    </row>
    <row r="398" spans="1:65" s="2" customFormat="1" ht="24.15" customHeight="1">
      <c r="A398" s="37"/>
      <c r="B398" s="38"/>
      <c r="C398" s="229" t="s">
        <v>723</v>
      </c>
      <c r="D398" s="229" t="s">
        <v>177</v>
      </c>
      <c r="E398" s="230" t="s">
        <v>724</v>
      </c>
      <c r="F398" s="231" t="s">
        <v>725</v>
      </c>
      <c r="G398" s="232" t="s">
        <v>323</v>
      </c>
      <c r="H398" s="233">
        <v>160.764</v>
      </c>
      <c r="I398" s="234"/>
      <c r="J398" s="235">
        <f>ROUND(I398*H398,2)</f>
        <v>0</v>
      </c>
      <c r="K398" s="236"/>
      <c r="L398" s="43"/>
      <c r="M398" s="237" t="s">
        <v>1</v>
      </c>
      <c r="N398" s="238" t="s">
        <v>50</v>
      </c>
      <c r="O398" s="90"/>
      <c r="P398" s="239">
        <f>O398*H398</f>
        <v>0</v>
      </c>
      <c r="Q398" s="239">
        <v>0</v>
      </c>
      <c r="R398" s="239">
        <f>Q398*H398</f>
        <v>0</v>
      </c>
      <c r="S398" s="239">
        <v>0</v>
      </c>
      <c r="T398" s="240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41" t="s">
        <v>196</v>
      </c>
      <c r="AT398" s="241" t="s">
        <v>177</v>
      </c>
      <c r="AU398" s="241" t="s">
        <v>129</v>
      </c>
      <c r="AY398" s="15" t="s">
        <v>176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5" t="s">
        <v>93</v>
      </c>
      <c r="BK398" s="242">
        <f>ROUND(I398*H398,2)</f>
        <v>0</v>
      </c>
      <c r="BL398" s="15" t="s">
        <v>196</v>
      </c>
      <c r="BM398" s="241" t="s">
        <v>726</v>
      </c>
    </row>
    <row r="399" spans="1:47" s="2" customFormat="1" ht="12">
      <c r="A399" s="37"/>
      <c r="B399" s="38"/>
      <c r="C399" s="39"/>
      <c r="D399" s="243" t="s">
        <v>183</v>
      </c>
      <c r="E399" s="39"/>
      <c r="F399" s="244" t="s">
        <v>727</v>
      </c>
      <c r="G399" s="39"/>
      <c r="H399" s="39"/>
      <c r="I399" s="245"/>
      <c r="J399" s="39"/>
      <c r="K399" s="39"/>
      <c r="L399" s="43"/>
      <c r="M399" s="246"/>
      <c r="N399" s="247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5" t="s">
        <v>183</v>
      </c>
      <c r="AU399" s="15" t="s">
        <v>129</v>
      </c>
    </row>
    <row r="400" spans="1:51" s="13" customFormat="1" ht="12">
      <c r="A400" s="13"/>
      <c r="B400" s="248"/>
      <c r="C400" s="249"/>
      <c r="D400" s="243" t="s">
        <v>246</v>
      </c>
      <c r="E400" s="250" t="s">
        <v>1</v>
      </c>
      <c r="F400" s="251" t="s">
        <v>728</v>
      </c>
      <c r="G400" s="249"/>
      <c r="H400" s="252">
        <v>61.548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8" t="s">
        <v>246</v>
      </c>
      <c r="AU400" s="258" t="s">
        <v>129</v>
      </c>
      <c r="AV400" s="13" t="s">
        <v>95</v>
      </c>
      <c r="AW400" s="13" t="s">
        <v>40</v>
      </c>
      <c r="AX400" s="13" t="s">
        <v>85</v>
      </c>
      <c r="AY400" s="258" t="s">
        <v>176</v>
      </c>
    </row>
    <row r="401" spans="1:51" s="13" customFormat="1" ht="12">
      <c r="A401" s="13"/>
      <c r="B401" s="248"/>
      <c r="C401" s="249"/>
      <c r="D401" s="243" t="s">
        <v>246</v>
      </c>
      <c r="E401" s="250" t="s">
        <v>1</v>
      </c>
      <c r="F401" s="251" t="s">
        <v>729</v>
      </c>
      <c r="G401" s="249"/>
      <c r="H401" s="252">
        <v>99.216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8" t="s">
        <v>246</v>
      </c>
      <c r="AU401" s="258" t="s">
        <v>129</v>
      </c>
      <c r="AV401" s="13" t="s">
        <v>95</v>
      </c>
      <c r="AW401" s="13" t="s">
        <v>40</v>
      </c>
      <c r="AX401" s="13" t="s">
        <v>85</v>
      </c>
      <c r="AY401" s="258" t="s">
        <v>176</v>
      </c>
    </row>
    <row r="402" spans="1:65" s="2" customFormat="1" ht="24.15" customHeight="1">
      <c r="A402" s="37"/>
      <c r="B402" s="38"/>
      <c r="C402" s="229" t="s">
        <v>730</v>
      </c>
      <c r="D402" s="229" t="s">
        <v>177</v>
      </c>
      <c r="E402" s="230" t="s">
        <v>731</v>
      </c>
      <c r="F402" s="231" t="s">
        <v>732</v>
      </c>
      <c r="G402" s="232" t="s">
        <v>323</v>
      </c>
      <c r="H402" s="233">
        <v>2250.696</v>
      </c>
      <c r="I402" s="234"/>
      <c r="J402" s="235">
        <f>ROUND(I402*H402,2)</f>
        <v>0</v>
      </c>
      <c r="K402" s="236"/>
      <c r="L402" s="43"/>
      <c r="M402" s="237" t="s">
        <v>1</v>
      </c>
      <c r="N402" s="238" t="s">
        <v>50</v>
      </c>
      <c r="O402" s="90"/>
      <c r="P402" s="239">
        <f>O402*H402</f>
        <v>0</v>
      </c>
      <c r="Q402" s="239">
        <v>0</v>
      </c>
      <c r="R402" s="239">
        <f>Q402*H402</f>
        <v>0</v>
      </c>
      <c r="S402" s="239">
        <v>0</v>
      </c>
      <c r="T402" s="240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41" t="s">
        <v>196</v>
      </c>
      <c r="AT402" s="241" t="s">
        <v>177</v>
      </c>
      <c r="AU402" s="241" t="s">
        <v>129</v>
      </c>
      <c r="AY402" s="15" t="s">
        <v>176</v>
      </c>
      <c r="BE402" s="242">
        <f>IF(N402="základní",J402,0)</f>
        <v>0</v>
      </c>
      <c r="BF402" s="242">
        <f>IF(N402="snížená",J402,0)</f>
        <v>0</v>
      </c>
      <c r="BG402" s="242">
        <f>IF(N402="zákl. přenesená",J402,0)</f>
        <v>0</v>
      </c>
      <c r="BH402" s="242">
        <f>IF(N402="sníž. přenesená",J402,0)</f>
        <v>0</v>
      </c>
      <c r="BI402" s="242">
        <f>IF(N402="nulová",J402,0)</f>
        <v>0</v>
      </c>
      <c r="BJ402" s="15" t="s">
        <v>93</v>
      </c>
      <c r="BK402" s="242">
        <f>ROUND(I402*H402,2)</f>
        <v>0</v>
      </c>
      <c r="BL402" s="15" t="s">
        <v>196</v>
      </c>
      <c r="BM402" s="241" t="s">
        <v>733</v>
      </c>
    </row>
    <row r="403" spans="1:47" s="2" customFormat="1" ht="12">
      <c r="A403" s="37"/>
      <c r="B403" s="38"/>
      <c r="C403" s="39"/>
      <c r="D403" s="243" t="s">
        <v>183</v>
      </c>
      <c r="E403" s="39"/>
      <c r="F403" s="244" t="s">
        <v>732</v>
      </c>
      <c r="G403" s="39"/>
      <c r="H403" s="39"/>
      <c r="I403" s="245"/>
      <c r="J403" s="39"/>
      <c r="K403" s="39"/>
      <c r="L403" s="43"/>
      <c r="M403" s="246"/>
      <c r="N403" s="247"/>
      <c r="O403" s="90"/>
      <c r="P403" s="90"/>
      <c r="Q403" s="90"/>
      <c r="R403" s="90"/>
      <c r="S403" s="90"/>
      <c r="T403" s="91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5" t="s">
        <v>183</v>
      </c>
      <c r="AU403" s="15" t="s">
        <v>129</v>
      </c>
    </row>
    <row r="404" spans="1:51" s="13" customFormat="1" ht="12">
      <c r="A404" s="13"/>
      <c r="B404" s="248"/>
      <c r="C404" s="249"/>
      <c r="D404" s="243" t="s">
        <v>246</v>
      </c>
      <c r="E404" s="250" t="s">
        <v>1</v>
      </c>
      <c r="F404" s="251" t="s">
        <v>734</v>
      </c>
      <c r="G404" s="249"/>
      <c r="H404" s="252">
        <v>2250.696</v>
      </c>
      <c r="I404" s="253"/>
      <c r="J404" s="249"/>
      <c r="K404" s="249"/>
      <c r="L404" s="254"/>
      <c r="M404" s="255"/>
      <c r="N404" s="256"/>
      <c r="O404" s="256"/>
      <c r="P404" s="256"/>
      <c r="Q404" s="256"/>
      <c r="R404" s="256"/>
      <c r="S404" s="256"/>
      <c r="T404" s="25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8" t="s">
        <v>246</v>
      </c>
      <c r="AU404" s="258" t="s">
        <v>129</v>
      </c>
      <c r="AV404" s="13" t="s">
        <v>95</v>
      </c>
      <c r="AW404" s="13" t="s">
        <v>40</v>
      </c>
      <c r="AX404" s="13" t="s">
        <v>85</v>
      </c>
      <c r="AY404" s="258" t="s">
        <v>176</v>
      </c>
    </row>
    <row r="405" spans="1:65" s="2" customFormat="1" ht="24.15" customHeight="1">
      <c r="A405" s="37"/>
      <c r="B405" s="38"/>
      <c r="C405" s="229" t="s">
        <v>735</v>
      </c>
      <c r="D405" s="229" t="s">
        <v>177</v>
      </c>
      <c r="E405" s="230" t="s">
        <v>736</v>
      </c>
      <c r="F405" s="231" t="s">
        <v>737</v>
      </c>
      <c r="G405" s="232" t="s">
        <v>323</v>
      </c>
      <c r="H405" s="233">
        <v>160.764</v>
      </c>
      <c r="I405" s="234"/>
      <c r="J405" s="235">
        <f>ROUND(I405*H405,2)</f>
        <v>0</v>
      </c>
      <c r="K405" s="236"/>
      <c r="L405" s="43"/>
      <c r="M405" s="237" t="s">
        <v>1</v>
      </c>
      <c r="N405" s="238" t="s">
        <v>50</v>
      </c>
      <c r="O405" s="90"/>
      <c r="P405" s="239">
        <f>O405*H405</f>
        <v>0</v>
      </c>
      <c r="Q405" s="239">
        <v>0</v>
      </c>
      <c r="R405" s="239">
        <f>Q405*H405</f>
        <v>0</v>
      </c>
      <c r="S405" s="239">
        <v>0</v>
      </c>
      <c r="T405" s="240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41" t="s">
        <v>196</v>
      </c>
      <c r="AT405" s="241" t="s">
        <v>177</v>
      </c>
      <c r="AU405" s="241" t="s">
        <v>129</v>
      </c>
      <c r="AY405" s="15" t="s">
        <v>176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5" t="s">
        <v>93</v>
      </c>
      <c r="BK405" s="242">
        <f>ROUND(I405*H405,2)</f>
        <v>0</v>
      </c>
      <c r="BL405" s="15" t="s">
        <v>196</v>
      </c>
      <c r="BM405" s="241" t="s">
        <v>738</v>
      </c>
    </row>
    <row r="406" spans="1:47" s="2" customFormat="1" ht="12">
      <c r="A406" s="37"/>
      <c r="B406" s="38"/>
      <c r="C406" s="39"/>
      <c r="D406" s="243" t="s">
        <v>183</v>
      </c>
      <c r="E406" s="39"/>
      <c r="F406" s="244" t="s">
        <v>739</v>
      </c>
      <c r="G406" s="39"/>
      <c r="H406" s="39"/>
      <c r="I406" s="245"/>
      <c r="J406" s="39"/>
      <c r="K406" s="39"/>
      <c r="L406" s="43"/>
      <c r="M406" s="246"/>
      <c r="N406" s="247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5" t="s">
        <v>183</v>
      </c>
      <c r="AU406" s="15" t="s">
        <v>129</v>
      </c>
    </row>
    <row r="407" spans="1:51" s="13" customFormat="1" ht="12">
      <c r="A407" s="13"/>
      <c r="B407" s="248"/>
      <c r="C407" s="249"/>
      <c r="D407" s="243" t="s">
        <v>246</v>
      </c>
      <c r="E407" s="250" t="s">
        <v>1</v>
      </c>
      <c r="F407" s="251" t="s">
        <v>728</v>
      </c>
      <c r="G407" s="249"/>
      <c r="H407" s="252">
        <v>61.548</v>
      </c>
      <c r="I407" s="253"/>
      <c r="J407" s="249"/>
      <c r="K407" s="249"/>
      <c r="L407" s="254"/>
      <c r="M407" s="255"/>
      <c r="N407" s="256"/>
      <c r="O407" s="256"/>
      <c r="P407" s="256"/>
      <c r="Q407" s="256"/>
      <c r="R407" s="256"/>
      <c r="S407" s="256"/>
      <c r="T407" s="25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8" t="s">
        <v>246</v>
      </c>
      <c r="AU407" s="258" t="s">
        <v>129</v>
      </c>
      <c r="AV407" s="13" t="s">
        <v>95</v>
      </c>
      <c r="AW407" s="13" t="s">
        <v>40</v>
      </c>
      <c r="AX407" s="13" t="s">
        <v>85</v>
      </c>
      <c r="AY407" s="258" t="s">
        <v>176</v>
      </c>
    </row>
    <row r="408" spans="1:51" s="13" customFormat="1" ht="12">
      <c r="A408" s="13"/>
      <c r="B408" s="248"/>
      <c r="C408" s="249"/>
      <c r="D408" s="243" t="s">
        <v>246</v>
      </c>
      <c r="E408" s="250" t="s">
        <v>1</v>
      </c>
      <c r="F408" s="251" t="s">
        <v>729</v>
      </c>
      <c r="G408" s="249"/>
      <c r="H408" s="252">
        <v>99.216</v>
      </c>
      <c r="I408" s="253"/>
      <c r="J408" s="249"/>
      <c r="K408" s="249"/>
      <c r="L408" s="254"/>
      <c r="M408" s="255"/>
      <c r="N408" s="256"/>
      <c r="O408" s="256"/>
      <c r="P408" s="256"/>
      <c r="Q408" s="256"/>
      <c r="R408" s="256"/>
      <c r="S408" s="256"/>
      <c r="T408" s="25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8" t="s">
        <v>246</v>
      </c>
      <c r="AU408" s="258" t="s">
        <v>129</v>
      </c>
      <c r="AV408" s="13" t="s">
        <v>95</v>
      </c>
      <c r="AW408" s="13" t="s">
        <v>40</v>
      </c>
      <c r="AX408" s="13" t="s">
        <v>85</v>
      </c>
      <c r="AY408" s="258" t="s">
        <v>176</v>
      </c>
    </row>
    <row r="409" spans="1:65" s="2" customFormat="1" ht="33" customHeight="1">
      <c r="A409" s="37"/>
      <c r="B409" s="38"/>
      <c r="C409" s="229" t="s">
        <v>740</v>
      </c>
      <c r="D409" s="229" t="s">
        <v>177</v>
      </c>
      <c r="E409" s="230" t="s">
        <v>741</v>
      </c>
      <c r="F409" s="231" t="s">
        <v>742</v>
      </c>
      <c r="G409" s="232" t="s">
        <v>323</v>
      </c>
      <c r="H409" s="233">
        <v>273.924</v>
      </c>
      <c r="I409" s="234"/>
      <c r="J409" s="235">
        <f>ROUND(I409*H409,2)</f>
        <v>0</v>
      </c>
      <c r="K409" s="236"/>
      <c r="L409" s="43"/>
      <c r="M409" s="237" t="s">
        <v>1</v>
      </c>
      <c r="N409" s="238" t="s">
        <v>50</v>
      </c>
      <c r="O409" s="90"/>
      <c r="P409" s="239">
        <f>O409*H409</f>
        <v>0</v>
      </c>
      <c r="Q409" s="239">
        <v>0</v>
      </c>
      <c r="R409" s="239">
        <f>Q409*H409</f>
        <v>0</v>
      </c>
      <c r="S409" s="239">
        <v>0</v>
      </c>
      <c r="T409" s="240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41" t="s">
        <v>196</v>
      </c>
      <c r="AT409" s="241" t="s">
        <v>177</v>
      </c>
      <c r="AU409" s="241" t="s">
        <v>129</v>
      </c>
      <c r="AY409" s="15" t="s">
        <v>176</v>
      </c>
      <c r="BE409" s="242">
        <f>IF(N409="základní",J409,0)</f>
        <v>0</v>
      </c>
      <c r="BF409" s="242">
        <f>IF(N409="snížená",J409,0)</f>
        <v>0</v>
      </c>
      <c r="BG409" s="242">
        <f>IF(N409="zákl. přenesená",J409,0)</f>
        <v>0</v>
      </c>
      <c r="BH409" s="242">
        <f>IF(N409="sníž. přenesená",J409,0)</f>
        <v>0</v>
      </c>
      <c r="BI409" s="242">
        <f>IF(N409="nulová",J409,0)</f>
        <v>0</v>
      </c>
      <c r="BJ409" s="15" t="s">
        <v>93</v>
      </c>
      <c r="BK409" s="242">
        <f>ROUND(I409*H409,2)</f>
        <v>0</v>
      </c>
      <c r="BL409" s="15" t="s">
        <v>196</v>
      </c>
      <c r="BM409" s="241" t="s">
        <v>743</v>
      </c>
    </row>
    <row r="410" spans="1:47" s="2" customFormat="1" ht="12">
      <c r="A410" s="37"/>
      <c r="B410" s="38"/>
      <c r="C410" s="39"/>
      <c r="D410" s="243" t="s">
        <v>183</v>
      </c>
      <c r="E410" s="39"/>
      <c r="F410" s="244" t="s">
        <v>744</v>
      </c>
      <c r="G410" s="39"/>
      <c r="H410" s="39"/>
      <c r="I410" s="245"/>
      <c r="J410" s="39"/>
      <c r="K410" s="39"/>
      <c r="L410" s="43"/>
      <c r="M410" s="246"/>
      <c r="N410" s="247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5" t="s">
        <v>183</v>
      </c>
      <c r="AU410" s="15" t="s">
        <v>129</v>
      </c>
    </row>
    <row r="411" spans="1:51" s="13" customFormat="1" ht="12">
      <c r="A411" s="13"/>
      <c r="B411" s="248"/>
      <c r="C411" s="249"/>
      <c r="D411" s="243" t="s">
        <v>246</v>
      </c>
      <c r="E411" s="250" t="s">
        <v>1</v>
      </c>
      <c r="F411" s="251" t="s">
        <v>728</v>
      </c>
      <c r="G411" s="249"/>
      <c r="H411" s="252">
        <v>61.548</v>
      </c>
      <c r="I411" s="253"/>
      <c r="J411" s="249"/>
      <c r="K411" s="249"/>
      <c r="L411" s="254"/>
      <c r="M411" s="255"/>
      <c r="N411" s="256"/>
      <c r="O411" s="256"/>
      <c r="P411" s="256"/>
      <c r="Q411" s="256"/>
      <c r="R411" s="256"/>
      <c r="S411" s="256"/>
      <c r="T411" s="25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8" t="s">
        <v>246</v>
      </c>
      <c r="AU411" s="258" t="s">
        <v>129</v>
      </c>
      <c r="AV411" s="13" t="s">
        <v>95</v>
      </c>
      <c r="AW411" s="13" t="s">
        <v>40</v>
      </c>
      <c r="AX411" s="13" t="s">
        <v>85</v>
      </c>
      <c r="AY411" s="258" t="s">
        <v>176</v>
      </c>
    </row>
    <row r="412" spans="1:51" s="13" customFormat="1" ht="12">
      <c r="A412" s="13"/>
      <c r="B412" s="248"/>
      <c r="C412" s="249"/>
      <c r="D412" s="243" t="s">
        <v>246</v>
      </c>
      <c r="E412" s="250" t="s">
        <v>1</v>
      </c>
      <c r="F412" s="251" t="s">
        <v>745</v>
      </c>
      <c r="G412" s="249"/>
      <c r="H412" s="252">
        <v>212.376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8" t="s">
        <v>246</v>
      </c>
      <c r="AU412" s="258" t="s">
        <v>129</v>
      </c>
      <c r="AV412" s="13" t="s">
        <v>95</v>
      </c>
      <c r="AW412" s="13" t="s">
        <v>40</v>
      </c>
      <c r="AX412" s="13" t="s">
        <v>85</v>
      </c>
      <c r="AY412" s="258" t="s">
        <v>176</v>
      </c>
    </row>
    <row r="413" spans="1:65" s="2" customFormat="1" ht="24.15" customHeight="1">
      <c r="A413" s="37"/>
      <c r="B413" s="38"/>
      <c r="C413" s="229" t="s">
        <v>716</v>
      </c>
      <c r="D413" s="229" t="s">
        <v>177</v>
      </c>
      <c r="E413" s="230" t="s">
        <v>746</v>
      </c>
      <c r="F413" s="231" t="s">
        <v>747</v>
      </c>
      <c r="G413" s="232" t="s">
        <v>323</v>
      </c>
      <c r="H413" s="233">
        <v>18</v>
      </c>
      <c r="I413" s="234"/>
      <c r="J413" s="235">
        <f>ROUND(I413*H413,2)</f>
        <v>0</v>
      </c>
      <c r="K413" s="236"/>
      <c r="L413" s="43"/>
      <c r="M413" s="237" t="s">
        <v>1</v>
      </c>
      <c r="N413" s="238" t="s">
        <v>50</v>
      </c>
      <c r="O413" s="90"/>
      <c r="P413" s="239">
        <f>O413*H413</f>
        <v>0</v>
      </c>
      <c r="Q413" s="239">
        <v>0</v>
      </c>
      <c r="R413" s="239">
        <f>Q413*H413</f>
        <v>0</v>
      </c>
      <c r="S413" s="239">
        <v>0</v>
      </c>
      <c r="T413" s="240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41" t="s">
        <v>196</v>
      </c>
      <c r="AT413" s="241" t="s">
        <v>177</v>
      </c>
      <c r="AU413" s="241" t="s">
        <v>129</v>
      </c>
      <c r="AY413" s="15" t="s">
        <v>176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5" t="s">
        <v>93</v>
      </c>
      <c r="BK413" s="242">
        <f>ROUND(I413*H413,2)</f>
        <v>0</v>
      </c>
      <c r="BL413" s="15" t="s">
        <v>196</v>
      </c>
      <c r="BM413" s="241" t="s">
        <v>748</v>
      </c>
    </row>
    <row r="414" spans="1:47" s="2" customFormat="1" ht="12">
      <c r="A414" s="37"/>
      <c r="B414" s="38"/>
      <c r="C414" s="39"/>
      <c r="D414" s="243" t="s">
        <v>183</v>
      </c>
      <c r="E414" s="39"/>
      <c r="F414" s="244" t="s">
        <v>749</v>
      </c>
      <c r="G414" s="39"/>
      <c r="H414" s="39"/>
      <c r="I414" s="245"/>
      <c r="J414" s="39"/>
      <c r="K414" s="39"/>
      <c r="L414" s="43"/>
      <c r="M414" s="246"/>
      <c r="N414" s="247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5" t="s">
        <v>183</v>
      </c>
      <c r="AU414" s="15" t="s">
        <v>129</v>
      </c>
    </row>
    <row r="415" spans="1:51" s="13" customFormat="1" ht="12">
      <c r="A415" s="13"/>
      <c r="B415" s="248"/>
      <c r="C415" s="249"/>
      <c r="D415" s="243" t="s">
        <v>246</v>
      </c>
      <c r="E415" s="250" t="s">
        <v>1</v>
      </c>
      <c r="F415" s="251" t="s">
        <v>750</v>
      </c>
      <c r="G415" s="249"/>
      <c r="H415" s="252">
        <v>18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8" t="s">
        <v>246</v>
      </c>
      <c r="AU415" s="258" t="s">
        <v>129</v>
      </c>
      <c r="AV415" s="13" t="s">
        <v>95</v>
      </c>
      <c r="AW415" s="13" t="s">
        <v>40</v>
      </c>
      <c r="AX415" s="13" t="s">
        <v>93</v>
      </c>
      <c r="AY415" s="258" t="s">
        <v>176</v>
      </c>
    </row>
    <row r="416" spans="1:65" s="2" customFormat="1" ht="24.15" customHeight="1">
      <c r="A416" s="37"/>
      <c r="B416" s="38"/>
      <c r="C416" s="229" t="s">
        <v>751</v>
      </c>
      <c r="D416" s="229" t="s">
        <v>177</v>
      </c>
      <c r="E416" s="230" t="s">
        <v>752</v>
      </c>
      <c r="F416" s="231" t="s">
        <v>753</v>
      </c>
      <c r="G416" s="232" t="s">
        <v>323</v>
      </c>
      <c r="H416" s="233">
        <v>10</v>
      </c>
      <c r="I416" s="234"/>
      <c r="J416" s="235">
        <f>ROUND(I416*H416,2)</f>
        <v>0</v>
      </c>
      <c r="K416" s="236"/>
      <c r="L416" s="43"/>
      <c r="M416" s="237" t="s">
        <v>1</v>
      </c>
      <c r="N416" s="238" t="s">
        <v>50</v>
      </c>
      <c r="O416" s="90"/>
      <c r="P416" s="239">
        <f>O416*H416</f>
        <v>0</v>
      </c>
      <c r="Q416" s="239">
        <v>0</v>
      </c>
      <c r="R416" s="239">
        <f>Q416*H416</f>
        <v>0</v>
      </c>
      <c r="S416" s="239">
        <v>0</v>
      </c>
      <c r="T416" s="240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41" t="s">
        <v>196</v>
      </c>
      <c r="AT416" s="241" t="s">
        <v>177</v>
      </c>
      <c r="AU416" s="241" t="s">
        <v>129</v>
      </c>
      <c r="AY416" s="15" t="s">
        <v>176</v>
      </c>
      <c r="BE416" s="242">
        <f>IF(N416="základní",J416,0)</f>
        <v>0</v>
      </c>
      <c r="BF416" s="242">
        <f>IF(N416="snížená",J416,0)</f>
        <v>0</v>
      </c>
      <c r="BG416" s="242">
        <f>IF(N416="zákl. přenesená",J416,0)</f>
        <v>0</v>
      </c>
      <c r="BH416" s="242">
        <f>IF(N416="sníž. přenesená",J416,0)</f>
        <v>0</v>
      </c>
      <c r="BI416" s="242">
        <f>IF(N416="nulová",J416,0)</f>
        <v>0</v>
      </c>
      <c r="BJ416" s="15" t="s">
        <v>93</v>
      </c>
      <c r="BK416" s="242">
        <f>ROUND(I416*H416,2)</f>
        <v>0</v>
      </c>
      <c r="BL416" s="15" t="s">
        <v>196</v>
      </c>
      <c r="BM416" s="241" t="s">
        <v>754</v>
      </c>
    </row>
    <row r="417" spans="1:47" s="2" customFormat="1" ht="12">
      <c r="A417" s="37"/>
      <c r="B417" s="38"/>
      <c r="C417" s="39"/>
      <c r="D417" s="243" t="s">
        <v>183</v>
      </c>
      <c r="E417" s="39"/>
      <c r="F417" s="244" t="s">
        <v>755</v>
      </c>
      <c r="G417" s="39"/>
      <c r="H417" s="39"/>
      <c r="I417" s="245"/>
      <c r="J417" s="39"/>
      <c r="K417" s="39"/>
      <c r="L417" s="43"/>
      <c r="M417" s="246"/>
      <c r="N417" s="247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5" t="s">
        <v>183</v>
      </c>
      <c r="AU417" s="15" t="s">
        <v>129</v>
      </c>
    </row>
    <row r="418" spans="1:51" s="13" customFormat="1" ht="12">
      <c r="A418" s="13"/>
      <c r="B418" s="248"/>
      <c r="C418" s="249"/>
      <c r="D418" s="243" t="s">
        <v>246</v>
      </c>
      <c r="E418" s="250" t="s">
        <v>1</v>
      </c>
      <c r="F418" s="251" t="s">
        <v>756</v>
      </c>
      <c r="G418" s="249"/>
      <c r="H418" s="252">
        <v>10</v>
      </c>
      <c r="I418" s="253"/>
      <c r="J418" s="249"/>
      <c r="K418" s="249"/>
      <c r="L418" s="254"/>
      <c r="M418" s="255"/>
      <c r="N418" s="256"/>
      <c r="O418" s="256"/>
      <c r="P418" s="256"/>
      <c r="Q418" s="256"/>
      <c r="R418" s="256"/>
      <c r="S418" s="256"/>
      <c r="T418" s="25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8" t="s">
        <v>246</v>
      </c>
      <c r="AU418" s="258" t="s">
        <v>129</v>
      </c>
      <c r="AV418" s="13" t="s">
        <v>95</v>
      </c>
      <c r="AW418" s="13" t="s">
        <v>40</v>
      </c>
      <c r="AX418" s="13" t="s">
        <v>93</v>
      </c>
      <c r="AY418" s="258" t="s">
        <v>176</v>
      </c>
    </row>
    <row r="419" spans="1:63" s="12" customFormat="1" ht="22.8" customHeight="1">
      <c r="A419" s="12"/>
      <c r="B419" s="213"/>
      <c r="C419" s="214"/>
      <c r="D419" s="215" t="s">
        <v>84</v>
      </c>
      <c r="E419" s="227" t="s">
        <v>757</v>
      </c>
      <c r="F419" s="227" t="s">
        <v>758</v>
      </c>
      <c r="G419" s="214"/>
      <c r="H419" s="214"/>
      <c r="I419" s="217"/>
      <c r="J419" s="228">
        <f>BK419</f>
        <v>0</v>
      </c>
      <c r="K419" s="214"/>
      <c r="L419" s="219"/>
      <c r="M419" s="220"/>
      <c r="N419" s="221"/>
      <c r="O419" s="221"/>
      <c r="P419" s="222">
        <f>SUM(P420:P425)</f>
        <v>0</v>
      </c>
      <c r="Q419" s="221"/>
      <c r="R419" s="222">
        <f>SUM(R420:R425)</f>
        <v>0</v>
      </c>
      <c r="S419" s="221"/>
      <c r="T419" s="223">
        <f>SUM(T420:T425)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24" t="s">
        <v>93</v>
      </c>
      <c r="AT419" s="225" t="s">
        <v>84</v>
      </c>
      <c r="AU419" s="225" t="s">
        <v>93</v>
      </c>
      <c r="AY419" s="224" t="s">
        <v>176</v>
      </c>
      <c r="BK419" s="226">
        <f>SUM(BK420:BK425)</f>
        <v>0</v>
      </c>
    </row>
    <row r="420" spans="1:65" s="2" customFormat="1" ht="33" customHeight="1">
      <c r="A420" s="37"/>
      <c r="B420" s="38"/>
      <c r="C420" s="229" t="s">
        <v>759</v>
      </c>
      <c r="D420" s="229" t="s">
        <v>177</v>
      </c>
      <c r="E420" s="230" t="s">
        <v>760</v>
      </c>
      <c r="F420" s="231" t="s">
        <v>761</v>
      </c>
      <c r="G420" s="232" t="s">
        <v>323</v>
      </c>
      <c r="H420" s="233">
        <v>61.548</v>
      </c>
      <c r="I420" s="234"/>
      <c r="J420" s="235">
        <f>ROUND(I420*H420,2)</f>
        <v>0</v>
      </c>
      <c r="K420" s="236"/>
      <c r="L420" s="43"/>
      <c r="M420" s="237" t="s">
        <v>1</v>
      </c>
      <c r="N420" s="238" t="s">
        <v>50</v>
      </c>
      <c r="O420" s="90"/>
      <c r="P420" s="239">
        <f>O420*H420</f>
        <v>0</v>
      </c>
      <c r="Q420" s="239">
        <v>0</v>
      </c>
      <c r="R420" s="239">
        <f>Q420*H420</f>
        <v>0</v>
      </c>
      <c r="S420" s="239">
        <v>0</v>
      </c>
      <c r="T420" s="240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41" t="s">
        <v>196</v>
      </c>
      <c r="AT420" s="241" t="s">
        <v>177</v>
      </c>
      <c r="AU420" s="241" t="s">
        <v>95</v>
      </c>
      <c r="AY420" s="15" t="s">
        <v>176</v>
      </c>
      <c r="BE420" s="242">
        <f>IF(N420="základní",J420,0)</f>
        <v>0</v>
      </c>
      <c r="BF420" s="242">
        <f>IF(N420="snížená",J420,0)</f>
        <v>0</v>
      </c>
      <c r="BG420" s="242">
        <f>IF(N420="zákl. přenesená",J420,0)</f>
        <v>0</v>
      </c>
      <c r="BH420" s="242">
        <f>IF(N420="sníž. přenesená",J420,0)</f>
        <v>0</v>
      </c>
      <c r="BI420" s="242">
        <f>IF(N420="nulová",J420,0)</f>
        <v>0</v>
      </c>
      <c r="BJ420" s="15" t="s">
        <v>93</v>
      </c>
      <c r="BK420" s="242">
        <f>ROUND(I420*H420,2)</f>
        <v>0</v>
      </c>
      <c r="BL420" s="15" t="s">
        <v>196</v>
      </c>
      <c r="BM420" s="241" t="s">
        <v>762</v>
      </c>
    </row>
    <row r="421" spans="1:47" s="2" customFormat="1" ht="12">
      <c r="A421" s="37"/>
      <c r="B421" s="38"/>
      <c r="C421" s="39"/>
      <c r="D421" s="243" t="s">
        <v>183</v>
      </c>
      <c r="E421" s="39"/>
      <c r="F421" s="244" t="s">
        <v>763</v>
      </c>
      <c r="G421" s="39"/>
      <c r="H421" s="39"/>
      <c r="I421" s="245"/>
      <c r="J421" s="39"/>
      <c r="K421" s="39"/>
      <c r="L421" s="43"/>
      <c r="M421" s="246"/>
      <c r="N421" s="247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5" t="s">
        <v>183</v>
      </c>
      <c r="AU421" s="15" t="s">
        <v>95</v>
      </c>
    </row>
    <row r="422" spans="1:51" s="13" customFormat="1" ht="12">
      <c r="A422" s="13"/>
      <c r="B422" s="248"/>
      <c r="C422" s="249"/>
      <c r="D422" s="243" t="s">
        <v>246</v>
      </c>
      <c r="E422" s="250" t="s">
        <v>1</v>
      </c>
      <c r="F422" s="251" t="s">
        <v>764</v>
      </c>
      <c r="G422" s="249"/>
      <c r="H422" s="252">
        <v>61.548</v>
      </c>
      <c r="I422" s="253"/>
      <c r="J422" s="249"/>
      <c r="K422" s="249"/>
      <c r="L422" s="254"/>
      <c r="M422" s="255"/>
      <c r="N422" s="256"/>
      <c r="O422" s="256"/>
      <c r="P422" s="256"/>
      <c r="Q422" s="256"/>
      <c r="R422" s="256"/>
      <c r="S422" s="256"/>
      <c r="T422" s="25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8" t="s">
        <v>246</v>
      </c>
      <c r="AU422" s="258" t="s">
        <v>95</v>
      </c>
      <c r="AV422" s="13" t="s">
        <v>95</v>
      </c>
      <c r="AW422" s="13" t="s">
        <v>40</v>
      </c>
      <c r="AX422" s="13" t="s">
        <v>93</v>
      </c>
      <c r="AY422" s="258" t="s">
        <v>176</v>
      </c>
    </row>
    <row r="423" spans="1:65" s="2" customFormat="1" ht="44.25" customHeight="1">
      <c r="A423" s="37"/>
      <c r="B423" s="38"/>
      <c r="C423" s="229" t="s">
        <v>765</v>
      </c>
      <c r="D423" s="229" t="s">
        <v>177</v>
      </c>
      <c r="E423" s="230" t="s">
        <v>766</v>
      </c>
      <c r="F423" s="231" t="s">
        <v>767</v>
      </c>
      <c r="G423" s="232" t="s">
        <v>323</v>
      </c>
      <c r="H423" s="233">
        <v>99.216</v>
      </c>
      <c r="I423" s="234"/>
      <c r="J423" s="235">
        <f>ROUND(I423*H423,2)</f>
        <v>0</v>
      </c>
      <c r="K423" s="236"/>
      <c r="L423" s="43"/>
      <c r="M423" s="237" t="s">
        <v>1</v>
      </c>
      <c r="N423" s="238" t="s">
        <v>50</v>
      </c>
      <c r="O423" s="90"/>
      <c r="P423" s="239">
        <f>O423*H423</f>
        <v>0</v>
      </c>
      <c r="Q423" s="239">
        <v>0</v>
      </c>
      <c r="R423" s="239">
        <f>Q423*H423</f>
        <v>0</v>
      </c>
      <c r="S423" s="239">
        <v>0</v>
      </c>
      <c r="T423" s="240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41" t="s">
        <v>196</v>
      </c>
      <c r="AT423" s="241" t="s">
        <v>177</v>
      </c>
      <c r="AU423" s="241" t="s">
        <v>95</v>
      </c>
      <c r="AY423" s="15" t="s">
        <v>176</v>
      </c>
      <c r="BE423" s="242">
        <f>IF(N423="základní",J423,0)</f>
        <v>0</v>
      </c>
      <c r="BF423" s="242">
        <f>IF(N423="snížená",J423,0)</f>
        <v>0</v>
      </c>
      <c r="BG423" s="242">
        <f>IF(N423="zákl. přenesená",J423,0)</f>
        <v>0</v>
      </c>
      <c r="BH423" s="242">
        <f>IF(N423="sníž. přenesená",J423,0)</f>
        <v>0</v>
      </c>
      <c r="BI423" s="242">
        <f>IF(N423="nulová",J423,0)</f>
        <v>0</v>
      </c>
      <c r="BJ423" s="15" t="s">
        <v>93</v>
      </c>
      <c r="BK423" s="242">
        <f>ROUND(I423*H423,2)</f>
        <v>0</v>
      </c>
      <c r="BL423" s="15" t="s">
        <v>196</v>
      </c>
      <c r="BM423" s="241" t="s">
        <v>768</v>
      </c>
    </row>
    <row r="424" spans="1:47" s="2" customFormat="1" ht="12">
      <c r="A424" s="37"/>
      <c r="B424" s="38"/>
      <c r="C424" s="39"/>
      <c r="D424" s="243" t="s">
        <v>183</v>
      </c>
      <c r="E424" s="39"/>
      <c r="F424" s="244" t="s">
        <v>767</v>
      </c>
      <c r="G424" s="39"/>
      <c r="H424" s="39"/>
      <c r="I424" s="245"/>
      <c r="J424" s="39"/>
      <c r="K424" s="39"/>
      <c r="L424" s="43"/>
      <c r="M424" s="246"/>
      <c r="N424" s="247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5" t="s">
        <v>183</v>
      </c>
      <c r="AU424" s="15" t="s">
        <v>95</v>
      </c>
    </row>
    <row r="425" spans="1:51" s="13" customFormat="1" ht="12">
      <c r="A425" s="13"/>
      <c r="B425" s="248"/>
      <c r="C425" s="249"/>
      <c r="D425" s="243" t="s">
        <v>246</v>
      </c>
      <c r="E425" s="250" t="s">
        <v>1</v>
      </c>
      <c r="F425" s="251" t="s">
        <v>729</v>
      </c>
      <c r="G425" s="249"/>
      <c r="H425" s="252">
        <v>99.216</v>
      </c>
      <c r="I425" s="253"/>
      <c r="J425" s="249"/>
      <c r="K425" s="249"/>
      <c r="L425" s="254"/>
      <c r="M425" s="255"/>
      <c r="N425" s="256"/>
      <c r="O425" s="256"/>
      <c r="P425" s="256"/>
      <c r="Q425" s="256"/>
      <c r="R425" s="256"/>
      <c r="S425" s="256"/>
      <c r="T425" s="25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8" t="s">
        <v>246</v>
      </c>
      <c r="AU425" s="258" t="s">
        <v>95</v>
      </c>
      <c r="AV425" s="13" t="s">
        <v>95</v>
      </c>
      <c r="AW425" s="13" t="s">
        <v>40</v>
      </c>
      <c r="AX425" s="13" t="s">
        <v>93</v>
      </c>
      <c r="AY425" s="258" t="s">
        <v>176</v>
      </c>
    </row>
    <row r="426" spans="1:63" s="12" customFormat="1" ht="25.9" customHeight="1">
      <c r="A426" s="12"/>
      <c r="B426" s="213"/>
      <c r="C426" s="214"/>
      <c r="D426" s="215" t="s">
        <v>84</v>
      </c>
      <c r="E426" s="216" t="s">
        <v>769</v>
      </c>
      <c r="F426" s="216" t="s">
        <v>770</v>
      </c>
      <c r="G426" s="214"/>
      <c r="H426" s="214"/>
      <c r="I426" s="217"/>
      <c r="J426" s="218">
        <f>BK426</f>
        <v>0</v>
      </c>
      <c r="K426" s="214"/>
      <c r="L426" s="219"/>
      <c r="M426" s="220"/>
      <c r="N426" s="221"/>
      <c r="O426" s="221"/>
      <c r="P426" s="222">
        <f>P427</f>
        <v>0</v>
      </c>
      <c r="Q426" s="221"/>
      <c r="R426" s="222">
        <f>R427</f>
        <v>0</v>
      </c>
      <c r="S426" s="221"/>
      <c r="T426" s="223">
        <f>T427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4" t="s">
        <v>95</v>
      </c>
      <c r="AT426" s="225" t="s">
        <v>84</v>
      </c>
      <c r="AU426" s="225" t="s">
        <v>85</v>
      </c>
      <c r="AY426" s="224" t="s">
        <v>176</v>
      </c>
      <c r="BK426" s="226">
        <f>BK427</f>
        <v>0</v>
      </c>
    </row>
    <row r="427" spans="1:63" s="12" customFormat="1" ht="22.8" customHeight="1">
      <c r="A427" s="12"/>
      <c r="B427" s="213"/>
      <c r="C427" s="214"/>
      <c r="D427" s="215" t="s">
        <v>84</v>
      </c>
      <c r="E427" s="227" t="s">
        <v>771</v>
      </c>
      <c r="F427" s="227" t="s">
        <v>772</v>
      </c>
      <c r="G427" s="214"/>
      <c r="H427" s="214"/>
      <c r="I427" s="217"/>
      <c r="J427" s="228">
        <f>BK427</f>
        <v>0</v>
      </c>
      <c r="K427" s="214"/>
      <c r="L427" s="219"/>
      <c r="M427" s="220"/>
      <c r="N427" s="221"/>
      <c r="O427" s="221"/>
      <c r="P427" s="222">
        <f>SUM(P428:P430)</f>
        <v>0</v>
      </c>
      <c r="Q427" s="221"/>
      <c r="R427" s="222">
        <f>SUM(R428:R430)</f>
        <v>0</v>
      </c>
      <c r="S427" s="221"/>
      <c r="T427" s="223">
        <f>SUM(T428:T430)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24" t="s">
        <v>95</v>
      </c>
      <c r="AT427" s="225" t="s">
        <v>84</v>
      </c>
      <c r="AU427" s="225" t="s">
        <v>93</v>
      </c>
      <c r="AY427" s="224" t="s">
        <v>176</v>
      </c>
      <c r="BK427" s="226">
        <f>SUM(BK428:BK430)</f>
        <v>0</v>
      </c>
    </row>
    <row r="428" spans="1:65" s="2" customFormat="1" ht="24.15" customHeight="1">
      <c r="A428" s="37"/>
      <c r="B428" s="38"/>
      <c r="C428" s="229" t="s">
        <v>773</v>
      </c>
      <c r="D428" s="229" t="s">
        <v>177</v>
      </c>
      <c r="E428" s="230" t="s">
        <v>774</v>
      </c>
      <c r="F428" s="231" t="s">
        <v>775</v>
      </c>
      <c r="G428" s="232" t="s">
        <v>300</v>
      </c>
      <c r="H428" s="233">
        <v>159.1</v>
      </c>
      <c r="I428" s="234"/>
      <c r="J428" s="235">
        <f>ROUND(I428*H428,2)</f>
        <v>0</v>
      </c>
      <c r="K428" s="236"/>
      <c r="L428" s="43"/>
      <c r="M428" s="237" t="s">
        <v>1</v>
      </c>
      <c r="N428" s="238" t="s">
        <v>50</v>
      </c>
      <c r="O428" s="90"/>
      <c r="P428" s="239">
        <f>O428*H428</f>
        <v>0</v>
      </c>
      <c r="Q428" s="239">
        <v>0</v>
      </c>
      <c r="R428" s="239">
        <f>Q428*H428</f>
        <v>0</v>
      </c>
      <c r="S428" s="239">
        <v>0</v>
      </c>
      <c r="T428" s="240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41" t="s">
        <v>258</v>
      </c>
      <c r="AT428" s="241" t="s">
        <v>177</v>
      </c>
      <c r="AU428" s="241" t="s">
        <v>95</v>
      </c>
      <c r="AY428" s="15" t="s">
        <v>176</v>
      </c>
      <c r="BE428" s="242">
        <f>IF(N428="základní",J428,0)</f>
        <v>0</v>
      </c>
      <c r="BF428" s="242">
        <f>IF(N428="snížená",J428,0)</f>
        <v>0</v>
      </c>
      <c r="BG428" s="242">
        <f>IF(N428="zákl. přenesená",J428,0)</f>
        <v>0</v>
      </c>
      <c r="BH428" s="242">
        <f>IF(N428="sníž. přenesená",J428,0)</f>
        <v>0</v>
      </c>
      <c r="BI428" s="242">
        <f>IF(N428="nulová",J428,0)</f>
        <v>0</v>
      </c>
      <c r="BJ428" s="15" t="s">
        <v>93</v>
      </c>
      <c r="BK428" s="242">
        <f>ROUND(I428*H428,2)</f>
        <v>0</v>
      </c>
      <c r="BL428" s="15" t="s">
        <v>258</v>
      </c>
      <c r="BM428" s="241" t="s">
        <v>776</v>
      </c>
    </row>
    <row r="429" spans="1:47" s="2" customFormat="1" ht="12">
      <c r="A429" s="37"/>
      <c r="B429" s="38"/>
      <c r="C429" s="39"/>
      <c r="D429" s="243" t="s">
        <v>183</v>
      </c>
      <c r="E429" s="39"/>
      <c r="F429" s="244" t="s">
        <v>775</v>
      </c>
      <c r="G429" s="39"/>
      <c r="H429" s="39"/>
      <c r="I429" s="245"/>
      <c r="J429" s="39"/>
      <c r="K429" s="39"/>
      <c r="L429" s="43"/>
      <c r="M429" s="246"/>
      <c r="N429" s="247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5" t="s">
        <v>183</v>
      </c>
      <c r="AU429" s="15" t="s">
        <v>95</v>
      </c>
    </row>
    <row r="430" spans="1:51" s="13" customFormat="1" ht="12">
      <c r="A430" s="13"/>
      <c r="B430" s="248"/>
      <c r="C430" s="249"/>
      <c r="D430" s="243" t="s">
        <v>246</v>
      </c>
      <c r="E430" s="250" t="s">
        <v>1</v>
      </c>
      <c r="F430" s="251" t="s">
        <v>492</v>
      </c>
      <c r="G430" s="249"/>
      <c r="H430" s="252">
        <v>159.1</v>
      </c>
      <c r="I430" s="253"/>
      <c r="J430" s="249"/>
      <c r="K430" s="249"/>
      <c r="L430" s="254"/>
      <c r="M430" s="255"/>
      <c r="N430" s="256"/>
      <c r="O430" s="256"/>
      <c r="P430" s="256"/>
      <c r="Q430" s="256"/>
      <c r="R430" s="256"/>
      <c r="S430" s="256"/>
      <c r="T430" s="25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8" t="s">
        <v>246</v>
      </c>
      <c r="AU430" s="258" t="s">
        <v>95</v>
      </c>
      <c r="AV430" s="13" t="s">
        <v>95</v>
      </c>
      <c r="AW430" s="13" t="s">
        <v>40</v>
      </c>
      <c r="AX430" s="13" t="s">
        <v>93</v>
      </c>
      <c r="AY430" s="258" t="s">
        <v>176</v>
      </c>
    </row>
    <row r="431" spans="1:63" s="12" customFormat="1" ht="25.9" customHeight="1">
      <c r="A431" s="12"/>
      <c r="B431" s="213"/>
      <c r="C431" s="214"/>
      <c r="D431" s="215" t="s">
        <v>84</v>
      </c>
      <c r="E431" s="216" t="s">
        <v>320</v>
      </c>
      <c r="F431" s="216" t="s">
        <v>777</v>
      </c>
      <c r="G431" s="214"/>
      <c r="H431" s="214"/>
      <c r="I431" s="217"/>
      <c r="J431" s="218">
        <f>BK431</f>
        <v>0</v>
      </c>
      <c r="K431" s="214"/>
      <c r="L431" s="219"/>
      <c r="M431" s="220"/>
      <c r="N431" s="221"/>
      <c r="O431" s="221"/>
      <c r="P431" s="222">
        <f>P432+P436</f>
        <v>0</v>
      </c>
      <c r="Q431" s="221"/>
      <c r="R431" s="222">
        <f>R432+R436</f>
        <v>0.00042</v>
      </c>
      <c r="S431" s="221"/>
      <c r="T431" s="223">
        <f>T432+T436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4" t="s">
        <v>129</v>
      </c>
      <c r="AT431" s="225" t="s">
        <v>84</v>
      </c>
      <c r="AU431" s="225" t="s">
        <v>85</v>
      </c>
      <c r="AY431" s="224" t="s">
        <v>176</v>
      </c>
      <c r="BK431" s="226">
        <f>BK432+BK436</f>
        <v>0</v>
      </c>
    </row>
    <row r="432" spans="1:63" s="12" customFormat="1" ht="22.8" customHeight="1">
      <c r="A432" s="12"/>
      <c r="B432" s="213"/>
      <c r="C432" s="214"/>
      <c r="D432" s="215" t="s">
        <v>84</v>
      </c>
      <c r="E432" s="227" t="s">
        <v>778</v>
      </c>
      <c r="F432" s="227" t="s">
        <v>779</v>
      </c>
      <c r="G432" s="214"/>
      <c r="H432" s="214"/>
      <c r="I432" s="217"/>
      <c r="J432" s="228">
        <f>BK432</f>
        <v>0</v>
      </c>
      <c r="K432" s="214"/>
      <c r="L432" s="219"/>
      <c r="M432" s="220"/>
      <c r="N432" s="221"/>
      <c r="O432" s="221"/>
      <c r="P432" s="222">
        <f>SUM(P433:P435)</f>
        <v>0</v>
      </c>
      <c r="Q432" s="221"/>
      <c r="R432" s="222">
        <f>SUM(R433:R435)</f>
        <v>0.00042</v>
      </c>
      <c r="S432" s="221"/>
      <c r="T432" s="223">
        <f>SUM(T433:T435)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4" t="s">
        <v>129</v>
      </c>
      <c r="AT432" s="225" t="s">
        <v>84</v>
      </c>
      <c r="AU432" s="225" t="s">
        <v>93</v>
      </c>
      <c r="AY432" s="224" t="s">
        <v>176</v>
      </c>
      <c r="BK432" s="226">
        <f>SUM(BK433:BK435)</f>
        <v>0</v>
      </c>
    </row>
    <row r="433" spans="1:65" s="2" customFormat="1" ht="33" customHeight="1">
      <c r="A433" s="37"/>
      <c r="B433" s="38"/>
      <c r="C433" s="229" t="s">
        <v>780</v>
      </c>
      <c r="D433" s="229" t="s">
        <v>177</v>
      </c>
      <c r="E433" s="230" t="s">
        <v>781</v>
      </c>
      <c r="F433" s="231" t="s">
        <v>782</v>
      </c>
      <c r="G433" s="232" t="s">
        <v>783</v>
      </c>
      <c r="H433" s="233">
        <v>2</v>
      </c>
      <c r="I433" s="234"/>
      <c r="J433" s="235">
        <f>ROUND(I433*H433,2)</f>
        <v>0</v>
      </c>
      <c r="K433" s="236"/>
      <c r="L433" s="43"/>
      <c r="M433" s="237" t="s">
        <v>1</v>
      </c>
      <c r="N433" s="238" t="s">
        <v>50</v>
      </c>
      <c r="O433" s="90"/>
      <c r="P433" s="239">
        <f>O433*H433</f>
        <v>0</v>
      </c>
      <c r="Q433" s="239">
        <v>0.00021</v>
      </c>
      <c r="R433" s="239">
        <f>Q433*H433</f>
        <v>0.00042</v>
      </c>
      <c r="S433" s="239">
        <v>0</v>
      </c>
      <c r="T433" s="240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41" t="s">
        <v>627</v>
      </c>
      <c r="AT433" s="241" t="s">
        <v>177</v>
      </c>
      <c r="AU433" s="241" t="s">
        <v>95</v>
      </c>
      <c r="AY433" s="15" t="s">
        <v>176</v>
      </c>
      <c r="BE433" s="242">
        <f>IF(N433="základní",J433,0)</f>
        <v>0</v>
      </c>
      <c r="BF433" s="242">
        <f>IF(N433="snížená",J433,0)</f>
        <v>0</v>
      </c>
      <c r="BG433" s="242">
        <f>IF(N433="zákl. přenesená",J433,0)</f>
        <v>0</v>
      </c>
      <c r="BH433" s="242">
        <f>IF(N433="sníž. přenesená",J433,0)</f>
        <v>0</v>
      </c>
      <c r="BI433" s="242">
        <f>IF(N433="nulová",J433,0)</f>
        <v>0</v>
      </c>
      <c r="BJ433" s="15" t="s">
        <v>93</v>
      </c>
      <c r="BK433" s="242">
        <f>ROUND(I433*H433,2)</f>
        <v>0</v>
      </c>
      <c r="BL433" s="15" t="s">
        <v>627</v>
      </c>
      <c r="BM433" s="241" t="s">
        <v>784</v>
      </c>
    </row>
    <row r="434" spans="1:47" s="2" customFormat="1" ht="12">
      <c r="A434" s="37"/>
      <c r="B434" s="38"/>
      <c r="C434" s="39"/>
      <c r="D434" s="243" t="s">
        <v>183</v>
      </c>
      <c r="E434" s="39"/>
      <c r="F434" s="244" t="s">
        <v>782</v>
      </c>
      <c r="G434" s="39"/>
      <c r="H434" s="39"/>
      <c r="I434" s="245"/>
      <c r="J434" s="39"/>
      <c r="K434" s="39"/>
      <c r="L434" s="43"/>
      <c r="M434" s="246"/>
      <c r="N434" s="247"/>
      <c r="O434" s="90"/>
      <c r="P434" s="90"/>
      <c r="Q434" s="90"/>
      <c r="R434" s="90"/>
      <c r="S434" s="90"/>
      <c r="T434" s="91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5" t="s">
        <v>183</v>
      </c>
      <c r="AU434" s="15" t="s">
        <v>95</v>
      </c>
    </row>
    <row r="435" spans="1:51" s="13" customFormat="1" ht="12">
      <c r="A435" s="13"/>
      <c r="B435" s="248"/>
      <c r="C435" s="249"/>
      <c r="D435" s="243" t="s">
        <v>246</v>
      </c>
      <c r="E435" s="250" t="s">
        <v>1</v>
      </c>
      <c r="F435" s="251" t="s">
        <v>95</v>
      </c>
      <c r="G435" s="249"/>
      <c r="H435" s="252">
        <v>2</v>
      </c>
      <c r="I435" s="253"/>
      <c r="J435" s="249"/>
      <c r="K435" s="249"/>
      <c r="L435" s="254"/>
      <c r="M435" s="255"/>
      <c r="N435" s="256"/>
      <c r="O435" s="256"/>
      <c r="P435" s="256"/>
      <c r="Q435" s="256"/>
      <c r="R435" s="256"/>
      <c r="S435" s="256"/>
      <c r="T435" s="25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8" t="s">
        <v>246</v>
      </c>
      <c r="AU435" s="258" t="s">
        <v>95</v>
      </c>
      <c r="AV435" s="13" t="s">
        <v>95</v>
      </c>
      <c r="AW435" s="13" t="s">
        <v>40</v>
      </c>
      <c r="AX435" s="13" t="s">
        <v>93</v>
      </c>
      <c r="AY435" s="258" t="s">
        <v>176</v>
      </c>
    </row>
    <row r="436" spans="1:63" s="12" customFormat="1" ht="22.8" customHeight="1">
      <c r="A436" s="12"/>
      <c r="B436" s="213"/>
      <c r="C436" s="214"/>
      <c r="D436" s="215" t="s">
        <v>84</v>
      </c>
      <c r="E436" s="227" t="s">
        <v>785</v>
      </c>
      <c r="F436" s="227" t="s">
        <v>786</v>
      </c>
      <c r="G436" s="214"/>
      <c r="H436" s="214"/>
      <c r="I436" s="217"/>
      <c r="J436" s="228">
        <f>BK436</f>
        <v>0</v>
      </c>
      <c r="K436" s="214"/>
      <c r="L436" s="219"/>
      <c r="M436" s="220"/>
      <c r="N436" s="221"/>
      <c r="O436" s="221"/>
      <c r="P436" s="222">
        <f>SUM(P437:P444)</f>
        <v>0</v>
      </c>
      <c r="Q436" s="221"/>
      <c r="R436" s="222">
        <f>SUM(R437:R444)</f>
        <v>0</v>
      </c>
      <c r="S436" s="221"/>
      <c r="T436" s="223">
        <f>SUM(T437:T444)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24" t="s">
        <v>129</v>
      </c>
      <c r="AT436" s="225" t="s">
        <v>84</v>
      </c>
      <c r="AU436" s="225" t="s">
        <v>93</v>
      </c>
      <c r="AY436" s="224" t="s">
        <v>176</v>
      </c>
      <c r="BK436" s="226">
        <f>SUM(BK437:BK444)</f>
        <v>0</v>
      </c>
    </row>
    <row r="437" spans="1:65" s="2" customFormat="1" ht="24.15" customHeight="1">
      <c r="A437" s="37"/>
      <c r="B437" s="38"/>
      <c r="C437" s="229" t="s">
        <v>787</v>
      </c>
      <c r="D437" s="229" t="s">
        <v>177</v>
      </c>
      <c r="E437" s="230" t="s">
        <v>788</v>
      </c>
      <c r="F437" s="231" t="s">
        <v>789</v>
      </c>
      <c r="G437" s="232" t="s">
        <v>334</v>
      </c>
      <c r="H437" s="233">
        <v>416.189</v>
      </c>
      <c r="I437" s="234"/>
      <c r="J437" s="235">
        <f>ROUND(I437*H437,2)</f>
        <v>0</v>
      </c>
      <c r="K437" s="236"/>
      <c r="L437" s="43"/>
      <c r="M437" s="237" t="s">
        <v>1</v>
      </c>
      <c r="N437" s="238" t="s">
        <v>50</v>
      </c>
      <c r="O437" s="90"/>
      <c r="P437" s="239">
        <f>O437*H437</f>
        <v>0</v>
      </c>
      <c r="Q437" s="239">
        <v>0</v>
      </c>
      <c r="R437" s="239">
        <f>Q437*H437</f>
        <v>0</v>
      </c>
      <c r="S437" s="239">
        <v>0</v>
      </c>
      <c r="T437" s="240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41" t="s">
        <v>627</v>
      </c>
      <c r="AT437" s="241" t="s">
        <v>177</v>
      </c>
      <c r="AU437" s="241" t="s">
        <v>95</v>
      </c>
      <c r="AY437" s="15" t="s">
        <v>176</v>
      </c>
      <c r="BE437" s="242">
        <f>IF(N437="základní",J437,0)</f>
        <v>0</v>
      </c>
      <c r="BF437" s="242">
        <f>IF(N437="snížená",J437,0)</f>
        <v>0</v>
      </c>
      <c r="BG437" s="242">
        <f>IF(N437="zákl. přenesená",J437,0)</f>
        <v>0</v>
      </c>
      <c r="BH437" s="242">
        <f>IF(N437="sníž. přenesená",J437,0)</f>
        <v>0</v>
      </c>
      <c r="BI437" s="242">
        <f>IF(N437="nulová",J437,0)</f>
        <v>0</v>
      </c>
      <c r="BJ437" s="15" t="s">
        <v>93</v>
      </c>
      <c r="BK437" s="242">
        <f>ROUND(I437*H437,2)</f>
        <v>0</v>
      </c>
      <c r="BL437" s="15" t="s">
        <v>627</v>
      </c>
      <c r="BM437" s="241" t="s">
        <v>790</v>
      </c>
    </row>
    <row r="438" spans="1:47" s="2" customFormat="1" ht="12">
      <c r="A438" s="37"/>
      <c r="B438" s="38"/>
      <c r="C438" s="39"/>
      <c r="D438" s="243" t="s">
        <v>183</v>
      </c>
      <c r="E438" s="39"/>
      <c r="F438" s="244" t="s">
        <v>791</v>
      </c>
      <c r="G438" s="39"/>
      <c r="H438" s="39"/>
      <c r="I438" s="245"/>
      <c r="J438" s="39"/>
      <c r="K438" s="39"/>
      <c r="L438" s="43"/>
      <c r="M438" s="246"/>
      <c r="N438" s="247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5" t="s">
        <v>183</v>
      </c>
      <c r="AU438" s="15" t="s">
        <v>95</v>
      </c>
    </row>
    <row r="439" spans="1:51" s="13" customFormat="1" ht="12">
      <c r="A439" s="13"/>
      <c r="B439" s="248"/>
      <c r="C439" s="249"/>
      <c r="D439" s="243" t="s">
        <v>246</v>
      </c>
      <c r="E439" s="250" t="s">
        <v>1</v>
      </c>
      <c r="F439" s="251" t="s">
        <v>398</v>
      </c>
      <c r="G439" s="249"/>
      <c r="H439" s="252">
        <v>486.372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8" t="s">
        <v>246</v>
      </c>
      <c r="AU439" s="258" t="s">
        <v>95</v>
      </c>
      <c r="AV439" s="13" t="s">
        <v>95</v>
      </c>
      <c r="AW439" s="13" t="s">
        <v>40</v>
      </c>
      <c r="AX439" s="13" t="s">
        <v>85</v>
      </c>
      <c r="AY439" s="258" t="s">
        <v>176</v>
      </c>
    </row>
    <row r="440" spans="1:51" s="13" customFormat="1" ht="12">
      <c r="A440" s="13"/>
      <c r="B440" s="248"/>
      <c r="C440" s="249"/>
      <c r="D440" s="243" t="s">
        <v>246</v>
      </c>
      <c r="E440" s="250" t="s">
        <v>1</v>
      </c>
      <c r="F440" s="251" t="s">
        <v>399</v>
      </c>
      <c r="G440" s="249"/>
      <c r="H440" s="252">
        <v>-70.183</v>
      </c>
      <c r="I440" s="253"/>
      <c r="J440" s="249"/>
      <c r="K440" s="249"/>
      <c r="L440" s="254"/>
      <c r="M440" s="255"/>
      <c r="N440" s="256"/>
      <c r="O440" s="256"/>
      <c r="P440" s="256"/>
      <c r="Q440" s="256"/>
      <c r="R440" s="256"/>
      <c r="S440" s="256"/>
      <c r="T440" s="25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8" t="s">
        <v>246</v>
      </c>
      <c r="AU440" s="258" t="s">
        <v>95</v>
      </c>
      <c r="AV440" s="13" t="s">
        <v>95</v>
      </c>
      <c r="AW440" s="13" t="s">
        <v>40</v>
      </c>
      <c r="AX440" s="13" t="s">
        <v>85</v>
      </c>
      <c r="AY440" s="258" t="s">
        <v>176</v>
      </c>
    </row>
    <row r="441" spans="1:65" s="2" customFormat="1" ht="24.15" customHeight="1">
      <c r="A441" s="37"/>
      <c r="B441" s="38"/>
      <c r="C441" s="229" t="s">
        <v>792</v>
      </c>
      <c r="D441" s="229" t="s">
        <v>177</v>
      </c>
      <c r="E441" s="230" t="s">
        <v>793</v>
      </c>
      <c r="F441" s="231" t="s">
        <v>794</v>
      </c>
      <c r="G441" s="232" t="s">
        <v>334</v>
      </c>
      <c r="H441" s="233">
        <v>143.89</v>
      </c>
      <c r="I441" s="234"/>
      <c r="J441" s="235">
        <f>ROUND(I441*H441,2)</f>
        <v>0</v>
      </c>
      <c r="K441" s="236"/>
      <c r="L441" s="43"/>
      <c r="M441" s="237" t="s">
        <v>1</v>
      </c>
      <c r="N441" s="238" t="s">
        <v>50</v>
      </c>
      <c r="O441" s="90"/>
      <c r="P441" s="239">
        <f>O441*H441</f>
        <v>0</v>
      </c>
      <c r="Q441" s="239">
        <v>0</v>
      </c>
      <c r="R441" s="239">
        <f>Q441*H441</f>
        <v>0</v>
      </c>
      <c r="S441" s="239">
        <v>0</v>
      </c>
      <c r="T441" s="240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41" t="s">
        <v>627</v>
      </c>
      <c r="AT441" s="241" t="s">
        <v>177</v>
      </c>
      <c r="AU441" s="241" t="s">
        <v>95</v>
      </c>
      <c r="AY441" s="15" t="s">
        <v>176</v>
      </c>
      <c r="BE441" s="242">
        <f>IF(N441="základní",J441,0)</f>
        <v>0</v>
      </c>
      <c r="BF441" s="242">
        <f>IF(N441="snížená",J441,0)</f>
        <v>0</v>
      </c>
      <c r="BG441" s="242">
        <f>IF(N441="zákl. přenesená",J441,0)</f>
        <v>0</v>
      </c>
      <c r="BH441" s="242">
        <f>IF(N441="sníž. přenesená",J441,0)</f>
        <v>0</v>
      </c>
      <c r="BI441" s="242">
        <f>IF(N441="nulová",J441,0)</f>
        <v>0</v>
      </c>
      <c r="BJ441" s="15" t="s">
        <v>93</v>
      </c>
      <c r="BK441" s="242">
        <f>ROUND(I441*H441,2)</f>
        <v>0</v>
      </c>
      <c r="BL441" s="15" t="s">
        <v>627</v>
      </c>
      <c r="BM441" s="241" t="s">
        <v>795</v>
      </c>
    </row>
    <row r="442" spans="1:47" s="2" customFormat="1" ht="12">
      <c r="A442" s="37"/>
      <c r="B442" s="38"/>
      <c r="C442" s="39"/>
      <c r="D442" s="243" t="s">
        <v>183</v>
      </c>
      <c r="E442" s="39"/>
      <c r="F442" s="244" t="s">
        <v>796</v>
      </c>
      <c r="G442" s="39"/>
      <c r="H442" s="39"/>
      <c r="I442" s="245"/>
      <c r="J442" s="39"/>
      <c r="K442" s="39"/>
      <c r="L442" s="43"/>
      <c r="M442" s="246"/>
      <c r="N442" s="247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5" t="s">
        <v>183</v>
      </c>
      <c r="AU442" s="15" t="s">
        <v>95</v>
      </c>
    </row>
    <row r="443" spans="1:51" s="13" customFormat="1" ht="12">
      <c r="A443" s="13"/>
      <c r="B443" s="248"/>
      <c r="C443" s="249"/>
      <c r="D443" s="243" t="s">
        <v>246</v>
      </c>
      <c r="E443" s="250" t="s">
        <v>1</v>
      </c>
      <c r="F443" s="251" t="s">
        <v>405</v>
      </c>
      <c r="G443" s="249"/>
      <c r="H443" s="252">
        <v>167.504</v>
      </c>
      <c r="I443" s="253"/>
      <c r="J443" s="249"/>
      <c r="K443" s="249"/>
      <c r="L443" s="254"/>
      <c r="M443" s="255"/>
      <c r="N443" s="256"/>
      <c r="O443" s="256"/>
      <c r="P443" s="256"/>
      <c r="Q443" s="256"/>
      <c r="R443" s="256"/>
      <c r="S443" s="256"/>
      <c r="T443" s="25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8" t="s">
        <v>246</v>
      </c>
      <c r="AU443" s="258" t="s">
        <v>95</v>
      </c>
      <c r="AV443" s="13" t="s">
        <v>95</v>
      </c>
      <c r="AW443" s="13" t="s">
        <v>40</v>
      </c>
      <c r="AX443" s="13" t="s">
        <v>85</v>
      </c>
      <c r="AY443" s="258" t="s">
        <v>176</v>
      </c>
    </row>
    <row r="444" spans="1:51" s="13" customFormat="1" ht="12">
      <c r="A444" s="13"/>
      <c r="B444" s="248"/>
      <c r="C444" s="249"/>
      <c r="D444" s="243" t="s">
        <v>246</v>
      </c>
      <c r="E444" s="250" t="s">
        <v>1</v>
      </c>
      <c r="F444" s="251" t="s">
        <v>417</v>
      </c>
      <c r="G444" s="249"/>
      <c r="H444" s="252">
        <v>-23.614</v>
      </c>
      <c r="I444" s="253"/>
      <c r="J444" s="249"/>
      <c r="K444" s="249"/>
      <c r="L444" s="254"/>
      <c r="M444" s="274"/>
      <c r="N444" s="275"/>
      <c r="O444" s="275"/>
      <c r="P444" s="275"/>
      <c r="Q444" s="275"/>
      <c r="R444" s="275"/>
      <c r="S444" s="275"/>
      <c r="T444" s="27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8" t="s">
        <v>246</v>
      </c>
      <c r="AU444" s="258" t="s">
        <v>95</v>
      </c>
      <c r="AV444" s="13" t="s">
        <v>95</v>
      </c>
      <c r="AW444" s="13" t="s">
        <v>40</v>
      </c>
      <c r="AX444" s="13" t="s">
        <v>85</v>
      </c>
      <c r="AY444" s="258" t="s">
        <v>176</v>
      </c>
    </row>
    <row r="445" spans="1:31" s="2" customFormat="1" ht="6.95" customHeight="1">
      <c r="A445" s="37"/>
      <c r="B445" s="65"/>
      <c r="C445" s="66"/>
      <c r="D445" s="66"/>
      <c r="E445" s="66"/>
      <c r="F445" s="66"/>
      <c r="G445" s="66"/>
      <c r="H445" s="66"/>
      <c r="I445" s="66"/>
      <c r="J445" s="66"/>
      <c r="K445" s="66"/>
      <c r="L445" s="43"/>
      <c r="M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</sheetData>
  <sheetProtection password="CC35" sheet="1" objects="1" scenarios="1" formatColumns="0" formatRows="0" autoFilter="0"/>
  <autoFilter ref="C130:K444"/>
  <mergeCells count="9">
    <mergeCell ref="E7:H7"/>
    <mergeCell ref="E9:H9"/>
    <mergeCell ref="E18:H18"/>
    <mergeCell ref="E27:H27"/>
    <mergeCell ref="E84:H84"/>
    <mergeCell ref="E86:H86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52" t="s">
        <v>797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100</v>
      </c>
      <c r="G11" s="37"/>
      <c r="H11" s="37"/>
      <c r="I11" s="150" t="s">
        <v>20</v>
      </c>
      <c r="J11" s="140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263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33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39</v>
      </c>
      <c r="F21" s="37"/>
      <c r="G21" s="37"/>
      <c r="H21" s="37"/>
      <c r="I21" s="150" t="s">
        <v>34</v>
      </c>
      <c r="J21" s="140" t="s">
        <v>147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ROUND((SUM(BE128:BE350)),2)</f>
        <v>0</v>
      </c>
      <c r="G33" s="37"/>
      <c r="H33" s="37"/>
      <c r="I33" s="166">
        <v>0.21</v>
      </c>
      <c r="J33" s="165">
        <f>ROUND(((SUM(BE128:BE350))*I33),2)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ROUND((SUM(BF128:BF350)),2)</f>
        <v>0</v>
      </c>
      <c r="G34" s="37"/>
      <c r="H34" s="37"/>
      <c r="I34" s="166">
        <v>0.15</v>
      </c>
      <c r="J34" s="165">
        <f>ROUND(((SUM(BF128:BF350))*I34),2)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ROUND((SUM(BG128:BG350)),2)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ROUND((SUM(BH128:BH350)),2)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ROUND((SUM(BI128:BI350)),2)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30" customHeight="1" hidden="1">
      <c r="A86" s="37"/>
      <c r="B86" s="38"/>
      <c r="C86" s="39"/>
      <c r="D86" s="39"/>
      <c r="E86" s="75" t="str">
        <f>E9</f>
        <v>2022_3.2 - IO 02 Stoka B ( v soupis dl. 12,4 m na pozemku 168/17)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 - 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>Město Třeboň</v>
      </c>
      <c r="G90" s="39"/>
      <c r="H90" s="39"/>
      <c r="I90" s="30" t="s">
        <v>37</v>
      </c>
      <c r="J90" s="35" t="str">
        <f>E21</f>
        <v>Vodohospodářský rozvoj a výstavba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J128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264</v>
      </c>
      <c r="E96" s="193"/>
      <c r="F96" s="193"/>
      <c r="G96" s="193"/>
      <c r="H96" s="193"/>
      <c r="I96" s="193"/>
      <c r="J96" s="194">
        <f>J129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265</v>
      </c>
      <c r="E97" s="198"/>
      <c r="F97" s="198"/>
      <c r="G97" s="198"/>
      <c r="H97" s="198"/>
      <c r="I97" s="198"/>
      <c r="J97" s="199">
        <f>J130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267</v>
      </c>
      <c r="E98" s="198"/>
      <c r="F98" s="198"/>
      <c r="G98" s="198"/>
      <c r="H98" s="198"/>
      <c r="I98" s="198"/>
      <c r="J98" s="199">
        <f>J230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268</v>
      </c>
      <c r="E99" s="198"/>
      <c r="F99" s="198"/>
      <c r="G99" s="198"/>
      <c r="H99" s="198"/>
      <c r="I99" s="198"/>
      <c r="J99" s="199">
        <f>J234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269</v>
      </c>
      <c r="E100" s="198"/>
      <c r="F100" s="198"/>
      <c r="G100" s="198"/>
      <c r="H100" s="198"/>
      <c r="I100" s="198"/>
      <c r="J100" s="199">
        <f>J241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6"/>
      <c r="C101" s="132"/>
      <c r="D101" s="197" t="s">
        <v>271</v>
      </c>
      <c r="E101" s="198"/>
      <c r="F101" s="198"/>
      <c r="G101" s="198"/>
      <c r="H101" s="198"/>
      <c r="I101" s="198"/>
      <c r="J101" s="199">
        <f>J266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272</v>
      </c>
      <c r="E102" s="198"/>
      <c r="F102" s="198"/>
      <c r="G102" s="198"/>
      <c r="H102" s="198"/>
      <c r="I102" s="198"/>
      <c r="J102" s="199">
        <f>J294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 hidden="1">
      <c r="A103" s="10"/>
      <c r="B103" s="196"/>
      <c r="C103" s="132"/>
      <c r="D103" s="197" t="s">
        <v>273</v>
      </c>
      <c r="E103" s="198"/>
      <c r="F103" s="198"/>
      <c r="G103" s="198"/>
      <c r="H103" s="198"/>
      <c r="I103" s="198"/>
      <c r="J103" s="199">
        <f>J307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6"/>
      <c r="C104" s="132"/>
      <c r="D104" s="197" t="s">
        <v>274</v>
      </c>
      <c r="E104" s="198"/>
      <c r="F104" s="198"/>
      <c r="G104" s="198"/>
      <c r="H104" s="198"/>
      <c r="I104" s="198"/>
      <c r="J104" s="199">
        <f>J329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90"/>
      <c r="C105" s="191"/>
      <c r="D105" s="192" t="s">
        <v>275</v>
      </c>
      <c r="E105" s="193"/>
      <c r="F105" s="193"/>
      <c r="G105" s="193"/>
      <c r="H105" s="193"/>
      <c r="I105" s="193"/>
      <c r="J105" s="194">
        <f>J336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96"/>
      <c r="C106" s="132"/>
      <c r="D106" s="197" t="s">
        <v>276</v>
      </c>
      <c r="E106" s="198"/>
      <c r="F106" s="198"/>
      <c r="G106" s="198"/>
      <c r="H106" s="198"/>
      <c r="I106" s="198"/>
      <c r="J106" s="199">
        <f>J337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90"/>
      <c r="C107" s="191"/>
      <c r="D107" s="192" t="s">
        <v>277</v>
      </c>
      <c r="E107" s="193"/>
      <c r="F107" s="193"/>
      <c r="G107" s="193"/>
      <c r="H107" s="193"/>
      <c r="I107" s="193"/>
      <c r="J107" s="194">
        <f>J341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96"/>
      <c r="C108" s="132"/>
      <c r="D108" s="197" t="s">
        <v>279</v>
      </c>
      <c r="E108" s="198"/>
      <c r="F108" s="198"/>
      <c r="G108" s="198"/>
      <c r="H108" s="198"/>
      <c r="I108" s="198"/>
      <c r="J108" s="199">
        <f>J342</f>
        <v>0</v>
      </c>
      <c r="K108" s="132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 hidden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ht="12" hidden="1"/>
    <row r="112" ht="12" hidden="1"/>
    <row r="113" ht="12" hidden="1"/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1" t="s">
        <v>160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85" t="str">
        <f>E7</f>
        <v>Odkanalizování Holičky</v>
      </c>
      <c r="F118" s="30"/>
      <c r="G118" s="30"/>
      <c r="H118" s="30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141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30" customHeight="1">
      <c r="A120" s="37"/>
      <c r="B120" s="38"/>
      <c r="C120" s="39"/>
      <c r="D120" s="39"/>
      <c r="E120" s="75" t="str">
        <f>E9</f>
        <v>2022_3.2 - IO 02 Stoka B ( v soupis dl. 12,4 m na pozemku 168/17)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0" t="s">
        <v>22</v>
      </c>
      <c r="D122" s="39"/>
      <c r="E122" s="39"/>
      <c r="F122" s="25" t="str">
        <f>F12</f>
        <v>Třeboň - Holičky</v>
      </c>
      <c r="G122" s="39"/>
      <c r="H122" s="39"/>
      <c r="I122" s="30" t="s">
        <v>24</v>
      </c>
      <c r="J122" s="78" t="str">
        <f>IF(J12="","",J12)</f>
        <v>21. 4. 2023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0" t="s">
        <v>30</v>
      </c>
      <c r="D124" s="39"/>
      <c r="E124" s="39"/>
      <c r="F124" s="25" t="str">
        <f>E15</f>
        <v>Město Třeboň</v>
      </c>
      <c r="G124" s="39"/>
      <c r="H124" s="39"/>
      <c r="I124" s="30" t="s">
        <v>37</v>
      </c>
      <c r="J124" s="35" t="str">
        <f>E21</f>
        <v>Vodohospodářský rozvoj a výstavba a.s.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0" t="s">
        <v>35</v>
      </c>
      <c r="D125" s="39"/>
      <c r="E125" s="39"/>
      <c r="F125" s="25" t="str">
        <f>IF(E18="","",E18)</f>
        <v>Vyplň údaj</v>
      </c>
      <c r="G125" s="39"/>
      <c r="H125" s="39"/>
      <c r="I125" s="30" t="s">
        <v>41</v>
      </c>
      <c r="J125" s="35" t="str">
        <f>E24</f>
        <v>Dvořák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01"/>
      <c r="B127" s="202"/>
      <c r="C127" s="203" t="s">
        <v>161</v>
      </c>
      <c r="D127" s="204" t="s">
        <v>70</v>
      </c>
      <c r="E127" s="204" t="s">
        <v>66</v>
      </c>
      <c r="F127" s="204" t="s">
        <v>67</v>
      </c>
      <c r="G127" s="204" t="s">
        <v>162</v>
      </c>
      <c r="H127" s="204" t="s">
        <v>163</v>
      </c>
      <c r="I127" s="204" t="s">
        <v>164</v>
      </c>
      <c r="J127" s="205" t="s">
        <v>151</v>
      </c>
      <c r="K127" s="206" t="s">
        <v>165</v>
      </c>
      <c r="L127" s="207"/>
      <c r="M127" s="99" t="s">
        <v>1</v>
      </c>
      <c r="N127" s="100" t="s">
        <v>49</v>
      </c>
      <c r="O127" s="100" t="s">
        <v>166</v>
      </c>
      <c r="P127" s="100" t="s">
        <v>167</v>
      </c>
      <c r="Q127" s="100" t="s">
        <v>168</v>
      </c>
      <c r="R127" s="100" t="s">
        <v>169</v>
      </c>
      <c r="S127" s="100" t="s">
        <v>170</v>
      </c>
      <c r="T127" s="101" t="s">
        <v>171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7"/>
      <c r="B128" s="38"/>
      <c r="C128" s="106" t="s">
        <v>172</v>
      </c>
      <c r="D128" s="39"/>
      <c r="E128" s="39"/>
      <c r="F128" s="39"/>
      <c r="G128" s="39"/>
      <c r="H128" s="39"/>
      <c r="I128" s="39"/>
      <c r="J128" s="208">
        <f>BK128</f>
        <v>0</v>
      </c>
      <c r="K128" s="39"/>
      <c r="L128" s="43"/>
      <c r="M128" s="102"/>
      <c r="N128" s="209"/>
      <c r="O128" s="103"/>
      <c r="P128" s="210">
        <f>P129+P336+P341</f>
        <v>0</v>
      </c>
      <c r="Q128" s="103"/>
      <c r="R128" s="210">
        <f>R129+R336+R341</f>
        <v>14.4040604</v>
      </c>
      <c r="S128" s="103"/>
      <c r="T128" s="211">
        <f>T129+T336+T341</f>
        <v>1.9020000000000001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5" t="s">
        <v>84</v>
      </c>
      <c r="AU128" s="15" t="s">
        <v>153</v>
      </c>
      <c r="BK128" s="212">
        <f>BK129+BK336+BK341</f>
        <v>0</v>
      </c>
    </row>
    <row r="129" spans="1:63" s="12" customFormat="1" ht="25.9" customHeight="1">
      <c r="A129" s="12"/>
      <c r="B129" s="213"/>
      <c r="C129" s="214"/>
      <c r="D129" s="215" t="s">
        <v>84</v>
      </c>
      <c r="E129" s="216" t="s">
        <v>280</v>
      </c>
      <c r="F129" s="216" t="s">
        <v>281</v>
      </c>
      <c r="G129" s="214"/>
      <c r="H129" s="214"/>
      <c r="I129" s="217"/>
      <c r="J129" s="218">
        <f>BK129</f>
        <v>0</v>
      </c>
      <c r="K129" s="214"/>
      <c r="L129" s="219"/>
      <c r="M129" s="220"/>
      <c r="N129" s="221"/>
      <c r="O129" s="221"/>
      <c r="P129" s="222">
        <f>P130+P230+P234+P241+P266+P294+P329</f>
        <v>0</v>
      </c>
      <c r="Q129" s="221"/>
      <c r="R129" s="222">
        <f>R130+R230+R234+R241+R266+R294+R329</f>
        <v>14.4040604</v>
      </c>
      <c r="S129" s="221"/>
      <c r="T129" s="223">
        <f>T130+T230+T234+T241+T266+T294+T329</f>
        <v>1.9020000000000001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93</v>
      </c>
      <c r="AT129" s="225" t="s">
        <v>84</v>
      </c>
      <c r="AU129" s="225" t="s">
        <v>85</v>
      </c>
      <c r="AY129" s="224" t="s">
        <v>176</v>
      </c>
      <c r="BK129" s="226">
        <f>BK130+BK230+BK234+BK241+BK266+BK294+BK329</f>
        <v>0</v>
      </c>
    </row>
    <row r="130" spans="1:63" s="12" customFormat="1" ht="22.8" customHeight="1">
      <c r="A130" s="12"/>
      <c r="B130" s="213"/>
      <c r="C130" s="214"/>
      <c r="D130" s="215" t="s">
        <v>84</v>
      </c>
      <c r="E130" s="227" t="s">
        <v>93</v>
      </c>
      <c r="F130" s="227" t="s">
        <v>282</v>
      </c>
      <c r="G130" s="214"/>
      <c r="H130" s="214"/>
      <c r="I130" s="217"/>
      <c r="J130" s="228">
        <f>BK130</f>
        <v>0</v>
      </c>
      <c r="K130" s="214"/>
      <c r="L130" s="219"/>
      <c r="M130" s="220"/>
      <c r="N130" s="221"/>
      <c r="O130" s="221"/>
      <c r="P130" s="222">
        <f>SUM(P131:P229)</f>
        <v>0</v>
      </c>
      <c r="Q130" s="221"/>
      <c r="R130" s="222">
        <f>SUM(R131:R229)</f>
        <v>11.8676556</v>
      </c>
      <c r="S130" s="221"/>
      <c r="T130" s="223">
        <f>SUM(T131:T229)</f>
        <v>1.822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93</v>
      </c>
      <c r="AT130" s="225" t="s">
        <v>84</v>
      </c>
      <c r="AU130" s="225" t="s">
        <v>93</v>
      </c>
      <c r="AY130" s="224" t="s">
        <v>176</v>
      </c>
      <c r="BK130" s="226">
        <f>SUM(BK131:BK229)</f>
        <v>0</v>
      </c>
    </row>
    <row r="131" spans="1:65" s="2" customFormat="1" ht="24.15" customHeight="1">
      <c r="A131" s="37"/>
      <c r="B131" s="38"/>
      <c r="C131" s="229" t="s">
        <v>93</v>
      </c>
      <c r="D131" s="229" t="s">
        <v>177</v>
      </c>
      <c r="E131" s="230" t="s">
        <v>283</v>
      </c>
      <c r="F131" s="231" t="s">
        <v>284</v>
      </c>
      <c r="G131" s="232" t="s">
        <v>285</v>
      </c>
      <c r="H131" s="233">
        <v>2</v>
      </c>
      <c r="I131" s="234"/>
      <c r="J131" s="235">
        <f>ROUND(I131*H131,2)</f>
        <v>0</v>
      </c>
      <c r="K131" s="236"/>
      <c r="L131" s="43"/>
      <c r="M131" s="237" t="s">
        <v>1</v>
      </c>
      <c r="N131" s="238" t="s">
        <v>50</v>
      </c>
      <c r="O131" s="90"/>
      <c r="P131" s="239">
        <f>O131*H131</f>
        <v>0</v>
      </c>
      <c r="Q131" s="239">
        <v>0</v>
      </c>
      <c r="R131" s="239">
        <f>Q131*H131</f>
        <v>0</v>
      </c>
      <c r="S131" s="239">
        <v>0.29</v>
      </c>
      <c r="T131" s="240">
        <f>S131*H131</f>
        <v>0.58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1" t="s">
        <v>196</v>
      </c>
      <c r="AT131" s="241" t="s">
        <v>177</v>
      </c>
      <c r="AU131" s="241" t="s">
        <v>95</v>
      </c>
      <c r="AY131" s="15" t="s">
        <v>176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5" t="s">
        <v>93</v>
      </c>
      <c r="BK131" s="242">
        <f>ROUND(I131*H131,2)</f>
        <v>0</v>
      </c>
      <c r="BL131" s="15" t="s">
        <v>196</v>
      </c>
      <c r="BM131" s="241" t="s">
        <v>286</v>
      </c>
    </row>
    <row r="132" spans="1:47" s="2" customFormat="1" ht="12">
      <c r="A132" s="37"/>
      <c r="B132" s="38"/>
      <c r="C132" s="39"/>
      <c r="D132" s="243" t="s">
        <v>183</v>
      </c>
      <c r="E132" s="39"/>
      <c r="F132" s="244" t="s">
        <v>287</v>
      </c>
      <c r="G132" s="39"/>
      <c r="H132" s="39"/>
      <c r="I132" s="245"/>
      <c r="J132" s="39"/>
      <c r="K132" s="39"/>
      <c r="L132" s="43"/>
      <c r="M132" s="246"/>
      <c r="N132" s="247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183</v>
      </c>
      <c r="AU132" s="15" t="s">
        <v>95</v>
      </c>
    </row>
    <row r="133" spans="1:51" s="13" customFormat="1" ht="12">
      <c r="A133" s="13"/>
      <c r="B133" s="248"/>
      <c r="C133" s="249"/>
      <c r="D133" s="243" t="s">
        <v>246</v>
      </c>
      <c r="E133" s="250" t="s">
        <v>1</v>
      </c>
      <c r="F133" s="251" t="s">
        <v>798</v>
      </c>
      <c r="G133" s="249"/>
      <c r="H133" s="252">
        <v>2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246</v>
      </c>
      <c r="AU133" s="258" t="s">
        <v>95</v>
      </c>
      <c r="AV133" s="13" t="s">
        <v>95</v>
      </c>
      <c r="AW133" s="13" t="s">
        <v>40</v>
      </c>
      <c r="AX133" s="13" t="s">
        <v>93</v>
      </c>
      <c r="AY133" s="258" t="s">
        <v>176</v>
      </c>
    </row>
    <row r="134" spans="1:65" s="2" customFormat="1" ht="24.15" customHeight="1">
      <c r="A134" s="37"/>
      <c r="B134" s="38"/>
      <c r="C134" s="229" t="s">
        <v>95</v>
      </c>
      <c r="D134" s="229" t="s">
        <v>177</v>
      </c>
      <c r="E134" s="230" t="s">
        <v>289</v>
      </c>
      <c r="F134" s="231" t="s">
        <v>290</v>
      </c>
      <c r="G134" s="232" t="s">
        <v>285</v>
      </c>
      <c r="H134" s="233">
        <v>3</v>
      </c>
      <c r="I134" s="234"/>
      <c r="J134" s="235">
        <f>ROUND(I134*H134,2)</f>
        <v>0</v>
      </c>
      <c r="K134" s="236"/>
      <c r="L134" s="43"/>
      <c r="M134" s="237" t="s">
        <v>1</v>
      </c>
      <c r="N134" s="238" t="s">
        <v>50</v>
      </c>
      <c r="O134" s="90"/>
      <c r="P134" s="239">
        <f>O134*H134</f>
        <v>0</v>
      </c>
      <c r="Q134" s="239">
        <v>0</v>
      </c>
      <c r="R134" s="239">
        <f>Q134*H134</f>
        <v>0</v>
      </c>
      <c r="S134" s="239">
        <v>0.316</v>
      </c>
      <c r="T134" s="240">
        <f>S134*H134</f>
        <v>0.948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1" t="s">
        <v>196</v>
      </c>
      <c r="AT134" s="241" t="s">
        <v>177</v>
      </c>
      <c r="AU134" s="241" t="s">
        <v>95</v>
      </c>
      <c r="AY134" s="15" t="s">
        <v>176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5" t="s">
        <v>93</v>
      </c>
      <c r="BK134" s="242">
        <f>ROUND(I134*H134,2)</f>
        <v>0</v>
      </c>
      <c r="BL134" s="15" t="s">
        <v>196</v>
      </c>
      <c r="BM134" s="241" t="s">
        <v>291</v>
      </c>
    </row>
    <row r="135" spans="1:47" s="2" customFormat="1" ht="12">
      <c r="A135" s="37"/>
      <c r="B135" s="38"/>
      <c r="C135" s="39"/>
      <c r="D135" s="243" t="s">
        <v>183</v>
      </c>
      <c r="E135" s="39"/>
      <c r="F135" s="244" t="s">
        <v>292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183</v>
      </c>
      <c r="AU135" s="15" t="s">
        <v>95</v>
      </c>
    </row>
    <row r="136" spans="1:51" s="13" customFormat="1" ht="12">
      <c r="A136" s="13"/>
      <c r="B136" s="248"/>
      <c r="C136" s="249"/>
      <c r="D136" s="243" t="s">
        <v>246</v>
      </c>
      <c r="E136" s="250" t="s">
        <v>1</v>
      </c>
      <c r="F136" s="251" t="s">
        <v>799</v>
      </c>
      <c r="G136" s="249"/>
      <c r="H136" s="252">
        <v>3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246</v>
      </c>
      <c r="AU136" s="258" t="s">
        <v>95</v>
      </c>
      <c r="AV136" s="13" t="s">
        <v>95</v>
      </c>
      <c r="AW136" s="13" t="s">
        <v>40</v>
      </c>
      <c r="AX136" s="13" t="s">
        <v>85</v>
      </c>
      <c r="AY136" s="258" t="s">
        <v>176</v>
      </c>
    </row>
    <row r="137" spans="1:65" s="2" customFormat="1" ht="24.15" customHeight="1">
      <c r="A137" s="37"/>
      <c r="B137" s="38"/>
      <c r="C137" s="229" t="s">
        <v>129</v>
      </c>
      <c r="D137" s="229" t="s">
        <v>177</v>
      </c>
      <c r="E137" s="230" t="s">
        <v>294</v>
      </c>
      <c r="F137" s="231" t="s">
        <v>295</v>
      </c>
      <c r="G137" s="232" t="s">
        <v>285</v>
      </c>
      <c r="H137" s="233">
        <v>3</v>
      </c>
      <c r="I137" s="234"/>
      <c r="J137" s="235">
        <f>ROUND(I137*H137,2)</f>
        <v>0</v>
      </c>
      <c r="K137" s="236"/>
      <c r="L137" s="43"/>
      <c r="M137" s="237" t="s">
        <v>1</v>
      </c>
      <c r="N137" s="238" t="s">
        <v>50</v>
      </c>
      <c r="O137" s="90"/>
      <c r="P137" s="239">
        <f>O137*H137</f>
        <v>0</v>
      </c>
      <c r="Q137" s="239">
        <v>0</v>
      </c>
      <c r="R137" s="239">
        <f>Q137*H137</f>
        <v>0</v>
      </c>
      <c r="S137" s="239">
        <v>0.098</v>
      </c>
      <c r="T137" s="240">
        <f>S137*H137</f>
        <v>0.29400000000000004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1" t="s">
        <v>196</v>
      </c>
      <c r="AT137" s="241" t="s">
        <v>177</v>
      </c>
      <c r="AU137" s="241" t="s">
        <v>95</v>
      </c>
      <c r="AY137" s="15" t="s">
        <v>176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5" t="s">
        <v>93</v>
      </c>
      <c r="BK137" s="242">
        <f>ROUND(I137*H137,2)</f>
        <v>0</v>
      </c>
      <c r="BL137" s="15" t="s">
        <v>196</v>
      </c>
      <c r="BM137" s="241" t="s">
        <v>800</v>
      </c>
    </row>
    <row r="138" spans="1:47" s="2" customFormat="1" ht="12">
      <c r="A138" s="37"/>
      <c r="B138" s="38"/>
      <c r="C138" s="39"/>
      <c r="D138" s="243" t="s">
        <v>183</v>
      </c>
      <c r="E138" s="39"/>
      <c r="F138" s="244" t="s">
        <v>297</v>
      </c>
      <c r="G138" s="39"/>
      <c r="H138" s="39"/>
      <c r="I138" s="245"/>
      <c r="J138" s="39"/>
      <c r="K138" s="39"/>
      <c r="L138" s="43"/>
      <c r="M138" s="246"/>
      <c r="N138" s="24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183</v>
      </c>
      <c r="AU138" s="15" t="s">
        <v>95</v>
      </c>
    </row>
    <row r="139" spans="1:51" s="13" customFormat="1" ht="12">
      <c r="A139" s="13"/>
      <c r="B139" s="248"/>
      <c r="C139" s="249"/>
      <c r="D139" s="243" t="s">
        <v>246</v>
      </c>
      <c r="E139" s="250" t="s">
        <v>1</v>
      </c>
      <c r="F139" s="251" t="s">
        <v>799</v>
      </c>
      <c r="G139" s="249"/>
      <c r="H139" s="252">
        <v>3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246</v>
      </c>
      <c r="AU139" s="258" t="s">
        <v>95</v>
      </c>
      <c r="AV139" s="13" t="s">
        <v>95</v>
      </c>
      <c r="AW139" s="13" t="s">
        <v>40</v>
      </c>
      <c r="AX139" s="13" t="s">
        <v>93</v>
      </c>
      <c r="AY139" s="258" t="s">
        <v>176</v>
      </c>
    </row>
    <row r="140" spans="1:65" s="2" customFormat="1" ht="16.5" customHeight="1">
      <c r="A140" s="37"/>
      <c r="B140" s="38"/>
      <c r="C140" s="229" t="s">
        <v>196</v>
      </c>
      <c r="D140" s="229" t="s">
        <v>177</v>
      </c>
      <c r="E140" s="230" t="s">
        <v>298</v>
      </c>
      <c r="F140" s="231" t="s">
        <v>299</v>
      </c>
      <c r="G140" s="232" t="s">
        <v>300</v>
      </c>
      <c r="H140" s="233">
        <v>5</v>
      </c>
      <c r="I140" s="234"/>
      <c r="J140" s="235">
        <f>ROUND(I140*H140,2)</f>
        <v>0</v>
      </c>
      <c r="K140" s="236"/>
      <c r="L140" s="43"/>
      <c r="M140" s="237" t="s">
        <v>1</v>
      </c>
      <c r="N140" s="238" t="s">
        <v>50</v>
      </c>
      <c r="O140" s="90"/>
      <c r="P140" s="239">
        <f>O140*H140</f>
        <v>0</v>
      </c>
      <c r="Q140" s="239">
        <v>0.00719</v>
      </c>
      <c r="R140" s="239">
        <f>Q140*H140</f>
        <v>0.03595</v>
      </c>
      <c r="S140" s="239">
        <v>0</v>
      </c>
      <c r="T140" s="24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196</v>
      </c>
      <c r="AT140" s="241" t="s">
        <v>177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196</v>
      </c>
      <c r="BM140" s="241" t="s">
        <v>301</v>
      </c>
    </row>
    <row r="141" spans="1:47" s="2" customFormat="1" ht="12">
      <c r="A141" s="37"/>
      <c r="B141" s="38"/>
      <c r="C141" s="39"/>
      <c r="D141" s="243" t="s">
        <v>183</v>
      </c>
      <c r="E141" s="39"/>
      <c r="F141" s="244" t="s">
        <v>302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183</v>
      </c>
      <c r="AU141" s="15" t="s">
        <v>95</v>
      </c>
    </row>
    <row r="142" spans="1:51" s="13" customFormat="1" ht="12">
      <c r="A142" s="13"/>
      <c r="B142" s="248"/>
      <c r="C142" s="249"/>
      <c r="D142" s="243" t="s">
        <v>246</v>
      </c>
      <c r="E142" s="250" t="s">
        <v>1</v>
      </c>
      <c r="F142" s="251" t="s">
        <v>175</v>
      </c>
      <c r="G142" s="249"/>
      <c r="H142" s="252">
        <v>5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246</v>
      </c>
      <c r="AU142" s="258" t="s">
        <v>95</v>
      </c>
      <c r="AV142" s="13" t="s">
        <v>95</v>
      </c>
      <c r="AW142" s="13" t="s">
        <v>40</v>
      </c>
      <c r="AX142" s="13" t="s">
        <v>93</v>
      </c>
      <c r="AY142" s="258" t="s">
        <v>176</v>
      </c>
    </row>
    <row r="143" spans="1:65" s="2" customFormat="1" ht="24.15" customHeight="1">
      <c r="A143" s="37"/>
      <c r="B143" s="38"/>
      <c r="C143" s="229" t="s">
        <v>175</v>
      </c>
      <c r="D143" s="229" t="s">
        <v>177</v>
      </c>
      <c r="E143" s="230" t="s">
        <v>304</v>
      </c>
      <c r="F143" s="231" t="s">
        <v>305</v>
      </c>
      <c r="G143" s="232" t="s">
        <v>306</v>
      </c>
      <c r="H143" s="233">
        <v>4</v>
      </c>
      <c r="I143" s="234"/>
      <c r="J143" s="235">
        <f>ROUND(I143*H143,2)</f>
        <v>0</v>
      </c>
      <c r="K143" s="236"/>
      <c r="L143" s="43"/>
      <c r="M143" s="237" t="s">
        <v>1</v>
      </c>
      <c r="N143" s="238" t="s">
        <v>50</v>
      </c>
      <c r="O143" s="90"/>
      <c r="P143" s="239">
        <f>O143*H143</f>
        <v>0</v>
      </c>
      <c r="Q143" s="239">
        <v>4E-05</v>
      </c>
      <c r="R143" s="239">
        <f>Q143*H143</f>
        <v>0.00016</v>
      </c>
      <c r="S143" s="239">
        <v>0</v>
      </c>
      <c r="T143" s="24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1" t="s">
        <v>196</v>
      </c>
      <c r="AT143" s="241" t="s">
        <v>177</v>
      </c>
      <c r="AU143" s="241" t="s">
        <v>95</v>
      </c>
      <c r="AY143" s="15" t="s">
        <v>176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5" t="s">
        <v>93</v>
      </c>
      <c r="BK143" s="242">
        <f>ROUND(I143*H143,2)</f>
        <v>0</v>
      </c>
      <c r="BL143" s="15" t="s">
        <v>196</v>
      </c>
      <c r="BM143" s="241" t="s">
        <v>307</v>
      </c>
    </row>
    <row r="144" spans="1:47" s="2" customFormat="1" ht="12">
      <c r="A144" s="37"/>
      <c r="B144" s="38"/>
      <c r="C144" s="39"/>
      <c r="D144" s="243" t="s">
        <v>183</v>
      </c>
      <c r="E144" s="39"/>
      <c r="F144" s="244" t="s">
        <v>308</v>
      </c>
      <c r="G144" s="39"/>
      <c r="H144" s="39"/>
      <c r="I144" s="245"/>
      <c r="J144" s="39"/>
      <c r="K144" s="39"/>
      <c r="L144" s="43"/>
      <c r="M144" s="246"/>
      <c r="N144" s="24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183</v>
      </c>
      <c r="AU144" s="15" t="s">
        <v>95</v>
      </c>
    </row>
    <row r="145" spans="1:51" s="13" customFormat="1" ht="12">
      <c r="A145" s="13"/>
      <c r="B145" s="248"/>
      <c r="C145" s="249"/>
      <c r="D145" s="243" t="s">
        <v>246</v>
      </c>
      <c r="E145" s="250" t="s">
        <v>1</v>
      </c>
      <c r="F145" s="251" t="s">
        <v>801</v>
      </c>
      <c r="G145" s="249"/>
      <c r="H145" s="252">
        <v>4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246</v>
      </c>
      <c r="AU145" s="258" t="s">
        <v>95</v>
      </c>
      <c r="AV145" s="13" t="s">
        <v>95</v>
      </c>
      <c r="AW145" s="13" t="s">
        <v>40</v>
      </c>
      <c r="AX145" s="13" t="s">
        <v>93</v>
      </c>
      <c r="AY145" s="258" t="s">
        <v>176</v>
      </c>
    </row>
    <row r="146" spans="1:65" s="2" customFormat="1" ht="24.15" customHeight="1">
      <c r="A146" s="37"/>
      <c r="B146" s="38"/>
      <c r="C146" s="229" t="s">
        <v>204</v>
      </c>
      <c r="D146" s="229" t="s">
        <v>177</v>
      </c>
      <c r="E146" s="230" t="s">
        <v>310</v>
      </c>
      <c r="F146" s="231" t="s">
        <v>311</v>
      </c>
      <c r="G146" s="232" t="s">
        <v>312</v>
      </c>
      <c r="H146" s="233">
        <v>2</v>
      </c>
      <c r="I146" s="234"/>
      <c r="J146" s="235">
        <f>ROUND(I146*H146,2)</f>
        <v>0</v>
      </c>
      <c r="K146" s="236"/>
      <c r="L146" s="43"/>
      <c r="M146" s="237" t="s">
        <v>1</v>
      </c>
      <c r="N146" s="238" t="s">
        <v>50</v>
      </c>
      <c r="O146" s="90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1" t="s">
        <v>196</v>
      </c>
      <c r="AT146" s="241" t="s">
        <v>177</v>
      </c>
      <c r="AU146" s="241" t="s">
        <v>95</v>
      </c>
      <c r="AY146" s="15" t="s">
        <v>176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5" t="s">
        <v>93</v>
      </c>
      <c r="BK146" s="242">
        <f>ROUND(I146*H146,2)</f>
        <v>0</v>
      </c>
      <c r="BL146" s="15" t="s">
        <v>196</v>
      </c>
      <c r="BM146" s="241" t="s">
        <v>313</v>
      </c>
    </row>
    <row r="147" spans="1:47" s="2" customFormat="1" ht="12">
      <c r="A147" s="37"/>
      <c r="B147" s="38"/>
      <c r="C147" s="39"/>
      <c r="D147" s="243" t="s">
        <v>183</v>
      </c>
      <c r="E147" s="39"/>
      <c r="F147" s="244" t="s">
        <v>314</v>
      </c>
      <c r="G147" s="39"/>
      <c r="H147" s="39"/>
      <c r="I147" s="245"/>
      <c r="J147" s="39"/>
      <c r="K147" s="39"/>
      <c r="L147" s="43"/>
      <c r="M147" s="246"/>
      <c r="N147" s="24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183</v>
      </c>
      <c r="AU147" s="15" t="s">
        <v>95</v>
      </c>
    </row>
    <row r="148" spans="1:51" s="13" customFormat="1" ht="12">
      <c r="A148" s="13"/>
      <c r="B148" s="248"/>
      <c r="C148" s="249"/>
      <c r="D148" s="243" t="s">
        <v>246</v>
      </c>
      <c r="E148" s="250" t="s">
        <v>1</v>
      </c>
      <c r="F148" s="251" t="s">
        <v>95</v>
      </c>
      <c r="G148" s="249"/>
      <c r="H148" s="252">
        <v>2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246</v>
      </c>
      <c r="AU148" s="258" t="s">
        <v>95</v>
      </c>
      <c r="AV148" s="13" t="s">
        <v>95</v>
      </c>
      <c r="AW148" s="13" t="s">
        <v>40</v>
      </c>
      <c r="AX148" s="13" t="s">
        <v>93</v>
      </c>
      <c r="AY148" s="258" t="s">
        <v>176</v>
      </c>
    </row>
    <row r="149" spans="1:65" s="2" customFormat="1" ht="24.15" customHeight="1">
      <c r="A149" s="37"/>
      <c r="B149" s="38"/>
      <c r="C149" s="229" t="s">
        <v>208</v>
      </c>
      <c r="D149" s="229" t="s">
        <v>177</v>
      </c>
      <c r="E149" s="230" t="s">
        <v>315</v>
      </c>
      <c r="F149" s="231" t="s">
        <v>316</v>
      </c>
      <c r="G149" s="232" t="s">
        <v>300</v>
      </c>
      <c r="H149" s="233">
        <v>5</v>
      </c>
      <c r="I149" s="234"/>
      <c r="J149" s="235">
        <f>ROUND(I149*H149,2)</f>
        <v>0</v>
      </c>
      <c r="K149" s="236"/>
      <c r="L149" s="43"/>
      <c r="M149" s="237" t="s">
        <v>1</v>
      </c>
      <c r="N149" s="238" t="s">
        <v>50</v>
      </c>
      <c r="O149" s="90"/>
      <c r="P149" s="239">
        <f>O149*H149</f>
        <v>0</v>
      </c>
      <c r="Q149" s="239">
        <v>0.00868</v>
      </c>
      <c r="R149" s="239">
        <f>Q149*H149</f>
        <v>0.0434</v>
      </c>
      <c r="S149" s="239">
        <v>0</v>
      </c>
      <c r="T149" s="24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1" t="s">
        <v>196</v>
      </c>
      <c r="AT149" s="241" t="s">
        <v>177</v>
      </c>
      <c r="AU149" s="241" t="s">
        <v>95</v>
      </c>
      <c r="AY149" s="15" t="s">
        <v>176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5" t="s">
        <v>93</v>
      </c>
      <c r="BK149" s="242">
        <f>ROUND(I149*H149,2)</f>
        <v>0</v>
      </c>
      <c r="BL149" s="15" t="s">
        <v>196</v>
      </c>
      <c r="BM149" s="241" t="s">
        <v>317</v>
      </c>
    </row>
    <row r="150" spans="1:47" s="2" customFormat="1" ht="12">
      <c r="A150" s="37"/>
      <c r="B150" s="38"/>
      <c r="C150" s="39"/>
      <c r="D150" s="243" t="s">
        <v>183</v>
      </c>
      <c r="E150" s="39"/>
      <c r="F150" s="244" t="s">
        <v>318</v>
      </c>
      <c r="G150" s="39"/>
      <c r="H150" s="39"/>
      <c r="I150" s="245"/>
      <c r="J150" s="39"/>
      <c r="K150" s="39"/>
      <c r="L150" s="43"/>
      <c r="M150" s="246"/>
      <c r="N150" s="24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183</v>
      </c>
      <c r="AU150" s="15" t="s">
        <v>95</v>
      </c>
    </row>
    <row r="151" spans="1:51" s="13" customFormat="1" ht="12">
      <c r="A151" s="13"/>
      <c r="B151" s="248"/>
      <c r="C151" s="249"/>
      <c r="D151" s="243" t="s">
        <v>246</v>
      </c>
      <c r="E151" s="250" t="s">
        <v>1</v>
      </c>
      <c r="F151" s="251" t="s">
        <v>175</v>
      </c>
      <c r="G151" s="249"/>
      <c r="H151" s="252">
        <v>5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246</v>
      </c>
      <c r="AU151" s="258" t="s">
        <v>95</v>
      </c>
      <c r="AV151" s="13" t="s">
        <v>95</v>
      </c>
      <c r="AW151" s="13" t="s">
        <v>40</v>
      </c>
      <c r="AX151" s="13" t="s">
        <v>93</v>
      </c>
      <c r="AY151" s="258" t="s">
        <v>176</v>
      </c>
    </row>
    <row r="152" spans="1:65" s="2" customFormat="1" ht="24.15" customHeight="1">
      <c r="A152" s="37"/>
      <c r="B152" s="38"/>
      <c r="C152" s="229" t="s">
        <v>213</v>
      </c>
      <c r="D152" s="229" t="s">
        <v>177</v>
      </c>
      <c r="E152" s="230" t="s">
        <v>327</v>
      </c>
      <c r="F152" s="231" t="s">
        <v>328</v>
      </c>
      <c r="G152" s="232" t="s">
        <v>300</v>
      </c>
      <c r="H152" s="233">
        <v>3</v>
      </c>
      <c r="I152" s="234"/>
      <c r="J152" s="235">
        <f>ROUND(I152*H152,2)</f>
        <v>0</v>
      </c>
      <c r="K152" s="236"/>
      <c r="L152" s="43"/>
      <c r="M152" s="237" t="s">
        <v>1</v>
      </c>
      <c r="N152" s="238" t="s">
        <v>50</v>
      </c>
      <c r="O152" s="90"/>
      <c r="P152" s="239">
        <f>O152*H152</f>
        <v>0</v>
      </c>
      <c r="Q152" s="239">
        <v>0.0369</v>
      </c>
      <c r="R152" s="239">
        <f>Q152*H152</f>
        <v>0.1107</v>
      </c>
      <c r="S152" s="239">
        <v>0</v>
      </c>
      <c r="T152" s="24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1" t="s">
        <v>196</v>
      </c>
      <c r="AT152" s="241" t="s">
        <v>177</v>
      </c>
      <c r="AU152" s="241" t="s">
        <v>95</v>
      </c>
      <c r="AY152" s="15" t="s">
        <v>176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5" t="s">
        <v>93</v>
      </c>
      <c r="BK152" s="242">
        <f>ROUND(I152*H152,2)</f>
        <v>0</v>
      </c>
      <c r="BL152" s="15" t="s">
        <v>196</v>
      </c>
      <c r="BM152" s="241" t="s">
        <v>329</v>
      </c>
    </row>
    <row r="153" spans="1:47" s="2" customFormat="1" ht="12">
      <c r="A153" s="37"/>
      <c r="B153" s="38"/>
      <c r="C153" s="39"/>
      <c r="D153" s="243" t="s">
        <v>183</v>
      </c>
      <c r="E153" s="39"/>
      <c r="F153" s="244" t="s">
        <v>330</v>
      </c>
      <c r="G153" s="39"/>
      <c r="H153" s="39"/>
      <c r="I153" s="245"/>
      <c r="J153" s="39"/>
      <c r="K153" s="39"/>
      <c r="L153" s="43"/>
      <c r="M153" s="246"/>
      <c r="N153" s="24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183</v>
      </c>
      <c r="AU153" s="15" t="s">
        <v>95</v>
      </c>
    </row>
    <row r="154" spans="1:51" s="13" customFormat="1" ht="12">
      <c r="A154" s="13"/>
      <c r="B154" s="248"/>
      <c r="C154" s="249"/>
      <c r="D154" s="243" t="s">
        <v>246</v>
      </c>
      <c r="E154" s="250" t="s">
        <v>1</v>
      </c>
      <c r="F154" s="251" t="s">
        <v>129</v>
      </c>
      <c r="G154" s="249"/>
      <c r="H154" s="252">
        <v>3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246</v>
      </c>
      <c r="AU154" s="258" t="s">
        <v>95</v>
      </c>
      <c r="AV154" s="13" t="s">
        <v>95</v>
      </c>
      <c r="AW154" s="13" t="s">
        <v>40</v>
      </c>
      <c r="AX154" s="13" t="s">
        <v>93</v>
      </c>
      <c r="AY154" s="258" t="s">
        <v>176</v>
      </c>
    </row>
    <row r="155" spans="1:65" s="2" customFormat="1" ht="24.15" customHeight="1">
      <c r="A155" s="37"/>
      <c r="B155" s="38"/>
      <c r="C155" s="229" t="s">
        <v>218</v>
      </c>
      <c r="D155" s="229" t="s">
        <v>177</v>
      </c>
      <c r="E155" s="230" t="s">
        <v>332</v>
      </c>
      <c r="F155" s="231" t="s">
        <v>333</v>
      </c>
      <c r="G155" s="232" t="s">
        <v>334</v>
      </c>
      <c r="H155" s="233">
        <v>5</v>
      </c>
      <c r="I155" s="234"/>
      <c r="J155" s="235">
        <f>ROUND(I155*H155,2)</f>
        <v>0</v>
      </c>
      <c r="K155" s="236"/>
      <c r="L155" s="43"/>
      <c r="M155" s="237" t="s">
        <v>1</v>
      </c>
      <c r="N155" s="238" t="s">
        <v>50</v>
      </c>
      <c r="O155" s="90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1" t="s">
        <v>196</v>
      </c>
      <c r="AT155" s="241" t="s">
        <v>177</v>
      </c>
      <c r="AU155" s="241" t="s">
        <v>95</v>
      </c>
      <c r="AY155" s="15" t="s">
        <v>176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5" t="s">
        <v>93</v>
      </c>
      <c r="BK155" s="242">
        <f>ROUND(I155*H155,2)</f>
        <v>0</v>
      </c>
      <c r="BL155" s="15" t="s">
        <v>196</v>
      </c>
      <c r="BM155" s="241" t="s">
        <v>335</v>
      </c>
    </row>
    <row r="156" spans="1:47" s="2" customFormat="1" ht="12">
      <c r="A156" s="37"/>
      <c r="B156" s="38"/>
      <c r="C156" s="39"/>
      <c r="D156" s="243" t="s">
        <v>183</v>
      </c>
      <c r="E156" s="39"/>
      <c r="F156" s="244" t="s">
        <v>336</v>
      </c>
      <c r="G156" s="39"/>
      <c r="H156" s="39"/>
      <c r="I156" s="245"/>
      <c r="J156" s="39"/>
      <c r="K156" s="39"/>
      <c r="L156" s="43"/>
      <c r="M156" s="246"/>
      <c r="N156" s="24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183</v>
      </c>
      <c r="AU156" s="15" t="s">
        <v>95</v>
      </c>
    </row>
    <row r="157" spans="1:51" s="13" customFormat="1" ht="12">
      <c r="A157" s="13"/>
      <c r="B157" s="248"/>
      <c r="C157" s="249"/>
      <c r="D157" s="243" t="s">
        <v>246</v>
      </c>
      <c r="E157" s="250" t="s">
        <v>1</v>
      </c>
      <c r="F157" s="251" t="s">
        <v>802</v>
      </c>
      <c r="G157" s="249"/>
      <c r="H157" s="252">
        <v>5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246</v>
      </c>
      <c r="AU157" s="258" t="s">
        <v>95</v>
      </c>
      <c r="AV157" s="13" t="s">
        <v>95</v>
      </c>
      <c r="AW157" s="13" t="s">
        <v>40</v>
      </c>
      <c r="AX157" s="13" t="s">
        <v>93</v>
      </c>
      <c r="AY157" s="258" t="s">
        <v>176</v>
      </c>
    </row>
    <row r="158" spans="1:65" s="2" customFormat="1" ht="24.15" customHeight="1">
      <c r="A158" s="37"/>
      <c r="B158" s="38"/>
      <c r="C158" s="229" t="s">
        <v>223</v>
      </c>
      <c r="D158" s="229" t="s">
        <v>177</v>
      </c>
      <c r="E158" s="230" t="s">
        <v>338</v>
      </c>
      <c r="F158" s="231" t="s">
        <v>339</v>
      </c>
      <c r="G158" s="232" t="s">
        <v>285</v>
      </c>
      <c r="H158" s="233">
        <v>20.8</v>
      </c>
      <c r="I158" s="234"/>
      <c r="J158" s="235">
        <f>ROUND(I158*H158,2)</f>
        <v>0</v>
      </c>
      <c r="K158" s="236"/>
      <c r="L158" s="43"/>
      <c r="M158" s="237" t="s">
        <v>1</v>
      </c>
      <c r="N158" s="238" t="s">
        <v>50</v>
      </c>
      <c r="O158" s="90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1" t="s">
        <v>196</v>
      </c>
      <c r="AT158" s="241" t="s">
        <v>177</v>
      </c>
      <c r="AU158" s="241" t="s">
        <v>95</v>
      </c>
      <c r="AY158" s="15" t="s">
        <v>176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5" t="s">
        <v>93</v>
      </c>
      <c r="BK158" s="242">
        <f>ROUND(I158*H158,2)</f>
        <v>0</v>
      </c>
      <c r="BL158" s="15" t="s">
        <v>196</v>
      </c>
      <c r="BM158" s="241" t="s">
        <v>340</v>
      </c>
    </row>
    <row r="159" spans="1:47" s="2" customFormat="1" ht="12">
      <c r="A159" s="37"/>
      <c r="B159" s="38"/>
      <c r="C159" s="39"/>
      <c r="D159" s="243" t="s">
        <v>183</v>
      </c>
      <c r="E159" s="39"/>
      <c r="F159" s="244" t="s">
        <v>341</v>
      </c>
      <c r="G159" s="39"/>
      <c r="H159" s="39"/>
      <c r="I159" s="245"/>
      <c r="J159" s="39"/>
      <c r="K159" s="39"/>
      <c r="L159" s="43"/>
      <c r="M159" s="246"/>
      <c r="N159" s="24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183</v>
      </c>
      <c r="AU159" s="15" t="s">
        <v>95</v>
      </c>
    </row>
    <row r="160" spans="1:51" s="13" customFormat="1" ht="12">
      <c r="A160" s="13"/>
      <c r="B160" s="248"/>
      <c r="C160" s="249"/>
      <c r="D160" s="243" t="s">
        <v>246</v>
      </c>
      <c r="E160" s="250" t="s">
        <v>1</v>
      </c>
      <c r="F160" s="251" t="s">
        <v>803</v>
      </c>
      <c r="G160" s="249"/>
      <c r="H160" s="252">
        <v>20.8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246</v>
      </c>
      <c r="AU160" s="258" t="s">
        <v>95</v>
      </c>
      <c r="AV160" s="13" t="s">
        <v>95</v>
      </c>
      <c r="AW160" s="13" t="s">
        <v>40</v>
      </c>
      <c r="AX160" s="13" t="s">
        <v>93</v>
      </c>
      <c r="AY160" s="258" t="s">
        <v>176</v>
      </c>
    </row>
    <row r="161" spans="1:65" s="2" customFormat="1" ht="33" customHeight="1">
      <c r="A161" s="37"/>
      <c r="B161" s="38"/>
      <c r="C161" s="229" t="s">
        <v>228</v>
      </c>
      <c r="D161" s="229" t="s">
        <v>177</v>
      </c>
      <c r="E161" s="230" t="s">
        <v>343</v>
      </c>
      <c r="F161" s="231" t="s">
        <v>344</v>
      </c>
      <c r="G161" s="232" t="s">
        <v>334</v>
      </c>
      <c r="H161" s="233">
        <v>7.164</v>
      </c>
      <c r="I161" s="234"/>
      <c r="J161" s="235">
        <f>ROUND(I161*H161,2)</f>
        <v>0</v>
      </c>
      <c r="K161" s="236"/>
      <c r="L161" s="43"/>
      <c r="M161" s="237" t="s">
        <v>1</v>
      </c>
      <c r="N161" s="238" t="s">
        <v>50</v>
      </c>
      <c r="O161" s="90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1" t="s">
        <v>196</v>
      </c>
      <c r="AT161" s="241" t="s">
        <v>177</v>
      </c>
      <c r="AU161" s="241" t="s">
        <v>95</v>
      </c>
      <c r="AY161" s="15" t="s">
        <v>176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5" t="s">
        <v>93</v>
      </c>
      <c r="BK161" s="242">
        <f>ROUND(I161*H161,2)</f>
        <v>0</v>
      </c>
      <c r="BL161" s="15" t="s">
        <v>196</v>
      </c>
      <c r="BM161" s="241" t="s">
        <v>345</v>
      </c>
    </row>
    <row r="162" spans="1:47" s="2" customFormat="1" ht="12">
      <c r="A162" s="37"/>
      <c r="B162" s="38"/>
      <c r="C162" s="39"/>
      <c r="D162" s="243" t="s">
        <v>183</v>
      </c>
      <c r="E162" s="39"/>
      <c r="F162" s="244" t="s">
        <v>346</v>
      </c>
      <c r="G162" s="39"/>
      <c r="H162" s="39"/>
      <c r="I162" s="245"/>
      <c r="J162" s="39"/>
      <c r="K162" s="39"/>
      <c r="L162" s="43"/>
      <c r="M162" s="246"/>
      <c r="N162" s="24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5" t="s">
        <v>183</v>
      </c>
      <c r="AU162" s="15" t="s">
        <v>95</v>
      </c>
    </row>
    <row r="163" spans="1:51" s="13" customFormat="1" ht="12">
      <c r="A163" s="13"/>
      <c r="B163" s="248"/>
      <c r="C163" s="249"/>
      <c r="D163" s="243" t="s">
        <v>246</v>
      </c>
      <c r="E163" s="250" t="s">
        <v>1</v>
      </c>
      <c r="F163" s="251" t="s">
        <v>804</v>
      </c>
      <c r="G163" s="249"/>
      <c r="H163" s="252">
        <v>7.998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246</v>
      </c>
      <c r="AU163" s="258" t="s">
        <v>95</v>
      </c>
      <c r="AV163" s="13" t="s">
        <v>95</v>
      </c>
      <c r="AW163" s="13" t="s">
        <v>40</v>
      </c>
      <c r="AX163" s="13" t="s">
        <v>85</v>
      </c>
      <c r="AY163" s="258" t="s">
        <v>176</v>
      </c>
    </row>
    <row r="164" spans="1:51" s="13" customFormat="1" ht="12">
      <c r="A164" s="13"/>
      <c r="B164" s="248"/>
      <c r="C164" s="249"/>
      <c r="D164" s="243" t="s">
        <v>246</v>
      </c>
      <c r="E164" s="250" t="s">
        <v>1</v>
      </c>
      <c r="F164" s="251" t="s">
        <v>805</v>
      </c>
      <c r="G164" s="249"/>
      <c r="H164" s="252">
        <v>-0.834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246</v>
      </c>
      <c r="AU164" s="258" t="s">
        <v>95</v>
      </c>
      <c r="AV164" s="13" t="s">
        <v>95</v>
      </c>
      <c r="AW164" s="13" t="s">
        <v>40</v>
      </c>
      <c r="AX164" s="13" t="s">
        <v>85</v>
      </c>
      <c r="AY164" s="258" t="s">
        <v>176</v>
      </c>
    </row>
    <row r="165" spans="1:65" s="2" customFormat="1" ht="37.8" customHeight="1">
      <c r="A165" s="37"/>
      <c r="B165" s="38"/>
      <c r="C165" s="229" t="s">
        <v>234</v>
      </c>
      <c r="D165" s="229" t="s">
        <v>177</v>
      </c>
      <c r="E165" s="230" t="s">
        <v>349</v>
      </c>
      <c r="F165" s="231" t="s">
        <v>350</v>
      </c>
      <c r="G165" s="232" t="s">
        <v>334</v>
      </c>
      <c r="H165" s="233">
        <v>2</v>
      </c>
      <c r="I165" s="234"/>
      <c r="J165" s="235">
        <f>ROUND(I165*H165,2)</f>
        <v>0</v>
      </c>
      <c r="K165" s="236"/>
      <c r="L165" s="43"/>
      <c r="M165" s="237" t="s">
        <v>1</v>
      </c>
      <c r="N165" s="238" t="s">
        <v>50</v>
      </c>
      <c r="O165" s="90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1" t="s">
        <v>196</v>
      </c>
      <c r="AT165" s="241" t="s">
        <v>177</v>
      </c>
      <c r="AU165" s="241" t="s">
        <v>95</v>
      </c>
      <c r="AY165" s="15" t="s">
        <v>176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5" t="s">
        <v>93</v>
      </c>
      <c r="BK165" s="242">
        <f>ROUND(I165*H165,2)</f>
        <v>0</v>
      </c>
      <c r="BL165" s="15" t="s">
        <v>196</v>
      </c>
      <c r="BM165" s="241" t="s">
        <v>351</v>
      </c>
    </row>
    <row r="166" spans="1:47" s="2" customFormat="1" ht="12">
      <c r="A166" s="37"/>
      <c r="B166" s="38"/>
      <c r="C166" s="39"/>
      <c r="D166" s="243" t="s">
        <v>183</v>
      </c>
      <c r="E166" s="39"/>
      <c r="F166" s="244" t="s">
        <v>352</v>
      </c>
      <c r="G166" s="39"/>
      <c r="H166" s="39"/>
      <c r="I166" s="245"/>
      <c r="J166" s="39"/>
      <c r="K166" s="39"/>
      <c r="L166" s="43"/>
      <c r="M166" s="246"/>
      <c r="N166" s="24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183</v>
      </c>
      <c r="AU166" s="15" t="s">
        <v>95</v>
      </c>
    </row>
    <row r="167" spans="1:51" s="13" customFormat="1" ht="12">
      <c r="A167" s="13"/>
      <c r="B167" s="248"/>
      <c r="C167" s="249"/>
      <c r="D167" s="243" t="s">
        <v>246</v>
      </c>
      <c r="E167" s="250" t="s">
        <v>1</v>
      </c>
      <c r="F167" s="251" t="s">
        <v>95</v>
      </c>
      <c r="G167" s="249"/>
      <c r="H167" s="252">
        <v>2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246</v>
      </c>
      <c r="AU167" s="258" t="s">
        <v>95</v>
      </c>
      <c r="AV167" s="13" t="s">
        <v>95</v>
      </c>
      <c r="AW167" s="13" t="s">
        <v>40</v>
      </c>
      <c r="AX167" s="13" t="s">
        <v>93</v>
      </c>
      <c r="AY167" s="258" t="s">
        <v>176</v>
      </c>
    </row>
    <row r="168" spans="1:65" s="2" customFormat="1" ht="33" customHeight="1">
      <c r="A168" s="37"/>
      <c r="B168" s="38"/>
      <c r="C168" s="229" t="s">
        <v>242</v>
      </c>
      <c r="D168" s="229" t="s">
        <v>177</v>
      </c>
      <c r="E168" s="230" t="s">
        <v>354</v>
      </c>
      <c r="F168" s="231" t="s">
        <v>355</v>
      </c>
      <c r="G168" s="232" t="s">
        <v>334</v>
      </c>
      <c r="H168" s="233">
        <v>5.164</v>
      </c>
      <c r="I168" s="234"/>
      <c r="J168" s="235">
        <f>ROUND(I168*H168,2)</f>
        <v>0</v>
      </c>
      <c r="K168" s="236"/>
      <c r="L168" s="43"/>
      <c r="M168" s="237" t="s">
        <v>1</v>
      </c>
      <c r="N168" s="238" t="s">
        <v>50</v>
      </c>
      <c r="O168" s="90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1" t="s">
        <v>196</v>
      </c>
      <c r="AT168" s="241" t="s">
        <v>177</v>
      </c>
      <c r="AU168" s="241" t="s">
        <v>95</v>
      </c>
      <c r="AY168" s="15" t="s">
        <v>176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5" t="s">
        <v>93</v>
      </c>
      <c r="BK168" s="242">
        <f>ROUND(I168*H168,2)</f>
        <v>0</v>
      </c>
      <c r="BL168" s="15" t="s">
        <v>196</v>
      </c>
      <c r="BM168" s="241" t="s">
        <v>356</v>
      </c>
    </row>
    <row r="169" spans="1:47" s="2" customFormat="1" ht="12">
      <c r="A169" s="37"/>
      <c r="B169" s="38"/>
      <c r="C169" s="39"/>
      <c r="D169" s="243" t="s">
        <v>183</v>
      </c>
      <c r="E169" s="39"/>
      <c r="F169" s="244" t="s">
        <v>357</v>
      </c>
      <c r="G169" s="39"/>
      <c r="H169" s="39"/>
      <c r="I169" s="245"/>
      <c r="J169" s="39"/>
      <c r="K169" s="39"/>
      <c r="L169" s="43"/>
      <c r="M169" s="246"/>
      <c r="N169" s="24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183</v>
      </c>
      <c r="AU169" s="15" t="s">
        <v>95</v>
      </c>
    </row>
    <row r="170" spans="1:51" s="13" customFormat="1" ht="12">
      <c r="A170" s="13"/>
      <c r="B170" s="248"/>
      <c r="C170" s="249"/>
      <c r="D170" s="243" t="s">
        <v>246</v>
      </c>
      <c r="E170" s="250" t="s">
        <v>1</v>
      </c>
      <c r="F170" s="251" t="s">
        <v>806</v>
      </c>
      <c r="G170" s="249"/>
      <c r="H170" s="252">
        <v>5.998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246</v>
      </c>
      <c r="AU170" s="258" t="s">
        <v>95</v>
      </c>
      <c r="AV170" s="13" t="s">
        <v>95</v>
      </c>
      <c r="AW170" s="13" t="s">
        <v>40</v>
      </c>
      <c r="AX170" s="13" t="s">
        <v>85</v>
      </c>
      <c r="AY170" s="258" t="s">
        <v>176</v>
      </c>
    </row>
    <row r="171" spans="1:51" s="13" customFormat="1" ht="12">
      <c r="A171" s="13"/>
      <c r="B171" s="248"/>
      <c r="C171" s="249"/>
      <c r="D171" s="243" t="s">
        <v>246</v>
      </c>
      <c r="E171" s="250" t="s">
        <v>1</v>
      </c>
      <c r="F171" s="251" t="s">
        <v>805</v>
      </c>
      <c r="G171" s="249"/>
      <c r="H171" s="252">
        <v>-0.834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8" t="s">
        <v>246</v>
      </c>
      <c r="AU171" s="258" t="s">
        <v>95</v>
      </c>
      <c r="AV171" s="13" t="s">
        <v>95</v>
      </c>
      <c r="AW171" s="13" t="s">
        <v>40</v>
      </c>
      <c r="AX171" s="13" t="s">
        <v>85</v>
      </c>
      <c r="AY171" s="258" t="s">
        <v>176</v>
      </c>
    </row>
    <row r="172" spans="1:65" s="2" customFormat="1" ht="33" customHeight="1">
      <c r="A172" s="37"/>
      <c r="B172" s="38"/>
      <c r="C172" s="229" t="s">
        <v>249</v>
      </c>
      <c r="D172" s="229" t="s">
        <v>177</v>
      </c>
      <c r="E172" s="230" t="s">
        <v>364</v>
      </c>
      <c r="F172" s="231" t="s">
        <v>365</v>
      </c>
      <c r="G172" s="232" t="s">
        <v>334</v>
      </c>
      <c r="H172" s="233">
        <v>9.552</v>
      </c>
      <c r="I172" s="234"/>
      <c r="J172" s="235">
        <f>ROUND(I172*H172,2)</f>
        <v>0</v>
      </c>
      <c r="K172" s="236"/>
      <c r="L172" s="43"/>
      <c r="M172" s="237" t="s">
        <v>1</v>
      </c>
      <c r="N172" s="238" t="s">
        <v>50</v>
      </c>
      <c r="O172" s="90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1" t="s">
        <v>196</v>
      </c>
      <c r="AT172" s="241" t="s">
        <v>177</v>
      </c>
      <c r="AU172" s="241" t="s">
        <v>95</v>
      </c>
      <c r="AY172" s="15" t="s">
        <v>176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5" t="s">
        <v>93</v>
      </c>
      <c r="BK172" s="242">
        <f>ROUND(I172*H172,2)</f>
        <v>0</v>
      </c>
      <c r="BL172" s="15" t="s">
        <v>196</v>
      </c>
      <c r="BM172" s="241" t="s">
        <v>807</v>
      </c>
    </row>
    <row r="173" spans="1:47" s="2" customFormat="1" ht="12">
      <c r="A173" s="37"/>
      <c r="B173" s="38"/>
      <c r="C173" s="39"/>
      <c r="D173" s="243" t="s">
        <v>183</v>
      </c>
      <c r="E173" s="39"/>
      <c r="F173" s="244" t="s">
        <v>367</v>
      </c>
      <c r="G173" s="39"/>
      <c r="H173" s="39"/>
      <c r="I173" s="245"/>
      <c r="J173" s="39"/>
      <c r="K173" s="39"/>
      <c r="L173" s="43"/>
      <c r="M173" s="246"/>
      <c r="N173" s="24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5" t="s">
        <v>183</v>
      </c>
      <c r="AU173" s="15" t="s">
        <v>95</v>
      </c>
    </row>
    <row r="174" spans="1:51" s="13" customFormat="1" ht="12">
      <c r="A174" s="13"/>
      <c r="B174" s="248"/>
      <c r="C174" s="249"/>
      <c r="D174" s="243" t="s">
        <v>246</v>
      </c>
      <c r="E174" s="250" t="s">
        <v>1</v>
      </c>
      <c r="F174" s="251" t="s">
        <v>808</v>
      </c>
      <c r="G174" s="249"/>
      <c r="H174" s="252">
        <v>10.664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246</v>
      </c>
      <c r="AU174" s="258" t="s">
        <v>95</v>
      </c>
      <c r="AV174" s="13" t="s">
        <v>95</v>
      </c>
      <c r="AW174" s="13" t="s">
        <v>40</v>
      </c>
      <c r="AX174" s="13" t="s">
        <v>85</v>
      </c>
      <c r="AY174" s="258" t="s">
        <v>176</v>
      </c>
    </row>
    <row r="175" spans="1:51" s="13" customFormat="1" ht="12">
      <c r="A175" s="13"/>
      <c r="B175" s="248"/>
      <c r="C175" s="249"/>
      <c r="D175" s="243" t="s">
        <v>246</v>
      </c>
      <c r="E175" s="250" t="s">
        <v>1</v>
      </c>
      <c r="F175" s="251" t="s">
        <v>809</v>
      </c>
      <c r="G175" s="249"/>
      <c r="H175" s="252">
        <v>-1.112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246</v>
      </c>
      <c r="AU175" s="258" t="s">
        <v>95</v>
      </c>
      <c r="AV175" s="13" t="s">
        <v>95</v>
      </c>
      <c r="AW175" s="13" t="s">
        <v>40</v>
      </c>
      <c r="AX175" s="13" t="s">
        <v>85</v>
      </c>
      <c r="AY175" s="258" t="s">
        <v>176</v>
      </c>
    </row>
    <row r="176" spans="1:65" s="2" customFormat="1" ht="21.75" customHeight="1">
      <c r="A176" s="37"/>
      <c r="B176" s="38"/>
      <c r="C176" s="229" t="s">
        <v>8</v>
      </c>
      <c r="D176" s="229" t="s">
        <v>177</v>
      </c>
      <c r="E176" s="230" t="s">
        <v>384</v>
      </c>
      <c r="F176" s="231" t="s">
        <v>385</v>
      </c>
      <c r="G176" s="232" t="s">
        <v>285</v>
      </c>
      <c r="H176" s="233">
        <v>53.32</v>
      </c>
      <c r="I176" s="234"/>
      <c r="J176" s="235">
        <f>ROUND(I176*H176,2)</f>
        <v>0</v>
      </c>
      <c r="K176" s="236"/>
      <c r="L176" s="43"/>
      <c r="M176" s="237" t="s">
        <v>1</v>
      </c>
      <c r="N176" s="238" t="s">
        <v>50</v>
      </c>
      <c r="O176" s="90"/>
      <c r="P176" s="239">
        <f>O176*H176</f>
        <v>0</v>
      </c>
      <c r="Q176" s="239">
        <v>0.00058</v>
      </c>
      <c r="R176" s="239">
        <f>Q176*H176</f>
        <v>0.0309256</v>
      </c>
      <c r="S176" s="239">
        <v>0</v>
      </c>
      <c r="T176" s="24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1" t="s">
        <v>196</v>
      </c>
      <c r="AT176" s="241" t="s">
        <v>177</v>
      </c>
      <c r="AU176" s="241" t="s">
        <v>95</v>
      </c>
      <c r="AY176" s="15" t="s">
        <v>176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5" t="s">
        <v>93</v>
      </c>
      <c r="BK176" s="242">
        <f>ROUND(I176*H176,2)</f>
        <v>0</v>
      </c>
      <c r="BL176" s="15" t="s">
        <v>196</v>
      </c>
      <c r="BM176" s="241" t="s">
        <v>386</v>
      </c>
    </row>
    <row r="177" spans="1:47" s="2" customFormat="1" ht="12">
      <c r="A177" s="37"/>
      <c r="B177" s="38"/>
      <c r="C177" s="39"/>
      <c r="D177" s="243" t="s">
        <v>183</v>
      </c>
      <c r="E177" s="39"/>
      <c r="F177" s="244" t="s">
        <v>387</v>
      </c>
      <c r="G177" s="39"/>
      <c r="H177" s="39"/>
      <c r="I177" s="245"/>
      <c r="J177" s="39"/>
      <c r="K177" s="39"/>
      <c r="L177" s="43"/>
      <c r="M177" s="246"/>
      <c r="N177" s="24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183</v>
      </c>
      <c r="AU177" s="15" t="s">
        <v>95</v>
      </c>
    </row>
    <row r="178" spans="1:51" s="13" customFormat="1" ht="12">
      <c r="A178" s="13"/>
      <c r="B178" s="248"/>
      <c r="C178" s="249"/>
      <c r="D178" s="243" t="s">
        <v>246</v>
      </c>
      <c r="E178" s="250" t="s">
        <v>1</v>
      </c>
      <c r="F178" s="251" t="s">
        <v>810</v>
      </c>
      <c r="G178" s="249"/>
      <c r="H178" s="252">
        <v>53.32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246</v>
      </c>
      <c r="AU178" s="258" t="s">
        <v>95</v>
      </c>
      <c r="AV178" s="13" t="s">
        <v>95</v>
      </c>
      <c r="AW178" s="13" t="s">
        <v>40</v>
      </c>
      <c r="AX178" s="13" t="s">
        <v>93</v>
      </c>
      <c r="AY178" s="258" t="s">
        <v>176</v>
      </c>
    </row>
    <row r="179" spans="1:65" s="2" customFormat="1" ht="21.75" customHeight="1">
      <c r="A179" s="37"/>
      <c r="B179" s="38"/>
      <c r="C179" s="229" t="s">
        <v>258</v>
      </c>
      <c r="D179" s="229" t="s">
        <v>177</v>
      </c>
      <c r="E179" s="230" t="s">
        <v>389</v>
      </c>
      <c r="F179" s="231" t="s">
        <v>390</v>
      </c>
      <c r="G179" s="232" t="s">
        <v>285</v>
      </c>
      <c r="H179" s="233">
        <v>53.32</v>
      </c>
      <c r="I179" s="234"/>
      <c r="J179" s="235">
        <f>ROUND(I179*H179,2)</f>
        <v>0</v>
      </c>
      <c r="K179" s="236"/>
      <c r="L179" s="43"/>
      <c r="M179" s="237" t="s">
        <v>1</v>
      </c>
      <c r="N179" s="238" t="s">
        <v>50</v>
      </c>
      <c r="O179" s="90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1" t="s">
        <v>196</v>
      </c>
      <c r="AT179" s="241" t="s">
        <v>177</v>
      </c>
      <c r="AU179" s="241" t="s">
        <v>95</v>
      </c>
      <c r="AY179" s="15" t="s">
        <v>176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5" t="s">
        <v>93</v>
      </c>
      <c r="BK179" s="242">
        <f>ROUND(I179*H179,2)</f>
        <v>0</v>
      </c>
      <c r="BL179" s="15" t="s">
        <v>196</v>
      </c>
      <c r="BM179" s="241" t="s">
        <v>391</v>
      </c>
    </row>
    <row r="180" spans="1:47" s="2" customFormat="1" ht="12">
      <c r="A180" s="37"/>
      <c r="B180" s="38"/>
      <c r="C180" s="39"/>
      <c r="D180" s="243" t="s">
        <v>183</v>
      </c>
      <c r="E180" s="39"/>
      <c r="F180" s="244" t="s">
        <v>392</v>
      </c>
      <c r="G180" s="39"/>
      <c r="H180" s="39"/>
      <c r="I180" s="245"/>
      <c r="J180" s="39"/>
      <c r="K180" s="39"/>
      <c r="L180" s="43"/>
      <c r="M180" s="246"/>
      <c r="N180" s="24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5" t="s">
        <v>183</v>
      </c>
      <c r="AU180" s="15" t="s">
        <v>95</v>
      </c>
    </row>
    <row r="181" spans="1:51" s="13" customFormat="1" ht="12">
      <c r="A181" s="13"/>
      <c r="B181" s="248"/>
      <c r="C181" s="249"/>
      <c r="D181" s="243" t="s">
        <v>246</v>
      </c>
      <c r="E181" s="250" t="s">
        <v>1</v>
      </c>
      <c r="F181" s="251" t="s">
        <v>810</v>
      </c>
      <c r="G181" s="249"/>
      <c r="H181" s="252">
        <v>53.32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246</v>
      </c>
      <c r="AU181" s="258" t="s">
        <v>95</v>
      </c>
      <c r="AV181" s="13" t="s">
        <v>95</v>
      </c>
      <c r="AW181" s="13" t="s">
        <v>40</v>
      </c>
      <c r="AX181" s="13" t="s">
        <v>93</v>
      </c>
      <c r="AY181" s="258" t="s">
        <v>176</v>
      </c>
    </row>
    <row r="182" spans="1:65" s="2" customFormat="1" ht="24.15" customHeight="1">
      <c r="A182" s="37"/>
      <c r="B182" s="38"/>
      <c r="C182" s="229" t="s">
        <v>188</v>
      </c>
      <c r="D182" s="229" t="s">
        <v>177</v>
      </c>
      <c r="E182" s="230" t="s">
        <v>394</v>
      </c>
      <c r="F182" s="231" t="s">
        <v>395</v>
      </c>
      <c r="G182" s="232" t="s">
        <v>334</v>
      </c>
      <c r="H182" s="233">
        <v>28.656</v>
      </c>
      <c r="I182" s="234"/>
      <c r="J182" s="235">
        <f>ROUND(I182*H182,2)</f>
        <v>0</v>
      </c>
      <c r="K182" s="236"/>
      <c r="L182" s="43"/>
      <c r="M182" s="237" t="s">
        <v>1</v>
      </c>
      <c r="N182" s="238" t="s">
        <v>50</v>
      </c>
      <c r="O182" s="90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1" t="s">
        <v>196</v>
      </c>
      <c r="AT182" s="241" t="s">
        <v>177</v>
      </c>
      <c r="AU182" s="241" t="s">
        <v>95</v>
      </c>
      <c r="AY182" s="15" t="s">
        <v>176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5" t="s">
        <v>93</v>
      </c>
      <c r="BK182" s="242">
        <f>ROUND(I182*H182,2)</f>
        <v>0</v>
      </c>
      <c r="BL182" s="15" t="s">
        <v>196</v>
      </c>
      <c r="BM182" s="241" t="s">
        <v>396</v>
      </c>
    </row>
    <row r="183" spans="1:47" s="2" customFormat="1" ht="12">
      <c r="A183" s="37"/>
      <c r="B183" s="38"/>
      <c r="C183" s="39"/>
      <c r="D183" s="243" t="s">
        <v>183</v>
      </c>
      <c r="E183" s="39"/>
      <c r="F183" s="244" t="s">
        <v>397</v>
      </c>
      <c r="G183" s="39"/>
      <c r="H183" s="39"/>
      <c r="I183" s="245"/>
      <c r="J183" s="39"/>
      <c r="K183" s="39"/>
      <c r="L183" s="43"/>
      <c r="M183" s="246"/>
      <c r="N183" s="24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183</v>
      </c>
      <c r="AU183" s="15" t="s">
        <v>95</v>
      </c>
    </row>
    <row r="184" spans="1:51" s="13" customFormat="1" ht="12">
      <c r="A184" s="13"/>
      <c r="B184" s="248"/>
      <c r="C184" s="249"/>
      <c r="D184" s="243" t="s">
        <v>246</v>
      </c>
      <c r="E184" s="250" t="s">
        <v>1</v>
      </c>
      <c r="F184" s="251" t="s">
        <v>811</v>
      </c>
      <c r="G184" s="249"/>
      <c r="H184" s="252">
        <v>31.992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246</v>
      </c>
      <c r="AU184" s="258" t="s">
        <v>95</v>
      </c>
      <c r="AV184" s="13" t="s">
        <v>95</v>
      </c>
      <c r="AW184" s="13" t="s">
        <v>40</v>
      </c>
      <c r="AX184" s="13" t="s">
        <v>85</v>
      </c>
      <c r="AY184" s="258" t="s">
        <v>176</v>
      </c>
    </row>
    <row r="185" spans="1:51" s="13" customFormat="1" ht="12">
      <c r="A185" s="13"/>
      <c r="B185" s="248"/>
      <c r="C185" s="249"/>
      <c r="D185" s="243" t="s">
        <v>246</v>
      </c>
      <c r="E185" s="250" t="s">
        <v>1</v>
      </c>
      <c r="F185" s="251" t="s">
        <v>812</v>
      </c>
      <c r="G185" s="249"/>
      <c r="H185" s="252">
        <v>-3.336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246</v>
      </c>
      <c r="AU185" s="258" t="s">
        <v>95</v>
      </c>
      <c r="AV185" s="13" t="s">
        <v>95</v>
      </c>
      <c r="AW185" s="13" t="s">
        <v>40</v>
      </c>
      <c r="AX185" s="13" t="s">
        <v>85</v>
      </c>
      <c r="AY185" s="258" t="s">
        <v>176</v>
      </c>
    </row>
    <row r="186" spans="1:65" s="2" customFormat="1" ht="24.15" customHeight="1">
      <c r="A186" s="37"/>
      <c r="B186" s="38"/>
      <c r="C186" s="229" t="s">
        <v>374</v>
      </c>
      <c r="D186" s="229" t="s">
        <v>177</v>
      </c>
      <c r="E186" s="230" t="s">
        <v>401</v>
      </c>
      <c r="F186" s="231" t="s">
        <v>402</v>
      </c>
      <c r="G186" s="232" t="s">
        <v>334</v>
      </c>
      <c r="H186" s="233">
        <v>18.416</v>
      </c>
      <c r="I186" s="234"/>
      <c r="J186" s="235">
        <f>ROUND(I186*H186,2)</f>
        <v>0</v>
      </c>
      <c r="K186" s="236"/>
      <c r="L186" s="43"/>
      <c r="M186" s="237" t="s">
        <v>1</v>
      </c>
      <c r="N186" s="238" t="s">
        <v>50</v>
      </c>
      <c r="O186" s="90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1" t="s">
        <v>196</v>
      </c>
      <c r="AT186" s="241" t="s">
        <v>177</v>
      </c>
      <c r="AU186" s="241" t="s">
        <v>95</v>
      </c>
      <c r="AY186" s="15" t="s">
        <v>176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5" t="s">
        <v>93</v>
      </c>
      <c r="BK186" s="242">
        <f>ROUND(I186*H186,2)</f>
        <v>0</v>
      </c>
      <c r="BL186" s="15" t="s">
        <v>196</v>
      </c>
      <c r="BM186" s="241" t="s">
        <v>403</v>
      </c>
    </row>
    <row r="187" spans="1:47" s="2" customFormat="1" ht="12">
      <c r="A187" s="37"/>
      <c r="B187" s="38"/>
      <c r="C187" s="39"/>
      <c r="D187" s="243" t="s">
        <v>183</v>
      </c>
      <c r="E187" s="39"/>
      <c r="F187" s="244" t="s">
        <v>404</v>
      </c>
      <c r="G187" s="39"/>
      <c r="H187" s="39"/>
      <c r="I187" s="245"/>
      <c r="J187" s="39"/>
      <c r="K187" s="39"/>
      <c r="L187" s="43"/>
      <c r="M187" s="246"/>
      <c r="N187" s="24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183</v>
      </c>
      <c r="AU187" s="15" t="s">
        <v>95</v>
      </c>
    </row>
    <row r="188" spans="1:51" s="13" customFormat="1" ht="12">
      <c r="A188" s="13"/>
      <c r="B188" s="248"/>
      <c r="C188" s="249"/>
      <c r="D188" s="243" t="s">
        <v>246</v>
      </c>
      <c r="E188" s="250" t="s">
        <v>1</v>
      </c>
      <c r="F188" s="251" t="s">
        <v>813</v>
      </c>
      <c r="G188" s="249"/>
      <c r="H188" s="252">
        <v>21.328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246</v>
      </c>
      <c r="AU188" s="258" t="s">
        <v>95</v>
      </c>
      <c r="AV188" s="13" t="s">
        <v>95</v>
      </c>
      <c r="AW188" s="13" t="s">
        <v>40</v>
      </c>
      <c r="AX188" s="13" t="s">
        <v>85</v>
      </c>
      <c r="AY188" s="258" t="s">
        <v>176</v>
      </c>
    </row>
    <row r="189" spans="1:51" s="13" customFormat="1" ht="12">
      <c r="A189" s="13"/>
      <c r="B189" s="248"/>
      <c r="C189" s="249"/>
      <c r="D189" s="243" t="s">
        <v>246</v>
      </c>
      <c r="E189" s="250" t="s">
        <v>1</v>
      </c>
      <c r="F189" s="251" t="s">
        <v>814</v>
      </c>
      <c r="G189" s="249"/>
      <c r="H189" s="252">
        <v>-2.912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246</v>
      </c>
      <c r="AU189" s="258" t="s">
        <v>95</v>
      </c>
      <c r="AV189" s="13" t="s">
        <v>95</v>
      </c>
      <c r="AW189" s="13" t="s">
        <v>40</v>
      </c>
      <c r="AX189" s="13" t="s">
        <v>85</v>
      </c>
      <c r="AY189" s="258" t="s">
        <v>176</v>
      </c>
    </row>
    <row r="190" spans="1:65" s="2" customFormat="1" ht="33" customHeight="1">
      <c r="A190" s="37"/>
      <c r="B190" s="38"/>
      <c r="C190" s="229" t="s">
        <v>379</v>
      </c>
      <c r="D190" s="229" t="s">
        <v>177</v>
      </c>
      <c r="E190" s="230" t="s">
        <v>408</v>
      </c>
      <c r="F190" s="231" t="s">
        <v>409</v>
      </c>
      <c r="G190" s="232" t="s">
        <v>334</v>
      </c>
      <c r="H190" s="233">
        <v>28.656</v>
      </c>
      <c r="I190" s="234"/>
      <c r="J190" s="235">
        <f>ROUND(I190*H190,2)</f>
        <v>0</v>
      </c>
      <c r="K190" s="236"/>
      <c r="L190" s="43"/>
      <c r="M190" s="237" t="s">
        <v>1</v>
      </c>
      <c r="N190" s="238" t="s">
        <v>50</v>
      </c>
      <c r="O190" s="90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1" t="s">
        <v>196</v>
      </c>
      <c r="AT190" s="241" t="s">
        <v>177</v>
      </c>
      <c r="AU190" s="241" t="s">
        <v>95</v>
      </c>
      <c r="AY190" s="15" t="s">
        <v>176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5" t="s">
        <v>93</v>
      </c>
      <c r="BK190" s="242">
        <f>ROUND(I190*H190,2)</f>
        <v>0</v>
      </c>
      <c r="BL190" s="15" t="s">
        <v>196</v>
      </c>
      <c r="BM190" s="241" t="s">
        <v>410</v>
      </c>
    </row>
    <row r="191" spans="1:47" s="2" customFormat="1" ht="12">
      <c r="A191" s="37"/>
      <c r="B191" s="38"/>
      <c r="C191" s="39"/>
      <c r="D191" s="243" t="s">
        <v>183</v>
      </c>
      <c r="E191" s="39"/>
      <c r="F191" s="244" t="s">
        <v>411</v>
      </c>
      <c r="G191" s="39"/>
      <c r="H191" s="39"/>
      <c r="I191" s="245"/>
      <c r="J191" s="39"/>
      <c r="K191" s="39"/>
      <c r="L191" s="43"/>
      <c r="M191" s="246"/>
      <c r="N191" s="24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5" t="s">
        <v>183</v>
      </c>
      <c r="AU191" s="15" t="s">
        <v>95</v>
      </c>
    </row>
    <row r="192" spans="1:51" s="13" customFormat="1" ht="12">
      <c r="A192" s="13"/>
      <c r="B192" s="248"/>
      <c r="C192" s="249"/>
      <c r="D192" s="243" t="s">
        <v>246</v>
      </c>
      <c r="E192" s="250" t="s">
        <v>1</v>
      </c>
      <c r="F192" s="251" t="s">
        <v>811</v>
      </c>
      <c r="G192" s="249"/>
      <c r="H192" s="252">
        <v>31.992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8" t="s">
        <v>246</v>
      </c>
      <c r="AU192" s="258" t="s">
        <v>95</v>
      </c>
      <c r="AV192" s="13" t="s">
        <v>95</v>
      </c>
      <c r="AW192" s="13" t="s">
        <v>40</v>
      </c>
      <c r="AX192" s="13" t="s">
        <v>85</v>
      </c>
      <c r="AY192" s="258" t="s">
        <v>176</v>
      </c>
    </row>
    <row r="193" spans="1:51" s="13" customFormat="1" ht="12">
      <c r="A193" s="13"/>
      <c r="B193" s="248"/>
      <c r="C193" s="249"/>
      <c r="D193" s="243" t="s">
        <v>246</v>
      </c>
      <c r="E193" s="250" t="s">
        <v>1</v>
      </c>
      <c r="F193" s="251" t="s">
        <v>812</v>
      </c>
      <c r="G193" s="249"/>
      <c r="H193" s="252">
        <v>-3.336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246</v>
      </c>
      <c r="AU193" s="258" t="s">
        <v>95</v>
      </c>
      <c r="AV193" s="13" t="s">
        <v>95</v>
      </c>
      <c r="AW193" s="13" t="s">
        <v>40</v>
      </c>
      <c r="AX193" s="13" t="s">
        <v>85</v>
      </c>
      <c r="AY193" s="258" t="s">
        <v>176</v>
      </c>
    </row>
    <row r="194" spans="1:65" s="2" customFormat="1" ht="33" customHeight="1">
      <c r="A194" s="37"/>
      <c r="B194" s="38"/>
      <c r="C194" s="229" t="s">
        <v>383</v>
      </c>
      <c r="D194" s="229" t="s">
        <v>177</v>
      </c>
      <c r="E194" s="230" t="s">
        <v>413</v>
      </c>
      <c r="F194" s="231" t="s">
        <v>414</v>
      </c>
      <c r="G194" s="232" t="s">
        <v>334</v>
      </c>
      <c r="H194" s="233">
        <v>18.416</v>
      </c>
      <c r="I194" s="234"/>
      <c r="J194" s="235">
        <f>ROUND(I194*H194,2)</f>
        <v>0</v>
      </c>
      <c r="K194" s="236"/>
      <c r="L194" s="43"/>
      <c r="M194" s="237" t="s">
        <v>1</v>
      </c>
      <c r="N194" s="238" t="s">
        <v>50</v>
      </c>
      <c r="O194" s="90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1" t="s">
        <v>196</v>
      </c>
      <c r="AT194" s="241" t="s">
        <v>177</v>
      </c>
      <c r="AU194" s="241" t="s">
        <v>95</v>
      </c>
      <c r="AY194" s="15" t="s">
        <v>176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5" t="s">
        <v>93</v>
      </c>
      <c r="BK194" s="242">
        <f>ROUND(I194*H194,2)</f>
        <v>0</v>
      </c>
      <c r="BL194" s="15" t="s">
        <v>196</v>
      </c>
      <c r="BM194" s="241" t="s">
        <v>415</v>
      </c>
    </row>
    <row r="195" spans="1:47" s="2" customFormat="1" ht="12">
      <c r="A195" s="37"/>
      <c r="B195" s="38"/>
      <c r="C195" s="39"/>
      <c r="D195" s="243" t="s">
        <v>183</v>
      </c>
      <c r="E195" s="39"/>
      <c r="F195" s="244" t="s">
        <v>416</v>
      </c>
      <c r="G195" s="39"/>
      <c r="H195" s="39"/>
      <c r="I195" s="245"/>
      <c r="J195" s="39"/>
      <c r="K195" s="39"/>
      <c r="L195" s="43"/>
      <c r="M195" s="246"/>
      <c r="N195" s="24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5" t="s">
        <v>183</v>
      </c>
      <c r="AU195" s="15" t="s">
        <v>95</v>
      </c>
    </row>
    <row r="196" spans="1:51" s="13" customFormat="1" ht="12">
      <c r="A196" s="13"/>
      <c r="B196" s="248"/>
      <c r="C196" s="249"/>
      <c r="D196" s="243" t="s">
        <v>246</v>
      </c>
      <c r="E196" s="250" t="s">
        <v>1</v>
      </c>
      <c r="F196" s="251" t="s">
        <v>813</v>
      </c>
      <c r="G196" s="249"/>
      <c r="H196" s="252">
        <v>21.328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8" t="s">
        <v>246</v>
      </c>
      <c r="AU196" s="258" t="s">
        <v>95</v>
      </c>
      <c r="AV196" s="13" t="s">
        <v>95</v>
      </c>
      <c r="AW196" s="13" t="s">
        <v>40</v>
      </c>
      <c r="AX196" s="13" t="s">
        <v>85</v>
      </c>
      <c r="AY196" s="258" t="s">
        <v>176</v>
      </c>
    </row>
    <row r="197" spans="1:51" s="13" customFormat="1" ht="12">
      <c r="A197" s="13"/>
      <c r="B197" s="248"/>
      <c r="C197" s="249"/>
      <c r="D197" s="243" t="s">
        <v>246</v>
      </c>
      <c r="E197" s="250" t="s">
        <v>1</v>
      </c>
      <c r="F197" s="251" t="s">
        <v>814</v>
      </c>
      <c r="G197" s="249"/>
      <c r="H197" s="252">
        <v>-2.912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246</v>
      </c>
      <c r="AU197" s="258" t="s">
        <v>95</v>
      </c>
      <c r="AV197" s="13" t="s">
        <v>95</v>
      </c>
      <c r="AW197" s="13" t="s">
        <v>40</v>
      </c>
      <c r="AX197" s="13" t="s">
        <v>85</v>
      </c>
      <c r="AY197" s="258" t="s">
        <v>176</v>
      </c>
    </row>
    <row r="198" spans="1:65" s="2" customFormat="1" ht="37.8" customHeight="1">
      <c r="A198" s="37"/>
      <c r="B198" s="38"/>
      <c r="C198" s="229" t="s">
        <v>7</v>
      </c>
      <c r="D198" s="229" t="s">
        <v>177</v>
      </c>
      <c r="E198" s="230" t="s">
        <v>431</v>
      </c>
      <c r="F198" s="231" t="s">
        <v>432</v>
      </c>
      <c r="G198" s="232" t="s">
        <v>334</v>
      </c>
      <c r="H198" s="233">
        <v>9.06</v>
      </c>
      <c r="I198" s="234"/>
      <c r="J198" s="235">
        <f>ROUND(I198*H198,2)</f>
        <v>0</v>
      </c>
      <c r="K198" s="236"/>
      <c r="L198" s="43"/>
      <c r="M198" s="237" t="s">
        <v>1</v>
      </c>
      <c r="N198" s="238" t="s">
        <v>50</v>
      </c>
      <c r="O198" s="90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1" t="s">
        <v>196</v>
      </c>
      <c r="AT198" s="241" t="s">
        <v>177</v>
      </c>
      <c r="AU198" s="241" t="s">
        <v>95</v>
      </c>
      <c r="AY198" s="15" t="s">
        <v>176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5" t="s">
        <v>93</v>
      </c>
      <c r="BK198" s="242">
        <f>ROUND(I198*H198,2)</f>
        <v>0</v>
      </c>
      <c r="BL198" s="15" t="s">
        <v>196</v>
      </c>
      <c r="BM198" s="241" t="s">
        <v>815</v>
      </c>
    </row>
    <row r="199" spans="1:47" s="2" customFormat="1" ht="12">
      <c r="A199" s="37"/>
      <c r="B199" s="38"/>
      <c r="C199" s="39"/>
      <c r="D199" s="243" t="s">
        <v>183</v>
      </c>
      <c r="E199" s="39"/>
      <c r="F199" s="244" t="s">
        <v>434</v>
      </c>
      <c r="G199" s="39"/>
      <c r="H199" s="39"/>
      <c r="I199" s="245"/>
      <c r="J199" s="39"/>
      <c r="K199" s="39"/>
      <c r="L199" s="43"/>
      <c r="M199" s="246"/>
      <c r="N199" s="24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183</v>
      </c>
      <c r="AU199" s="15" t="s">
        <v>95</v>
      </c>
    </row>
    <row r="200" spans="1:51" s="13" customFormat="1" ht="12">
      <c r="A200" s="13"/>
      <c r="B200" s="248"/>
      <c r="C200" s="249"/>
      <c r="D200" s="243" t="s">
        <v>246</v>
      </c>
      <c r="E200" s="250" t="s">
        <v>1</v>
      </c>
      <c r="F200" s="251" t="s">
        <v>816</v>
      </c>
      <c r="G200" s="249"/>
      <c r="H200" s="252">
        <v>9.06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246</v>
      </c>
      <c r="AU200" s="258" t="s">
        <v>95</v>
      </c>
      <c r="AV200" s="13" t="s">
        <v>95</v>
      </c>
      <c r="AW200" s="13" t="s">
        <v>40</v>
      </c>
      <c r="AX200" s="13" t="s">
        <v>93</v>
      </c>
      <c r="AY200" s="258" t="s">
        <v>176</v>
      </c>
    </row>
    <row r="201" spans="1:65" s="2" customFormat="1" ht="37.8" customHeight="1">
      <c r="A201" s="37"/>
      <c r="B201" s="38"/>
      <c r="C201" s="229" t="s">
        <v>393</v>
      </c>
      <c r="D201" s="229" t="s">
        <v>177</v>
      </c>
      <c r="E201" s="230" t="s">
        <v>436</v>
      </c>
      <c r="F201" s="231" t="s">
        <v>437</v>
      </c>
      <c r="G201" s="232" t="s">
        <v>334</v>
      </c>
      <c r="H201" s="233">
        <v>36.24</v>
      </c>
      <c r="I201" s="234"/>
      <c r="J201" s="235">
        <f>ROUND(I201*H201,2)</f>
        <v>0</v>
      </c>
      <c r="K201" s="236"/>
      <c r="L201" s="43"/>
      <c r="M201" s="237" t="s">
        <v>1</v>
      </c>
      <c r="N201" s="238" t="s">
        <v>50</v>
      </c>
      <c r="O201" s="90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1" t="s">
        <v>196</v>
      </c>
      <c r="AT201" s="241" t="s">
        <v>177</v>
      </c>
      <c r="AU201" s="241" t="s">
        <v>95</v>
      </c>
      <c r="AY201" s="15" t="s">
        <v>176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5" t="s">
        <v>93</v>
      </c>
      <c r="BK201" s="242">
        <f>ROUND(I201*H201,2)</f>
        <v>0</v>
      </c>
      <c r="BL201" s="15" t="s">
        <v>196</v>
      </c>
      <c r="BM201" s="241" t="s">
        <v>817</v>
      </c>
    </row>
    <row r="202" spans="1:47" s="2" customFormat="1" ht="12">
      <c r="A202" s="37"/>
      <c r="B202" s="38"/>
      <c r="C202" s="39"/>
      <c r="D202" s="243" t="s">
        <v>183</v>
      </c>
      <c r="E202" s="39"/>
      <c r="F202" s="244" t="s">
        <v>439</v>
      </c>
      <c r="G202" s="39"/>
      <c r="H202" s="39"/>
      <c r="I202" s="245"/>
      <c r="J202" s="39"/>
      <c r="K202" s="39"/>
      <c r="L202" s="43"/>
      <c r="M202" s="246"/>
      <c r="N202" s="247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5" t="s">
        <v>183</v>
      </c>
      <c r="AU202" s="15" t="s">
        <v>95</v>
      </c>
    </row>
    <row r="203" spans="1:51" s="13" customFormat="1" ht="12">
      <c r="A203" s="13"/>
      <c r="B203" s="248"/>
      <c r="C203" s="249"/>
      <c r="D203" s="243" t="s">
        <v>246</v>
      </c>
      <c r="E203" s="250" t="s">
        <v>1</v>
      </c>
      <c r="F203" s="251" t="s">
        <v>818</v>
      </c>
      <c r="G203" s="249"/>
      <c r="H203" s="252">
        <v>36.24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246</v>
      </c>
      <c r="AU203" s="258" t="s">
        <v>95</v>
      </c>
      <c r="AV203" s="13" t="s">
        <v>95</v>
      </c>
      <c r="AW203" s="13" t="s">
        <v>40</v>
      </c>
      <c r="AX203" s="13" t="s">
        <v>93</v>
      </c>
      <c r="AY203" s="258" t="s">
        <v>176</v>
      </c>
    </row>
    <row r="204" spans="1:65" s="2" customFormat="1" ht="16.5" customHeight="1">
      <c r="A204" s="37"/>
      <c r="B204" s="38"/>
      <c r="C204" s="229" t="s">
        <v>400</v>
      </c>
      <c r="D204" s="229" t="s">
        <v>177</v>
      </c>
      <c r="E204" s="230" t="s">
        <v>441</v>
      </c>
      <c r="F204" s="231" t="s">
        <v>442</v>
      </c>
      <c r="G204" s="232" t="s">
        <v>334</v>
      </c>
      <c r="H204" s="233">
        <v>9.06</v>
      </c>
      <c r="I204" s="234"/>
      <c r="J204" s="235">
        <f>ROUND(I204*H204,2)</f>
        <v>0</v>
      </c>
      <c r="K204" s="236"/>
      <c r="L204" s="43"/>
      <c r="M204" s="237" t="s">
        <v>1</v>
      </c>
      <c r="N204" s="238" t="s">
        <v>50</v>
      </c>
      <c r="O204" s="90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1" t="s">
        <v>196</v>
      </c>
      <c r="AT204" s="241" t="s">
        <v>177</v>
      </c>
      <c r="AU204" s="241" t="s">
        <v>95</v>
      </c>
      <c r="AY204" s="15" t="s">
        <v>176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5" t="s">
        <v>93</v>
      </c>
      <c r="BK204" s="242">
        <f>ROUND(I204*H204,2)</f>
        <v>0</v>
      </c>
      <c r="BL204" s="15" t="s">
        <v>196</v>
      </c>
      <c r="BM204" s="241" t="s">
        <v>443</v>
      </c>
    </row>
    <row r="205" spans="1:47" s="2" customFormat="1" ht="12">
      <c r="A205" s="37"/>
      <c r="B205" s="38"/>
      <c r="C205" s="39"/>
      <c r="D205" s="243" t="s">
        <v>183</v>
      </c>
      <c r="E205" s="39"/>
      <c r="F205" s="244" t="s">
        <v>444</v>
      </c>
      <c r="G205" s="39"/>
      <c r="H205" s="39"/>
      <c r="I205" s="245"/>
      <c r="J205" s="39"/>
      <c r="K205" s="39"/>
      <c r="L205" s="43"/>
      <c r="M205" s="246"/>
      <c r="N205" s="24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183</v>
      </c>
      <c r="AU205" s="15" t="s">
        <v>95</v>
      </c>
    </row>
    <row r="206" spans="1:51" s="13" customFormat="1" ht="12">
      <c r="A206" s="13"/>
      <c r="B206" s="248"/>
      <c r="C206" s="249"/>
      <c r="D206" s="243" t="s">
        <v>246</v>
      </c>
      <c r="E206" s="250" t="s">
        <v>1</v>
      </c>
      <c r="F206" s="251" t="s">
        <v>816</v>
      </c>
      <c r="G206" s="249"/>
      <c r="H206" s="252">
        <v>9.06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246</v>
      </c>
      <c r="AU206" s="258" t="s">
        <v>95</v>
      </c>
      <c r="AV206" s="13" t="s">
        <v>95</v>
      </c>
      <c r="AW206" s="13" t="s">
        <v>40</v>
      </c>
      <c r="AX206" s="13" t="s">
        <v>93</v>
      </c>
      <c r="AY206" s="258" t="s">
        <v>176</v>
      </c>
    </row>
    <row r="207" spans="1:65" s="2" customFormat="1" ht="33" customHeight="1">
      <c r="A207" s="37"/>
      <c r="B207" s="38"/>
      <c r="C207" s="229" t="s">
        <v>407</v>
      </c>
      <c r="D207" s="229" t="s">
        <v>177</v>
      </c>
      <c r="E207" s="230" t="s">
        <v>447</v>
      </c>
      <c r="F207" s="231" t="s">
        <v>448</v>
      </c>
      <c r="G207" s="232" t="s">
        <v>323</v>
      </c>
      <c r="H207" s="233">
        <v>18.12</v>
      </c>
      <c r="I207" s="234"/>
      <c r="J207" s="235">
        <f>ROUND(I207*H207,2)</f>
        <v>0</v>
      </c>
      <c r="K207" s="236"/>
      <c r="L207" s="43"/>
      <c r="M207" s="237" t="s">
        <v>1</v>
      </c>
      <c r="N207" s="238" t="s">
        <v>50</v>
      </c>
      <c r="O207" s="90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1" t="s">
        <v>196</v>
      </c>
      <c r="AT207" s="241" t="s">
        <v>177</v>
      </c>
      <c r="AU207" s="241" t="s">
        <v>95</v>
      </c>
      <c r="AY207" s="15" t="s">
        <v>176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5" t="s">
        <v>93</v>
      </c>
      <c r="BK207" s="242">
        <f>ROUND(I207*H207,2)</f>
        <v>0</v>
      </c>
      <c r="BL207" s="15" t="s">
        <v>196</v>
      </c>
      <c r="BM207" s="241" t="s">
        <v>449</v>
      </c>
    </row>
    <row r="208" spans="1:47" s="2" customFormat="1" ht="12">
      <c r="A208" s="37"/>
      <c r="B208" s="38"/>
      <c r="C208" s="39"/>
      <c r="D208" s="243" t="s">
        <v>183</v>
      </c>
      <c r="E208" s="39"/>
      <c r="F208" s="244" t="s">
        <v>450</v>
      </c>
      <c r="G208" s="39"/>
      <c r="H208" s="39"/>
      <c r="I208" s="245"/>
      <c r="J208" s="39"/>
      <c r="K208" s="39"/>
      <c r="L208" s="43"/>
      <c r="M208" s="246"/>
      <c r="N208" s="24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5" t="s">
        <v>183</v>
      </c>
      <c r="AU208" s="15" t="s">
        <v>95</v>
      </c>
    </row>
    <row r="209" spans="1:51" s="13" customFormat="1" ht="12">
      <c r="A209" s="13"/>
      <c r="B209" s="248"/>
      <c r="C209" s="249"/>
      <c r="D209" s="243" t="s">
        <v>246</v>
      </c>
      <c r="E209" s="250" t="s">
        <v>1</v>
      </c>
      <c r="F209" s="251" t="s">
        <v>819</v>
      </c>
      <c r="G209" s="249"/>
      <c r="H209" s="252">
        <v>18.12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246</v>
      </c>
      <c r="AU209" s="258" t="s">
        <v>95</v>
      </c>
      <c r="AV209" s="13" t="s">
        <v>95</v>
      </c>
      <c r="AW209" s="13" t="s">
        <v>40</v>
      </c>
      <c r="AX209" s="13" t="s">
        <v>93</v>
      </c>
      <c r="AY209" s="258" t="s">
        <v>176</v>
      </c>
    </row>
    <row r="210" spans="1:65" s="2" customFormat="1" ht="24.15" customHeight="1">
      <c r="A210" s="37"/>
      <c r="B210" s="38"/>
      <c r="C210" s="229" t="s">
        <v>412</v>
      </c>
      <c r="D210" s="229" t="s">
        <v>177</v>
      </c>
      <c r="E210" s="230" t="s">
        <v>453</v>
      </c>
      <c r="F210" s="231" t="s">
        <v>454</v>
      </c>
      <c r="G210" s="232" t="s">
        <v>334</v>
      </c>
      <c r="H210" s="233">
        <v>14.82</v>
      </c>
      <c r="I210" s="234"/>
      <c r="J210" s="235">
        <f>ROUND(I210*H210,2)</f>
        <v>0</v>
      </c>
      <c r="K210" s="236"/>
      <c r="L210" s="43"/>
      <c r="M210" s="237" t="s">
        <v>1</v>
      </c>
      <c r="N210" s="238" t="s">
        <v>50</v>
      </c>
      <c r="O210" s="90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1" t="s">
        <v>196</v>
      </c>
      <c r="AT210" s="241" t="s">
        <v>177</v>
      </c>
      <c r="AU210" s="241" t="s">
        <v>95</v>
      </c>
      <c r="AY210" s="15" t="s">
        <v>176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5" t="s">
        <v>93</v>
      </c>
      <c r="BK210" s="242">
        <f>ROUND(I210*H210,2)</f>
        <v>0</v>
      </c>
      <c r="BL210" s="15" t="s">
        <v>196</v>
      </c>
      <c r="BM210" s="241" t="s">
        <v>455</v>
      </c>
    </row>
    <row r="211" spans="1:47" s="2" customFormat="1" ht="12">
      <c r="A211" s="37"/>
      <c r="B211" s="38"/>
      <c r="C211" s="39"/>
      <c r="D211" s="243" t="s">
        <v>183</v>
      </c>
      <c r="E211" s="39"/>
      <c r="F211" s="244" t="s">
        <v>456</v>
      </c>
      <c r="G211" s="39"/>
      <c r="H211" s="39"/>
      <c r="I211" s="245"/>
      <c r="J211" s="39"/>
      <c r="K211" s="39"/>
      <c r="L211" s="43"/>
      <c r="M211" s="246"/>
      <c r="N211" s="24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5" t="s">
        <v>183</v>
      </c>
      <c r="AU211" s="15" t="s">
        <v>95</v>
      </c>
    </row>
    <row r="212" spans="1:51" s="13" customFormat="1" ht="12">
      <c r="A212" s="13"/>
      <c r="B212" s="248"/>
      <c r="C212" s="249"/>
      <c r="D212" s="243" t="s">
        <v>246</v>
      </c>
      <c r="E212" s="250" t="s">
        <v>1</v>
      </c>
      <c r="F212" s="251" t="s">
        <v>820</v>
      </c>
      <c r="G212" s="249"/>
      <c r="H212" s="252">
        <v>26.66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246</v>
      </c>
      <c r="AU212" s="258" t="s">
        <v>95</v>
      </c>
      <c r="AV212" s="13" t="s">
        <v>95</v>
      </c>
      <c r="AW212" s="13" t="s">
        <v>40</v>
      </c>
      <c r="AX212" s="13" t="s">
        <v>85</v>
      </c>
      <c r="AY212" s="258" t="s">
        <v>176</v>
      </c>
    </row>
    <row r="213" spans="1:51" s="13" customFormat="1" ht="12">
      <c r="A213" s="13"/>
      <c r="B213" s="248"/>
      <c r="C213" s="249"/>
      <c r="D213" s="243" t="s">
        <v>246</v>
      </c>
      <c r="E213" s="250" t="s">
        <v>1</v>
      </c>
      <c r="F213" s="251" t="s">
        <v>821</v>
      </c>
      <c r="G213" s="249"/>
      <c r="H213" s="252">
        <v>-3.78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8" t="s">
        <v>246</v>
      </c>
      <c r="AU213" s="258" t="s">
        <v>95</v>
      </c>
      <c r="AV213" s="13" t="s">
        <v>95</v>
      </c>
      <c r="AW213" s="13" t="s">
        <v>40</v>
      </c>
      <c r="AX213" s="13" t="s">
        <v>85</v>
      </c>
      <c r="AY213" s="258" t="s">
        <v>176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822</v>
      </c>
      <c r="G214" s="249"/>
      <c r="H214" s="252">
        <v>-8.06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85</v>
      </c>
      <c r="AY214" s="258" t="s">
        <v>176</v>
      </c>
    </row>
    <row r="215" spans="1:65" s="2" customFormat="1" ht="24.15" customHeight="1">
      <c r="A215" s="37"/>
      <c r="B215" s="38"/>
      <c r="C215" s="229" t="s">
        <v>418</v>
      </c>
      <c r="D215" s="229" t="s">
        <v>177</v>
      </c>
      <c r="E215" s="230" t="s">
        <v>462</v>
      </c>
      <c r="F215" s="231" t="s">
        <v>463</v>
      </c>
      <c r="G215" s="232" t="s">
        <v>334</v>
      </c>
      <c r="H215" s="233">
        <v>5.823</v>
      </c>
      <c r="I215" s="234"/>
      <c r="J215" s="235">
        <f>ROUND(I215*H215,2)</f>
        <v>0</v>
      </c>
      <c r="K215" s="236"/>
      <c r="L215" s="43"/>
      <c r="M215" s="237" t="s">
        <v>1</v>
      </c>
      <c r="N215" s="238" t="s">
        <v>50</v>
      </c>
      <c r="O215" s="90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1" t="s">
        <v>196</v>
      </c>
      <c r="AT215" s="241" t="s">
        <v>177</v>
      </c>
      <c r="AU215" s="241" t="s">
        <v>95</v>
      </c>
      <c r="AY215" s="15" t="s">
        <v>176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5" t="s">
        <v>93</v>
      </c>
      <c r="BK215" s="242">
        <f>ROUND(I215*H215,2)</f>
        <v>0</v>
      </c>
      <c r="BL215" s="15" t="s">
        <v>196</v>
      </c>
      <c r="BM215" s="241" t="s">
        <v>823</v>
      </c>
    </row>
    <row r="216" spans="1:47" s="2" customFormat="1" ht="12">
      <c r="A216" s="37"/>
      <c r="B216" s="38"/>
      <c r="C216" s="39"/>
      <c r="D216" s="243" t="s">
        <v>183</v>
      </c>
      <c r="E216" s="39"/>
      <c r="F216" s="244" t="s">
        <v>465</v>
      </c>
      <c r="G216" s="39"/>
      <c r="H216" s="39"/>
      <c r="I216" s="245"/>
      <c r="J216" s="39"/>
      <c r="K216" s="39"/>
      <c r="L216" s="43"/>
      <c r="M216" s="246"/>
      <c r="N216" s="24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183</v>
      </c>
      <c r="AU216" s="15" t="s">
        <v>95</v>
      </c>
    </row>
    <row r="217" spans="1:51" s="13" customFormat="1" ht="12">
      <c r="A217" s="13"/>
      <c r="B217" s="248"/>
      <c r="C217" s="249"/>
      <c r="D217" s="243" t="s">
        <v>246</v>
      </c>
      <c r="E217" s="250" t="s">
        <v>1</v>
      </c>
      <c r="F217" s="251" t="s">
        <v>824</v>
      </c>
      <c r="G217" s="249"/>
      <c r="H217" s="252">
        <v>-0.997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246</v>
      </c>
      <c r="AU217" s="258" t="s">
        <v>95</v>
      </c>
      <c r="AV217" s="13" t="s">
        <v>95</v>
      </c>
      <c r="AW217" s="13" t="s">
        <v>40</v>
      </c>
      <c r="AX217" s="13" t="s">
        <v>85</v>
      </c>
      <c r="AY217" s="258" t="s">
        <v>176</v>
      </c>
    </row>
    <row r="218" spans="1:51" s="13" customFormat="1" ht="12">
      <c r="A218" s="13"/>
      <c r="B218" s="248"/>
      <c r="C218" s="249"/>
      <c r="D218" s="243" t="s">
        <v>246</v>
      </c>
      <c r="E218" s="250" t="s">
        <v>1</v>
      </c>
      <c r="F218" s="251" t="s">
        <v>825</v>
      </c>
      <c r="G218" s="249"/>
      <c r="H218" s="252">
        <v>6.82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246</v>
      </c>
      <c r="AU218" s="258" t="s">
        <v>95</v>
      </c>
      <c r="AV218" s="13" t="s">
        <v>95</v>
      </c>
      <c r="AW218" s="13" t="s">
        <v>40</v>
      </c>
      <c r="AX218" s="13" t="s">
        <v>85</v>
      </c>
      <c r="AY218" s="258" t="s">
        <v>176</v>
      </c>
    </row>
    <row r="219" spans="1:65" s="2" customFormat="1" ht="16.5" customHeight="1">
      <c r="A219" s="37"/>
      <c r="B219" s="38"/>
      <c r="C219" s="263" t="s">
        <v>424</v>
      </c>
      <c r="D219" s="263" t="s">
        <v>320</v>
      </c>
      <c r="E219" s="264" t="s">
        <v>321</v>
      </c>
      <c r="F219" s="265" t="s">
        <v>322</v>
      </c>
      <c r="G219" s="266" t="s">
        <v>323</v>
      </c>
      <c r="H219" s="267">
        <v>11.646</v>
      </c>
      <c r="I219" s="268"/>
      <c r="J219" s="269">
        <f>ROUND(I219*H219,2)</f>
        <v>0</v>
      </c>
      <c r="K219" s="270"/>
      <c r="L219" s="271"/>
      <c r="M219" s="272" t="s">
        <v>1</v>
      </c>
      <c r="N219" s="273" t="s">
        <v>50</v>
      </c>
      <c r="O219" s="90"/>
      <c r="P219" s="239">
        <f>O219*H219</f>
        <v>0</v>
      </c>
      <c r="Q219" s="239">
        <v>1</v>
      </c>
      <c r="R219" s="239">
        <f>Q219*H219</f>
        <v>11.646</v>
      </c>
      <c r="S219" s="239">
        <v>0</v>
      </c>
      <c r="T219" s="24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1" t="s">
        <v>213</v>
      </c>
      <c r="AT219" s="241" t="s">
        <v>320</v>
      </c>
      <c r="AU219" s="241" t="s">
        <v>95</v>
      </c>
      <c r="AY219" s="15" t="s">
        <v>176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5" t="s">
        <v>93</v>
      </c>
      <c r="BK219" s="242">
        <f>ROUND(I219*H219,2)</f>
        <v>0</v>
      </c>
      <c r="BL219" s="15" t="s">
        <v>196</v>
      </c>
      <c r="BM219" s="241" t="s">
        <v>324</v>
      </c>
    </row>
    <row r="220" spans="1:47" s="2" customFormat="1" ht="12">
      <c r="A220" s="37"/>
      <c r="B220" s="38"/>
      <c r="C220" s="39"/>
      <c r="D220" s="243" t="s">
        <v>183</v>
      </c>
      <c r="E220" s="39"/>
      <c r="F220" s="244" t="s">
        <v>322</v>
      </c>
      <c r="G220" s="39"/>
      <c r="H220" s="39"/>
      <c r="I220" s="245"/>
      <c r="J220" s="39"/>
      <c r="K220" s="39"/>
      <c r="L220" s="43"/>
      <c r="M220" s="246"/>
      <c r="N220" s="24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5" t="s">
        <v>183</v>
      </c>
      <c r="AU220" s="15" t="s">
        <v>95</v>
      </c>
    </row>
    <row r="221" spans="1:51" s="13" customFormat="1" ht="12">
      <c r="A221" s="13"/>
      <c r="B221" s="248"/>
      <c r="C221" s="249"/>
      <c r="D221" s="243" t="s">
        <v>246</v>
      </c>
      <c r="E221" s="250" t="s">
        <v>1</v>
      </c>
      <c r="F221" s="251" t="s">
        <v>826</v>
      </c>
      <c r="G221" s="249"/>
      <c r="H221" s="252">
        <v>-1.994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246</v>
      </c>
      <c r="AU221" s="258" t="s">
        <v>95</v>
      </c>
      <c r="AV221" s="13" t="s">
        <v>95</v>
      </c>
      <c r="AW221" s="13" t="s">
        <v>40</v>
      </c>
      <c r="AX221" s="13" t="s">
        <v>85</v>
      </c>
      <c r="AY221" s="258" t="s">
        <v>176</v>
      </c>
    </row>
    <row r="222" spans="1:51" s="13" customFormat="1" ht="12">
      <c r="A222" s="13"/>
      <c r="B222" s="248"/>
      <c r="C222" s="249"/>
      <c r="D222" s="243" t="s">
        <v>246</v>
      </c>
      <c r="E222" s="250" t="s">
        <v>1</v>
      </c>
      <c r="F222" s="251" t="s">
        <v>827</v>
      </c>
      <c r="G222" s="249"/>
      <c r="H222" s="252">
        <v>13.64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8" t="s">
        <v>246</v>
      </c>
      <c r="AU222" s="258" t="s">
        <v>95</v>
      </c>
      <c r="AV222" s="13" t="s">
        <v>95</v>
      </c>
      <c r="AW222" s="13" t="s">
        <v>40</v>
      </c>
      <c r="AX222" s="13" t="s">
        <v>85</v>
      </c>
      <c r="AY222" s="258" t="s">
        <v>176</v>
      </c>
    </row>
    <row r="223" spans="1:65" s="2" customFormat="1" ht="24.15" customHeight="1">
      <c r="A223" s="37"/>
      <c r="B223" s="38"/>
      <c r="C223" s="229" t="s">
        <v>430</v>
      </c>
      <c r="D223" s="229" t="s">
        <v>177</v>
      </c>
      <c r="E223" s="230" t="s">
        <v>469</v>
      </c>
      <c r="F223" s="231" t="s">
        <v>470</v>
      </c>
      <c r="G223" s="232" t="s">
        <v>285</v>
      </c>
      <c r="H223" s="233">
        <v>20.8</v>
      </c>
      <c r="I223" s="234"/>
      <c r="J223" s="235">
        <f>ROUND(I223*H223,2)</f>
        <v>0</v>
      </c>
      <c r="K223" s="236"/>
      <c r="L223" s="43"/>
      <c r="M223" s="237" t="s">
        <v>1</v>
      </c>
      <c r="N223" s="238" t="s">
        <v>50</v>
      </c>
      <c r="O223" s="90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1" t="s">
        <v>196</v>
      </c>
      <c r="AT223" s="241" t="s">
        <v>177</v>
      </c>
      <c r="AU223" s="241" t="s">
        <v>95</v>
      </c>
      <c r="AY223" s="15" t="s">
        <v>176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5" t="s">
        <v>93</v>
      </c>
      <c r="BK223" s="242">
        <f>ROUND(I223*H223,2)</f>
        <v>0</v>
      </c>
      <c r="BL223" s="15" t="s">
        <v>196</v>
      </c>
      <c r="BM223" s="241" t="s">
        <v>828</v>
      </c>
    </row>
    <row r="224" spans="1:47" s="2" customFormat="1" ht="12">
      <c r="A224" s="37"/>
      <c r="B224" s="38"/>
      <c r="C224" s="39"/>
      <c r="D224" s="243" t="s">
        <v>183</v>
      </c>
      <c r="E224" s="39"/>
      <c r="F224" s="244" t="s">
        <v>472</v>
      </c>
      <c r="G224" s="39"/>
      <c r="H224" s="39"/>
      <c r="I224" s="245"/>
      <c r="J224" s="39"/>
      <c r="K224" s="39"/>
      <c r="L224" s="43"/>
      <c r="M224" s="246"/>
      <c r="N224" s="24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183</v>
      </c>
      <c r="AU224" s="15" t="s">
        <v>95</v>
      </c>
    </row>
    <row r="225" spans="1:51" s="13" customFormat="1" ht="12">
      <c r="A225" s="13"/>
      <c r="B225" s="248"/>
      <c r="C225" s="249"/>
      <c r="D225" s="243" t="s">
        <v>246</v>
      </c>
      <c r="E225" s="250" t="s">
        <v>1</v>
      </c>
      <c r="F225" s="251" t="s">
        <v>803</v>
      </c>
      <c r="G225" s="249"/>
      <c r="H225" s="252">
        <v>20.8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8" t="s">
        <v>246</v>
      </c>
      <c r="AU225" s="258" t="s">
        <v>95</v>
      </c>
      <c r="AV225" s="13" t="s">
        <v>95</v>
      </c>
      <c r="AW225" s="13" t="s">
        <v>40</v>
      </c>
      <c r="AX225" s="13" t="s">
        <v>93</v>
      </c>
      <c r="AY225" s="258" t="s">
        <v>176</v>
      </c>
    </row>
    <row r="226" spans="1:65" s="2" customFormat="1" ht="16.5" customHeight="1">
      <c r="A226" s="37"/>
      <c r="B226" s="38"/>
      <c r="C226" s="263" t="s">
        <v>435</v>
      </c>
      <c r="D226" s="263" t="s">
        <v>320</v>
      </c>
      <c r="E226" s="264" t="s">
        <v>474</v>
      </c>
      <c r="F226" s="265" t="s">
        <v>475</v>
      </c>
      <c r="G226" s="266" t="s">
        <v>476</v>
      </c>
      <c r="H226" s="267">
        <v>0.52</v>
      </c>
      <c r="I226" s="268"/>
      <c r="J226" s="269">
        <f>ROUND(I226*H226,2)</f>
        <v>0</v>
      </c>
      <c r="K226" s="270"/>
      <c r="L226" s="271"/>
      <c r="M226" s="272" t="s">
        <v>1</v>
      </c>
      <c r="N226" s="273" t="s">
        <v>50</v>
      </c>
      <c r="O226" s="90"/>
      <c r="P226" s="239">
        <f>O226*H226</f>
        <v>0</v>
      </c>
      <c r="Q226" s="239">
        <v>0.001</v>
      </c>
      <c r="R226" s="239">
        <f>Q226*H226</f>
        <v>0.0005200000000000001</v>
      </c>
      <c r="S226" s="239">
        <v>0</v>
      </c>
      <c r="T226" s="24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1" t="s">
        <v>213</v>
      </c>
      <c r="AT226" s="241" t="s">
        <v>320</v>
      </c>
      <c r="AU226" s="241" t="s">
        <v>95</v>
      </c>
      <c r="AY226" s="15" t="s">
        <v>176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5" t="s">
        <v>93</v>
      </c>
      <c r="BK226" s="242">
        <f>ROUND(I226*H226,2)</f>
        <v>0</v>
      </c>
      <c r="BL226" s="15" t="s">
        <v>196</v>
      </c>
      <c r="BM226" s="241" t="s">
        <v>829</v>
      </c>
    </row>
    <row r="227" spans="1:47" s="2" customFormat="1" ht="12">
      <c r="A227" s="37"/>
      <c r="B227" s="38"/>
      <c r="C227" s="39"/>
      <c r="D227" s="243" t="s">
        <v>183</v>
      </c>
      <c r="E227" s="39"/>
      <c r="F227" s="244" t="s">
        <v>475</v>
      </c>
      <c r="G227" s="39"/>
      <c r="H227" s="39"/>
      <c r="I227" s="245"/>
      <c r="J227" s="39"/>
      <c r="K227" s="39"/>
      <c r="L227" s="43"/>
      <c r="M227" s="246"/>
      <c r="N227" s="24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183</v>
      </c>
      <c r="AU227" s="15" t="s">
        <v>95</v>
      </c>
    </row>
    <row r="228" spans="1:51" s="13" customFormat="1" ht="12">
      <c r="A228" s="13"/>
      <c r="B228" s="248"/>
      <c r="C228" s="249"/>
      <c r="D228" s="243" t="s">
        <v>246</v>
      </c>
      <c r="E228" s="250" t="s">
        <v>1</v>
      </c>
      <c r="F228" s="251" t="s">
        <v>803</v>
      </c>
      <c r="G228" s="249"/>
      <c r="H228" s="252">
        <v>20.8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246</v>
      </c>
      <c r="AU228" s="258" t="s">
        <v>95</v>
      </c>
      <c r="AV228" s="13" t="s">
        <v>95</v>
      </c>
      <c r="AW228" s="13" t="s">
        <v>40</v>
      </c>
      <c r="AX228" s="13" t="s">
        <v>93</v>
      </c>
      <c r="AY228" s="258" t="s">
        <v>176</v>
      </c>
    </row>
    <row r="229" spans="1:51" s="13" customFormat="1" ht="12">
      <c r="A229" s="13"/>
      <c r="B229" s="248"/>
      <c r="C229" s="249"/>
      <c r="D229" s="243" t="s">
        <v>246</v>
      </c>
      <c r="E229" s="249"/>
      <c r="F229" s="251" t="s">
        <v>830</v>
      </c>
      <c r="G229" s="249"/>
      <c r="H229" s="252">
        <v>0.52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8" t="s">
        <v>246</v>
      </c>
      <c r="AU229" s="258" t="s">
        <v>95</v>
      </c>
      <c r="AV229" s="13" t="s">
        <v>95</v>
      </c>
      <c r="AW229" s="13" t="s">
        <v>4</v>
      </c>
      <c r="AX229" s="13" t="s">
        <v>93</v>
      </c>
      <c r="AY229" s="258" t="s">
        <v>176</v>
      </c>
    </row>
    <row r="230" spans="1:63" s="12" customFormat="1" ht="22.8" customHeight="1">
      <c r="A230" s="12"/>
      <c r="B230" s="213"/>
      <c r="C230" s="214"/>
      <c r="D230" s="215" t="s">
        <v>84</v>
      </c>
      <c r="E230" s="227" t="s">
        <v>129</v>
      </c>
      <c r="F230" s="227" t="s">
        <v>486</v>
      </c>
      <c r="G230" s="214"/>
      <c r="H230" s="214"/>
      <c r="I230" s="217"/>
      <c r="J230" s="228">
        <f>BK230</f>
        <v>0</v>
      </c>
      <c r="K230" s="214"/>
      <c r="L230" s="219"/>
      <c r="M230" s="220"/>
      <c r="N230" s="221"/>
      <c r="O230" s="221"/>
      <c r="P230" s="222">
        <f>SUM(P231:P233)</f>
        <v>0</v>
      </c>
      <c r="Q230" s="221"/>
      <c r="R230" s="222">
        <f>SUM(R231:R233)</f>
        <v>0</v>
      </c>
      <c r="S230" s="221"/>
      <c r="T230" s="223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4" t="s">
        <v>93</v>
      </c>
      <c r="AT230" s="225" t="s">
        <v>84</v>
      </c>
      <c r="AU230" s="225" t="s">
        <v>93</v>
      </c>
      <c r="AY230" s="224" t="s">
        <v>176</v>
      </c>
      <c r="BK230" s="226">
        <f>SUM(BK231:BK233)</f>
        <v>0</v>
      </c>
    </row>
    <row r="231" spans="1:65" s="2" customFormat="1" ht="21.75" customHeight="1">
      <c r="A231" s="37"/>
      <c r="B231" s="38"/>
      <c r="C231" s="229" t="s">
        <v>319</v>
      </c>
      <c r="D231" s="229" t="s">
        <v>177</v>
      </c>
      <c r="E231" s="230" t="s">
        <v>488</v>
      </c>
      <c r="F231" s="231" t="s">
        <v>489</v>
      </c>
      <c r="G231" s="232" t="s">
        <v>300</v>
      </c>
      <c r="H231" s="233">
        <v>12.4</v>
      </c>
      <c r="I231" s="234"/>
      <c r="J231" s="235">
        <f>ROUND(I231*H231,2)</f>
        <v>0</v>
      </c>
      <c r="K231" s="236"/>
      <c r="L231" s="43"/>
      <c r="M231" s="237" t="s">
        <v>1</v>
      </c>
      <c r="N231" s="238" t="s">
        <v>50</v>
      </c>
      <c r="O231" s="90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1" t="s">
        <v>196</v>
      </c>
      <c r="AT231" s="241" t="s">
        <v>177</v>
      </c>
      <c r="AU231" s="241" t="s">
        <v>95</v>
      </c>
      <c r="AY231" s="15" t="s">
        <v>176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5" t="s">
        <v>93</v>
      </c>
      <c r="BK231" s="242">
        <f>ROUND(I231*H231,2)</f>
        <v>0</v>
      </c>
      <c r="BL231" s="15" t="s">
        <v>196</v>
      </c>
      <c r="BM231" s="241" t="s">
        <v>490</v>
      </c>
    </row>
    <row r="232" spans="1:47" s="2" customFormat="1" ht="12">
      <c r="A232" s="37"/>
      <c r="B232" s="38"/>
      <c r="C232" s="39"/>
      <c r="D232" s="243" t="s">
        <v>183</v>
      </c>
      <c r="E232" s="39"/>
      <c r="F232" s="244" t="s">
        <v>491</v>
      </c>
      <c r="G232" s="39"/>
      <c r="H232" s="39"/>
      <c r="I232" s="245"/>
      <c r="J232" s="39"/>
      <c r="K232" s="39"/>
      <c r="L232" s="43"/>
      <c r="M232" s="246"/>
      <c r="N232" s="24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5" t="s">
        <v>183</v>
      </c>
      <c r="AU232" s="15" t="s">
        <v>95</v>
      </c>
    </row>
    <row r="233" spans="1:51" s="13" customFormat="1" ht="12">
      <c r="A233" s="13"/>
      <c r="B233" s="248"/>
      <c r="C233" s="249"/>
      <c r="D233" s="243" t="s">
        <v>246</v>
      </c>
      <c r="E233" s="250" t="s">
        <v>1</v>
      </c>
      <c r="F233" s="251" t="s">
        <v>831</v>
      </c>
      <c r="G233" s="249"/>
      <c r="H233" s="252">
        <v>12.4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8" t="s">
        <v>246</v>
      </c>
      <c r="AU233" s="258" t="s">
        <v>95</v>
      </c>
      <c r="AV233" s="13" t="s">
        <v>95</v>
      </c>
      <c r="AW233" s="13" t="s">
        <v>40</v>
      </c>
      <c r="AX233" s="13" t="s">
        <v>93</v>
      </c>
      <c r="AY233" s="258" t="s">
        <v>176</v>
      </c>
    </row>
    <row r="234" spans="1:63" s="12" customFormat="1" ht="22.8" customHeight="1">
      <c r="A234" s="12"/>
      <c r="B234" s="213"/>
      <c r="C234" s="214"/>
      <c r="D234" s="215" t="s">
        <v>84</v>
      </c>
      <c r="E234" s="227" t="s">
        <v>196</v>
      </c>
      <c r="F234" s="227" t="s">
        <v>493</v>
      </c>
      <c r="G234" s="214"/>
      <c r="H234" s="214"/>
      <c r="I234" s="217"/>
      <c r="J234" s="228">
        <f>BK234</f>
        <v>0</v>
      </c>
      <c r="K234" s="214"/>
      <c r="L234" s="219"/>
      <c r="M234" s="220"/>
      <c r="N234" s="221"/>
      <c r="O234" s="221"/>
      <c r="P234" s="222">
        <f>SUM(P235:P240)</f>
        <v>0</v>
      </c>
      <c r="Q234" s="221"/>
      <c r="R234" s="222">
        <f>SUM(R235:R240)</f>
        <v>2.3445548</v>
      </c>
      <c r="S234" s="221"/>
      <c r="T234" s="223">
        <f>SUM(T235:T240)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4" t="s">
        <v>93</v>
      </c>
      <c r="AT234" s="225" t="s">
        <v>84</v>
      </c>
      <c r="AU234" s="225" t="s">
        <v>93</v>
      </c>
      <c r="AY234" s="224" t="s">
        <v>176</v>
      </c>
      <c r="BK234" s="226">
        <f>SUM(BK235:BK240)</f>
        <v>0</v>
      </c>
    </row>
    <row r="235" spans="1:65" s="2" customFormat="1" ht="16.5" customHeight="1">
      <c r="A235" s="37"/>
      <c r="B235" s="38"/>
      <c r="C235" s="229" t="s">
        <v>446</v>
      </c>
      <c r="D235" s="229" t="s">
        <v>177</v>
      </c>
      <c r="E235" s="230" t="s">
        <v>495</v>
      </c>
      <c r="F235" s="231" t="s">
        <v>496</v>
      </c>
      <c r="G235" s="232" t="s">
        <v>300</v>
      </c>
      <c r="H235" s="233">
        <v>12.4</v>
      </c>
      <c r="I235" s="234"/>
      <c r="J235" s="235">
        <f>ROUND(I235*H235,2)</f>
        <v>0</v>
      </c>
      <c r="K235" s="236"/>
      <c r="L235" s="43"/>
      <c r="M235" s="237" t="s">
        <v>1</v>
      </c>
      <c r="N235" s="238" t="s">
        <v>50</v>
      </c>
      <c r="O235" s="90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1" t="s">
        <v>196</v>
      </c>
      <c r="AT235" s="241" t="s">
        <v>177</v>
      </c>
      <c r="AU235" s="241" t="s">
        <v>95</v>
      </c>
      <c r="AY235" s="15" t="s">
        <v>176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5" t="s">
        <v>93</v>
      </c>
      <c r="BK235" s="242">
        <f>ROUND(I235*H235,2)</f>
        <v>0</v>
      </c>
      <c r="BL235" s="15" t="s">
        <v>196</v>
      </c>
      <c r="BM235" s="241" t="s">
        <v>497</v>
      </c>
    </row>
    <row r="236" spans="1:47" s="2" customFormat="1" ht="12">
      <c r="A236" s="37"/>
      <c r="B236" s="38"/>
      <c r="C236" s="39"/>
      <c r="D236" s="243" t="s">
        <v>183</v>
      </c>
      <c r="E236" s="39"/>
      <c r="F236" s="244" t="s">
        <v>498</v>
      </c>
      <c r="G236" s="39"/>
      <c r="H236" s="39"/>
      <c r="I236" s="245"/>
      <c r="J236" s="39"/>
      <c r="K236" s="39"/>
      <c r="L236" s="43"/>
      <c r="M236" s="246"/>
      <c r="N236" s="24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5" t="s">
        <v>183</v>
      </c>
      <c r="AU236" s="15" t="s">
        <v>95</v>
      </c>
    </row>
    <row r="237" spans="1:51" s="13" customFormat="1" ht="12">
      <c r="A237" s="13"/>
      <c r="B237" s="248"/>
      <c r="C237" s="249"/>
      <c r="D237" s="243" t="s">
        <v>246</v>
      </c>
      <c r="E237" s="250" t="s">
        <v>1</v>
      </c>
      <c r="F237" s="251" t="s">
        <v>831</v>
      </c>
      <c r="G237" s="249"/>
      <c r="H237" s="252">
        <v>12.4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8" t="s">
        <v>246</v>
      </c>
      <c r="AU237" s="258" t="s">
        <v>95</v>
      </c>
      <c r="AV237" s="13" t="s">
        <v>95</v>
      </c>
      <c r="AW237" s="13" t="s">
        <v>40</v>
      </c>
      <c r="AX237" s="13" t="s">
        <v>93</v>
      </c>
      <c r="AY237" s="258" t="s">
        <v>176</v>
      </c>
    </row>
    <row r="238" spans="1:65" s="2" customFormat="1" ht="16.5" customHeight="1">
      <c r="A238" s="37"/>
      <c r="B238" s="38"/>
      <c r="C238" s="229" t="s">
        <v>452</v>
      </c>
      <c r="D238" s="229" t="s">
        <v>177</v>
      </c>
      <c r="E238" s="230" t="s">
        <v>499</v>
      </c>
      <c r="F238" s="231" t="s">
        <v>500</v>
      </c>
      <c r="G238" s="232" t="s">
        <v>334</v>
      </c>
      <c r="H238" s="233">
        <v>1.24</v>
      </c>
      <c r="I238" s="234"/>
      <c r="J238" s="235">
        <f>ROUND(I238*H238,2)</f>
        <v>0</v>
      </c>
      <c r="K238" s="236"/>
      <c r="L238" s="43"/>
      <c r="M238" s="237" t="s">
        <v>1</v>
      </c>
      <c r="N238" s="238" t="s">
        <v>50</v>
      </c>
      <c r="O238" s="90"/>
      <c r="P238" s="239">
        <f>O238*H238</f>
        <v>0</v>
      </c>
      <c r="Q238" s="239">
        <v>1.89077</v>
      </c>
      <c r="R238" s="239">
        <f>Q238*H238</f>
        <v>2.3445548</v>
      </c>
      <c r="S238" s="239">
        <v>0</v>
      </c>
      <c r="T238" s="24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1" t="s">
        <v>196</v>
      </c>
      <c r="AT238" s="241" t="s">
        <v>177</v>
      </c>
      <c r="AU238" s="241" t="s">
        <v>95</v>
      </c>
      <c r="AY238" s="15" t="s">
        <v>176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5" t="s">
        <v>93</v>
      </c>
      <c r="BK238" s="242">
        <f>ROUND(I238*H238,2)</f>
        <v>0</v>
      </c>
      <c r="BL238" s="15" t="s">
        <v>196</v>
      </c>
      <c r="BM238" s="241" t="s">
        <v>501</v>
      </c>
    </row>
    <row r="239" spans="1:47" s="2" customFormat="1" ht="12">
      <c r="A239" s="37"/>
      <c r="B239" s="38"/>
      <c r="C239" s="39"/>
      <c r="D239" s="243" t="s">
        <v>183</v>
      </c>
      <c r="E239" s="39"/>
      <c r="F239" s="244" t="s">
        <v>502</v>
      </c>
      <c r="G239" s="39"/>
      <c r="H239" s="39"/>
      <c r="I239" s="245"/>
      <c r="J239" s="39"/>
      <c r="K239" s="39"/>
      <c r="L239" s="43"/>
      <c r="M239" s="246"/>
      <c r="N239" s="24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5" t="s">
        <v>183</v>
      </c>
      <c r="AU239" s="15" t="s">
        <v>95</v>
      </c>
    </row>
    <row r="240" spans="1:51" s="13" customFormat="1" ht="12">
      <c r="A240" s="13"/>
      <c r="B240" s="248"/>
      <c r="C240" s="249"/>
      <c r="D240" s="243" t="s">
        <v>246</v>
      </c>
      <c r="E240" s="250" t="s">
        <v>1</v>
      </c>
      <c r="F240" s="251" t="s">
        <v>832</v>
      </c>
      <c r="G240" s="249"/>
      <c r="H240" s="252">
        <v>1.24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8" t="s">
        <v>246</v>
      </c>
      <c r="AU240" s="258" t="s">
        <v>95</v>
      </c>
      <c r="AV240" s="13" t="s">
        <v>95</v>
      </c>
      <c r="AW240" s="13" t="s">
        <v>40</v>
      </c>
      <c r="AX240" s="13" t="s">
        <v>93</v>
      </c>
      <c r="AY240" s="258" t="s">
        <v>176</v>
      </c>
    </row>
    <row r="241" spans="1:63" s="12" customFormat="1" ht="22.8" customHeight="1">
      <c r="A241" s="12"/>
      <c r="B241" s="213"/>
      <c r="C241" s="214"/>
      <c r="D241" s="215" t="s">
        <v>84</v>
      </c>
      <c r="E241" s="227" t="s">
        <v>175</v>
      </c>
      <c r="F241" s="227" t="s">
        <v>504</v>
      </c>
      <c r="G241" s="214"/>
      <c r="H241" s="214"/>
      <c r="I241" s="217"/>
      <c r="J241" s="228">
        <f>BK241</f>
        <v>0</v>
      </c>
      <c r="K241" s="214"/>
      <c r="L241" s="219"/>
      <c r="M241" s="220"/>
      <c r="N241" s="221"/>
      <c r="O241" s="221"/>
      <c r="P241" s="222">
        <f>SUM(P242:P265)</f>
        <v>0</v>
      </c>
      <c r="Q241" s="221"/>
      <c r="R241" s="222">
        <f>SUM(R242:R265)</f>
        <v>0.017159999999999998</v>
      </c>
      <c r="S241" s="221"/>
      <c r="T241" s="223">
        <f>SUM(T242:T265)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4" t="s">
        <v>93</v>
      </c>
      <c r="AT241" s="225" t="s">
        <v>84</v>
      </c>
      <c r="AU241" s="225" t="s">
        <v>93</v>
      </c>
      <c r="AY241" s="224" t="s">
        <v>176</v>
      </c>
      <c r="BK241" s="226">
        <f>SUM(BK242:BK265)</f>
        <v>0</v>
      </c>
    </row>
    <row r="242" spans="1:65" s="2" customFormat="1" ht="24.15" customHeight="1">
      <c r="A242" s="37"/>
      <c r="B242" s="38"/>
      <c r="C242" s="229" t="s">
        <v>833</v>
      </c>
      <c r="D242" s="229" t="s">
        <v>177</v>
      </c>
      <c r="E242" s="230" t="s">
        <v>506</v>
      </c>
      <c r="F242" s="231" t="s">
        <v>507</v>
      </c>
      <c r="G242" s="232" t="s">
        <v>285</v>
      </c>
      <c r="H242" s="233">
        <v>4</v>
      </c>
      <c r="I242" s="234"/>
      <c r="J242" s="235">
        <f>ROUND(I242*H242,2)</f>
        <v>0</v>
      </c>
      <c r="K242" s="236"/>
      <c r="L242" s="43"/>
      <c r="M242" s="237" t="s">
        <v>1</v>
      </c>
      <c r="N242" s="238" t="s">
        <v>50</v>
      </c>
      <c r="O242" s="90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1" t="s">
        <v>196</v>
      </c>
      <c r="AT242" s="241" t="s">
        <v>177</v>
      </c>
      <c r="AU242" s="241" t="s">
        <v>95</v>
      </c>
      <c r="AY242" s="15" t="s">
        <v>176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5" t="s">
        <v>93</v>
      </c>
      <c r="BK242" s="242">
        <f>ROUND(I242*H242,2)</f>
        <v>0</v>
      </c>
      <c r="BL242" s="15" t="s">
        <v>196</v>
      </c>
      <c r="BM242" s="241" t="s">
        <v>834</v>
      </c>
    </row>
    <row r="243" spans="1:47" s="2" customFormat="1" ht="12">
      <c r="A243" s="37"/>
      <c r="B243" s="38"/>
      <c r="C243" s="39"/>
      <c r="D243" s="243" t="s">
        <v>183</v>
      </c>
      <c r="E243" s="39"/>
      <c r="F243" s="244" t="s">
        <v>509</v>
      </c>
      <c r="G243" s="39"/>
      <c r="H243" s="39"/>
      <c r="I243" s="245"/>
      <c r="J243" s="39"/>
      <c r="K243" s="39"/>
      <c r="L243" s="43"/>
      <c r="M243" s="246"/>
      <c r="N243" s="24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5" t="s">
        <v>183</v>
      </c>
      <c r="AU243" s="15" t="s">
        <v>95</v>
      </c>
    </row>
    <row r="244" spans="1:51" s="13" customFormat="1" ht="12">
      <c r="A244" s="13"/>
      <c r="B244" s="248"/>
      <c r="C244" s="249"/>
      <c r="D244" s="243" t="s">
        <v>246</v>
      </c>
      <c r="E244" s="250" t="s">
        <v>1</v>
      </c>
      <c r="F244" s="251" t="s">
        <v>835</v>
      </c>
      <c r="G244" s="249"/>
      <c r="H244" s="252">
        <v>4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8" t="s">
        <v>246</v>
      </c>
      <c r="AU244" s="258" t="s">
        <v>95</v>
      </c>
      <c r="AV244" s="13" t="s">
        <v>95</v>
      </c>
      <c r="AW244" s="13" t="s">
        <v>40</v>
      </c>
      <c r="AX244" s="13" t="s">
        <v>93</v>
      </c>
      <c r="AY244" s="258" t="s">
        <v>176</v>
      </c>
    </row>
    <row r="245" spans="1:65" s="2" customFormat="1" ht="24.15" customHeight="1">
      <c r="A245" s="37"/>
      <c r="B245" s="38"/>
      <c r="C245" s="229" t="s">
        <v>461</v>
      </c>
      <c r="D245" s="229" t="s">
        <v>177</v>
      </c>
      <c r="E245" s="230" t="s">
        <v>512</v>
      </c>
      <c r="F245" s="231" t="s">
        <v>513</v>
      </c>
      <c r="G245" s="232" t="s">
        <v>285</v>
      </c>
      <c r="H245" s="233">
        <v>3</v>
      </c>
      <c r="I245" s="234"/>
      <c r="J245" s="235">
        <f>ROUND(I245*H245,2)</f>
        <v>0</v>
      </c>
      <c r="K245" s="236"/>
      <c r="L245" s="43"/>
      <c r="M245" s="237" t="s">
        <v>1</v>
      </c>
      <c r="N245" s="238" t="s">
        <v>50</v>
      </c>
      <c r="O245" s="90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1" t="s">
        <v>196</v>
      </c>
      <c r="AT245" s="241" t="s">
        <v>177</v>
      </c>
      <c r="AU245" s="241" t="s">
        <v>95</v>
      </c>
      <c r="AY245" s="15" t="s">
        <v>176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5" t="s">
        <v>93</v>
      </c>
      <c r="BK245" s="242">
        <f>ROUND(I245*H245,2)</f>
        <v>0</v>
      </c>
      <c r="BL245" s="15" t="s">
        <v>196</v>
      </c>
      <c r="BM245" s="241" t="s">
        <v>514</v>
      </c>
    </row>
    <row r="246" spans="1:47" s="2" customFormat="1" ht="12">
      <c r="A246" s="37"/>
      <c r="B246" s="38"/>
      <c r="C246" s="39"/>
      <c r="D246" s="243" t="s">
        <v>183</v>
      </c>
      <c r="E246" s="39"/>
      <c r="F246" s="244" t="s">
        <v>515</v>
      </c>
      <c r="G246" s="39"/>
      <c r="H246" s="39"/>
      <c r="I246" s="245"/>
      <c r="J246" s="39"/>
      <c r="K246" s="39"/>
      <c r="L246" s="43"/>
      <c r="M246" s="246"/>
      <c r="N246" s="24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183</v>
      </c>
      <c r="AU246" s="15" t="s">
        <v>95</v>
      </c>
    </row>
    <row r="247" spans="1:51" s="13" customFormat="1" ht="12">
      <c r="A247" s="13"/>
      <c r="B247" s="248"/>
      <c r="C247" s="249"/>
      <c r="D247" s="243" t="s">
        <v>246</v>
      </c>
      <c r="E247" s="250" t="s">
        <v>1</v>
      </c>
      <c r="F247" s="251" t="s">
        <v>799</v>
      </c>
      <c r="G247" s="249"/>
      <c r="H247" s="252">
        <v>3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246</v>
      </c>
      <c r="AU247" s="258" t="s">
        <v>95</v>
      </c>
      <c r="AV247" s="13" t="s">
        <v>95</v>
      </c>
      <c r="AW247" s="13" t="s">
        <v>40</v>
      </c>
      <c r="AX247" s="13" t="s">
        <v>93</v>
      </c>
      <c r="AY247" s="258" t="s">
        <v>176</v>
      </c>
    </row>
    <row r="248" spans="1:65" s="2" customFormat="1" ht="24.15" customHeight="1">
      <c r="A248" s="37"/>
      <c r="B248" s="38"/>
      <c r="C248" s="229" t="s">
        <v>468</v>
      </c>
      <c r="D248" s="229" t="s">
        <v>177</v>
      </c>
      <c r="E248" s="230" t="s">
        <v>518</v>
      </c>
      <c r="F248" s="231" t="s">
        <v>519</v>
      </c>
      <c r="G248" s="232" t="s">
        <v>285</v>
      </c>
      <c r="H248" s="233">
        <v>2</v>
      </c>
      <c r="I248" s="234"/>
      <c r="J248" s="235">
        <f>ROUND(I248*H248,2)</f>
        <v>0</v>
      </c>
      <c r="K248" s="236"/>
      <c r="L248" s="43"/>
      <c r="M248" s="237" t="s">
        <v>1</v>
      </c>
      <c r="N248" s="238" t="s">
        <v>50</v>
      </c>
      <c r="O248" s="90"/>
      <c r="P248" s="239">
        <f>O248*H248</f>
        <v>0</v>
      </c>
      <c r="Q248" s="239">
        <v>0.00601</v>
      </c>
      <c r="R248" s="239">
        <f>Q248*H248</f>
        <v>0.01202</v>
      </c>
      <c r="S248" s="239">
        <v>0</v>
      </c>
      <c r="T248" s="24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1" t="s">
        <v>196</v>
      </c>
      <c r="AT248" s="241" t="s">
        <v>177</v>
      </c>
      <c r="AU248" s="241" t="s">
        <v>95</v>
      </c>
      <c r="AY248" s="15" t="s">
        <v>176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5" t="s">
        <v>93</v>
      </c>
      <c r="BK248" s="242">
        <f>ROUND(I248*H248,2)</f>
        <v>0</v>
      </c>
      <c r="BL248" s="15" t="s">
        <v>196</v>
      </c>
      <c r="BM248" s="241" t="s">
        <v>520</v>
      </c>
    </row>
    <row r="249" spans="1:47" s="2" customFormat="1" ht="12">
      <c r="A249" s="37"/>
      <c r="B249" s="38"/>
      <c r="C249" s="39"/>
      <c r="D249" s="243" t="s">
        <v>183</v>
      </c>
      <c r="E249" s="39"/>
      <c r="F249" s="244" t="s">
        <v>521</v>
      </c>
      <c r="G249" s="39"/>
      <c r="H249" s="39"/>
      <c r="I249" s="245"/>
      <c r="J249" s="39"/>
      <c r="K249" s="39"/>
      <c r="L249" s="43"/>
      <c r="M249" s="246"/>
      <c r="N249" s="24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5" t="s">
        <v>183</v>
      </c>
      <c r="AU249" s="15" t="s">
        <v>95</v>
      </c>
    </row>
    <row r="250" spans="1:51" s="13" customFormat="1" ht="12">
      <c r="A250" s="13"/>
      <c r="B250" s="248"/>
      <c r="C250" s="249"/>
      <c r="D250" s="243" t="s">
        <v>246</v>
      </c>
      <c r="E250" s="250" t="s">
        <v>1</v>
      </c>
      <c r="F250" s="251" t="s">
        <v>836</v>
      </c>
      <c r="G250" s="249"/>
      <c r="H250" s="252">
        <v>2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246</v>
      </c>
      <c r="AU250" s="258" t="s">
        <v>95</v>
      </c>
      <c r="AV250" s="13" t="s">
        <v>95</v>
      </c>
      <c r="AW250" s="13" t="s">
        <v>40</v>
      </c>
      <c r="AX250" s="13" t="s">
        <v>93</v>
      </c>
      <c r="AY250" s="258" t="s">
        <v>176</v>
      </c>
    </row>
    <row r="251" spans="1:65" s="2" customFormat="1" ht="24.15" customHeight="1">
      <c r="A251" s="37"/>
      <c r="B251" s="38"/>
      <c r="C251" s="229" t="s">
        <v>473</v>
      </c>
      <c r="D251" s="229" t="s">
        <v>177</v>
      </c>
      <c r="E251" s="230" t="s">
        <v>524</v>
      </c>
      <c r="F251" s="231" t="s">
        <v>525</v>
      </c>
      <c r="G251" s="232" t="s">
        <v>285</v>
      </c>
      <c r="H251" s="233">
        <v>6</v>
      </c>
      <c r="I251" s="234"/>
      <c r="J251" s="235">
        <f>ROUND(I251*H251,2)</f>
        <v>0</v>
      </c>
      <c r="K251" s="236"/>
      <c r="L251" s="43"/>
      <c r="M251" s="237" t="s">
        <v>1</v>
      </c>
      <c r="N251" s="238" t="s">
        <v>50</v>
      </c>
      <c r="O251" s="90"/>
      <c r="P251" s="239">
        <f>O251*H251</f>
        <v>0</v>
      </c>
      <c r="Q251" s="239">
        <v>0.00071</v>
      </c>
      <c r="R251" s="239">
        <f>Q251*H251</f>
        <v>0.00426</v>
      </c>
      <c r="S251" s="239">
        <v>0</v>
      </c>
      <c r="T251" s="24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1" t="s">
        <v>196</v>
      </c>
      <c r="AT251" s="241" t="s">
        <v>177</v>
      </c>
      <c r="AU251" s="241" t="s">
        <v>95</v>
      </c>
      <c r="AY251" s="15" t="s">
        <v>176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5" t="s">
        <v>93</v>
      </c>
      <c r="BK251" s="242">
        <f>ROUND(I251*H251,2)</f>
        <v>0</v>
      </c>
      <c r="BL251" s="15" t="s">
        <v>196</v>
      </c>
      <c r="BM251" s="241" t="s">
        <v>526</v>
      </c>
    </row>
    <row r="252" spans="1:47" s="2" customFormat="1" ht="12">
      <c r="A252" s="37"/>
      <c r="B252" s="38"/>
      <c r="C252" s="39"/>
      <c r="D252" s="243" t="s">
        <v>183</v>
      </c>
      <c r="E252" s="39"/>
      <c r="F252" s="244" t="s">
        <v>527</v>
      </c>
      <c r="G252" s="39"/>
      <c r="H252" s="39"/>
      <c r="I252" s="245"/>
      <c r="J252" s="39"/>
      <c r="K252" s="39"/>
      <c r="L252" s="43"/>
      <c r="M252" s="246"/>
      <c r="N252" s="24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5" t="s">
        <v>183</v>
      </c>
      <c r="AU252" s="15" t="s">
        <v>95</v>
      </c>
    </row>
    <row r="253" spans="1:51" s="13" customFormat="1" ht="12">
      <c r="A253" s="13"/>
      <c r="B253" s="248"/>
      <c r="C253" s="249"/>
      <c r="D253" s="243" t="s">
        <v>246</v>
      </c>
      <c r="E253" s="250" t="s">
        <v>1</v>
      </c>
      <c r="F253" s="251" t="s">
        <v>837</v>
      </c>
      <c r="G253" s="249"/>
      <c r="H253" s="252">
        <v>6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246</v>
      </c>
      <c r="AU253" s="258" t="s">
        <v>95</v>
      </c>
      <c r="AV253" s="13" t="s">
        <v>95</v>
      </c>
      <c r="AW253" s="13" t="s">
        <v>40</v>
      </c>
      <c r="AX253" s="13" t="s">
        <v>85</v>
      </c>
      <c r="AY253" s="258" t="s">
        <v>176</v>
      </c>
    </row>
    <row r="254" spans="1:65" s="2" customFormat="1" ht="33" customHeight="1">
      <c r="A254" s="37"/>
      <c r="B254" s="38"/>
      <c r="C254" s="229" t="s">
        <v>480</v>
      </c>
      <c r="D254" s="229" t="s">
        <v>177</v>
      </c>
      <c r="E254" s="230" t="s">
        <v>530</v>
      </c>
      <c r="F254" s="231" t="s">
        <v>531</v>
      </c>
      <c r="G254" s="232" t="s">
        <v>285</v>
      </c>
      <c r="H254" s="233">
        <v>3</v>
      </c>
      <c r="I254" s="234"/>
      <c r="J254" s="235">
        <f>ROUND(I254*H254,2)</f>
        <v>0</v>
      </c>
      <c r="K254" s="236"/>
      <c r="L254" s="43"/>
      <c r="M254" s="237" t="s">
        <v>1</v>
      </c>
      <c r="N254" s="238" t="s">
        <v>50</v>
      </c>
      <c r="O254" s="90"/>
      <c r="P254" s="239">
        <f>O254*H254</f>
        <v>0</v>
      </c>
      <c r="Q254" s="239">
        <v>0</v>
      </c>
      <c r="R254" s="239">
        <f>Q254*H254</f>
        <v>0</v>
      </c>
      <c r="S254" s="239">
        <v>0</v>
      </c>
      <c r="T254" s="24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1" t="s">
        <v>196</v>
      </c>
      <c r="AT254" s="241" t="s">
        <v>177</v>
      </c>
      <c r="AU254" s="241" t="s">
        <v>95</v>
      </c>
      <c r="AY254" s="15" t="s">
        <v>176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5" t="s">
        <v>93</v>
      </c>
      <c r="BK254" s="242">
        <f>ROUND(I254*H254,2)</f>
        <v>0</v>
      </c>
      <c r="BL254" s="15" t="s">
        <v>196</v>
      </c>
      <c r="BM254" s="241" t="s">
        <v>532</v>
      </c>
    </row>
    <row r="255" spans="1:47" s="2" customFormat="1" ht="12">
      <c r="A255" s="37"/>
      <c r="B255" s="38"/>
      <c r="C255" s="39"/>
      <c r="D255" s="243" t="s">
        <v>183</v>
      </c>
      <c r="E255" s="39"/>
      <c r="F255" s="244" t="s">
        <v>533</v>
      </c>
      <c r="G255" s="39"/>
      <c r="H255" s="39"/>
      <c r="I255" s="245"/>
      <c r="J255" s="39"/>
      <c r="K255" s="39"/>
      <c r="L255" s="43"/>
      <c r="M255" s="246"/>
      <c r="N255" s="24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5" t="s">
        <v>183</v>
      </c>
      <c r="AU255" s="15" t="s">
        <v>95</v>
      </c>
    </row>
    <row r="256" spans="1:51" s="13" customFormat="1" ht="12">
      <c r="A256" s="13"/>
      <c r="B256" s="248"/>
      <c r="C256" s="249"/>
      <c r="D256" s="243" t="s">
        <v>246</v>
      </c>
      <c r="E256" s="250" t="s">
        <v>1</v>
      </c>
      <c r="F256" s="251" t="s">
        <v>799</v>
      </c>
      <c r="G256" s="249"/>
      <c r="H256" s="252">
        <v>3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8" t="s">
        <v>246</v>
      </c>
      <c r="AU256" s="258" t="s">
        <v>95</v>
      </c>
      <c r="AV256" s="13" t="s">
        <v>95</v>
      </c>
      <c r="AW256" s="13" t="s">
        <v>40</v>
      </c>
      <c r="AX256" s="13" t="s">
        <v>93</v>
      </c>
      <c r="AY256" s="258" t="s">
        <v>176</v>
      </c>
    </row>
    <row r="257" spans="1:65" s="2" customFormat="1" ht="24.15" customHeight="1">
      <c r="A257" s="37"/>
      <c r="B257" s="38"/>
      <c r="C257" s="229" t="s">
        <v>487</v>
      </c>
      <c r="D257" s="229" t="s">
        <v>177</v>
      </c>
      <c r="E257" s="230" t="s">
        <v>535</v>
      </c>
      <c r="F257" s="231" t="s">
        <v>536</v>
      </c>
      <c r="G257" s="232" t="s">
        <v>285</v>
      </c>
      <c r="H257" s="233">
        <v>3</v>
      </c>
      <c r="I257" s="234"/>
      <c r="J257" s="235">
        <f>ROUND(I257*H257,2)</f>
        <v>0</v>
      </c>
      <c r="K257" s="236"/>
      <c r="L257" s="43"/>
      <c r="M257" s="237" t="s">
        <v>1</v>
      </c>
      <c r="N257" s="238" t="s">
        <v>50</v>
      </c>
      <c r="O257" s="90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1" t="s">
        <v>196</v>
      </c>
      <c r="AT257" s="241" t="s">
        <v>177</v>
      </c>
      <c r="AU257" s="241" t="s">
        <v>95</v>
      </c>
      <c r="AY257" s="15" t="s">
        <v>176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5" t="s">
        <v>93</v>
      </c>
      <c r="BK257" s="242">
        <f>ROUND(I257*H257,2)</f>
        <v>0</v>
      </c>
      <c r="BL257" s="15" t="s">
        <v>196</v>
      </c>
      <c r="BM257" s="241" t="s">
        <v>537</v>
      </c>
    </row>
    <row r="258" spans="1:47" s="2" customFormat="1" ht="12">
      <c r="A258" s="37"/>
      <c r="B258" s="38"/>
      <c r="C258" s="39"/>
      <c r="D258" s="243" t="s">
        <v>183</v>
      </c>
      <c r="E258" s="39"/>
      <c r="F258" s="244" t="s">
        <v>538</v>
      </c>
      <c r="G258" s="39"/>
      <c r="H258" s="39"/>
      <c r="I258" s="245"/>
      <c r="J258" s="39"/>
      <c r="K258" s="39"/>
      <c r="L258" s="43"/>
      <c r="M258" s="246"/>
      <c r="N258" s="24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5" t="s">
        <v>183</v>
      </c>
      <c r="AU258" s="15" t="s">
        <v>95</v>
      </c>
    </row>
    <row r="259" spans="1:51" s="13" customFormat="1" ht="12">
      <c r="A259" s="13"/>
      <c r="B259" s="248"/>
      <c r="C259" s="249"/>
      <c r="D259" s="243" t="s">
        <v>246</v>
      </c>
      <c r="E259" s="250" t="s">
        <v>1</v>
      </c>
      <c r="F259" s="251" t="s">
        <v>799</v>
      </c>
      <c r="G259" s="249"/>
      <c r="H259" s="252">
        <v>3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246</v>
      </c>
      <c r="AU259" s="258" t="s">
        <v>95</v>
      </c>
      <c r="AV259" s="13" t="s">
        <v>95</v>
      </c>
      <c r="AW259" s="13" t="s">
        <v>40</v>
      </c>
      <c r="AX259" s="13" t="s">
        <v>93</v>
      </c>
      <c r="AY259" s="258" t="s">
        <v>176</v>
      </c>
    </row>
    <row r="260" spans="1:65" s="2" customFormat="1" ht="24.15" customHeight="1">
      <c r="A260" s="37"/>
      <c r="B260" s="38"/>
      <c r="C260" s="229" t="s">
        <v>494</v>
      </c>
      <c r="D260" s="229" t="s">
        <v>177</v>
      </c>
      <c r="E260" s="230" t="s">
        <v>540</v>
      </c>
      <c r="F260" s="231" t="s">
        <v>541</v>
      </c>
      <c r="G260" s="232" t="s">
        <v>300</v>
      </c>
      <c r="H260" s="233">
        <v>4</v>
      </c>
      <c r="I260" s="234"/>
      <c r="J260" s="235">
        <f>ROUND(I260*H260,2)</f>
        <v>0</v>
      </c>
      <c r="K260" s="236"/>
      <c r="L260" s="43"/>
      <c r="M260" s="237" t="s">
        <v>1</v>
      </c>
      <c r="N260" s="238" t="s">
        <v>50</v>
      </c>
      <c r="O260" s="90"/>
      <c r="P260" s="239">
        <f>O260*H260</f>
        <v>0</v>
      </c>
      <c r="Q260" s="239">
        <v>0.00022</v>
      </c>
      <c r="R260" s="239">
        <f>Q260*H260</f>
        <v>0.00088</v>
      </c>
      <c r="S260" s="239">
        <v>0</v>
      </c>
      <c r="T260" s="24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1" t="s">
        <v>196</v>
      </c>
      <c r="AT260" s="241" t="s">
        <v>177</v>
      </c>
      <c r="AU260" s="241" t="s">
        <v>95</v>
      </c>
      <c r="AY260" s="15" t="s">
        <v>176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5" t="s">
        <v>93</v>
      </c>
      <c r="BK260" s="242">
        <f>ROUND(I260*H260,2)</f>
        <v>0</v>
      </c>
      <c r="BL260" s="15" t="s">
        <v>196</v>
      </c>
      <c r="BM260" s="241" t="s">
        <v>542</v>
      </c>
    </row>
    <row r="261" spans="1:47" s="2" customFormat="1" ht="12">
      <c r="A261" s="37"/>
      <c r="B261" s="38"/>
      <c r="C261" s="39"/>
      <c r="D261" s="243" t="s">
        <v>183</v>
      </c>
      <c r="E261" s="39"/>
      <c r="F261" s="244" t="s">
        <v>543</v>
      </c>
      <c r="G261" s="39"/>
      <c r="H261" s="39"/>
      <c r="I261" s="245"/>
      <c r="J261" s="39"/>
      <c r="K261" s="39"/>
      <c r="L261" s="43"/>
      <c r="M261" s="246"/>
      <c r="N261" s="24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183</v>
      </c>
      <c r="AU261" s="15" t="s">
        <v>95</v>
      </c>
    </row>
    <row r="262" spans="1:51" s="13" customFormat="1" ht="12">
      <c r="A262" s="13"/>
      <c r="B262" s="248"/>
      <c r="C262" s="249"/>
      <c r="D262" s="243" t="s">
        <v>246</v>
      </c>
      <c r="E262" s="250" t="s">
        <v>1</v>
      </c>
      <c r="F262" s="251" t="s">
        <v>838</v>
      </c>
      <c r="G262" s="249"/>
      <c r="H262" s="252">
        <v>4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8" t="s">
        <v>246</v>
      </c>
      <c r="AU262" s="258" t="s">
        <v>95</v>
      </c>
      <c r="AV262" s="13" t="s">
        <v>95</v>
      </c>
      <c r="AW262" s="13" t="s">
        <v>40</v>
      </c>
      <c r="AX262" s="13" t="s">
        <v>93</v>
      </c>
      <c r="AY262" s="258" t="s">
        <v>176</v>
      </c>
    </row>
    <row r="263" spans="1:65" s="2" customFormat="1" ht="24.15" customHeight="1">
      <c r="A263" s="37"/>
      <c r="B263" s="38"/>
      <c r="C263" s="229" t="s">
        <v>303</v>
      </c>
      <c r="D263" s="229" t="s">
        <v>177</v>
      </c>
      <c r="E263" s="230" t="s">
        <v>546</v>
      </c>
      <c r="F263" s="231" t="s">
        <v>547</v>
      </c>
      <c r="G263" s="232" t="s">
        <v>300</v>
      </c>
      <c r="H263" s="233">
        <v>4</v>
      </c>
      <c r="I263" s="234"/>
      <c r="J263" s="235">
        <f>ROUND(I263*H263,2)</f>
        <v>0</v>
      </c>
      <c r="K263" s="236"/>
      <c r="L263" s="43"/>
      <c r="M263" s="237" t="s">
        <v>1</v>
      </c>
      <c r="N263" s="238" t="s">
        <v>50</v>
      </c>
      <c r="O263" s="90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41" t="s">
        <v>196</v>
      </c>
      <c r="AT263" s="241" t="s">
        <v>177</v>
      </c>
      <c r="AU263" s="241" t="s">
        <v>95</v>
      </c>
      <c r="AY263" s="15" t="s">
        <v>176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5" t="s">
        <v>93</v>
      </c>
      <c r="BK263" s="242">
        <f>ROUND(I263*H263,2)</f>
        <v>0</v>
      </c>
      <c r="BL263" s="15" t="s">
        <v>196</v>
      </c>
      <c r="BM263" s="241" t="s">
        <v>548</v>
      </c>
    </row>
    <row r="264" spans="1:47" s="2" customFormat="1" ht="12">
      <c r="A264" s="37"/>
      <c r="B264" s="38"/>
      <c r="C264" s="39"/>
      <c r="D264" s="243" t="s">
        <v>183</v>
      </c>
      <c r="E264" s="39"/>
      <c r="F264" s="244" t="s">
        <v>549</v>
      </c>
      <c r="G264" s="39"/>
      <c r="H264" s="39"/>
      <c r="I264" s="245"/>
      <c r="J264" s="39"/>
      <c r="K264" s="39"/>
      <c r="L264" s="43"/>
      <c r="M264" s="246"/>
      <c r="N264" s="24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183</v>
      </c>
      <c r="AU264" s="15" t="s">
        <v>95</v>
      </c>
    </row>
    <row r="265" spans="1:51" s="13" customFormat="1" ht="12">
      <c r="A265" s="13"/>
      <c r="B265" s="248"/>
      <c r="C265" s="249"/>
      <c r="D265" s="243" t="s">
        <v>246</v>
      </c>
      <c r="E265" s="250" t="s">
        <v>1</v>
      </c>
      <c r="F265" s="251" t="s">
        <v>838</v>
      </c>
      <c r="G265" s="249"/>
      <c r="H265" s="252">
        <v>4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246</v>
      </c>
      <c r="AU265" s="258" t="s">
        <v>95</v>
      </c>
      <c r="AV265" s="13" t="s">
        <v>95</v>
      </c>
      <c r="AW265" s="13" t="s">
        <v>40</v>
      </c>
      <c r="AX265" s="13" t="s">
        <v>93</v>
      </c>
      <c r="AY265" s="258" t="s">
        <v>176</v>
      </c>
    </row>
    <row r="266" spans="1:63" s="12" customFormat="1" ht="22.8" customHeight="1">
      <c r="A266" s="12"/>
      <c r="B266" s="213"/>
      <c r="C266" s="214"/>
      <c r="D266" s="215" t="s">
        <v>84</v>
      </c>
      <c r="E266" s="227" t="s">
        <v>213</v>
      </c>
      <c r="F266" s="227" t="s">
        <v>557</v>
      </c>
      <c r="G266" s="214"/>
      <c r="H266" s="214"/>
      <c r="I266" s="217"/>
      <c r="J266" s="228">
        <f>BK266</f>
        <v>0</v>
      </c>
      <c r="K266" s="214"/>
      <c r="L266" s="219"/>
      <c r="M266" s="220"/>
      <c r="N266" s="221"/>
      <c r="O266" s="221"/>
      <c r="P266" s="222">
        <f>SUM(P267:P293)</f>
        <v>0</v>
      </c>
      <c r="Q266" s="221"/>
      <c r="R266" s="222">
        <f>SUM(R267:R293)</f>
        <v>0.17221</v>
      </c>
      <c r="S266" s="221"/>
      <c r="T266" s="223">
        <f>SUM(T267:T293)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4" t="s">
        <v>93</v>
      </c>
      <c r="AT266" s="225" t="s">
        <v>84</v>
      </c>
      <c r="AU266" s="225" t="s">
        <v>93</v>
      </c>
      <c r="AY266" s="224" t="s">
        <v>176</v>
      </c>
      <c r="BK266" s="226">
        <f>SUM(BK267:BK293)</f>
        <v>0</v>
      </c>
    </row>
    <row r="267" spans="1:65" s="2" customFormat="1" ht="16.5" customHeight="1">
      <c r="A267" s="37"/>
      <c r="B267" s="38"/>
      <c r="C267" s="263" t="s">
        <v>505</v>
      </c>
      <c r="D267" s="263" t="s">
        <v>320</v>
      </c>
      <c r="E267" s="264" t="s">
        <v>559</v>
      </c>
      <c r="F267" s="265" t="s">
        <v>560</v>
      </c>
      <c r="G267" s="266" t="s">
        <v>300</v>
      </c>
      <c r="H267" s="267">
        <v>12.4</v>
      </c>
      <c r="I267" s="268"/>
      <c r="J267" s="269">
        <f>ROUND(I267*H267,2)</f>
        <v>0</v>
      </c>
      <c r="K267" s="270"/>
      <c r="L267" s="271"/>
      <c r="M267" s="272" t="s">
        <v>1</v>
      </c>
      <c r="N267" s="273" t="s">
        <v>50</v>
      </c>
      <c r="O267" s="90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1" t="s">
        <v>561</v>
      </c>
      <c r="AT267" s="241" t="s">
        <v>320</v>
      </c>
      <c r="AU267" s="241" t="s">
        <v>95</v>
      </c>
      <c r="AY267" s="15" t="s">
        <v>176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5" t="s">
        <v>93</v>
      </c>
      <c r="BK267" s="242">
        <f>ROUND(I267*H267,2)</f>
        <v>0</v>
      </c>
      <c r="BL267" s="15" t="s">
        <v>561</v>
      </c>
      <c r="BM267" s="241" t="s">
        <v>562</v>
      </c>
    </row>
    <row r="268" spans="1:47" s="2" customFormat="1" ht="12">
      <c r="A268" s="37"/>
      <c r="B268" s="38"/>
      <c r="C268" s="39"/>
      <c r="D268" s="243" t="s">
        <v>183</v>
      </c>
      <c r="E268" s="39"/>
      <c r="F268" s="244" t="s">
        <v>560</v>
      </c>
      <c r="G268" s="39"/>
      <c r="H268" s="39"/>
      <c r="I268" s="245"/>
      <c r="J268" s="39"/>
      <c r="K268" s="39"/>
      <c r="L268" s="43"/>
      <c r="M268" s="246"/>
      <c r="N268" s="247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183</v>
      </c>
      <c r="AU268" s="15" t="s">
        <v>95</v>
      </c>
    </row>
    <row r="269" spans="1:51" s="13" customFormat="1" ht="12">
      <c r="A269" s="13"/>
      <c r="B269" s="248"/>
      <c r="C269" s="249"/>
      <c r="D269" s="243" t="s">
        <v>246</v>
      </c>
      <c r="E269" s="250" t="s">
        <v>1</v>
      </c>
      <c r="F269" s="251" t="s">
        <v>831</v>
      </c>
      <c r="G269" s="249"/>
      <c r="H269" s="252">
        <v>12.4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8" t="s">
        <v>246</v>
      </c>
      <c r="AU269" s="258" t="s">
        <v>95</v>
      </c>
      <c r="AV269" s="13" t="s">
        <v>95</v>
      </c>
      <c r="AW269" s="13" t="s">
        <v>40</v>
      </c>
      <c r="AX269" s="13" t="s">
        <v>93</v>
      </c>
      <c r="AY269" s="258" t="s">
        <v>176</v>
      </c>
    </row>
    <row r="270" spans="1:65" s="2" customFormat="1" ht="33" customHeight="1">
      <c r="A270" s="37"/>
      <c r="B270" s="38"/>
      <c r="C270" s="229" t="s">
        <v>511</v>
      </c>
      <c r="D270" s="229" t="s">
        <v>177</v>
      </c>
      <c r="E270" s="230" t="s">
        <v>586</v>
      </c>
      <c r="F270" s="231" t="s">
        <v>587</v>
      </c>
      <c r="G270" s="232" t="s">
        <v>300</v>
      </c>
      <c r="H270" s="233">
        <v>12.4</v>
      </c>
      <c r="I270" s="234"/>
      <c r="J270" s="235">
        <f>ROUND(I270*H270,2)</f>
        <v>0</v>
      </c>
      <c r="K270" s="236"/>
      <c r="L270" s="43"/>
      <c r="M270" s="237" t="s">
        <v>1</v>
      </c>
      <c r="N270" s="238" t="s">
        <v>50</v>
      </c>
      <c r="O270" s="90"/>
      <c r="P270" s="239">
        <f>O270*H270</f>
        <v>0</v>
      </c>
      <c r="Q270" s="239">
        <v>2E-05</v>
      </c>
      <c r="R270" s="239">
        <f>Q270*H270</f>
        <v>0.000248</v>
      </c>
      <c r="S270" s="239">
        <v>0</v>
      </c>
      <c r="T270" s="24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1" t="s">
        <v>196</v>
      </c>
      <c r="AT270" s="241" t="s">
        <v>177</v>
      </c>
      <c r="AU270" s="241" t="s">
        <v>95</v>
      </c>
      <c r="AY270" s="15" t="s">
        <v>176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5" t="s">
        <v>93</v>
      </c>
      <c r="BK270" s="242">
        <f>ROUND(I270*H270,2)</f>
        <v>0</v>
      </c>
      <c r="BL270" s="15" t="s">
        <v>196</v>
      </c>
      <c r="BM270" s="241" t="s">
        <v>588</v>
      </c>
    </row>
    <row r="271" spans="1:47" s="2" customFormat="1" ht="12">
      <c r="A271" s="37"/>
      <c r="B271" s="38"/>
      <c r="C271" s="39"/>
      <c r="D271" s="243" t="s">
        <v>183</v>
      </c>
      <c r="E271" s="39"/>
      <c r="F271" s="244" t="s">
        <v>589</v>
      </c>
      <c r="G271" s="39"/>
      <c r="H271" s="39"/>
      <c r="I271" s="245"/>
      <c r="J271" s="39"/>
      <c r="K271" s="39"/>
      <c r="L271" s="43"/>
      <c r="M271" s="246"/>
      <c r="N271" s="247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183</v>
      </c>
      <c r="AU271" s="15" t="s">
        <v>95</v>
      </c>
    </row>
    <row r="272" spans="1:51" s="13" customFormat="1" ht="12">
      <c r="A272" s="13"/>
      <c r="B272" s="248"/>
      <c r="C272" s="249"/>
      <c r="D272" s="243" t="s">
        <v>246</v>
      </c>
      <c r="E272" s="250" t="s">
        <v>1</v>
      </c>
      <c r="F272" s="251" t="s">
        <v>831</v>
      </c>
      <c r="G272" s="249"/>
      <c r="H272" s="252">
        <v>12.4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246</v>
      </c>
      <c r="AU272" s="258" t="s">
        <v>95</v>
      </c>
      <c r="AV272" s="13" t="s">
        <v>95</v>
      </c>
      <c r="AW272" s="13" t="s">
        <v>40</v>
      </c>
      <c r="AX272" s="13" t="s">
        <v>93</v>
      </c>
      <c r="AY272" s="258" t="s">
        <v>176</v>
      </c>
    </row>
    <row r="273" spans="1:65" s="2" customFormat="1" ht="55.5" customHeight="1">
      <c r="A273" s="37"/>
      <c r="B273" s="38"/>
      <c r="C273" s="263" t="s">
        <v>517</v>
      </c>
      <c r="D273" s="263" t="s">
        <v>320</v>
      </c>
      <c r="E273" s="264" t="s">
        <v>591</v>
      </c>
      <c r="F273" s="265" t="s">
        <v>592</v>
      </c>
      <c r="G273" s="266" t="s">
        <v>577</v>
      </c>
      <c r="H273" s="267">
        <v>1</v>
      </c>
      <c r="I273" s="268"/>
      <c r="J273" s="269">
        <f>ROUND(I273*H273,2)</f>
        <v>0</v>
      </c>
      <c r="K273" s="270"/>
      <c r="L273" s="271"/>
      <c r="M273" s="272" t="s">
        <v>1</v>
      </c>
      <c r="N273" s="273" t="s">
        <v>50</v>
      </c>
      <c r="O273" s="90"/>
      <c r="P273" s="239">
        <f>O273*H273</f>
        <v>0</v>
      </c>
      <c r="Q273" s="239">
        <v>0.01424</v>
      </c>
      <c r="R273" s="239">
        <f>Q273*H273</f>
        <v>0.01424</v>
      </c>
      <c r="S273" s="239">
        <v>0</v>
      </c>
      <c r="T273" s="24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1" t="s">
        <v>213</v>
      </c>
      <c r="AT273" s="241" t="s">
        <v>320</v>
      </c>
      <c r="AU273" s="241" t="s">
        <v>95</v>
      </c>
      <c r="AY273" s="15" t="s">
        <v>176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5" t="s">
        <v>93</v>
      </c>
      <c r="BK273" s="242">
        <f>ROUND(I273*H273,2)</f>
        <v>0</v>
      </c>
      <c r="BL273" s="15" t="s">
        <v>196</v>
      </c>
      <c r="BM273" s="241" t="s">
        <v>593</v>
      </c>
    </row>
    <row r="274" spans="1:47" s="2" customFormat="1" ht="12">
      <c r="A274" s="37"/>
      <c r="B274" s="38"/>
      <c r="C274" s="39"/>
      <c r="D274" s="243" t="s">
        <v>183</v>
      </c>
      <c r="E274" s="39"/>
      <c r="F274" s="244" t="s">
        <v>594</v>
      </c>
      <c r="G274" s="39"/>
      <c r="H274" s="39"/>
      <c r="I274" s="245"/>
      <c r="J274" s="39"/>
      <c r="K274" s="39"/>
      <c r="L274" s="43"/>
      <c r="M274" s="246"/>
      <c r="N274" s="24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183</v>
      </c>
      <c r="AU274" s="15" t="s">
        <v>95</v>
      </c>
    </row>
    <row r="275" spans="1:51" s="13" customFormat="1" ht="12">
      <c r="A275" s="13"/>
      <c r="B275" s="248"/>
      <c r="C275" s="249"/>
      <c r="D275" s="243" t="s">
        <v>246</v>
      </c>
      <c r="E275" s="250" t="s">
        <v>1</v>
      </c>
      <c r="F275" s="251" t="s">
        <v>93</v>
      </c>
      <c r="G275" s="249"/>
      <c r="H275" s="252">
        <v>1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8" t="s">
        <v>246</v>
      </c>
      <c r="AU275" s="258" t="s">
        <v>95</v>
      </c>
      <c r="AV275" s="13" t="s">
        <v>95</v>
      </c>
      <c r="AW275" s="13" t="s">
        <v>40</v>
      </c>
      <c r="AX275" s="13" t="s">
        <v>93</v>
      </c>
      <c r="AY275" s="258" t="s">
        <v>176</v>
      </c>
    </row>
    <row r="276" spans="1:65" s="2" customFormat="1" ht="55.5" customHeight="1">
      <c r="A276" s="37"/>
      <c r="B276" s="38"/>
      <c r="C276" s="263" t="s">
        <v>523</v>
      </c>
      <c r="D276" s="263" t="s">
        <v>320</v>
      </c>
      <c r="E276" s="264" t="s">
        <v>596</v>
      </c>
      <c r="F276" s="265" t="s">
        <v>597</v>
      </c>
      <c r="G276" s="266" t="s">
        <v>577</v>
      </c>
      <c r="H276" s="267">
        <v>2</v>
      </c>
      <c r="I276" s="268"/>
      <c r="J276" s="269">
        <f>ROUND(I276*H276,2)</f>
        <v>0</v>
      </c>
      <c r="K276" s="270"/>
      <c r="L276" s="271"/>
      <c r="M276" s="272" t="s">
        <v>1</v>
      </c>
      <c r="N276" s="273" t="s">
        <v>50</v>
      </c>
      <c r="O276" s="90"/>
      <c r="P276" s="239">
        <f>O276*H276</f>
        <v>0</v>
      </c>
      <c r="Q276" s="239">
        <v>0.07725</v>
      </c>
      <c r="R276" s="239">
        <f>Q276*H276</f>
        <v>0.1545</v>
      </c>
      <c r="S276" s="239">
        <v>0</v>
      </c>
      <c r="T276" s="24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1" t="s">
        <v>213</v>
      </c>
      <c r="AT276" s="241" t="s">
        <v>320</v>
      </c>
      <c r="AU276" s="241" t="s">
        <v>95</v>
      </c>
      <c r="AY276" s="15" t="s">
        <v>176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5" t="s">
        <v>93</v>
      </c>
      <c r="BK276" s="242">
        <f>ROUND(I276*H276,2)</f>
        <v>0</v>
      </c>
      <c r="BL276" s="15" t="s">
        <v>196</v>
      </c>
      <c r="BM276" s="241" t="s">
        <v>598</v>
      </c>
    </row>
    <row r="277" spans="1:47" s="2" customFormat="1" ht="12">
      <c r="A277" s="37"/>
      <c r="B277" s="38"/>
      <c r="C277" s="39"/>
      <c r="D277" s="243" t="s">
        <v>183</v>
      </c>
      <c r="E277" s="39"/>
      <c r="F277" s="244" t="s">
        <v>599</v>
      </c>
      <c r="G277" s="39"/>
      <c r="H277" s="39"/>
      <c r="I277" s="245"/>
      <c r="J277" s="39"/>
      <c r="K277" s="39"/>
      <c r="L277" s="43"/>
      <c r="M277" s="246"/>
      <c r="N277" s="247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5" t="s">
        <v>183</v>
      </c>
      <c r="AU277" s="15" t="s">
        <v>95</v>
      </c>
    </row>
    <row r="278" spans="1:51" s="13" customFormat="1" ht="12">
      <c r="A278" s="13"/>
      <c r="B278" s="248"/>
      <c r="C278" s="249"/>
      <c r="D278" s="243" t="s">
        <v>246</v>
      </c>
      <c r="E278" s="250" t="s">
        <v>1</v>
      </c>
      <c r="F278" s="251" t="s">
        <v>95</v>
      </c>
      <c r="G278" s="249"/>
      <c r="H278" s="252">
        <v>2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8" t="s">
        <v>246</v>
      </c>
      <c r="AU278" s="258" t="s">
        <v>95</v>
      </c>
      <c r="AV278" s="13" t="s">
        <v>95</v>
      </c>
      <c r="AW278" s="13" t="s">
        <v>40</v>
      </c>
      <c r="AX278" s="13" t="s">
        <v>93</v>
      </c>
      <c r="AY278" s="258" t="s">
        <v>176</v>
      </c>
    </row>
    <row r="279" spans="1:65" s="2" customFormat="1" ht="24.15" customHeight="1">
      <c r="A279" s="37"/>
      <c r="B279" s="38"/>
      <c r="C279" s="229" t="s">
        <v>529</v>
      </c>
      <c r="D279" s="229" t="s">
        <v>177</v>
      </c>
      <c r="E279" s="230" t="s">
        <v>575</v>
      </c>
      <c r="F279" s="231" t="s">
        <v>576</v>
      </c>
      <c r="G279" s="232" t="s">
        <v>577</v>
      </c>
      <c r="H279" s="233">
        <v>1</v>
      </c>
      <c r="I279" s="234"/>
      <c r="J279" s="235">
        <f>ROUND(I279*H279,2)</f>
        <v>0</v>
      </c>
      <c r="K279" s="236"/>
      <c r="L279" s="43"/>
      <c r="M279" s="237" t="s">
        <v>1</v>
      </c>
      <c r="N279" s="238" t="s">
        <v>50</v>
      </c>
      <c r="O279" s="90"/>
      <c r="P279" s="239">
        <f>O279*H279</f>
        <v>0</v>
      </c>
      <c r="Q279" s="239">
        <v>0.0001</v>
      </c>
      <c r="R279" s="239">
        <f>Q279*H279</f>
        <v>0.0001</v>
      </c>
      <c r="S279" s="239">
        <v>0</v>
      </c>
      <c r="T279" s="24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1" t="s">
        <v>196</v>
      </c>
      <c r="AT279" s="241" t="s">
        <v>177</v>
      </c>
      <c r="AU279" s="241" t="s">
        <v>95</v>
      </c>
      <c r="AY279" s="15" t="s">
        <v>176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5" t="s">
        <v>93</v>
      </c>
      <c r="BK279" s="242">
        <f>ROUND(I279*H279,2)</f>
        <v>0</v>
      </c>
      <c r="BL279" s="15" t="s">
        <v>196</v>
      </c>
      <c r="BM279" s="241" t="s">
        <v>578</v>
      </c>
    </row>
    <row r="280" spans="1:47" s="2" customFormat="1" ht="12">
      <c r="A280" s="37"/>
      <c r="B280" s="38"/>
      <c r="C280" s="39"/>
      <c r="D280" s="243" t="s">
        <v>183</v>
      </c>
      <c r="E280" s="39"/>
      <c r="F280" s="244" t="s">
        <v>579</v>
      </c>
      <c r="G280" s="39"/>
      <c r="H280" s="39"/>
      <c r="I280" s="245"/>
      <c r="J280" s="39"/>
      <c r="K280" s="39"/>
      <c r="L280" s="43"/>
      <c r="M280" s="246"/>
      <c r="N280" s="247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5" t="s">
        <v>183</v>
      </c>
      <c r="AU280" s="15" t="s">
        <v>95</v>
      </c>
    </row>
    <row r="281" spans="1:51" s="13" customFormat="1" ht="12">
      <c r="A281" s="13"/>
      <c r="B281" s="248"/>
      <c r="C281" s="249"/>
      <c r="D281" s="243" t="s">
        <v>246</v>
      </c>
      <c r="E281" s="250" t="s">
        <v>1</v>
      </c>
      <c r="F281" s="251" t="s">
        <v>93</v>
      </c>
      <c r="G281" s="249"/>
      <c r="H281" s="252">
        <v>1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8" t="s">
        <v>246</v>
      </c>
      <c r="AU281" s="258" t="s">
        <v>95</v>
      </c>
      <c r="AV281" s="13" t="s">
        <v>95</v>
      </c>
      <c r="AW281" s="13" t="s">
        <v>40</v>
      </c>
      <c r="AX281" s="13" t="s">
        <v>93</v>
      </c>
      <c r="AY281" s="258" t="s">
        <v>176</v>
      </c>
    </row>
    <row r="282" spans="1:65" s="2" customFormat="1" ht="16.5" customHeight="1">
      <c r="A282" s="37"/>
      <c r="B282" s="38"/>
      <c r="C282" s="263" t="s">
        <v>534</v>
      </c>
      <c r="D282" s="263" t="s">
        <v>320</v>
      </c>
      <c r="E282" s="264" t="s">
        <v>582</v>
      </c>
      <c r="F282" s="265" t="s">
        <v>583</v>
      </c>
      <c r="G282" s="266" t="s">
        <v>577</v>
      </c>
      <c r="H282" s="267">
        <v>1</v>
      </c>
      <c r="I282" s="268"/>
      <c r="J282" s="269">
        <f>ROUND(I282*H282,2)</f>
        <v>0</v>
      </c>
      <c r="K282" s="270"/>
      <c r="L282" s="271"/>
      <c r="M282" s="272" t="s">
        <v>1</v>
      </c>
      <c r="N282" s="273" t="s">
        <v>50</v>
      </c>
      <c r="O282" s="90"/>
      <c r="P282" s="239">
        <f>O282*H282</f>
        <v>0</v>
      </c>
      <c r="Q282" s="239">
        <v>0.0007</v>
      </c>
      <c r="R282" s="239">
        <f>Q282*H282</f>
        <v>0.0007</v>
      </c>
      <c r="S282" s="239">
        <v>0</v>
      </c>
      <c r="T282" s="24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1" t="s">
        <v>213</v>
      </c>
      <c r="AT282" s="241" t="s">
        <v>320</v>
      </c>
      <c r="AU282" s="241" t="s">
        <v>95</v>
      </c>
      <c r="AY282" s="15" t="s">
        <v>176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5" t="s">
        <v>93</v>
      </c>
      <c r="BK282" s="242">
        <f>ROUND(I282*H282,2)</f>
        <v>0</v>
      </c>
      <c r="BL282" s="15" t="s">
        <v>196</v>
      </c>
      <c r="BM282" s="241" t="s">
        <v>839</v>
      </c>
    </row>
    <row r="283" spans="1:47" s="2" customFormat="1" ht="12">
      <c r="A283" s="37"/>
      <c r="B283" s="38"/>
      <c r="C283" s="39"/>
      <c r="D283" s="243" t="s">
        <v>183</v>
      </c>
      <c r="E283" s="39"/>
      <c r="F283" s="244" t="s">
        <v>583</v>
      </c>
      <c r="G283" s="39"/>
      <c r="H283" s="39"/>
      <c r="I283" s="245"/>
      <c r="J283" s="39"/>
      <c r="K283" s="39"/>
      <c r="L283" s="43"/>
      <c r="M283" s="246"/>
      <c r="N283" s="24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5" t="s">
        <v>183</v>
      </c>
      <c r="AU283" s="15" t="s">
        <v>95</v>
      </c>
    </row>
    <row r="284" spans="1:51" s="13" customFormat="1" ht="12">
      <c r="A284" s="13"/>
      <c r="B284" s="248"/>
      <c r="C284" s="249"/>
      <c r="D284" s="243" t="s">
        <v>246</v>
      </c>
      <c r="E284" s="250" t="s">
        <v>1</v>
      </c>
      <c r="F284" s="251" t="s">
        <v>93</v>
      </c>
      <c r="G284" s="249"/>
      <c r="H284" s="252">
        <v>1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8" t="s">
        <v>246</v>
      </c>
      <c r="AU284" s="258" t="s">
        <v>95</v>
      </c>
      <c r="AV284" s="13" t="s">
        <v>95</v>
      </c>
      <c r="AW284" s="13" t="s">
        <v>40</v>
      </c>
      <c r="AX284" s="13" t="s">
        <v>93</v>
      </c>
      <c r="AY284" s="258" t="s">
        <v>176</v>
      </c>
    </row>
    <row r="285" spans="1:65" s="2" customFormat="1" ht="16.5" customHeight="1">
      <c r="A285" s="37"/>
      <c r="B285" s="38"/>
      <c r="C285" s="229" t="s">
        <v>539</v>
      </c>
      <c r="D285" s="229" t="s">
        <v>177</v>
      </c>
      <c r="E285" s="230" t="s">
        <v>637</v>
      </c>
      <c r="F285" s="231" t="s">
        <v>638</v>
      </c>
      <c r="G285" s="232" t="s">
        <v>577</v>
      </c>
      <c r="H285" s="233">
        <v>1</v>
      </c>
      <c r="I285" s="234"/>
      <c r="J285" s="235">
        <f>ROUND(I285*H285,2)</f>
        <v>0</v>
      </c>
      <c r="K285" s="236"/>
      <c r="L285" s="43"/>
      <c r="M285" s="237" t="s">
        <v>1</v>
      </c>
      <c r="N285" s="238" t="s">
        <v>50</v>
      </c>
      <c r="O285" s="90"/>
      <c r="P285" s="239">
        <f>O285*H285</f>
        <v>0</v>
      </c>
      <c r="Q285" s="239">
        <v>1E-05</v>
      </c>
      <c r="R285" s="239">
        <f>Q285*H285</f>
        <v>1E-05</v>
      </c>
      <c r="S285" s="239">
        <v>0</v>
      </c>
      <c r="T285" s="24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41" t="s">
        <v>196</v>
      </c>
      <c r="AT285" s="241" t="s">
        <v>177</v>
      </c>
      <c r="AU285" s="241" t="s">
        <v>95</v>
      </c>
      <c r="AY285" s="15" t="s">
        <v>176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5" t="s">
        <v>93</v>
      </c>
      <c r="BK285" s="242">
        <f>ROUND(I285*H285,2)</f>
        <v>0</v>
      </c>
      <c r="BL285" s="15" t="s">
        <v>196</v>
      </c>
      <c r="BM285" s="241" t="s">
        <v>840</v>
      </c>
    </row>
    <row r="286" spans="1:47" s="2" customFormat="1" ht="12">
      <c r="A286" s="37"/>
      <c r="B286" s="38"/>
      <c r="C286" s="39"/>
      <c r="D286" s="243" t="s">
        <v>183</v>
      </c>
      <c r="E286" s="39"/>
      <c r="F286" s="244" t="s">
        <v>640</v>
      </c>
      <c r="G286" s="39"/>
      <c r="H286" s="39"/>
      <c r="I286" s="245"/>
      <c r="J286" s="39"/>
      <c r="K286" s="39"/>
      <c r="L286" s="43"/>
      <c r="M286" s="246"/>
      <c r="N286" s="247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5" t="s">
        <v>183</v>
      </c>
      <c r="AU286" s="15" t="s">
        <v>95</v>
      </c>
    </row>
    <row r="287" spans="1:51" s="13" customFormat="1" ht="12">
      <c r="A287" s="13"/>
      <c r="B287" s="248"/>
      <c r="C287" s="249"/>
      <c r="D287" s="243" t="s">
        <v>246</v>
      </c>
      <c r="E287" s="250" t="s">
        <v>1</v>
      </c>
      <c r="F287" s="251" t="s">
        <v>93</v>
      </c>
      <c r="G287" s="249"/>
      <c r="H287" s="252">
        <v>1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8" t="s">
        <v>246</v>
      </c>
      <c r="AU287" s="258" t="s">
        <v>95</v>
      </c>
      <c r="AV287" s="13" t="s">
        <v>95</v>
      </c>
      <c r="AW287" s="13" t="s">
        <v>40</v>
      </c>
      <c r="AX287" s="13" t="s">
        <v>93</v>
      </c>
      <c r="AY287" s="258" t="s">
        <v>176</v>
      </c>
    </row>
    <row r="288" spans="1:65" s="2" customFormat="1" ht="16.5" customHeight="1">
      <c r="A288" s="37"/>
      <c r="B288" s="38"/>
      <c r="C288" s="263" t="s">
        <v>545</v>
      </c>
      <c r="D288" s="263" t="s">
        <v>320</v>
      </c>
      <c r="E288" s="264" t="s">
        <v>642</v>
      </c>
      <c r="F288" s="265" t="s">
        <v>643</v>
      </c>
      <c r="G288" s="266" t="s">
        <v>577</v>
      </c>
      <c r="H288" s="267">
        <v>1</v>
      </c>
      <c r="I288" s="268"/>
      <c r="J288" s="269">
        <f>ROUND(I288*H288,2)</f>
        <v>0</v>
      </c>
      <c r="K288" s="270"/>
      <c r="L288" s="271"/>
      <c r="M288" s="272" t="s">
        <v>1</v>
      </c>
      <c r="N288" s="273" t="s">
        <v>50</v>
      </c>
      <c r="O288" s="90"/>
      <c r="P288" s="239">
        <f>O288*H288</f>
        <v>0</v>
      </c>
      <c r="Q288" s="239">
        <v>0.0008</v>
      </c>
      <c r="R288" s="239">
        <f>Q288*H288</f>
        <v>0.0008</v>
      </c>
      <c r="S288" s="239">
        <v>0</v>
      </c>
      <c r="T288" s="24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1" t="s">
        <v>213</v>
      </c>
      <c r="AT288" s="241" t="s">
        <v>320</v>
      </c>
      <c r="AU288" s="241" t="s">
        <v>95</v>
      </c>
      <c r="AY288" s="15" t="s">
        <v>176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5" t="s">
        <v>93</v>
      </c>
      <c r="BK288" s="242">
        <f>ROUND(I288*H288,2)</f>
        <v>0</v>
      </c>
      <c r="BL288" s="15" t="s">
        <v>196</v>
      </c>
      <c r="BM288" s="241" t="s">
        <v>841</v>
      </c>
    </row>
    <row r="289" spans="1:47" s="2" customFormat="1" ht="12">
      <c r="A289" s="37"/>
      <c r="B289" s="38"/>
      <c r="C289" s="39"/>
      <c r="D289" s="243" t="s">
        <v>183</v>
      </c>
      <c r="E289" s="39"/>
      <c r="F289" s="244" t="s">
        <v>643</v>
      </c>
      <c r="G289" s="39"/>
      <c r="H289" s="39"/>
      <c r="I289" s="245"/>
      <c r="J289" s="39"/>
      <c r="K289" s="39"/>
      <c r="L289" s="43"/>
      <c r="M289" s="246"/>
      <c r="N289" s="247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5" t="s">
        <v>183</v>
      </c>
      <c r="AU289" s="15" t="s">
        <v>95</v>
      </c>
    </row>
    <row r="290" spans="1:51" s="13" customFormat="1" ht="12">
      <c r="A290" s="13"/>
      <c r="B290" s="248"/>
      <c r="C290" s="249"/>
      <c r="D290" s="243" t="s">
        <v>246</v>
      </c>
      <c r="E290" s="250" t="s">
        <v>1</v>
      </c>
      <c r="F290" s="251" t="s">
        <v>93</v>
      </c>
      <c r="G290" s="249"/>
      <c r="H290" s="252">
        <v>1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8" t="s">
        <v>246</v>
      </c>
      <c r="AU290" s="258" t="s">
        <v>95</v>
      </c>
      <c r="AV290" s="13" t="s">
        <v>95</v>
      </c>
      <c r="AW290" s="13" t="s">
        <v>40</v>
      </c>
      <c r="AX290" s="13" t="s">
        <v>93</v>
      </c>
      <c r="AY290" s="258" t="s">
        <v>176</v>
      </c>
    </row>
    <row r="291" spans="1:65" s="2" customFormat="1" ht="21.75" customHeight="1">
      <c r="A291" s="37"/>
      <c r="B291" s="38"/>
      <c r="C291" s="229" t="s">
        <v>551</v>
      </c>
      <c r="D291" s="229" t="s">
        <v>177</v>
      </c>
      <c r="E291" s="230" t="s">
        <v>689</v>
      </c>
      <c r="F291" s="231" t="s">
        <v>690</v>
      </c>
      <c r="G291" s="232" t="s">
        <v>300</v>
      </c>
      <c r="H291" s="233">
        <v>12.4</v>
      </c>
      <c r="I291" s="234"/>
      <c r="J291" s="235">
        <f>ROUND(I291*H291,2)</f>
        <v>0</v>
      </c>
      <c r="K291" s="236"/>
      <c r="L291" s="43"/>
      <c r="M291" s="237" t="s">
        <v>1</v>
      </c>
      <c r="N291" s="238" t="s">
        <v>50</v>
      </c>
      <c r="O291" s="90"/>
      <c r="P291" s="239">
        <f>O291*H291</f>
        <v>0</v>
      </c>
      <c r="Q291" s="239">
        <v>0.00013</v>
      </c>
      <c r="R291" s="239">
        <f>Q291*H291</f>
        <v>0.001612</v>
      </c>
      <c r="S291" s="239">
        <v>0</v>
      </c>
      <c r="T291" s="24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41" t="s">
        <v>196</v>
      </c>
      <c r="AT291" s="241" t="s">
        <v>177</v>
      </c>
      <c r="AU291" s="241" t="s">
        <v>95</v>
      </c>
      <c r="AY291" s="15" t="s">
        <v>176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5" t="s">
        <v>93</v>
      </c>
      <c r="BK291" s="242">
        <f>ROUND(I291*H291,2)</f>
        <v>0</v>
      </c>
      <c r="BL291" s="15" t="s">
        <v>196</v>
      </c>
      <c r="BM291" s="241" t="s">
        <v>691</v>
      </c>
    </row>
    <row r="292" spans="1:47" s="2" customFormat="1" ht="12">
      <c r="A292" s="37"/>
      <c r="B292" s="38"/>
      <c r="C292" s="39"/>
      <c r="D292" s="243" t="s">
        <v>183</v>
      </c>
      <c r="E292" s="39"/>
      <c r="F292" s="244" t="s">
        <v>692</v>
      </c>
      <c r="G292" s="39"/>
      <c r="H292" s="39"/>
      <c r="I292" s="245"/>
      <c r="J292" s="39"/>
      <c r="K292" s="39"/>
      <c r="L292" s="43"/>
      <c r="M292" s="246"/>
      <c r="N292" s="24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5" t="s">
        <v>183</v>
      </c>
      <c r="AU292" s="15" t="s">
        <v>95</v>
      </c>
    </row>
    <row r="293" spans="1:51" s="13" customFormat="1" ht="12">
      <c r="A293" s="13"/>
      <c r="B293" s="248"/>
      <c r="C293" s="249"/>
      <c r="D293" s="243" t="s">
        <v>246</v>
      </c>
      <c r="E293" s="250" t="s">
        <v>1</v>
      </c>
      <c r="F293" s="251" t="s">
        <v>831</v>
      </c>
      <c r="G293" s="249"/>
      <c r="H293" s="252">
        <v>12.4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8" t="s">
        <v>246</v>
      </c>
      <c r="AU293" s="258" t="s">
        <v>95</v>
      </c>
      <c r="AV293" s="13" t="s">
        <v>95</v>
      </c>
      <c r="AW293" s="13" t="s">
        <v>40</v>
      </c>
      <c r="AX293" s="13" t="s">
        <v>93</v>
      </c>
      <c r="AY293" s="258" t="s">
        <v>176</v>
      </c>
    </row>
    <row r="294" spans="1:63" s="12" customFormat="1" ht="22.8" customHeight="1">
      <c r="A294" s="12"/>
      <c r="B294" s="213"/>
      <c r="C294" s="214"/>
      <c r="D294" s="215" t="s">
        <v>84</v>
      </c>
      <c r="E294" s="227" t="s">
        <v>218</v>
      </c>
      <c r="F294" s="227" t="s">
        <v>693</v>
      </c>
      <c r="G294" s="214"/>
      <c r="H294" s="214"/>
      <c r="I294" s="217"/>
      <c r="J294" s="228">
        <f>BK294</f>
        <v>0</v>
      </c>
      <c r="K294" s="214"/>
      <c r="L294" s="219"/>
      <c r="M294" s="220"/>
      <c r="N294" s="221"/>
      <c r="O294" s="221"/>
      <c r="P294" s="222">
        <f>P295+SUM(P296:P307)</f>
        <v>0</v>
      </c>
      <c r="Q294" s="221"/>
      <c r="R294" s="222">
        <f>R295+SUM(R296:R307)</f>
        <v>0.00248</v>
      </c>
      <c r="S294" s="221"/>
      <c r="T294" s="223">
        <f>T295+SUM(T296:T307)</f>
        <v>0.08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4" t="s">
        <v>93</v>
      </c>
      <c r="AT294" s="225" t="s">
        <v>84</v>
      </c>
      <c r="AU294" s="225" t="s">
        <v>93</v>
      </c>
      <c r="AY294" s="224" t="s">
        <v>176</v>
      </c>
      <c r="BK294" s="226">
        <f>BK295+SUM(BK296:BK307)</f>
        <v>0</v>
      </c>
    </row>
    <row r="295" spans="1:65" s="2" customFormat="1" ht="24.15" customHeight="1">
      <c r="A295" s="37"/>
      <c r="B295" s="38"/>
      <c r="C295" s="229" t="s">
        <v>558</v>
      </c>
      <c r="D295" s="229" t="s">
        <v>177</v>
      </c>
      <c r="E295" s="230" t="s">
        <v>695</v>
      </c>
      <c r="F295" s="231" t="s">
        <v>696</v>
      </c>
      <c r="G295" s="232" t="s">
        <v>300</v>
      </c>
      <c r="H295" s="233">
        <v>24.8</v>
      </c>
      <c r="I295" s="234"/>
      <c r="J295" s="235">
        <f>ROUND(I295*H295,2)</f>
        <v>0</v>
      </c>
      <c r="K295" s="236"/>
      <c r="L295" s="43"/>
      <c r="M295" s="237" t="s">
        <v>1</v>
      </c>
      <c r="N295" s="238" t="s">
        <v>50</v>
      </c>
      <c r="O295" s="90"/>
      <c r="P295" s="239">
        <f>O295*H295</f>
        <v>0</v>
      </c>
      <c r="Q295" s="239">
        <v>0.0001</v>
      </c>
      <c r="R295" s="239">
        <f>Q295*H295</f>
        <v>0.00248</v>
      </c>
      <c r="S295" s="239">
        <v>0</v>
      </c>
      <c r="T295" s="240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41" t="s">
        <v>196</v>
      </c>
      <c r="AT295" s="241" t="s">
        <v>177</v>
      </c>
      <c r="AU295" s="241" t="s">
        <v>95</v>
      </c>
      <c r="AY295" s="15" t="s">
        <v>176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5" t="s">
        <v>93</v>
      </c>
      <c r="BK295" s="242">
        <f>ROUND(I295*H295,2)</f>
        <v>0</v>
      </c>
      <c r="BL295" s="15" t="s">
        <v>196</v>
      </c>
      <c r="BM295" s="241" t="s">
        <v>697</v>
      </c>
    </row>
    <row r="296" spans="1:47" s="2" customFormat="1" ht="12">
      <c r="A296" s="37"/>
      <c r="B296" s="38"/>
      <c r="C296" s="39"/>
      <c r="D296" s="243" t="s">
        <v>183</v>
      </c>
      <c r="E296" s="39"/>
      <c r="F296" s="244" t="s">
        <v>698</v>
      </c>
      <c r="G296" s="39"/>
      <c r="H296" s="39"/>
      <c r="I296" s="245"/>
      <c r="J296" s="39"/>
      <c r="K296" s="39"/>
      <c r="L296" s="43"/>
      <c r="M296" s="246"/>
      <c r="N296" s="247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5" t="s">
        <v>183</v>
      </c>
      <c r="AU296" s="15" t="s">
        <v>95</v>
      </c>
    </row>
    <row r="297" spans="1:51" s="13" customFormat="1" ht="12">
      <c r="A297" s="13"/>
      <c r="B297" s="248"/>
      <c r="C297" s="249"/>
      <c r="D297" s="243" t="s">
        <v>246</v>
      </c>
      <c r="E297" s="250" t="s">
        <v>1</v>
      </c>
      <c r="F297" s="251" t="s">
        <v>842</v>
      </c>
      <c r="G297" s="249"/>
      <c r="H297" s="252">
        <v>24.8</v>
      </c>
      <c r="I297" s="253"/>
      <c r="J297" s="249"/>
      <c r="K297" s="249"/>
      <c r="L297" s="254"/>
      <c r="M297" s="255"/>
      <c r="N297" s="256"/>
      <c r="O297" s="256"/>
      <c r="P297" s="256"/>
      <c r="Q297" s="256"/>
      <c r="R297" s="256"/>
      <c r="S297" s="256"/>
      <c r="T297" s="25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8" t="s">
        <v>246</v>
      </c>
      <c r="AU297" s="258" t="s">
        <v>95</v>
      </c>
      <c r="AV297" s="13" t="s">
        <v>95</v>
      </c>
      <c r="AW297" s="13" t="s">
        <v>40</v>
      </c>
      <c r="AX297" s="13" t="s">
        <v>93</v>
      </c>
      <c r="AY297" s="258" t="s">
        <v>176</v>
      </c>
    </row>
    <row r="298" spans="1:65" s="2" customFormat="1" ht="24.15" customHeight="1">
      <c r="A298" s="37"/>
      <c r="B298" s="38"/>
      <c r="C298" s="229" t="s">
        <v>563</v>
      </c>
      <c r="D298" s="229" t="s">
        <v>177</v>
      </c>
      <c r="E298" s="230" t="s">
        <v>701</v>
      </c>
      <c r="F298" s="231" t="s">
        <v>702</v>
      </c>
      <c r="G298" s="232" t="s">
        <v>300</v>
      </c>
      <c r="H298" s="233">
        <v>24.8</v>
      </c>
      <c r="I298" s="234"/>
      <c r="J298" s="235">
        <f>ROUND(I298*H298,2)</f>
        <v>0</v>
      </c>
      <c r="K298" s="236"/>
      <c r="L298" s="43"/>
      <c r="M298" s="237" t="s">
        <v>1</v>
      </c>
      <c r="N298" s="238" t="s">
        <v>50</v>
      </c>
      <c r="O298" s="90"/>
      <c r="P298" s="239">
        <f>O298*H298</f>
        <v>0</v>
      </c>
      <c r="Q298" s="239">
        <v>0</v>
      </c>
      <c r="R298" s="239">
        <f>Q298*H298</f>
        <v>0</v>
      </c>
      <c r="S298" s="239">
        <v>0</v>
      </c>
      <c r="T298" s="240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41" t="s">
        <v>196</v>
      </c>
      <c r="AT298" s="241" t="s">
        <v>177</v>
      </c>
      <c r="AU298" s="241" t="s">
        <v>95</v>
      </c>
      <c r="AY298" s="15" t="s">
        <v>176</v>
      </c>
      <c r="BE298" s="242">
        <f>IF(N298="základní",J298,0)</f>
        <v>0</v>
      </c>
      <c r="BF298" s="242">
        <f>IF(N298="snížená",J298,0)</f>
        <v>0</v>
      </c>
      <c r="BG298" s="242">
        <f>IF(N298="zákl. přenesená",J298,0)</f>
        <v>0</v>
      </c>
      <c r="BH298" s="242">
        <f>IF(N298="sníž. přenesená",J298,0)</f>
        <v>0</v>
      </c>
      <c r="BI298" s="242">
        <f>IF(N298="nulová",J298,0)</f>
        <v>0</v>
      </c>
      <c r="BJ298" s="15" t="s">
        <v>93</v>
      </c>
      <c r="BK298" s="242">
        <f>ROUND(I298*H298,2)</f>
        <v>0</v>
      </c>
      <c r="BL298" s="15" t="s">
        <v>196</v>
      </c>
      <c r="BM298" s="241" t="s">
        <v>703</v>
      </c>
    </row>
    <row r="299" spans="1:47" s="2" customFormat="1" ht="12">
      <c r="A299" s="37"/>
      <c r="B299" s="38"/>
      <c r="C299" s="39"/>
      <c r="D299" s="243" t="s">
        <v>183</v>
      </c>
      <c r="E299" s="39"/>
      <c r="F299" s="244" t="s">
        <v>704</v>
      </c>
      <c r="G299" s="39"/>
      <c r="H299" s="39"/>
      <c r="I299" s="245"/>
      <c r="J299" s="39"/>
      <c r="K299" s="39"/>
      <c r="L299" s="43"/>
      <c r="M299" s="246"/>
      <c r="N299" s="247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5" t="s">
        <v>183</v>
      </c>
      <c r="AU299" s="15" t="s">
        <v>95</v>
      </c>
    </row>
    <row r="300" spans="1:51" s="13" customFormat="1" ht="12">
      <c r="A300" s="13"/>
      <c r="B300" s="248"/>
      <c r="C300" s="249"/>
      <c r="D300" s="243" t="s">
        <v>246</v>
      </c>
      <c r="E300" s="250" t="s">
        <v>1</v>
      </c>
      <c r="F300" s="251" t="s">
        <v>842</v>
      </c>
      <c r="G300" s="249"/>
      <c r="H300" s="252">
        <v>24.8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8" t="s">
        <v>246</v>
      </c>
      <c r="AU300" s="258" t="s">
        <v>95</v>
      </c>
      <c r="AV300" s="13" t="s">
        <v>95</v>
      </c>
      <c r="AW300" s="13" t="s">
        <v>40</v>
      </c>
      <c r="AX300" s="13" t="s">
        <v>93</v>
      </c>
      <c r="AY300" s="258" t="s">
        <v>176</v>
      </c>
    </row>
    <row r="301" spans="1:65" s="2" customFormat="1" ht="16.5" customHeight="1">
      <c r="A301" s="37"/>
      <c r="B301" s="38"/>
      <c r="C301" s="229" t="s">
        <v>569</v>
      </c>
      <c r="D301" s="229" t="s">
        <v>177</v>
      </c>
      <c r="E301" s="230" t="s">
        <v>706</v>
      </c>
      <c r="F301" s="231" t="s">
        <v>707</v>
      </c>
      <c r="G301" s="232" t="s">
        <v>300</v>
      </c>
      <c r="H301" s="233">
        <v>4</v>
      </c>
      <c r="I301" s="234"/>
      <c r="J301" s="235">
        <f>ROUND(I301*H301,2)</f>
        <v>0</v>
      </c>
      <c r="K301" s="236"/>
      <c r="L301" s="43"/>
      <c r="M301" s="237" t="s">
        <v>1</v>
      </c>
      <c r="N301" s="238" t="s">
        <v>50</v>
      </c>
      <c r="O301" s="90"/>
      <c r="P301" s="239">
        <f>O301*H301</f>
        <v>0</v>
      </c>
      <c r="Q301" s="239">
        <v>0</v>
      </c>
      <c r="R301" s="239">
        <f>Q301*H301</f>
        <v>0</v>
      </c>
      <c r="S301" s="239">
        <v>0</v>
      </c>
      <c r="T301" s="240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41" t="s">
        <v>196</v>
      </c>
      <c r="AT301" s="241" t="s">
        <v>177</v>
      </c>
      <c r="AU301" s="241" t="s">
        <v>95</v>
      </c>
      <c r="AY301" s="15" t="s">
        <v>176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5" t="s">
        <v>93</v>
      </c>
      <c r="BK301" s="242">
        <f>ROUND(I301*H301,2)</f>
        <v>0</v>
      </c>
      <c r="BL301" s="15" t="s">
        <v>196</v>
      </c>
      <c r="BM301" s="241" t="s">
        <v>708</v>
      </c>
    </row>
    <row r="302" spans="1:47" s="2" customFormat="1" ht="12">
      <c r="A302" s="37"/>
      <c r="B302" s="38"/>
      <c r="C302" s="39"/>
      <c r="D302" s="243" t="s">
        <v>183</v>
      </c>
      <c r="E302" s="39"/>
      <c r="F302" s="244" t="s">
        <v>709</v>
      </c>
      <c r="G302" s="39"/>
      <c r="H302" s="39"/>
      <c r="I302" s="245"/>
      <c r="J302" s="39"/>
      <c r="K302" s="39"/>
      <c r="L302" s="43"/>
      <c r="M302" s="246"/>
      <c r="N302" s="24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5" t="s">
        <v>183</v>
      </c>
      <c r="AU302" s="15" t="s">
        <v>95</v>
      </c>
    </row>
    <row r="303" spans="1:51" s="13" customFormat="1" ht="12">
      <c r="A303" s="13"/>
      <c r="B303" s="248"/>
      <c r="C303" s="249"/>
      <c r="D303" s="243" t="s">
        <v>246</v>
      </c>
      <c r="E303" s="250" t="s">
        <v>1</v>
      </c>
      <c r="F303" s="251" t="s">
        <v>838</v>
      </c>
      <c r="G303" s="249"/>
      <c r="H303" s="252">
        <v>4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8" t="s">
        <v>246</v>
      </c>
      <c r="AU303" s="258" t="s">
        <v>95</v>
      </c>
      <c r="AV303" s="13" t="s">
        <v>95</v>
      </c>
      <c r="AW303" s="13" t="s">
        <v>40</v>
      </c>
      <c r="AX303" s="13" t="s">
        <v>93</v>
      </c>
      <c r="AY303" s="258" t="s">
        <v>176</v>
      </c>
    </row>
    <row r="304" spans="1:65" s="2" customFormat="1" ht="16.5" customHeight="1">
      <c r="A304" s="37"/>
      <c r="B304" s="38"/>
      <c r="C304" s="229" t="s">
        <v>574</v>
      </c>
      <c r="D304" s="229" t="s">
        <v>177</v>
      </c>
      <c r="E304" s="230" t="s">
        <v>711</v>
      </c>
      <c r="F304" s="231" t="s">
        <v>712</v>
      </c>
      <c r="G304" s="232" t="s">
        <v>285</v>
      </c>
      <c r="H304" s="233">
        <v>8</v>
      </c>
      <c r="I304" s="234"/>
      <c r="J304" s="235">
        <f>ROUND(I304*H304,2)</f>
        <v>0</v>
      </c>
      <c r="K304" s="236"/>
      <c r="L304" s="43"/>
      <c r="M304" s="237" t="s">
        <v>1</v>
      </c>
      <c r="N304" s="238" t="s">
        <v>50</v>
      </c>
      <c r="O304" s="90"/>
      <c r="P304" s="239">
        <f>O304*H304</f>
        <v>0</v>
      </c>
      <c r="Q304" s="239">
        <v>0</v>
      </c>
      <c r="R304" s="239">
        <f>Q304*H304</f>
        <v>0</v>
      </c>
      <c r="S304" s="239">
        <v>0.01</v>
      </c>
      <c r="T304" s="240">
        <f>S304*H304</f>
        <v>0.08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1" t="s">
        <v>196</v>
      </c>
      <c r="AT304" s="241" t="s">
        <v>177</v>
      </c>
      <c r="AU304" s="241" t="s">
        <v>95</v>
      </c>
      <c r="AY304" s="15" t="s">
        <v>176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5" t="s">
        <v>93</v>
      </c>
      <c r="BK304" s="242">
        <f>ROUND(I304*H304,2)</f>
        <v>0</v>
      </c>
      <c r="BL304" s="15" t="s">
        <v>196</v>
      </c>
      <c r="BM304" s="241" t="s">
        <v>713</v>
      </c>
    </row>
    <row r="305" spans="1:47" s="2" customFormat="1" ht="12">
      <c r="A305" s="37"/>
      <c r="B305" s="38"/>
      <c r="C305" s="39"/>
      <c r="D305" s="243" t="s">
        <v>183</v>
      </c>
      <c r="E305" s="39"/>
      <c r="F305" s="244" t="s">
        <v>714</v>
      </c>
      <c r="G305" s="39"/>
      <c r="H305" s="39"/>
      <c r="I305" s="245"/>
      <c r="J305" s="39"/>
      <c r="K305" s="39"/>
      <c r="L305" s="43"/>
      <c r="M305" s="246"/>
      <c r="N305" s="247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5" t="s">
        <v>183</v>
      </c>
      <c r="AU305" s="15" t="s">
        <v>95</v>
      </c>
    </row>
    <row r="306" spans="1:51" s="13" customFormat="1" ht="12">
      <c r="A306" s="13"/>
      <c r="B306" s="248"/>
      <c r="C306" s="249"/>
      <c r="D306" s="243" t="s">
        <v>246</v>
      </c>
      <c r="E306" s="250" t="s">
        <v>1</v>
      </c>
      <c r="F306" s="251" t="s">
        <v>843</v>
      </c>
      <c r="G306" s="249"/>
      <c r="H306" s="252">
        <v>8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8" t="s">
        <v>246</v>
      </c>
      <c r="AU306" s="258" t="s">
        <v>95</v>
      </c>
      <c r="AV306" s="13" t="s">
        <v>95</v>
      </c>
      <c r="AW306" s="13" t="s">
        <v>40</v>
      </c>
      <c r="AX306" s="13" t="s">
        <v>93</v>
      </c>
      <c r="AY306" s="258" t="s">
        <v>176</v>
      </c>
    </row>
    <row r="307" spans="1:63" s="12" customFormat="1" ht="20.85" customHeight="1">
      <c r="A307" s="12"/>
      <c r="B307" s="213"/>
      <c r="C307" s="214"/>
      <c r="D307" s="215" t="s">
        <v>84</v>
      </c>
      <c r="E307" s="227" t="s">
        <v>716</v>
      </c>
      <c r="F307" s="227" t="s">
        <v>717</v>
      </c>
      <c r="G307" s="214"/>
      <c r="H307" s="214"/>
      <c r="I307" s="217"/>
      <c r="J307" s="228">
        <f>BK307</f>
        <v>0</v>
      </c>
      <c r="K307" s="214"/>
      <c r="L307" s="219"/>
      <c r="M307" s="220"/>
      <c r="N307" s="221"/>
      <c r="O307" s="221"/>
      <c r="P307" s="222">
        <f>SUM(P308:P328)</f>
        <v>0</v>
      </c>
      <c r="Q307" s="221"/>
      <c r="R307" s="222">
        <f>SUM(R308:R328)</f>
        <v>0</v>
      </c>
      <c r="S307" s="221"/>
      <c r="T307" s="223">
        <f>SUM(T308:T328)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4" t="s">
        <v>93</v>
      </c>
      <c r="AT307" s="225" t="s">
        <v>84</v>
      </c>
      <c r="AU307" s="225" t="s">
        <v>95</v>
      </c>
      <c r="AY307" s="224" t="s">
        <v>176</v>
      </c>
      <c r="BK307" s="226">
        <f>SUM(BK308:BK328)</f>
        <v>0</v>
      </c>
    </row>
    <row r="308" spans="1:65" s="2" customFormat="1" ht="21.75" customHeight="1">
      <c r="A308" s="37"/>
      <c r="B308" s="38"/>
      <c r="C308" s="229" t="s">
        <v>581</v>
      </c>
      <c r="D308" s="229" t="s">
        <v>177</v>
      </c>
      <c r="E308" s="230" t="s">
        <v>719</v>
      </c>
      <c r="F308" s="231" t="s">
        <v>720</v>
      </c>
      <c r="G308" s="232" t="s">
        <v>300</v>
      </c>
      <c r="H308" s="233">
        <v>4</v>
      </c>
      <c r="I308" s="234"/>
      <c r="J308" s="235">
        <f>ROUND(I308*H308,2)</f>
        <v>0</v>
      </c>
      <c r="K308" s="236"/>
      <c r="L308" s="43"/>
      <c r="M308" s="237" t="s">
        <v>1</v>
      </c>
      <c r="N308" s="238" t="s">
        <v>50</v>
      </c>
      <c r="O308" s="90"/>
      <c r="P308" s="239">
        <f>O308*H308</f>
        <v>0</v>
      </c>
      <c r="Q308" s="239">
        <v>0</v>
      </c>
      <c r="R308" s="239">
        <f>Q308*H308</f>
        <v>0</v>
      </c>
      <c r="S308" s="239">
        <v>0</v>
      </c>
      <c r="T308" s="24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1" t="s">
        <v>196</v>
      </c>
      <c r="AT308" s="241" t="s">
        <v>177</v>
      </c>
      <c r="AU308" s="241" t="s">
        <v>129</v>
      </c>
      <c r="AY308" s="15" t="s">
        <v>176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5" t="s">
        <v>93</v>
      </c>
      <c r="BK308" s="242">
        <f>ROUND(I308*H308,2)</f>
        <v>0</v>
      </c>
      <c r="BL308" s="15" t="s">
        <v>196</v>
      </c>
      <c r="BM308" s="241" t="s">
        <v>721</v>
      </c>
    </row>
    <row r="309" spans="1:47" s="2" customFormat="1" ht="12">
      <c r="A309" s="37"/>
      <c r="B309" s="38"/>
      <c r="C309" s="39"/>
      <c r="D309" s="243" t="s">
        <v>183</v>
      </c>
      <c r="E309" s="39"/>
      <c r="F309" s="244" t="s">
        <v>722</v>
      </c>
      <c r="G309" s="39"/>
      <c r="H309" s="39"/>
      <c r="I309" s="245"/>
      <c r="J309" s="39"/>
      <c r="K309" s="39"/>
      <c r="L309" s="43"/>
      <c r="M309" s="246"/>
      <c r="N309" s="247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183</v>
      </c>
      <c r="AU309" s="15" t="s">
        <v>129</v>
      </c>
    </row>
    <row r="310" spans="1:51" s="13" customFormat="1" ht="12">
      <c r="A310" s="13"/>
      <c r="B310" s="248"/>
      <c r="C310" s="249"/>
      <c r="D310" s="243" t="s">
        <v>246</v>
      </c>
      <c r="E310" s="250" t="s">
        <v>1</v>
      </c>
      <c r="F310" s="251" t="s">
        <v>838</v>
      </c>
      <c r="G310" s="249"/>
      <c r="H310" s="252">
        <v>4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8" t="s">
        <v>246</v>
      </c>
      <c r="AU310" s="258" t="s">
        <v>129</v>
      </c>
      <c r="AV310" s="13" t="s">
        <v>95</v>
      </c>
      <c r="AW310" s="13" t="s">
        <v>40</v>
      </c>
      <c r="AX310" s="13" t="s">
        <v>93</v>
      </c>
      <c r="AY310" s="258" t="s">
        <v>176</v>
      </c>
    </row>
    <row r="311" spans="1:65" s="2" customFormat="1" ht="24.15" customHeight="1">
      <c r="A311" s="37"/>
      <c r="B311" s="38"/>
      <c r="C311" s="229" t="s">
        <v>585</v>
      </c>
      <c r="D311" s="229" t="s">
        <v>177</v>
      </c>
      <c r="E311" s="230" t="s">
        <v>724</v>
      </c>
      <c r="F311" s="231" t="s">
        <v>725</v>
      </c>
      <c r="G311" s="232" t="s">
        <v>323</v>
      </c>
      <c r="H311" s="233">
        <v>1.7</v>
      </c>
      <c r="I311" s="234"/>
      <c r="J311" s="235">
        <f>ROUND(I311*H311,2)</f>
        <v>0</v>
      </c>
      <c r="K311" s="236"/>
      <c r="L311" s="43"/>
      <c r="M311" s="237" t="s">
        <v>1</v>
      </c>
      <c r="N311" s="238" t="s">
        <v>50</v>
      </c>
      <c r="O311" s="90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1" t="s">
        <v>196</v>
      </c>
      <c r="AT311" s="241" t="s">
        <v>177</v>
      </c>
      <c r="AU311" s="241" t="s">
        <v>129</v>
      </c>
      <c r="AY311" s="15" t="s">
        <v>176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5" t="s">
        <v>93</v>
      </c>
      <c r="BK311" s="242">
        <f>ROUND(I311*H311,2)</f>
        <v>0</v>
      </c>
      <c r="BL311" s="15" t="s">
        <v>196</v>
      </c>
      <c r="BM311" s="241" t="s">
        <v>726</v>
      </c>
    </row>
    <row r="312" spans="1:47" s="2" customFormat="1" ht="12">
      <c r="A312" s="37"/>
      <c r="B312" s="38"/>
      <c r="C312" s="39"/>
      <c r="D312" s="243" t="s">
        <v>183</v>
      </c>
      <c r="E312" s="39"/>
      <c r="F312" s="244" t="s">
        <v>727</v>
      </c>
      <c r="G312" s="39"/>
      <c r="H312" s="39"/>
      <c r="I312" s="245"/>
      <c r="J312" s="39"/>
      <c r="K312" s="39"/>
      <c r="L312" s="43"/>
      <c r="M312" s="246"/>
      <c r="N312" s="247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5" t="s">
        <v>183</v>
      </c>
      <c r="AU312" s="15" t="s">
        <v>129</v>
      </c>
    </row>
    <row r="313" spans="1:51" s="13" customFormat="1" ht="12">
      <c r="A313" s="13"/>
      <c r="B313" s="248"/>
      <c r="C313" s="249"/>
      <c r="D313" s="243" t="s">
        <v>246</v>
      </c>
      <c r="E313" s="250" t="s">
        <v>1</v>
      </c>
      <c r="F313" s="251" t="s">
        <v>844</v>
      </c>
      <c r="G313" s="249"/>
      <c r="H313" s="252">
        <v>0.9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8" t="s">
        <v>246</v>
      </c>
      <c r="AU313" s="258" t="s">
        <v>129</v>
      </c>
      <c r="AV313" s="13" t="s">
        <v>95</v>
      </c>
      <c r="AW313" s="13" t="s">
        <v>40</v>
      </c>
      <c r="AX313" s="13" t="s">
        <v>85</v>
      </c>
      <c r="AY313" s="258" t="s">
        <v>176</v>
      </c>
    </row>
    <row r="314" spans="1:51" s="13" customFormat="1" ht="12">
      <c r="A314" s="13"/>
      <c r="B314" s="248"/>
      <c r="C314" s="249"/>
      <c r="D314" s="243" t="s">
        <v>246</v>
      </c>
      <c r="E314" s="250" t="s">
        <v>1</v>
      </c>
      <c r="F314" s="251" t="s">
        <v>845</v>
      </c>
      <c r="G314" s="249"/>
      <c r="H314" s="252">
        <v>0.8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8" t="s">
        <v>246</v>
      </c>
      <c r="AU314" s="258" t="s">
        <v>129</v>
      </c>
      <c r="AV314" s="13" t="s">
        <v>95</v>
      </c>
      <c r="AW314" s="13" t="s">
        <v>40</v>
      </c>
      <c r="AX314" s="13" t="s">
        <v>85</v>
      </c>
      <c r="AY314" s="258" t="s">
        <v>176</v>
      </c>
    </row>
    <row r="315" spans="1:65" s="2" customFormat="1" ht="24.15" customHeight="1">
      <c r="A315" s="37"/>
      <c r="B315" s="38"/>
      <c r="C315" s="229" t="s">
        <v>590</v>
      </c>
      <c r="D315" s="229" t="s">
        <v>177</v>
      </c>
      <c r="E315" s="230" t="s">
        <v>731</v>
      </c>
      <c r="F315" s="231" t="s">
        <v>732</v>
      </c>
      <c r="G315" s="232" t="s">
        <v>323</v>
      </c>
      <c r="H315" s="233">
        <v>23.8</v>
      </c>
      <c r="I315" s="234"/>
      <c r="J315" s="235">
        <f>ROUND(I315*H315,2)</f>
        <v>0</v>
      </c>
      <c r="K315" s="236"/>
      <c r="L315" s="43"/>
      <c r="M315" s="237" t="s">
        <v>1</v>
      </c>
      <c r="N315" s="238" t="s">
        <v>50</v>
      </c>
      <c r="O315" s="90"/>
      <c r="P315" s="239">
        <f>O315*H315</f>
        <v>0</v>
      </c>
      <c r="Q315" s="239">
        <v>0</v>
      </c>
      <c r="R315" s="239">
        <f>Q315*H315</f>
        <v>0</v>
      </c>
      <c r="S315" s="239">
        <v>0</v>
      </c>
      <c r="T315" s="24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1" t="s">
        <v>196</v>
      </c>
      <c r="AT315" s="241" t="s">
        <v>177</v>
      </c>
      <c r="AU315" s="241" t="s">
        <v>129</v>
      </c>
      <c r="AY315" s="15" t="s">
        <v>176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5" t="s">
        <v>93</v>
      </c>
      <c r="BK315" s="242">
        <f>ROUND(I315*H315,2)</f>
        <v>0</v>
      </c>
      <c r="BL315" s="15" t="s">
        <v>196</v>
      </c>
      <c r="BM315" s="241" t="s">
        <v>733</v>
      </c>
    </row>
    <row r="316" spans="1:47" s="2" customFormat="1" ht="12">
      <c r="A316" s="37"/>
      <c r="B316" s="38"/>
      <c r="C316" s="39"/>
      <c r="D316" s="243" t="s">
        <v>183</v>
      </c>
      <c r="E316" s="39"/>
      <c r="F316" s="244" t="s">
        <v>732</v>
      </c>
      <c r="G316" s="39"/>
      <c r="H316" s="39"/>
      <c r="I316" s="245"/>
      <c r="J316" s="39"/>
      <c r="K316" s="39"/>
      <c r="L316" s="43"/>
      <c r="M316" s="246"/>
      <c r="N316" s="247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5" t="s">
        <v>183</v>
      </c>
      <c r="AU316" s="15" t="s">
        <v>129</v>
      </c>
    </row>
    <row r="317" spans="1:51" s="13" customFormat="1" ht="12">
      <c r="A317" s="13"/>
      <c r="B317" s="248"/>
      <c r="C317" s="249"/>
      <c r="D317" s="243" t="s">
        <v>246</v>
      </c>
      <c r="E317" s="250" t="s">
        <v>1</v>
      </c>
      <c r="F317" s="251" t="s">
        <v>846</v>
      </c>
      <c r="G317" s="249"/>
      <c r="H317" s="252">
        <v>23.8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8" t="s">
        <v>246</v>
      </c>
      <c r="AU317" s="258" t="s">
        <v>129</v>
      </c>
      <c r="AV317" s="13" t="s">
        <v>95</v>
      </c>
      <c r="AW317" s="13" t="s">
        <v>40</v>
      </c>
      <c r="AX317" s="13" t="s">
        <v>85</v>
      </c>
      <c r="AY317" s="258" t="s">
        <v>176</v>
      </c>
    </row>
    <row r="318" spans="1:65" s="2" customFormat="1" ht="24.15" customHeight="1">
      <c r="A318" s="37"/>
      <c r="B318" s="38"/>
      <c r="C318" s="229" t="s">
        <v>595</v>
      </c>
      <c r="D318" s="229" t="s">
        <v>177</v>
      </c>
      <c r="E318" s="230" t="s">
        <v>736</v>
      </c>
      <c r="F318" s="231" t="s">
        <v>737</v>
      </c>
      <c r="G318" s="232" t="s">
        <v>323</v>
      </c>
      <c r="H318" s="233">
        <v>1.7</v>
      </c>
      <c r="I318" s="234"/>
      <c r="J318" s="235">
        <f>ROUND(I318*H318,2)</f>
        <v>0</v>
      </c>
      <c r="K318" s="236"/>
      <c r="L318" s="43"/>
      <c r="M318" s="237" t="s">
        <v>1</v>
      </c>
      <c r="N318" s="238" t="s">
        <v>50</v>
      </c>
      <c r="O318" s="90"/>
      <c r="P318" s="239">
        <f>O318*H318</f>
        <v>0</v>
      </c>
      <c r="Q318" s="239">
        <v>0</v>
      </c>
      <c r="R318" s="239">
        <f>Q318*H318</f>
        <v>0</v>
      </c>
      <c r="S318" s="239">
        <v>0</v>
      </c>
      <c r="T318" s="24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1" t="s">
        <v>196</v>
      </c>
      <c r="AT318" s="241" t="s">
        <v>177</v>
      </c>
      <c r="AU318" s="241" t="s">
        <v>129</v>
      </c>
      <c r="AY318" s="15" t="s">
        <v>176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5" t="s">
        <v>93</v>
      </c>
      <c r="BK318" s="242">
        <f>ROUND(I318*H318,2)</f>
        <v>0</v>
      </c>
      <c r="BL318" s="15" t="s">
        <v>196</v>
      </c>
      <c r="BM318" s="241" t="s">
        <v>738</v>
      </c>
    </row>
    <row r="319" spans="1:47" s="2" customFormat="1" ht="12">
      <c r="A319" s="37"/>
      <c r="B319" s="38"/>
      <c r="C319" s="39"/>
      <c r="D319" s="243" t="s">
        <v>183</v>
      </c>
      <c r="E319" s="39"/>
      <c r="F319" s="244" t="s">
        <v>739</v>
      </c>
      <c r="G319" s="39"/>
      <c r="H319" s="39"/>
      <c r="I319" s="245"/>
      <c r="J319" s="39"/>
      <c r="K319" s="39"/>
      <c r="L319" s="43"/>
      <c r="M319" s="246"/>
      <c r="N319" s="247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5" t="s">
        <v>183</v>
      </c>
      <c r="AU319" s="15" t="s">
        <v>129</v>
      </c>
    </row>
    <row r="320" spans="1:51" s="13" customFormat="1" ht="12">
      <c r="A320" s="13"/>
      <c r="B320" s="248"/>
      <c r="C320" s="249"/>
      <c r="D320" s="243" t="s">
        <v>246</v>
      </c>
      <c r="E320" s="250" t="s">
        <v>1</v>
      </c>
      <c r="F320" s="251" t="s">
        <v>844</v>
      </c>
      <c r="G320" s="249"/>
      <c r="H320" s="252">
        <v>0.9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8" t="s">
        <v>246</v>
      </c>
      <c r="AU320" s="258" t="s">
        <v>129</v>
      </c>
      <c r="AV320" s="13" t="s">
        <v>95</v>
      </c>
      <c r="AW320" s="13" t="s">
        <v>40</v>
      </c>
      <c r="AX320" s="13" t="s">
        <v>85</v>
      </c>
      <c r="AY320" s="258" t="s">
        <v>176</v>
      </c>
    </row>
    <row r="321" spans="1:51" s="13" customFormat="1" ht="12">
      <c r="A321" s="13"/>
      <c r="B321" s="248"/>
      <c r="C321" s="249"/>
      <c r="D321" s="243" t="s">
        <v>246</v>
      </c>
      <c r="E321" s="250" t="s">
        <v>1</v>
      </c>
      <c r="F321" s="251" t="s">
        <v>845</v>
      </c>
      <c r="G321" s="249"/>
      <c r="H321" s="252">
        <v>0.8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8" t="s">
        <v>246</v>
      </c>
      <c r="AU321" s="258" t="s">
        <v>129</v>
      </c>
      <c r="AV321" s="13" t="s">
        <v>95</v>
      </c>
      <c r="AW321" s="13" t="s">
        <v>40</v>
      </c>
      <c r="AX321" s="13" t="s">
        <v>85</v>
      </c>
      <c r="AY321" s="258" t="s">
        <v>176</v>
      </c>
    </row>
    <row r="322" spans="1:65" s="2" customFormat="1" ht="33" customHeight="1">
      <c r="A322" s="37"/>
      <c r="B322" s="38"/>
      <c r="C322" s="229" t="s">
        <v>600</v>
      </c>
      <c r="D322" s="229" t="s">
        <v>177</v>
      </c>
      <c r="E322" s="230" t="s">
        <v>741</v>
      </c>
      <c r="F322" s="231" t="s">
        <v>742</v>
      </c>
      <c r="G322" s="232" t="s">
        <v>323</v>
      </c>
      <c r="H322" s="233">
        <v>3.8</v>
      </c>
      <c r="I322" s="234"/>
      <c r="J322" s="235">
        <f>ROUND(I322*H322,2)</f>
        <v>0</v>
      </c>
      <c r="K322" s="236"/>
      <c r="L322" s="43"/>
      <c r="M322" s="237" t="s">
        <v>1</v>
      </c>
      <c r="N322" s="238" t="s">
        <v>50</v>
      </c>
      <c r="O322" s="90"/>
      <c r="P322" s="239">
        <f>O322*H322</f>
        <v>0</v>
      </c>
      <c r="Q322" s="239">
        <v>0</v>
      </c>
      <c r="R322" s="239">
        <f>Q322*H322</f>
        <v>0</v>
      </c>
      <c r="S322" s="239">
        <v>0</v>
      </c>
      <c r="T322" s="24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41" t="s">
        <v>196</v>
      </c>
      <c r="AT322" s="241" t="s">
        <v>177</v>
      </c>
      <c r="AU322" s="241" t="s">
        <v>129</v>
      </c>
      <c r="AY322" s="15" t="s">
        <v>176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5" t="s">
        <v>93</v>
      </c>
      <c r="BK322" s="242">
        <f>ROUND(I322*H322,2)</f>
        <v>0</v>
      </c>
      <c r="BL322" s="15" t="s">
        <v>196</v>
      </c>
      <c r="BM322" s="241" t="s">
        <v>743</v>
      </c>
    </row>
    <row r="323" spans="1:47" s="2" customFormat="1" ht="12">
      <c r="A323" s="37"/>
      <c r="B323" s="38"/>
      <c r="C323" s="39"/>
      <c r="D323" s="243" t="s">
        <v>183</v>
      </c>
      <c r="E323" s="39"/>
      <c r="F323" s="244" t="s">
        <v>744</v>
      </c>
      <c r="G323" s="39"/>
      <c r="H323" s="39"/>
      <c r="I323" s="245"/>
      <c r="J323" s="39"/>
      <c r="K323" s="39"/>
      <c r="L323" s="43"/>
      <c r="M323" s="246"/>
      <c r="N323" s="247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183</v>
      </c>
      <c r="AU323" s="15" t="s">
        <v>129</v>
      </c>
    </row>
    <row r="324" spans="1:51" s="13" customFormat="1" ht="12">
      <c r="A324" s="13"/>
      <c r="B324" s="248"/>
      <c r="C324" s="249"/>
      <c r="D324" s="243" t="s">
        <v>246</v>
      </c>
      <c r="E324" s="250" t="s">
        <v>1</v>
      </c>
      <c r="F324" s="251" t="s">
        <v>847</v>
      </c>
      <c r="G324" s="249"/>
      <c r="H324" s="252">
        <v>1.8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8" t="s">
        <v>246</v>
      </c>
      <c r="AU324" s="258" t="s">
        <v>129</v>
      </c>
      <c r="AV324" s="13" t="s">
        <v>95</v>
      </c>
      <c r="AW324" s="13" t="s">
        <v>40</v>
      </c>
      <c r="AX324" s="13" t="s">
        <v>85</v>
      </c>
      <c r="AY324" s="258" t="s">
        <v>176</v>
      </c>
    </row>
    <row r="325" spans="1:51" s="13" customFormat="1" ht="12">
      <c r="A325" s="13"/>
      <c r="B325" s="248"/>
      <c r="C325" s="249"/>
      <c r="D325" s="243" t="s">
        <v>246</v>
      </c>
      <c r="E325" s="250" t="s">
        <v>1</v>
      </c>
      <c r="F325" s="251" t="s">
        <v>848</v>
      </c>
      <c r="G325" s="249"/>
      <c r="H325" s="252">
        <v>2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8" t="s">
        <v>246</v>
      </c>
      <c r="AU325" s="258" t="s">
        <v>129</v>
      </c>
      <c r="AV325" s="13" t="s">
        <v>95</v>
      </c>
      <c r="AW325" s="13" t="s">
        <v>40</v>
      </c>
      <c r="AX325" s="13" t="s">
        <v>85</v>
      </c>
      <c r="AY325" s="258" t="s">
        <v>176</v>
      </c>
    </row>
    <row r="326" spans="1:65" s="2" customFormat="1" ht="24.15" customHeight="1">
      <c r="A326" s="37"/>
      <c r="B326" s="38"/>
      <c r="C326" s="229" t="s">
        <v>605</v>
      </c>
      <c r="D326" s="229" t="s">
        <v>177</v>
      </c>
      <c r="E326" s="230" t="s">
        <v>752</v>
      </c>
      <c r="F326" s="231" t="s">
        <v>753</v>
      </c>
      <c r="G326" s="232" t="s">
        <v>323</v>
      </c>
      <c r="H326" s="233">
        <v>0.5</v>
      </c>
      <c r="I326" s="234"/>
      <c r="J326" s="235">
        <f>ROUND(I326*H326,2)</f>
        <v>0</v>
      </c>
      <c r="K326" s="236"/>
      <c r="L326" s="43"/>
      <c r="M326" s="237" t="s">
        <v>1</v>
      </c>
      <c r="N326" s="238" t="s">
        <v>50</v>
      </c>
      <c r="O326" s="90"/>
      <c r="P326" s="239">
        <f>O326*H326</f>
        <v>0</v>
      </c>
      <c r="Q326" s="239">
        <v>0</v>
      </c>
      <c r="R326" s="239">
        <f>Q326*H326</f>
        <v>0</v>
      </c>
      <c r="S326" s="239">
        <v>0</v>
      </c>
      <c r="T326" s="24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41" t="s">
        <v>196</v>
      </c>
      <c r="AT326" s="241" t="s">
        <v>177</v>
      </c>
      <c r="AU326" s="241" t="s">
        <v>129</v>
      </c>
      <c r="AY326" s="15" t="s">
        <v>176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5" t="s">
        <v>93</v>
      </c>
      <c r="BK326" s="242">
        <f>ROUND(I326*H326,2)</f>
        <v>0</v>
      </c>
      <c r="BL326" s="15" t="s">
        <v>196</v>
      </c>
      <c r="BM326" s="241" t="s">
        <v>754</v>
      </c>
    </row>
    <row r="327" spans="1:47" s="2" customFormat="1" ht="12">
      <c r="A327" s="37"/>
      <c r="B327" s="38"/>
      <c r="C327" s="39"/>
      <c r="D327" s="243" t="s">
        <v>183</v>
      </c>
      <c r="E327" s="39"/>
      <c r="F327" s="244" t="s">
        <v>755</v>
      </c>
      <c r="G327" s="39"/>
      <c r="H327" s="39"/>
      <c r="I327" s="245"/>
      <c r="J327" s="39"/>
      <c r="K327" s="39"/>
      <c r="L327" s="43"/>
      <c r="M327" s="246"/>
      <c r="N327" s="247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5" t="s">
        <v>183</v>
      </c>
      <c r="AU327" s="15" t="s">
        <v>129</v>
      </c>
    </row>
    <row r="328" spans="1:51" s="13" customFormat="1" ht="12">
      <c r="A328" s="13"/>
      <c r="B328" s="248"/>
      <c r="C328" s="249"/>
      <c r="D328" s="243" t="s">
        <v>246</v>
      </c>
      <c r="E328" s="250" t="s">
        <v>1</v>
      </c>
      <c r="F328" s="251" t="s">
        <v>849</v>
      </c>
      <c r="G328" s="249"/>
      <c r="H328" s="252">
        <v>0.5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8" t="s">
        <v>246</v>
      </c>
      <c r="AU328" s="258" t="s">
        <v>129</v>
      </c>
      <c r="AV328" s="13" t="s">
        <v>95</v>
      </c>
      <c r="AW328" s="13" t="s">
        <v>40</v>
      </c>
      <c r="AX328" s="13" t="s">
        <v>93</v>
      </c>
      <c r="AY328" s="258" t="s">
        <v>176</v>
      </c>
    </row>
    <row r="329" spans="1:63" s="12" customFormat="1" ht="22.8" customHeight="1">
      <c r="A329" s="12"/>
      <c r="B329" s="213"/>
      <c r="C329" s="214"/>
      <c r="D329" s="215" t="s">
        <v>84</v>
      </c>
      <c r="E329" s="227" t="s">
        <v>757</v>
      </c>
      <c r="F329" s="227" t="s">
        <v>758</v>
      </c>
      <c r="G329" s="214"/>
      <c r="H329" s="214"/>
      <c r="I329" s="217"/>
      <c r="J329" s="228">
        <f>BK329</f>
        <v>0</v>
      </c>
      <c r="K329" s="214"/>
      <c r="L329" s="219"/>
      <c r="M329" s="220"/>
      <c r="N329" s="221"/>
      <c r="O329" s="221"/>
      <c r="P329" s="222">
        <f>SUM(P330:P335)</f>
        <v>0</v>
      </c>
      <c r="Q329" s="221"/>
      <c r="R329" s="222">
        <f>SUM(R330:R335)</f>
        <v>0</v>
      </c>
      <c r="S329" s="221"/>
      <c r="T329" s="223">
        <f>SUM(T330:T335)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4" t="s">
        <v>93</v>
      </c>
      <c r="AT329" s="225" t="s">
        <v>84</v>
      </c>
      <c r="AU329" s="225" t="s">
        <v>93</v>
      </c>
      <c r="AY329" s="224" t="s">
        <v>176</v>
      </c>
      <c r="BK329" s="226">
        <f>SUM(BK330:BK335)</f>
        <v>0</v>
      </c>
    </row>
    <row r="330" spans="1:65" s="2" customFormat="1" ht="33" customHeight="1">
      <c r="A330" s="37"/>
      <c r="B330" s="38"/>
      <c r="C330" s="229" t="s">
        <v>568</v>
      </c>
      <c r="D330" s="229" t="s">
        <v>177</v>
      </c>
      <c r="E330" s="230" t="s">
        <v>760</v>
      </c>
      <c r="F330" s="231" t="s">
        <v>761</v>
      </c>
      <c r="G330" s="232" t="s">
        <v>323</v>
      </c>
      <c r="H330" s="233">
        <v>0.9</v>
      </c>
      <c r="I330" s="234"/>
      <c r="J330" s="235">
        <f>ROUND(I330*H330,2)</f>
        <v>0</v>
      </c>
      <c r="K330" s="236"/>
      <c r="L330" s="43"/>
      <c r="M330" s="237" t="s">
        <v>1</v>
      </c>
      <c r="N330" s="238" t="s">
        <v>50</v>
      </c>
      <c r="O330" s="90"/>
      <c r="P330" s="239">
        <f>O330*H330</f>
        <v>0</v>
      </c>
      <c r="Q330" s="239">
        <v>0</v>
      </c>
      <c r="R330" s="239">
        <f>Q330*H330</f>
        <v>0</v>
      </c>
      <c r="S330" s="239">
        <v>0</v>
      </c>
      <c r="T330" s="240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41" t="s">
        <v>196</v>
      </c>
      <c r="AT330" s="241" t="s">
        <v>177</v>
      </c>
      <c r="AU330" s="241" t="s">
        <v>95</v>
      </c>
      <c r="AY330" s="15" t="s">
        <v>176</v>
      </c>
      <c r="BE330" s="242">
        <f>IF(N330="základní",J330,0)</f>
        <v>0</v>
      </c>
      <c r="BF330" s="242">
        <f>IF(N330="snížená",J330,0)</f>
        <v>0</v>
      </c>
      <c r="BG330" s="242">
        <f>IF(N330="zákl. přenesená",J330,0)</f>
        <v>0</v>
      </c>
      <c r="BH330" s="242">
        <f>IF(N330="sníž. přenesená",J330,0)</f>
        <v>0</v>
      </c>
      <c r="BI330" s="242">
        <f>IF(N330="nulová",J330,0)</f>
        <v>0</v>
      </c>
      <c r="BJ330" s="15" t="s">
        <v>93</v>
      </c>
      <c r="BK330" s="242">
        <f>ROUND(I330*H330,2)</f>
        <v>0</v>
      </c>
      <c r="BL330" s="15" t="s">
        <v>196</v>
      </c>
      <c r="BM330" s="241" t="s">
        <v>762</v>
      </c>
    </row>
    <row r="331" spans="1:47" s="2" customFormat="1" ht="12">
      <c r="A331" s="37"/>
      <c r="B331" s="38"/>
      <c r="C331" s="39"/>
      <c r="D331" s="243" t="s">
        <v>183</v>
      </c>
      <c r="E331" s="39"/>
      <c r="F331" s="244" t="s">
        <v>763</v>
      </c>
      <c r="G331" s="39"/>
      <c r="H331" s="39"/>
      <c r="I331" s="245"/>
      <c r="J331" s="39"/>
      <c r="K331" s="39"/>
      <c r="L331" s="43"/>
      <c r="M331" s="246"/>
      <c r="N331" s="247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5" t="s">
        <v>183</v>
      </c>
      <c r="AU331" s="15" t="s">
        <v>95</v>
      </c>
    </row>
    <row r="332" spans="1:51" s="13" customFormat="1" ht="12">
      <c r="A332" s="13"/>
      <c r="B332" s="248"/>
      <c r="C332" s="249"/>
      <c r="D332" s="243" t="s">
        <v>246</v>
      </c>
      <c r="E332" s="250" t="s">
        <v>1</v>
      </c>
      <c r="F332" s="251" t="s">
        <v>844</v>
      </c>
      <c r="G332" s="249"/>
      <c r="H332" s="252">
        <v>0.9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8" t="s">
        <v>246</v>
      </c>
      <c r="AU332" s="258" t="s">
        <v>95</v>
      </c>
      <c r="AV332" s="13" t="s">
        <v>95</v>
      </c>
      <c r="AW332" s="13" t="s">
        <v>40</v>
      </c>
      <c r="AX332" s="13" t="s">
        <v>93</v>
      </c>
      <c r="AY332" s="258" t="s">
        <v>176</v>
      </c>
    </row>
    <row r="333" spans="1:65" s="2" customFormat="1" ht="44.25" customHeight="1">
      <c r="A333" s="37"/>
      <c r="B333" s="38"/>
      <c r="C333" s="229" t="s">
        <v>613</v>
      </c>
      <c r="D333" s="229" t="s">
        <v>177</v>
      </c>
      <c r="E333" s="230" t="s">
        <v>766</v>
      </c>
      <c r="F333" s="231" t="s">
        <v>767</v>
      </c>
      <c r="G333" s="232" t="s">
        <v>323</v>
      </c>
      <c r="H333" s="233">
        <v>0.8</v>
      </c>
      <c r="I333" s="234"/>
      <c r="J333" s="235">
        <f>ROUND(I333*H333,2)</f>
        <v>0</v>
      </c>
      <c r="K333" s="236"/>
      <c r="L333" s="43"/>
      <c r="M333" s="237" t="s">
        <v>1</v>
      </c>
      <c r="N333" s="238" t="s">
        <v>50</v>
      </c>
      <c r="O333" s="90"/>
      <c r="P333" s="239">
        <f>O333*H333</f>
        <v>0</v>
      </c>
      <c r="Q333" s="239">
        <v>0</v>
      </c>
      <c r="R333" s="239">
        <f>Q333*H333</f>
        <v>0</v>
      </c>
      <c r="S333" s="239">
        <v>0</v>
      </c>
      <c r="T333" s="240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41" t="s">
        <v>196</v>
      </c>
      <c r="AT333" s="241" t="s">
        <v>177</v>
      </c>
      <c r="AU333" s="241" t="s">
        <v>95</v>
      </c>
      <c r="AY333" s="15" t="s">
        <v>176</v>
      </c>
      <c r="BE333" s="242">
        <f>IF(N333="základní",J333,0)</f>
        <v>0</v>
      </c>
      <c r="BF333" s="242">
        <f>IF(N333="snížená",J333,0)</f>
        <v>0</v>
      </c>
      <c r="BG333" s="242">
        <f>IF(N333="zákl. přenesená",J333,0)</f>
        <v>0</v>
      </c>
      <c r="BH333" s="242">
        <f>IF(N333="sníž. přenesená",J333,0)</f>
        <v>0</v>
      </c>
      <c r="BI333" s="242">
        <f>IF(N333="nulová",J333,0)</f>
        <v>0</v>
      </c>
      <c r="BJ333" s="15" t="s">
        <v>93</v>
      </c>
      <c r="BK333" s="242">
        <f>ROUND(I333*H333,2)</f>
        <v>0</v>
      </c>
      <c r="BL333" s="15" t="s">
        <v>196</v>
      </c>
      <c r="BM333" s="241" t="s">
        <v>768</v>
      </c>
    </row>
    <row r="334" spans="1:47" s="2" customFormat="1" ht="12">
      <c r="A334" s="37"/>
      <c r="B334" s="38"/>
      <c r="C334" s="39"/>
      <c r="D334" s="243" t="s">
        <v>183</v>
      </c>
      <c r="E334" s="39"/>
      <c r="F334" s="244" t="s">
        <v>767</v>
      </c>
      <c r="G334" s="39"/>
      <c r="H334" s="39"/>
      <c r="I334" s="245"/>
      <c r="J334" s="39"/>
      <c r="K334" s="39"/>
      <c r="L334" s="43"/>
      <c r="M334" s="246"/>
      <c r="N334" s="247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5" t="s">
        <v>183</v>
      </c>
      <c r="AU334" s="15" t="s">
        <v>95</v>
      </c>
    </row>
    <row r="335" spans="1:51" s="13" customFormat="1" ht="12">
      <c r="A335" s="13"/>
      <c r="B335" s="248"/>
      <c r="C335" s="249"/>
      <c r="D335" s="243" t="s">
        <v>246</v>
      </c>
      <c r="E335" s="250" t="s">
        <v>1</v>
      </c>
      <c r="F335" s="251" t="s">
        <v>845</v>
      </c>
      <c r="G335" s="249"/>
      <c r="H335" s="252">
        <v>0.8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8" t="s">
        <v>246</v>
      </c>
      <c r="AU335" s="258" t="s">
        <v>95</v>
      </c>
      <c r="AV335" s="13" t="s">
        <v>95</v>
      </c>
      <c r="AW335" s="13" t="s">
        <v>40</v>
      </c>
      <c r="AX335" s="13" t="s">
        <v>93</v>
      </c>
      <c r="AY335" s="258" t="s">
        <v>176</v>
      </c>
    </row>
    <row r="336" spans="1:63" s="12" customFormat="1" ht="25.9" customHeight="1">
      <c r="A336" s="12"/>
      <c r="B336" s="213"/>
      <c r="C336" s="214"/>
      <c r="D336" s="215" t="s">
        <v>84</v>
      </c>
      <c r="E336" s="216" t="s">
        <v>769</v>
      </c>
      <c r="F336" s="216" t="s">
        <v>770</v>
      </c>
      <c r="G336" s="214"/>
      <c r="H336" s="214"/>
      <c r="I336" s="217"/>
      <c r="J336" s="218">
        <f>BK336</f>
        <v>0</v>
      </c>
      <c r="K336" s="214"/>
      <c r="L336" s="219"/>
      <c r="M336" s="220"/>
      <c r="N336" s="221"/>
      <c r="O336" s="221"/>
      <c r="P336" s="222">
        <f>P337</f>
        <v>0</v>
      </c>
      <c r="Q336" s="221"/>
      <c r="R336" s="222">
        <f>R337</f>
        <v>0</v>
      </c>
      <c r="S336" s="221"/>
      <c r="T336" s="223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4" t="s">
        <v>95</v>
      </c>
      <c r="AT336" s="225" t="s">
        <v>84</v>
      </c>
      <c r="AU336" s="225" t="s">
        <v>85</v>
      </c>
      <c r="AY336" s="224" t="s">
        <v>176</v>
      </c>
      <c r="BK336" s="226">
        <f>BK337</f>
        <v>0</v>
      </c>
    </row>
    <row r="337" spans="1:63" s="12" customFormat="1" ht="22.8" customHeight="1">
      <c r="A337" s="12"/>
      <c r="B337" s="213"/>
      <c r="C337" s="214"/>
      <c r="D337" s="215" t="s">
        <v>84</v>
      </c>
      <c r="E337" s="227" t="s">
        <v>771</v>
      </c>
      <c r="F337" s="227" t="s">
        <v>772</v>
      </c>
      <c r="G337" s="214"/>
      <c r="H337" s="214"/>
      <c r="I337" s="217"/>
      <c r="J337" s="228">
        <f>BK337</f>
        <v>0</v>
      </c>
      <c r="K337" s="214"/>
      <c r="L337" s="219"/>
      <c r="M337" s="220"/>
      <c r="N337" s="221"/>
      <c r="O337" s="221"/>
      <c r="P337" s="222">
        <f>SUM(P338:P340)</f>
        <v>0</v>
      </c>
      <c r="Q337" s="221"/>
      <c r="R337" s="222">
        <f>SUM(R338:R340)</f>
        <v>0</v>
      </c>
      <c r="S337" s="221"/>
      <c r="T337" s="223">
        <f>SUM(T338:T340)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24" t="s">
        <v>95</v>
      </c>
      <c r="AT337" s="225" t="s">
        <v>84</v>
      </c>
      <c r="AU337" s="225" t="s">
        <v>93</v>
      </c>
      <c r="AY337" s="224" t="s">
        <v>176</v>
      </c>
      <c r="BK337" s="226">
        <f>SUM(BK338:BK340)</f>
        <v>0</v>
      </c>
    </row>
    <row r="338" spans="1:65" s="2" customFormat="1" ht="24.15" customHeight="1">
      <c r="A338" s="37"/>
      <c r="B338" s="38"/>
      <c r="C338" s="229" t="s">
        <v>619</v>
      </c>
      <c r="D338" s="229" t="s">
        <v>177</v>
      </c>
      <c r="E338" s="230" t="s">
        <v>774</v>
      </c>
      <c r="F338" s="231" t="s">
        <v>775</v>
      </c>
      <c r="G338" s="232" t="s">
        <v>300</v>
      </c>
      <c r="H338" s="233">
        <v>12.4</v>
      </c>
      <c r="I338" s="234"/>
      <c r="J338" s="235">
        <f>ROUND(I338*H338,2)</f>
        <v>0</v>
      </c>
      <c r="K338" s="236"/>
      <c r="L338" s="43"/>
      <c r="M338" s="237" t="s">
        <v>1</v>
      </c>
      <c r="N338" s="238" t="s">
        <v>50</v>
      </c>
      <c r="O338" s="90"/>
      <c r="P338" s="239">
        <f>O338*H338</f>
        <v>0</v>
      </c>
      <c r="Q338" s="239">
        <v>0</v>
      </c>
      <c r="R338" s="239">
        <f>Q338*H338</f>
        <v>0</v>
      </c>
      <c r="S338" s="239">
        <v>0</v>
      </c>
      <c r="T338" s="240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41" t="s">
        <v>258</v>
      </c>
      <c r="AT338" s="241" t="s">
        <v>177</v>
      </c>
      <c r="AU338" s="241" t="s">
        <v>95</v>
      </c>
      <c r="AY338" s="15" t="s">
        <v>176</v>
      </c>
      <c r="BE338" s="242">
        <f>IF(N338="základní",J338,0)</f>
        <v>0</v>
      </c>
      <c r="BF338" s="242">
        <f>IF(N338="snížená",J338,0)</f>
        <v>0</v>
      </c>
      <c r="BG338" s="242">
        <f>IF(N338="zákl. přenesená",J338,0)</f>
        <v>0</v>
      </c>
      <c r="BH338" s="242">
        <f>IF(N338="sníž. přenesená",J338,0)</f>
        <v>0</v>
      </c>
      <c r="BI338" s="242">
        <f>IF(N338="nulová",J338,0)</f>
        <v>0</v>
      </c>
      <c r="BJ338" s="15" t="s">
        <v>93</v>
      </c>
      <c r="BK338" s="242">
        <f>ROUND(I338*H338,2)</f>
        <v>0</v>
      </c>
      <c r="BL338" s="15" t="s">
        <v>258</v>
      </c>
      <c r="BM338" s="241" t="s">
        <v>776</v>
      </c>
    </row>
    <row r="339" spans="1:47" s="2" customFormat="1" ht="12">
      <c r="A339" s="37"/>
      <c r="B339" s="38"/>
      <c r="C339" s="39"/>
      <c r="D339" s="243" t="s">
        <v>183</v>
      </c>
      <c r="E339" s="39"/>
      <c r="F339" s="244" t="s">
        <v>775</v>
      </c>
      <c r="G339" s="39"/>
      <c r="H339" s="39"/>
      <c r="I339" s="245"/>
      <c r="J339" s="39"/>
      <c r="K339" s="39"/>
      <c r="L339" s="43"/>
      <c r="M339" s="246"/>
      <c r="N339" s="247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183</v>
      </c>
      <c r="AU339" s="15" t="s">
        <v>95</v>
      </c>
    </row>
    <row r="340" spans="1:51" s="13" customFormat="1" ht="12">
      <c r="A340" s="13"/>
      <c r="B340" s="248"/>
      <c r="C340" s="249"/>
      <c r="D340" s="243" t="s">
        <v>246</v>
      </c>
      <c r="E340" s="250" t="s">
        <v>1</v>
      </c>
      <c r="F340" s="251" t="s">
        <v>831</v>
      </c>
      <c r="G340" s="249"/>
      <c r="H340" s="252">
        <v>12.4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8" t="s">
        <v>246</v>
      </c>
      <c r="AU340" s="258" t="s">
        <v>95</v>
      </c>
      <c r="AV340" s="13" t="s">
        <v>95</v>
      </c>
      <c r="AW340" s="13" t="s">
        <v>40</v>
      </c>
      <c r="AX340" s="13" t="s">
        <v>93</v>
      </c>
      <c r="AY340" s="258" t="s">
        <v>176</v>
      </c>
    </row>
    <row r="341" spans="1:63" s="12" customFormat="1" ht="25.9" customHeight="1">
      <c r="A341" s="12"/>
      <c r="B341" s="213"/>
      <c r="C341" s="214"/>
      <c r="D341" s="215" t="s">
        <v>84</v>
      </c>
      <c r="E341" s="216" t="s">
        <v>320</v>
      </c>
      <c r="F341" s="216" t="s">
        <v>777</v>
      </c>
      <c r="G341" s="214"/>
      <c r="H341" s="214"/>
      <c r="I341" s="217"/>
      <c r="J341" s="218">
        <f>BK341</f>
        <v>0</v>
      </c>
      <c r="K341" s="214"/>
      <c r="L341" s="219"/>
      <c r="M341" s="220"/>
      <c r="N341" s="221"/>
      <c r="O341" s="221"/>
      <c r="P341" s="222">
        <f>P342</f>
        <v>0</v>
      </c>
      <c r="Q341" s="221"/>
      <c r="R341" s="222">
        <f>R342</f>
        <v>0</v>
      </c>
      <c r="S341" s="221"/>
      <c r="T341" s="223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4" t="s">
        <v>129</v>
      </c>
      <c r="AT341" s="225" t="s">
        <v>84</v>
      </c>
      <c r="AU341" s="225" t="s">
        <v>85</v>
      </c>
      <c r="AY341" s="224" t="s">
        <v>176</v>
      </c>
      <c r="BK341" s="226">
        <f>BK342</f>
        <v>0</v>
      </c>
    </row>
    <row r="342" spans="1:63" s="12" customFormat="1" ht="22.8" customHeight="1">
      <c r="A342" s="12"/>
      <c r="B342" s="213"/>
      <c r="C342" s="214"/>
      <c r="D342" s="215" t="s">
        <v>84</v>
      </c>
      <c r="E342" s="227" t="s">
        <v>785</v>
      </c>
      <c r="F342" s="227" t="s">
        <v>786</v>
      </c>
      <c r="G342" s="214"/>
      <c r="H342" s="214"/>
      <c r="I342" s="217"/>
      <c r="J342" s="228">
        <f>BK342</f>
        <v>0</v>
      </c>
      <c r="K342" s="214"/>
      <c r="L342" s="219"/>
      <c r="M342" s="220"/>
      <c r="N342" s="221"/>
      <c r="O342" s="221"/>
      <c r="P342" s="222">
        <f>SUM(P343:P350)</f>
        <v>0</v>
      </c>
      <c r="Q342" s="221"/>
      <c r="R342" s="222">
        <f>SUM(R343:R350)</f>
        <v>0</v>
      </c>
      <c r="S342" s="221"/>
      <c r="T342" s="223">
        <f>SUM(T343:T350)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4" t="s">
        <v>129</v>
      </c>
      <c r="AT342" s="225" t="s">
        <v>84</v>
      </c>
      <c r="AU342" s="225" t="s">
        <v>93</v>
      </c>
      <c r="AY342" s="224" t="s">
        <v>176</v>
      </c>
      <c r="BK342" s="226">
        <f>SUM(BK343:BK350)</f>
        <v>0</v>
      </c>
    </row>
    <row r="343" spans="1:65" s="2" customFormat="1" ht="24.15" customHeight="1">
      <c r="A343" s="37"/>
      <c r="B343" s="38"/>
      <c r="C343" s="229" t="s">
        <v>623</v>
      </c>
      <c r="D343" s="229" t="s">
        <v>177</v>
      </c>
      <c r="E343" s="230" t="s">
        <v>788</v>
      </c>
      <c r="F343" s="231" t="s">
        <v>789</v>
      </c>
      <c r="G343" s="232" t="s">
        <v>334</v>
      </c>
      <c r="H343" s="233">
        <v>14.328</v>
      </c>
      <c r="I343" s="234"/>
      <c r="J343" s="235">
        <f>ROUND(I343*H343,2)</f>
        <v>0</v>
      </c>
      <c r="K343" s="236"/>
      <c r="L343" s="43"/>
      <c r="M343" s="237" t="s">
        <v>1</v>
      </c>
      <c r="N343" s="238" t="s">
        <v>50</v>
      </c>
      <c r="O343" s="90"/>
      <c r="P343" s="239">
        <f>O343*H343</f>
        <v>0</v>
      </c>
      <c r="Q343" s="239">
        <v>0</v>
      </c>
      <c r="R343" s="239">
        <f>Q343*H343</f>
        <v>0</v>
      </c>
      <c r="S343" s="239">
        <v>0</v>
      </c>
      <c r="T343" s="240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41" t="s">
        <v>627</v>
      </c>
      <c r="AT343" s="241" t="s">
        <v>177</v>
      </c>
      <c r="AU343" s="241" t="s">
        <v>95</v>
      </c>
      <c r="AY343" s="15" t="s">
        <v>176</v>
      </c>
      <c r="BE343" s="242">
        <f>IF(N343="základní",J343,0)</f>
        <v>0</v>
      </c>
      <c r="BF343" s="242">
        <f>IF(N343="snížená",J343,0)</f>
        <v>0</v>
      </c>
      <c r="BG343" s="242">
        <f>IF(N343="zákl. přenesená",J343,0)</f>
        <v>0</v>
      </c>
      <c r="BH343" s="242">
        <f>IF(N343="sníž. přenesená",J343,0)</f>
        <v>0</v>
      </c>
      <c r="BI343" s="242">
        <f>IF(N343="nulová",J343,0)</f>
        <v>0</v>
      </c>
      <c r="BJ343" s="15" t="s">
        <v>93</v>
      </c>
      <c r="BK343" s="242">
        <f>ROUND(I343*H343,2)</f>
        <v>0</v>
      </c>
      <c r="BL343" s="15" t="s">
        <v>627</v>
      </c>
      <c r="BM343" s="241" t="s">
        <v>790</v>
      </c>
    </row>
    <row r="344" spans="1:47" s="2" customFormat="1" ht="12">
      <c r="A344" s="37"/>
      <c r="B344" s="38"/>
      <c r="C344" s="39"/>
      <c r="D344" s="243" t="s">
        <v>183</v>
      </c>
      <c r="E344" s="39"/>
      <c r="F344" s="244" t="s">
        <v>791</v>
      </c>
      <c r="G344" s="39"/>
      <c r="H344" s="39"/>
      <c r="I344" s="245"/>
      <c r="J344" s="39"/>
      <c r="K344" s="39"/>
      <c r="L344" s="43"/>
      <c r="M344" s="246"/>
      <c r="N344" s="247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5" t="s">
        <v>183</v>
      </c>
      <c r="AU344" s="15" t="s">
        <v>95</v>
      </c>
    </row>
    <row r="345" spans="1:51" s="13" customFormat="1" ht="12">
      <c r="A345" s="13"/>
      <c r="B345" s="248"/>
      <c r="C345" s="249"/>
      <c r="D345" s="243" t="s">
        <v>246</v>
      </c>
      <c r="E345" s="250" t="s">
        <v>1</v>
      </c>
      <c r="F345" s="251" t="s">
        <v>850</v>
      </c>
      <c r="G345" s="249"/>
      <c r="H345" s="252">
        <v>15.996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8" t="s">
        <v>246</v>
      </c>
      <c r="AU345" s="258" t="s">
        <v>95</v>
      </c>
      <c r="AV345" s="13" t="s">
        <v>95</v>
      </c>
      <c r="AW345" s="13" t="s">
        <v>40</v>
      </c>
      <c r="AX345" s="13" t="s">
        <v>85</v>
      </c>
      <c r="AY345" s="258" t="s">
        <v>176</v>
      </c>
    </row>
    <row r="346" spans="1:51" s="13" customFormat="1" ht="12">
      <c r="A346" s="13"/>
      <c r="B346" s="248"/>
      <c r="C346" s="249"/>
      <c r="D346" s="243" t="s">
        <v>246</v>
      </c>
      <c r="E346" s="250" t="s">
        <v>1</v>
      </c>
      <c r="F346" s="251" t="s">
        <v>851</v>
      </c>
      <c r="G346" s="249"/>
      <c r="H346" s="252">
        <v>-1.668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8" t="s">
        <v>246</v>
      </c>
      <c r="AU346" s="258" t="s">
        <v>95</v>
      </c>
      <c r="AV346" s="13" t="s">
        <v>95</v>
      </c>
      <c r="AW346" s="13" t="s">
        <v>40</v>
      </c>
      <c r="AX346" s="13" t="s">
        <v>85</v>
      </c>
      <c r="AY346" s="258" t="s">
        <v>176</v>
      </c>
    </row>
    <row r="347" spans="1:65" s="2" customFormat="1" ht="24.15" customHeight="1">
      <c r="A347" s="37"/>
      <c r="B347" s="38"/>
      <c r="C347" s="229" t="s">
        <v>627</v>
      </c>
      <c r="D347" s="229" t="s">
        <v>177</v>
      </c>
      <c r="E347" s="230" t="s">
        <v>793</v>
      </c>
      <c r="F347" s="231" t="s">
        <v>794</v>
      </c>
      <c r="G347" s="232" t="s">
        <v>334</v>
      </c>
      <c r="H347" s="233">
        <v>9.552</v>
      </c>
      <c r="I347" s="234"/>
      <c r="J347" s="235">
        <f>ROUND(I347*H347,2)</f>
        <v>0</v>
      </c>
      <c r="K347" s="236"/>
      <c r="L347" s="43"/>
      <c r="M347" s="237" t="s">
        <v>1</v>
      </c>
      <c r="N347" s="238" t="s">
        <v>50</v>
      </c>
      <c r="O347" s="90"/>
      <c r="P347" s="239">
        <f>O347*H347</f>
        <v>0</v>
      </c>
      <c r="Q347" s="239">
        <v>0</v>
      </c>
      <c r="R347" s="239">
        <f>Q347*H347</f>
        <v>0</v>
      </c>
      <c r="S347" s="239">
        <v>0</v>
      </c>
      <c r="T347" s="240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41" t="s">
        <v>627</v>
      </c>
      <c r="AT347" s="241" t="s">
        <v>177</v>
      </c>
      <c r="AU347" s="241" t="s">
        <v>95</v>
      </c>
      <c r="AY347" s="15" t="s">
        <v>176</v>
      </c>
      <c r="BE347" s="242">
        <f>IF(N347="základní",J347,0)</f>
        <v>0</v>
      </c>
      <c r="BF347" s="242">
        <f>IF(N347="snížená",J347,0)</f>
        <v>0</v>
      </c>
      <c r="BG347" s="242">
        <f>IF(N347="zákl. přenesená",J347,0)</f>
        <v>0</v>
      </c>
      <c r="BH347" s="242">
        <f>IF(N347="sníž. přenesená",J347,0)</f>
        <v>0</v>
      </c>
      <c r="BI347" s="242">
        <f>IF(N347="nulová",J347,0)</f>
        <v>0</v>
      </c>
      <c r="BJ347" s="15" t="s">
        <v>93</v>
      </c>
      <c r="BK347" s="242">
        <f>ROUND(I347*H347,2)</f>
        <v>0</v>
      </c>
      <c r="BL347" s="15" t="s">
        <v>627</v>
      </c>
      <c r="BM347" s="241" t="s">
        <v>795</v>
      </c>
    </row>
    <row r="348" spans="1:47" s="2" customFormat="1" ht="12">
      <c r="A348" s="37"/>
      <c r="B348" s="38"/>
      <c r="C348" s="39"/>
      <c r="D348" s="243" t="s">
        <v>183</v>
      </c>
      <c r="E348" s="39"/>
      <c r="F348" s="244" t="s">
        <v>796</v>
      </c>
      <c r="G348" s="39"/>
      <c r="H348" s="39"/>
      <c r="I348" s="245"/>
      <c r="J348" s="39"/>
      <c r="K348" s="39"/>
      <c r="L348" s="43"/>
      <c r="M348" s="246"/>
      <c r="N348" s="247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5" t="s">
        <v>183</v>
      </c>
      <c r="AU348" s="15" t="s">
        <v>95</v>
      </c>
    </row>
    <row r="349" spans="1:51" s="13" customFormat="1" ht="12">
      <c r="A349" s="13"/>
      <c r="B349" s="248"/>
      <c r="C349" s="249"/>
      <c r="D349" s="243" t="s">
        <v>246</v>
      </c>
      <c r="E349" s="250" t="s">
        <v>1</v>
      </c>
      <c r="F349" s="251" t="s">
        <v>808</v>
      </c>
      <c r="G349" s="249"/>
      <c r="H349" s="252">
        <v>10.664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8" t="s">
        <v>246</v>
      </c>
      <c r="AU349" s="258" t="s">
        <v>95</v>
      </c>
      <c r="AV349" s="13" t="s">
        <v>95</v>
      </c>
      <c r="AW349" s="13" t="s">
        <v>40</v>
      </c>
      <c r="AX349" s="13" t="s">
        <v>85</v>
      </c>
      <c r="AY349" s="258" t="s">
        <v>176</v>
      </c>
    </row>
    <row r="350" spans="1:51" s="13" customFormat="1" ht="12">
      <c r="A350" s="13"/>
      <c r="B350" s="248"/>
      <c r="C350" s="249"/>
      <c r="D350" s="243" t="s">
        <v>246</v>
      </c>
      <c r="E350" s="250" t="s">
        <v>1</v>
      </c>
      <c r="F350" s="251" t="s">
        <v>852</v>
      </c>
      <c r="G350" s="249"/>
      <c r="H350" s="252">
        <v>-1.112</v>
      </c>
      <c r="I350" s="253"/>
      <c r="J350" s="249"/>
      <c r="K350" s="249"/>
      <c r="L350" s="254"/>
      <c r="M350" s="274"/>
      <c r="N350" s="275"/>
      <c r="O350" s="275"/>
      <c r="P350" s="275"/>
      <c r="Q350" s="275"/>
      <c r="R350" s="275"/>
      <c r="S350" s="275"/>
      <c r="T350" s="27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8" t="s">
        <v>246</v>
      </c>
      <c r="AU350" s="258" t="s">
        <v>95</v>
      </c>
      <c r="AV350" s="13" t="s">
        <v>95</v>
      </c>
      <c r="AW350" s="13" t="s">
        <v>40</v>
      </c>
      <c r="AX350" s="13" t="s">
        <v>85</v>
      </c>
      <c r="AY350" s="258" t="s">
        <v>176</v>
      </c>
    </row>
    <row r="351" spans="1:31" s="2" customFormat="1" ht="6.95" customHeight="1">
      <c r="A351" s="37"/>
      <c r="B351" s="65"/>
      <c r="C351" s="66"/>
      <c r="D351" s="66"/>
      <c r="E351" s="66"/>
      <c r="F351" s="66"/>
      <c r="G351" s="66"/>
      <c r="H351" s="66"/>
      <c r="I351" s="66"/>
      <c r="J351" s="66"/>
      <c r="K351" s="66"/>
      <c r="L351" s="43"/>
      <c r="M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</sheetData>
  <sheetProtection password="CC35" sheet="1" objects="1" scenarios="1" formatColumns="0" formatRows="0" autoFilter="0"/>
  <autoFilter ref="C127:K350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853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107</v>
      </c>
      <c r="G11" s="37"/>
      <c r="H11" s="37"/>
      <c r="I11" s="150" t="s">
        <v>20</v>
      </c>
      <c r="J11" s="140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144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33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39</v>
      </c>
      <c r="F21" s="37"/>
      <c r="G21" s="37"/>
      <c r="H21" s="37"/>
      <c r="I21" s="150" t="s">
        <v>34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ROUND((SUM(BE129:BE477)),2)</f>
        <v>0</v>
      </c>
      <c r="G33" s="37"/>
      <c r="H33" s="37"/>
      <c r="I33" s="166">
        <v>0.21</v>
      </c>
      <c r="J33" s="165">
        <f>ROUND(((SUM(BE129:BE477))*I33),2)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ROUND((SUM(BF129:BF477)),2)</f>
        <v>0</v>
      </c>
      <c r="G34" s="37"/>
      <c r="H34" s="37"/>
      <c r="I34" s="166">
        <v>0.15</v>
      </c>
      <c r="J34" s="165">
        <f>ROUND(((SUM(BF129:BF477))*I34),2)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ROUND((SUM(BG129:BG477)),2)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ROUND((SUM(BH129:BH477)),2)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ROUND((SUM(BI129:BI477)),2)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 hidden="1">
      <c r="A86" s="37"/>
      <c r="B86" s="38"/>
      <c r="C86" s="39"/>
      <c r="D86" s="39"/>
      <c r="E86" s="75" t="str">
        <f>E9</f>
        <v>2022_3.3 - IO 03 Výtlak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 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>Město Třeboň</v>
      </c>
      <c r="G90" s="39"/>
      <c r="H90" s="39"/>
      <c r="I90" s="30" t="s">
        <v>37</v>
      </c>
      <c r="J90" s="35" t="str">
        <f>E21</f>
        <v>Vodohospodářský rozvoj a výstavba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J129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264</v>
      </c>
      <c r="E96" s="193"/>
      <c r="F96" s="193"/>
      <c r="G96" s="193"/>
      <c r="H96" s="193"/>
      <c r="I96" s="193"/>
      <c r="J96" s="194">
        <f>J130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265</v>
      </c>
      <c r="E97" s="198"/>
      <c r="F97" s="198"/>
      <c r="G97" s="198"/>
      <c r="H97" s="198"/>
      <c r="I97" s="198"/>
      <c r="J97" s="199">
        <f>J131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266</v>
      </c>
      <c r="E98" s="198"/>
      <c r="F98" s="198"/>
      <c r="G98" s="198"/>
      <c r="H98" s="198"/>
      <c r="I98" s="198"/>
      <c r="J98" s="199">
        <f>J244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267</v>
      </c>
      <c r="E99" s="198"/>
      <c r="F99" s="198"/>
      <c r="G99" s="198"/>
      <c r="H99" s="198"/>
      <c r="I99" s="198"/>
      <c r="J99" s="199">
        <f>J248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268</v>
      </c>
      <c r="E100" s="198"/>
      <c r="F100" s="198"/>
      <c r="G100" s="198"/>
      <c r="H100" s="198"/>
      <c r="I100" s="198"/>
      <c r="J100" s="199">
        <f>J252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6"/>
      <c r="C101" s="132"/>
      <c r="D101" s="197" t="s">
        <v>269</v>
      </c>
      <c r="E101" s="198"/>
      <c r="F101" s="198"/>
      <c r="G101" s="198"/>
      <c r="H101" s="198"/>
      <c r="I101" s="198"/>
      <c r="J101" s="199">
        <f>J262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271</v>
      </c>
      <c r="E102" s="198"/>
      <c r="F102" s="198"/>
      <c r="G102" s="198"/>
      <c r="H102" s="198"/>
      <c r="I102" s="198"/>
      <c r="J102" s="199">
        <f>J287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272</v>
      </c>
      <c r="E103" s="198"/>
      <c r="F103" s="198"/>
      <c r="G103" s="198"/>
      <c r="H103" s="198"/>
      <c r="I103" s="198"/>
      <c r="J103" s="199">
        <f>J423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 hidden="1">
      <c r="A104" s="10"/>
      <c r="B104" s="196"/>
      <c r="C104" s="132"/>
      <c r="D104" s="197" t="s">
        <v>273</v>
      </c>
      <c r="E104" s="198"/>
      <c r="F104" s="198"/>
      <c r="G104" s="198"/>
      <c r="H104" s="198"/>
      <c r="I104" s="198"/>
      <c r="J104" s="199">
        <f>J430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6"/>
      <c r="C105" s="132"/>
      <c r="D105" s="197" t="s">
        <v>274</v>
      </c>
      <c r="E105" s="198"/>
      <c r="F105" s="198"/>
      <c r="G105" s="198"/>
      <c r="H105" s="198"/>
      <c r="I105" s="198"/>
      <c r="J105" s="199">
        <f>J455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90"/>
      <c r="C106" s="191"/>
      <c r="D106" s="192" t="s">
        <v>275</v>
      </c>
      <c r="E106" s="193"/>
      <c r="F106" s="193"/>
      <c r="G106" s="193"/>
      <c r="H106" s="193"/>
      <c r="I106" s="193"/>
      <c r="J106" s="194">
        <f>J462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6"/>
      <c r="C107" s="132"/>
      <c r="D107" s="197" t="s">
        <v>854</v>
      </c>
      <c r="E107" s="198"/>
      <c r="F107" s="198"/>
      <c r="G107" s="198"/>
      <c r="H107" s="198"/>
      <c r="I107" s="198"/>
      <c r="J107" s="199">
        <f>J463</f>
        <v>0</v>
      </c>
      <c r="K107" s="132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90"/>
      <c r="C108" s="191"/>
      <c r="D108" s="192" t="s">
        <v>277</v>
      </c>
      <c r="E108" s="193"/>
      <c r="F108" s="193"/>
      <c r="G108" s="193"/>
      <c r="H108" s="193"/>
      <c r="I108" s="193"/>
      <c r="J108" s="194">
        <f>J468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 hidden="1">
      <c r="A109" s="10"/>
      <c r="B109" s="196"/>
      <c r="C109" s="132"/>
      <c r="D109" s="197" t="s">
        <v>279</v>
      </c>
      <c r="E109" s="198"/>
      <c r="F109" s="198"/>
      <c r="G109" s="198"/>
      <c r="H109" s="198"/>
      <c r="I109" s="198"/>
      <c r="J109" s="199">
        <f>J469</f>
        <v>0</v>
      </c>
      <c r="K109" s="132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 hidden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2" hidden="1"/>
    <row r="113" ht="12" hidden="1"/>
    <row r="114" ht="12" hidden="1"/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1" t="s">
        <v>160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0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5" t="str">
        <f>E7</f>
        <v>Odkanalizování Holičky</v>
      </c>
      <c r="F119" s="30"/>
      <c r="G119" s="30"/>
      <c r="H119" s="30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0" t="s">
        <v>141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2022_3.3 - IO 03 Výtlak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0" t="s">
        <v>22</v>
      </c>
      <c r="D123" s="39"/>
      <c r="E123" s="39"/>
      <c r="F123" s="25" t="str">
        <f>F12</f>
        <v>Třeboň Holičky</v>
      </c>
      <c r="G123" s="39"/>
      <c r="H123" s="39"/>
      <c r="I123" s="30" t="s">
        <v>24</v>
      </c>
      <c r="J123" s="78" t="str">
        <f>IF(J12="","",J12)</f>
        <v>21. 4. 2023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5.65" customHeight="1">
      <c r="A125" s="37"/>
      <c r="B125" s="38"/>
      <c r="C125" s="30" t="s">
        <v>30</v>
      </c>
      <c r="D125" s="39"/>
      <c r="E125" s="39"/>
      <c r="F125" s="25" t="str">
        <f>E15</f>
        <v>Město Třeboň</v>
      </c>
      <c r="G125" s="39"/>
      <c r="H125" s="39"/>
      <c r="I125" s="30" t="s">
        <v>37</v>
      </c>
      <c r="J125" s="35" t="str">
        <f>E21</f>
        <v>Vodohospodářský rozvoj a výstavba a.s.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0" t="s">
        <v>35</v>
      </c>
      <c r="D126" s="39"/>
      <c r="E126" s="39"/>
      <c r="F126" s="25" t="str">
        <f>IF(E18="","",E18)</f>
        <v>Vyplň údaj</v>
      </c>
      <c r="G126" s="39"/>
      <c r="H126" s="39"/>
      <c r="I126" s="30" t="s">
        <v>41</v>
      </c>
      <c r="J126" s="35" t="str">
        <f>E24</f>
        <v>Dvořák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201"/>
      <c r="B128" s="202"/>
      <c r="C128" s="203" t="s">
        <v>161</v>
      </c>
      <c r="D128" s="204" t="s">
        <v>70</v>
      </c>
      <c r="E128" s="204" t="s">
        <v>66</v>
      </c>
      <c r="F128" s="204" t="s">
        <v>67</v>
      </c>
      <c r="G128" s="204" t="s">
        <v>162</v>
      </c>
      <c r="H128" s="204" t="s">
        <v>163</v>
      </c>
      <c r="I128" s="204" t="s">
        <v>164</v>
      </c>
      <c r="J128" s="205" t="s">
        <v>151</v>
      </c>
      <c r="K128" s="206" t="s">
        <v>165</v>
      </c>
      <c r="L128" s="207"/>
      <c r="M128" s="99" t="s">
        <v>1</v>
      </c>
      <c r="N128" s="100" t="s">
        <v>49</v>
      </c>
      <c r="O128" s="100" t="s">
        <v>166</v>
      </c>
      <c r="P128" s="100" t="s">
        <v>167</v>
      </c>
      <c r="Q128" s="100" t="s">
        <v>168</v>
      </c>
      <c r="R128" s="100" t="s">
        <v>169</v>
      </c>
      <c r="S128" s="100" t="s">
        <v>170</v>
      </c>
      <c r="T128" s="101" t="s">
        <v>171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7"/>
      <c r="B129" s="38"/>
      <c r="C129" s="106" t="s">
        <v>172</v>
      </c>
      <c r="D129" s="39"/>
      <c r="E129" s="39"/>
      <c r="F129" s="39"/>
      <c r="G129" s="39"/>
      <c r="H129" s="39"/>
      <c r="I129" s="39"/>
      <c r="J129" s="208">
        <f>BK129</f>
        <v>0</v>
      </c>
      <c r="K129" s="39"/>
      <c r="L129" s="43"/>
      <c r="M129" s="102"/>
      <c r="N129" s="209"/>
      <c r="O129" s="103"/>
      <c r="P129" s="210">
        <f>P130+P462+P468</f>
        <v>0</v>
      </c>
      <c r="Q129" s="103"/>
      <c r="R129" s="210">
        <f>R130+R462+R468</f>
        <v>109.35110949999998</v>
      </c>
      <c r="S129" s="103"/>
      <c r="T129" s="211">
        <f>T130+T462+T468</f>
        <v>40.8998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84</v>
      </c>
      <c r="AU129" s="15" t="s">
        <v>153</v>
      </c>
      <c r="BK129" s="212">
        <f>BK130+BK462+BK468</f>
        <v>0</v>
      </c>
    </row>
    <row r="130" spans="1:63" s="12" customFormat="1" ht="25.9" customHeight="1">
      <c r="A130" s="12"/>
      <c r="B130" s="213"/>
      <c r="C130" s="214"/>
      <c r="D130" s="215" t="s">
        <v>84</v>
      </c>
      <c r="E130" s="216" t="s">
        <v>280</v>
      </c>
      <c r="F130" s="216" t="s">
        <v>281</v>
      </c>
      <c r="G130" s="214"/>
      <c r="H130" s="214"/>
      <c r="I130" s="217"/>
      <c r="J130" s="218">
        <f>BK130</f>
        <v>0</v>
      </c>
      <c r="K130" s="214"/>
      <c r="L130" s="219"/>
      <c r="M130" s="220"/>
      <c r="N130" s="221"/>
      <c r="O130" s="221"/>
      <c r="P130" s="222">
        <f>P131+P244+P248+P252+P262+P287+P423+P455</f>
        <v>0</v>
      </c>
      <c r="Q130" s="221"/>
      <c r="R130" s="222">
        <f>R131+R244+R248+R252+R262+R287+R423+R455</f>
        <v>109.34742949999998</v>
      </c>
      <c r="S130" s="221"/>
      <c r="T130" s="223">
        <f>T131+T244+T248+T252+T262+T287+T423+T455</f>
        <v>40.8998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93</v>
      </c>
      <c r="AT130" s="225" t="s">
        <v>84</v>
      </c>
      <c r="AU130" s="225" t="s">
        <v>85</v>
      </c>
      <c r="AY130" s="224" t="s">
        <v>176</v>
      </c>
      <c r="BK130" s="226">
        <f>BK131+BK244+BK248+BK252+BK262+BK287+BK423+BK455</f>
        <v>0</v>
      </c>
    </row>
    <row r="131" spans="1:63" s="12" customFormat="1" ht="22.8" customHeight="1">
      <c r="A131" s="12"/>
      <c r="B131" s="213"/>
      <c r="C131" s="214"/>
      <c r="D131" s="215" t="s">
        <v>84</v>
      </c>
      <c r="E131" s="227" t="s">
        <v>93</v>
      </c>
      <c r="F131" s="227" t="s">
        <v>282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SUM(P132:P243)</f>
        <v>0</v>
      </c>
      <c r="Q131" s="221"/>
      <c r="R131" s="222">
        <f>SUM(R132:R243)</f>
        <v>79.59525299999999</v>
      </c>
      <c r="S131" s="221"/>
      <c r="T131" s="223">
        <f>SUM(T132:T243)</f>
        <v>40.669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93</v>
      </c>
      <c r="AT131" s="225" t="s">
        <v>84</v>
      </c>
      <c r="AU131" s="225" t="s">
        <v>93</v>
      </c>
      <c r="AY131" s="224" t="s">
        <v>176</v>
      </c>
      <c r="BK131" s="226">
        <f>SUM(BK132:BK243)</f>
        <v>0</v>
      </c>
    </row>
    <row r="132" spans="1:65" s="2" customFormat="1" ht="24.15" customHeight="1">
      <c r="A132" s="37"/>
      <c r="B132" s="38"/>
      <c r="C132" s="229" t="s">
        <v>93</v>
      </c>
      <c r="D132" s="229" t="s">
        <v>177</v>
      </c>
      <c r="E132" s="230" t="s">
        <v>283</v>
      </c>
      <c r="F132" s="231" t="s">
        <v>284</v>
      </c>
      <c r="G132" s="232" t="s">
        <v>285</v>
      </c>
      <c r="H132" s="233">
        <v>71</v>
      </c>
      <c r="I132" s="234"/>
      <c r="J132" s="235">
        <f>ROUND(I132*H132,2)</f>
        <v>0</v>
      </c>
      <c r="K132" s="236"/>
      <c r="L132" s="43"/>
      <c r="M132" s="237" t="s">
        <v>1</v>
      </c>
      <c r="N132" s="238" t="s">
        <v>50</v>
      </c>
      <c r="O132" s="90"/>
      <c r="P132" s="239">
        <f>O132*H132</f>
        <v>0</v>
      </c>
      <c r="Q132" s="239">
        <v>0</v>
      </c>
      <c r="R132" s="239">
        <f>Q132*H132</f>
        <v>0</v>
      </c>
      <c r="S132" s="239">
        <v>0.29</v>
      </c>
      <c r="T132" s="240">
        <f>S132*H132</f>
        <v>20.59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1" t="s">
        <v>196</v>
      </c>
      <c r="AT132" s="241" t="s">
        <v>177</v>
      </c>
      <c r="AU132" s="241" t="s">
        <v>95</v>
      </c>
      <c r="AY132" s="15" t="s">
        <v>176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5" t="s">
        <v>93</v>
      </c>
      <c r="BK132" s="242">
        <f>ROUND(I132*H132,2)</f>
        <v>0</v>
      </c>
      <c r="BL132" s="15" t="s">
        <v>196</v>
      </c>
      <c r="BM132" s="241" t="s">
        <v>855</v>
      </c>
    </row>
    <row r="133" spans="1:47" s="2" customFormat="1" ht="12">
      <c r="A133" s="37"/>
      <c r="B133" s="38"/>
      <c r="C133" s="39"/>
      <c r="D133" s="243" t="s">
        <v>183</v>
      </c>
      <c r="E133" s="39"/>
      <c r="F133" s="244" t="s">
        <v>287</v>
      </c>
      <c r="G133" s="39"/>
      <c r="H133" s="39"/>
      <c r="I133" s="245"/>
      <c r="J133" s="39"/>
      <c r="K133" s="39"/>
      <c r="L133" s="43"/>
      <c r="M133" s="246"/>
      <c r="N133" s="24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183</v>
      </c>
      <c r="AU133" s="15" t="s">
        <v>95</v>
      </c>
    </row>
    <row r="134" spans="1:51" s="13" customFormat="1" ht="12">
      <c r="A134" s="13"/>
      <c r="B134" s="248"/>
      <c r="C134" s="249"/>
      <c r="D134" s="243" t="s">
        <v>246</v>
      </c>
      <c r="E134" s="250" t="s">
        <v>1</v>
      </c>
      <c r="F134" s="251" t="s">
        <v>856</v>
      </c>
      <c r="G134" s="249"/>
      <c r="H134" s="252">
        <v>71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246</v>
      </c>
      <c r="AU134" s="258" t="s">
        <v>95</v>
      </c>
      <c r="AV134" s="13" t="s">
        <v>95</v>
      </c>
      <c r="AW134" s="13" t="s">
        <v>40</v>
      </c>
      <c r="AX134" s="13" t="s">
        <v>93</v>
      </c>
      <c r="AY134" s="258" t="s">
        <v>176</v>
      </c>
    </row>
    <row r="135" spans="1:65" s="2" customFormat="1" ht="24.15" customHeight="1">
      <c r="A135" s="37"/>
      <c r="B135" s="38"/>
      <c r="C135" s="229" t="s">
        <v>95</v>
      </c>
      <c r="D135" s="229" t="s">
        <v>177</v>
      </c>
      <c r="E135" s="230" t="s">
        <v>289</v>
      </c>
      <c r="F135" s="231" t="s">
        <v>290</v>
      </c>
      <c r="G135" s="232" t="s">
        <v>285</v>
      </c>
      <c r="H135" s="233">
        <v>48.5</v>
      </c>
      <c r="I135" s="234"/>
      <c r="J135" s="235">
        <f>ROUND(I135*H135,2)</f>
        <v>0</v>
      </c>
      <c r="K135" s="236"/>
      <c r="L135" s="43"/>
      <c r="M135" s="237" t="s">
        <v>1</v>
      </c>
      <c r="N135" s="238" t="s">
        <v>50</v>
      </c>
      <c r="O135" s="90"/>
      <c r="P135" s="239">
        <f>O135*H135</f>
        <v>0</v>
      </c>
      <c r="Q135" s="239">
        <v>0</v>
      </c>
      <c r="R135" s="239">
        <f>Q135*H135</f>
        <v>0</v>
      </c>
      <c r="S135" s="239">
        <v>0.316</v>
      </c>
      <c r="T135" s="240">
        <f>S135*H135</f>
        <v>15.326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1" t="s">
        <v>196</v>
      </c>
      <c r="AT135" s="241" t="s">
        <v>177</v>
      </c>
      <c r="AU135" s="241" t="s">
        <v>95</v>
      </c>
      <c r="AY135" s="15" t="s">
        <v>176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5" t="s">
        <v>93</v>
      </c>
      <c r="BK135" s="242">
        <f>ROUND(I135*H135,2)</f>
        <v>0</v>
      </c>
      <c r="BL135" s="15" t="s">
        <v>196</v>
      </c>
      <c r="BM135" s="241" t="s">
        <v>857</v>
      </c>
    </row>
    <row r="136" spans="1:47" s="2" customFormat="1" ht="12">
      <c r="A136" s="37"/>
      <c r="B136" s="38"/>
      <c r="C136" s="39"/>
      <c r="D136" s="243" t="s">
        <v>183</v>
      </c>
      <c r="E136" s="39"/>
      <c r="F136" s="244" t="s">
        <v>292</v>
      </c>
      <c r="G136" s="39"/>
      <c r="H136" s="39"/>
      <c r="I136" s="245"/>
      <c r="J136" s="39"/>
      <c r="K136" s="39"/>
      <c r="L136" s="43"/>
      <c r="M136" s="246"/>
      <c r="N136" s="24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183</v>
      </c>
      <c r="AU136" s="15" t="s">
        <v>95</v>
      </c>
    </row>
    <row r="137" spans="1:51" s="13" customFormat="1" ht="12">
      <c r="A137" s="13"/>
      <c r="B137" s="248"/>
      <c r="C137" s="249"/>
      <c r="D137" s="243" t="s">
        <v>246</v>
      </c>
      <c r="E137" s="250" t="s">
        <v>1</v>
      </c>
      <c r="F137" s="251" t="s">
        <v>858</v>
      </c>
      <c r="G137" s="249"/>
      <c r="H137" s="252">
        <v>48.5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246</v>
      </c>
      <c r="AU137" s="258" t="s">
        <v>95</v>
      </c>
      <c r="AV137" s="13" t="s">
        <v>95</v>
      </c>
      <c r="AW137" s="13" t="s">
        <v>40</v>
      </c>
      <c r="AX137" s="13" t="s">
        <v>85</v>
      </c>
      <c r="AY137" s="258" t="s">
        <v>176</v>
      </c>
    </row>
    <row r="138" spans="1:65" s="2" customFormat="1" ht="24.15" customHeight="1">
      <c r="A138" s="37"/>
      <c r="B138" s="38"/>
      <c r="C138" s="229" t="s">
        <v>129</v>
      </c>
      <c r="D138" s="229" t="s">
        <v>177</v>
      </c>
      <c r="E138" s="230" t="s">
        <v>294</v>
      </c>
      <c r="F138" s="231" t="s">
        <v>295</v>
      </c>
      <c r="G138" s="232" t="s">
        <v>285</v>
      </c>
      <c r="H138" s="233">
        <v>48.5</v>
      </c>
      <c r="I138" s="234"/>
      <c r="J138" s="235">
        <f>ROUND(I138*H138,2)</f>
        <v>0</v>
      </c>
      <c r="K138" s="236"/>
      <c r="L138" s="43"/>
      <c r="M138" s="237" t="s">
        <v>1</v>
      </c>
      <c r="N138" s="238" t="s">
        <v>50</v>
      </c>
      <c r="O138" s="90"/>
      <c r="P138" s="239">
        <f>O138*H138</f>
        <v>0</v>
      </c>
      <c r="Q138" s="239">
        <v>0</v>
      </c>
      <c r="R138" s="239">
        <f>Q138*H138</f>
        <v>0</v>
      </c>
      <c r="S138" s="239">
        <v>0.098</v>
      </c>
      <c r="T138" s="240">
        <f>S138*H138</f>
        <v>4.753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1" t="s">
        <v>196</v>
      </c>
      <c r="AT138" s="241" t="s">
        <v>177</v>
      </c>
      <c r="AU138" s="241" t="s">
        <v>95</v>
      </c>
      <c r="AY138" s="15" t="s">
        <v>176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5" t="s">
        <v>93</v>
      </c>
      <c r="BK138" s="242">
        <f>ROUND(I138*H138,2)</f>
        <v>0</v>
      </c>
      <c r="BL138" s="15" t="s">
        <v>196</v>
      </c>
      <c r="BM138" s="241" t="s">
        <v>859</v>
      </c>
    </row>
    <row r="139" spans="1:47" s="2" customFormat="1" ht="12">
      <c r="A139" s="37"/>
      <c r="B139" s="38"/>
      <c r="C139" s="39"/>
      <c r="D139" s="243" t="s">
        <v>183</v>
      </c>
      <c r="E139" s="39"/>
      <c r="F139" s="244" t="s">
        <v>297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183</v>
      </c>
      <c r="AU139" s="15" t="s">
        <v>95</v>
      </c>
    </row>
    <row r="140" spans="1:51" s="13" customFormat="1" ht="12">
      <c r="A140" s="13"/>
      <c r="B140" s="248"/>
      <c r="C140" s="249"/>
      <c r="D140" s="243" t="s">
        <v>246</v>
      </c>
      <c r="E140" s="250" t="s">
        <v>1</v>
      </c>
      <c r="F140" s="251" t="s">
        <v>860</v>
      </c>
      <c r="G140" s="249"/>
      <c r="H140" s="252">
        <v>48.5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246</v>
      </c>
      <c r="AU140" s="258" t="s">
        <v>95</v>
      </c>
      <c r="AV140" s="13" t="s">
        <v>95</v>
      </c>
      <c r="AW140" s="13" t="s">
        <v>40</v>
      </c>
      <c r="AX140" s="13" t="s">
        <v>93</v>
      </c>
      <c r="AY140" s="258" t="s">
        <v>176</v>
      </c>
    </row>
    <row r="141" spans="1:65" s="2" customFormat="1" ht="16.5" customHeight="1">
      <c r="A141" s="37"/>
      <c r="B141" s="38"/>
      <c r="C141" s="229" t="s">
        <v>196</v>
      </c>
      <c r="D141" s="229" t="s">
        <v>177</v>
      </c>
      <c r="E141" s="230" t="s">
        <v>298</v>
      </c>
      <c r="F141" s="231" t="s">
        <v>299</v>
      </c>
      <c r="G141" s="232" t="s">
        <v>300</v>
      </c>
      <c r="H141" s="233">
        <v>5</v>
      </c>
      <c r="I141" s="234"/>
      <c r="J141" s="235">
        <f>ROUND(I141*H141,2)</f>
        <v>0</v>
      </c>
      <c r="K141" s="236"/>
      <c r="L141" s="43"/>
      <c r="M141" s="237" t="s">
        <v>1</v>
      </c>
      <c r="N141" s="238" t="s">
        <v>50</v>
      </c>
      <c r="O141" s="90"/>
      <c r="P141" s="239">
        <f>O141*H141</f>
        <v>0</v>
      </c>
      <c r="Q141" s="239">
        <v>0.00719</v>
      </c>
      <c r="R141" s="239">
        <f>Q141*H141</f>
        <v>0.03595</v>
      </c>
      <c r="S141" s="239">
        <v>0</v>
      </c>
      <c r="T141" s="24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1" t="s">
        <v>196</v>
      </c>
      <c r="AT141" s="241" t="s">
        <v>177</v>
      </c>
      <c r="AU141" s="241" t="s">
        <v>95</v>
      </c>
      <c r="AY141" s="15" t="s">
        <v>176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5" t="s">
        <v>93</v>
      </c>
      <c r="BK141" s="242">
        <f>ROUND(I141*H141,2)</f>
        <v>0</v>
      </c>
      <c r="BL141" s="15" t="s">
        <v>196</v>
      </c>
      <c r="BM141" s="241" t="s">
        <v>861</v>
      </c>
    </row>
    <row r="142" spans="1:47" s="2" customFormat="1" ht="12">
      <c r="A142" s="37"/>
      <c r="B142" s="38"/>
      <c r="C142" s="39"/>
      <c r="D142" s="243" t="s">
        <v>183</v>
      </c>
      <c r="E142" s="39"/>
      <c r="F142" s="244" t="s">
        <v>302</v>
      </c>
      <c r="G142" s="39"/>
      <c r="H142" s="39"/>
      <c r="I142" s="245"/>
      <c r="J142" s="39"/>
      <c r="K142" s="39"/>
      <c r="L142" s="43"/>
      <c r="M142" s="246"/>
      <c r="N142" s="24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183</v>
      </c>
      <c r="AU142" s="15" t="s">
        <v>95</v>
      </c>
    </row>
    <row r="143" spans="1:51" s="13" customFormat="1" ht="12">
      <c r="A143" s="13"/>
      <c r="B143" s="248"/>
      <c r="C143" s="249"/>
      <c r="D143" s="243" t="s">
        <v>246</v>
      </c>
      <c r="E143" s="250" t="s">
        <v>1</v>
      </c>
      <c r="F143" s="251" t="s">
        <v>175</v>
      </c>
      <c r="G143" s="249"/>
      <c r="H143" s="252">
        <v>5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246</v>
      </c>
      <c r="AU143" s="258" t="s">
        <v>95</v>
      </c>
      <c r="AV143" s="13" t="s">
        <v>95</v>
      </c>
      <c r="AW143" s="13" t="s">
        <v>40</v>
      </c>
      <c r="AX143" s="13" t="s">
        <v>93</v>
      </c>
      <c r="AY143" s="258" t="s">
        <v>176</v>
      </c>
    </row>
    <row r="144" spans="1:65" s="2" customFormat="1" ht="24.15" customHeight="1">
      <c r="A144" s="37"/>
      <c r="B144" s="38"/>
      <c r="C144" s="229" t="s">
        <v>175</v>
      </c>
      <c r="D144" s="229" t="s">
        <v>177</v>
      </c>
      <c r="E144" s="230" t="s">
        <v>304</v>
      </c>
      <c r="F144" s="231" t="s">
        <v>305</v>
      </c>
      <c r="G144" s="232" t="s">
        <v>306</v>
      </c>
      <c r="H144" s="233">
        <v>8</v>
      </c>
      <c r="I144" s="234"/>
      <c r="J144" s="235">
        <f>ROUND(I144*H144,2)</f>
        <v>0</v>
      </c>
      <c r="K144" s="236"/>
      <c r="L144" s="43"/>
      <c r="M144" s="237" t="s">
        <v>1</v>
      </c>
      <c r="N144" s="238" t="s">
        <v>50</v>
      </c>
      <c r="O144" s="90"/>
      <c r="P144" s="239">
        <f>O144*H144</f>
        <v>0</v>
      </c>
      <c r="Q144" s="239">
        <v>4E-05</v>
      </c>
      <c r="R144" s="239">
        <f>Q144*H144</f>
        <v>0.00032</v>
      </c>
      <c r="S144" s="239">
        <v>0</v>
      </c>
      <c r="T144" s="24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1" t="s">
        <v>196</v>
      </c>
      <c r="AT144" s="241" t="s">
        <v>177</v>
      </c>
      <c r="AU144" s="241" t="s">
        <v>95</v>
      </c>
      <c r="AY144" s="15" t="s">
        <v>176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5" t="s">
        <v>93</v>
      </c>
      <c r="BK144" s="242">
        <f>ROUND(I144*H144,2)</f>
        <v>0</v>
      </c>
      <c r="BL144" s="15" t="s">
        <v>196</v>
      </c>
      <c r="BM144" s="241" t="s">
        <v>862</v>
      </c>
    </row>
    <row r="145" spans="1:47" s="2" customFormat="1" ht="12">
      <c r="A145" s="37"/>
      <c r="B145" s="38"/>
      <c r="C145" s="39"/>
      <c r="D145" s="243" t="s">
        <v>183</v>
      </c>
      <c r="E145" s="39"/>
      <c r="F145" s="244" t="s">
        <v>308</v>
      </c>
      <c r="G145" s="39"/>
      <c r="H145" s="39"/>
      <c r="I145" s="245"/>
      <c r="J145" s="39"/>
      <c r="K145" s="39"/>
      <c r="L145" s="43"/>
      <c r="M145" s="246"/>
      <c r="N145" s="24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183</v>
      </c>
      <c r="AU145" s="15" t="s">
        <v>95</v>
      </c>
    </row>
    <row r="146" spans="1:51" s="13" customFormat="1" ht="12">
      <c r="A146" s="13"/>
      <c r="B146" s="248"/>
      <c r="C146" s="249"/>
      <c r="D146" s="243" t="s">
        <v>246</v>
      </c>
      <c r="E146" s="250" t="s">
        <v>1</v>
      </c>
      <c r="F146" s="251" t="s">
        <v>863</v>
      </c>
      <c r="G146" s="249"/>
      <c r="H146" s="252">
        <v>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246</v>
      </c>
      <c r="AU146" s="258" t="s">
        <v>95</v>
      </c>
      <c r="AV146" s="13" t="s">
        <v>95</v>
      </c>
      <c r="AW146" s="13" t="s">
        <v>40</v>
      </c>
      <c r="AX146" s="13" t="s">
        <v>93</v>
      </c>
      <c r="AY146" s="258" t="s">
        <v>176</v>
      </c>
    </row>
    <row r="147" spans="1:65" s="2" customFormat="1" ht="24.15" customHeight="1">
      <c r="A147" s="37"/>
      <c r="B147" s="38"/>
      <c r="C147" s="229" t="s">
        <v>204</v>
      </c>
      <c r="D147" s="229" t="s">
        <v>177</v>
      </c>
      <c r="E147" s="230" t="s">
        <v>310</v>
      </c>
      <c r="F147" s="231" t="s">
        <v>311</v>
      </c>
      <c r="G147" s="232" t="s">
        <v>312</v>
      </c>
      <c r="H147" s="233">
        <v>2</v>
      </c>
      <c r="I147" s="234"/>
      <c r="J147" s="235">
        <f>ROUND(I147*H147,2)</f>
        <v>0</v>
      </c>
      <c r="K147" s="236"/>
      <c r="L147" s="43"/>
      <c r="M147" s="237" t="s">
        <v>1</v>
      </c>
      <c r="N147" s="238" t="s">
        <v>50</v>
      </c>
      <c r="O147" s="90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1" t="s">
        <v>196</v>
      </c>
      <c r="AT147" s="241" t="s">
        <v>177</v>
      </c>
      <c r="AU147" s="241" t="s">
        <v>95</v>
      </c>
      <c r="AY147" s="15" t="s">
        <v>176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5" t="s">
        <v>93</v>
      </c>
      <c r="BK147" s="242">
        <f>ROUND(I147*H147,2)</f>
        <v>0</v>
      </c>
      <c r="BL147" s="15" t="s">
        <v>196</v>
      </c>
      <c r="BM147" s="241" t="s">
        <v>864</v>
      </c>
    </row>
    <row r="148" spans="1:47" s="2" customFormat="1" ht="12">
      <c r="A148" s="37"/>
      <c r="B148" s="38"/>
      <c r="C148" s="39"/>
      <c r="D148" s="243" t="s">
        <v>183</v>
      </c>
      <c r="E148" s="39"/>
      <c r="F148" s="244" t="s">
        <v>314</v>
      </c>
      <c r="G148" s="39"/>
      <c r="H148" s="39"/>
      <c r="I148" s="245"/>
      <c r="J148" s="39"/>
      <c r="K148" s="39"/>
      <c r="L148" s="43"/>
      <c r="M148" s="246"/>
      <c r="N148" s="24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183</v>
      </c>
      <c r="AU148" s="15" t="s">
        <v>95</v>
      </c>
    </row>
    <row r="149" spans="1:51" s="13" customFormat="1" ht="12">
      <c r="A149" s="13"/>
      <c r="B149" s="248"/>
      <c r="C149" s="249"/>
      <c r="D149" s="243" t="s">
        <v>246</v>
      </c>
      <c r="E149" s="250" t="s">
        <v>1</v>
      </c>
      <c r="F149" s="251" t="s">
        <v>95</v>
      </c>
      <c r="G149" s="249"/>
      <c r="H149" s="252">
        <v>2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246</v>
      </c>
      <c r="AU149" s="258" t="s">
        <v>95</v>
      </c>
      <c r="AV149" s="13" t="s">
        <v>95</v>
      </c>
      <c r="AW149" s="13" t="s">
        <v>40</v>
      </c>
      <c r="AX149" s="13" t="s">
        <v>93</v>
      </c>
      <c r="AY149" s="258" t="s">
        <v>176</v>
      </c>
    </row>
    <row r="150" spans="1:65" s="2" customFormat="1" ht="16.5" customHeight="1">
      <c r="A150" s="37"/>
      <c r="B150" s="38"/>
      <c r="C150" s="263" t="s">
        <v>208</v>
      </c>
      <c r="D150" s="263" t="s">
        <v>320</v>
      </c>
      <c r="E150" s="264" t="s">
        <v>321</v>
      </c>
      <c r="F150" s="265" t="s">
        <v>322</v>
      </c>
      <c r="G150" s="266" t="s">
        <v>323</v>
      </c>
      <c r="H150" s="267">
        <v>76.161</v>
      </c>
      <c r="I150" s="268"/>
      <c r="J150" s="269">
        <f>ROUND(I150*H150,2)</f>
        <v>0</v>
      </c>
      <c r="K150" s="270"/>
      <c r="L150" s="271"/>
      <c r="M150" s="272" t="s">
        <v>1</v>
      </c>
      <c r="N150" s="273" t="s">
        <v>50</v>
      </c>
      <c r="O150" s="90"/>
      <c r="P150" s="239">
        <f>O150*H150</f>
        <v>0</v>
      </c>
      <c r="Q150" s="239">
        <v>1</v>
      </c>
      <c r="R150" s="239">
        <f>Q150*H150</f>
        <v>76.161</v>
      </c>
      <c r="S150" s="239">
        <v>0</v>
      </c>
      <c r="T150" s="24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1" t="s">
        <v>213</v>
      </c>
      <c r="AT150" s="241" t="s">
        <v>320</v>
      </c>
      <c r="AU150" s="241" t="s">
        <v>95</v>
      </c>
      <c r="AY150" s="15" t="s">
        <v>176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5" t="s">
        <v>93</v>
      </c>
      <c r="BK150" s="242">
        <f>ROUND(I150*H150,2)</f>
        <v>0</v>
      </c>
      <c r="BL150" s="15" t="s">
        <v>196</v>
      </c>
      <c r="BM150" s="241" t="s">
        <v>865</v>
      </c>
    </row>
    <row r="151" spans="1:47" s="2" customFormat="1" ht="12">
      <c r="A151" s="37"/>
      <c r="B151" s="38"/>
      <c r="C151" s="39"/>
      <c r="D151" s="243" t="s">
        <v>183</v>
      </c>
      <c r="E151" s="39"/>
      <c r="F151" s="244" t="s">
        <v>322</v>
      </c>
      <c r="G151" s="39"/>
      <c r="H151" s="39"/>
      <c r="I151" s="245"/>
      <c r="J151" s="39"/>
      <c r="K151" s="39"/>
      <c r="L151" s="43"/>
      <c r="M151" s="246"/>
      <c r="N151" s="24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183</v>
      </c>
      <c r="AU151" s="15" t="s">
        <v>95</v>
      </c>
    </row>
    <row r="152" spans="1:51" s="13" customFormat="1" ht="12">
      <c r="A152" s="13"/>
      <c r="B152" s="248"/>
      <c r="C152" s="249"/>
      <c r="D152" s="243" t="s">
        <v>246</v>
      </c>
      <c r="E152" s="250" t="s">
        <v>1</v>
      </c>
      <c r="F152" s="251" t="s">
        <v>866</v>
      </c>
      <c r="G152" s="249"/>
      <c r="H152" s="252">
        <v>-7.649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246</v>
      </c>
      <c r="AU152" s="258" t="s">
        <v>95</v>
      </c>
      <c r="AV152" s="13" t="s">
        <v>95</v>
      </c>
      <c r="AW152" s="13" t="s">
        <v>40</v>
      </c>
      <c r="AX152" s="13" t="s">
        <v>85</v>
      </c>
      <c r="AY152" s="258" t="s">
        <v>176</v>
      </c>
    </row>
    <row r="153" spans="1:51" s="13" customFormat="1" ht="12">
      <c r="A153" s="13"/>
      <c r="B153" s="248"/>
      <c r="C153" s="249"/>
      <c r="D153" s="243" t="s">
        <v>246</v>
      </c>
      <c r="E153" s="250" t="s">
        <v>1</v>
      </c>
      <c r="F153" s="251" t="s">
        <v>867</v>
      </c>
      <c r="G153" s="249"/>
      <c r="H153" s="252">
        <v>83.81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246</v>
      </c>
      <c r="AU153" s="258" t="s">
        <v>95</v>
      </c>
      <c r="AV153" s="13" t="s">
        <v>95</v>
      </c>
      <c r="AW153" s="13" t="s">
        <v>40</v>
      </c>
      <c r="AX153" s="13" t="s">
        <v>85</v>
      </c>
      <c r="AY153" s="258" t="s">
        <v>176</v>
      </c>
    </row>
    <row r="154" spans="1:65" s="2" customFormat="1" ht="24.15" customHeight="1">
      <c r="A154" s="37"/>
      <c r="B154" s="38"/>
      <c r="C154" s="229" t="s">
        <v>213</v>
      </c>
      <c r="D154" s="229" t="s">
        <v>177</v>
      </c>
      <c r="E154" s="230" t="s">
        <v>315</v>
      </c>
      <c r="F154" s="231" t="s">
        <v>316</v>
      </c>
      <c r="G154" s="232" t="s">
        <v>300</v>
      </c>
      <c r="H154" s="233">
        <v>40</v>
      </c>
      <c r="I154" s="234"/>
      <c r="J154" s="235">
        <f>ROUND(I154*H154,2)</f>
        <v>0</v>
      </c>
      <c r="K154" s="236"/>
      <c r="L154" s="43"/>
      <c r="M154" s="237" t="s">
        <v>1</v>
      </c>
      <c r="N154" s="238" t="s">
        <v>50</v>
      </c>
      <c r="O154" s="90"/>
      <c r="P154" s="239">
        <f>O154*H154</f>
        <v>0</v>
      </c>
      <c r="Q154" s="239">
        <v>0.00868</v>
      </c>
      <c r="R154" s="239">
        <f>Q154*H154</f>
        <v>0.3472</v>
      </c>
      <c r="S154" s="239">
        <v>0</v>
      </c>
      <c r="T154" s="24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1" t="s">
        <v>196</v>
      </c>
      <c r="AT154" s="241" t="s">
        <v>177</v>
      </c>
      <c r="AU154" s="241" t="s">
        <v>95</v>
      </c>
      <c r="AY154" s="15" t="s">
        <v>176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5" t="s">
        <v>93</v>
      </c>
      <c r="BK154" s="242">
        <f>ROUND(I154*H154,2)</f>
        <v>0</v>
      </c>
      <c r="BL154" s="15" t="s">
        <v>196</v>
      </c>
      <c r="BM154" s="241" t="s">
        <v>868</v>
      </c>
    </row>
    <row r="155" spans="1:47" s="2" customFormat="1" ht="12">
      <c r="A155" s="37"/>
      <c r="B155" s="38"/>
      <c r="C155" s="39"/>
      <c r="D155" s="243" t="s">
        <v>183</v>
      </c>
      <c r="E155" s="39"/>
      <c r="F155" s="244" t="s">
        <v>318</v>
      </c>
      <c r="G155" s="39"/>
      <c r="H155" s="39"/>
      <c r="I155" s="245"/>
      <c r="J155" s="39"/>
      <c r="K155" s="39"/>
      <c r="L155" s="43"/>
      <c r="M155" s="246"/>
      <c r="N155" s="24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5" t="s">
        <v>183</v>
      </c>
      <c r="AU155" s="15" t="s">
        <v>95</v>
      </c>
    </row>
    <row r="156" spans="1:51" s="13" customFormat="1" ht="12">
      <c r="A156" s="13"/>
      <c r="B156" s="248"/>
      <c r="C156" s="249"/>
      <c r="D156" s="243" t="s">
        <v>246</v>
      </c>
      <c r="E156" s="250" t="s">
        <v>1</v>
      </c>
      <c r="F156" s="251" t="s">
        <v>303</v>
      </c>
      <c r="G156" s="249"/>
      <c r="H156" s="252">
        <v>40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8" t="s">
        <v>246</v>
      </c>
      <c r="AU156" s="258" t="s">
        <v>95</v>
      </c>
      <c r="AV156" s="13" t="s">
        <v>95</v>
      </c>
      <c r="AW156" s="13" t="s">
        <v>40</v>
      </c>
      <c r="AX156" s="13" t="s">
        <v>93</v>
      </c>
      <c r="AY156" s="258" t="s">
        <v>176</v>
      </c>
    </row>
    <row r="157" spans="1:65" s="2" customFormat="1" ht="24.15" customHeight="1">
      <c r="A157" s="37"/>
      <c r="B157" s="38"/>
      <c r="C157" s="229" t="s">
        <v>218</v>
      </c>
      <c r="D157" s="229" t="s">
        <v>177</v>
      </c>
      <c r="E157" s="230" t="s">
        <v>327</v>
      </c>
      <c r="F157" s="231" t="s">
        <v>328</v>
      </c>
      <c r="G157" s="232" t="s">
        <v>300</v>
      </c>
      <c r="H157" s="233">
        <v>60</v>
      </c>
      <c r="I157" s="234"/>
      <c r="J157" s="235">
        <f>ROUND(I157*H157,2)</f>
        <v>0</v>
      </c>
      <c r="K157" s="236"/>
      <c r="L157" s="43"/>
      <c r="M157" s="237" t="s">
        <v>1</v>
      </c>
      <c r="N157" s="238" t="s">
        <v>50</v>
      </c>
      <c r="O157" s="90"/>
      <c r="P157" s="239">
        <f>O157*H157</f>
        <v>0</v>
      </c>
      <c r="Q157" s="239">
        <v>0.0369</v>
      </c>
      <c r="R157" s="239">
        <f>Q157*H157</f>
        <v>2.214</v>
      </c>
      <c r="S157" s="239">
        <v>0</v>
      </c>
      <c r="T157" s="24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1" t="s">
        <v>196</v>
      </c>
      <c r="AT157" s="241" t="s">
        <v>177</v>
      </c>
      <c r="AU157" s="241" t="s">
        <v>95</v>
      </c>
      <c r="AY157" s="15" t="s">
        <v>176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5" t="s">
        <v>93</v>
      </c>
      <c r="BK157" s="242">
        <f>ROUND(I157*H157,2)</f>
        <v>0</v>
      </c>
      <c r="BL157" s="15" t="s">
        <v>196</v>
      </c>
      <c r="BM157" s="241" t="s">
        <v>869</v>
      </c>
    </row>
    <row r="158" spans="1:47" s="2" customFormat="1" ht="12">
      <c r="A158" s="37"/>
      <c r="B158" s="38"/>
      <c r="C158" s="39"/>
      <c r="D158" s="243" t="s">
        <v>183</v>
      </c>
      <c r="E158" s="39"/>
      <c r="F158" s="244" t="s">
        <v>330</v>
      </c>
      <c r="G158" s="39"/>
      <c r="H158" s="39"/>
      <c r="I158" s="245"/>
      <c r="J158" s="39"/>
      <c r="K158" s="39"/>
      <c r="L158" s="43"/>
      <c r="M158" s="246"/>
      <c r="N158" s="24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5" t="s">
        <v>183</v>
      </c>
      <c r="AU158" s="15" t="s">
        <v>95</v>
      </c>
    </row>
    <row r="159" spans="1:51" s="13" customFormat="1" ht="12">
      <c r="A159" s="13"/>
      <c r="B159" s="248"/>
      <c r="C159" s="249"/>
      <c r="D159" s="243" t="s">
        <v>246</v>
      </c>
      <c r="E159" s="250" t="s">
        <v>1</v>
      </c>
      <c r="F159" s="251" t="s">
        <v>568</v>
      </c>
      <c r="G159" s="249"/>
      <c r="H159" s="252">
        <v>60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246</v>
      </c>
      <c r="AU159" s="258" t="s">
        <v>95</v>
      </c>
      <c r="AV159" s="13" t="s">
        <v>95</v>
      </c>
      <c r="AW159" s="13" t="s">
        <v>40</v>
      </c>
      <c r="AX159" s="13" t="s">
        <v>93</v>
      </c>
      <c r="AY159" s="258" t="s">
        <v>176</v>
      </c>
    </row>
    <row r="160" spans="1:65" s="2" customFormat="1" ht="24.15" customHeight="1">
      <c r="A160" s="37"/>
      <c r="B160" s="38"/>
      <c r="C160" s="229" t="s">
        <v>223</v>
      </c>
      <c r="D160" s="229" t="s">
        <v>177</v>
      </c>
      <c r="E160" s="230" t="s">
        <v>332</v>
      </c>
      <c r="F160" s="231" t="s">
        <v>333</v>
      </c>
      <c r="G160" s="232" t="s">
        <v>334</v>
      </c>
      <c r="H160" s="233">
        <v>88.5</v>
      </c>
      <c r="I160" s="234"/>
      <c r="J160" s="235">
        <f>ROUND(I160*H160,2)</f>
        <v>0</v>
      </c>
      <c r="K160" s="236"/>
      <c r="L160" s="43"/>
      <c r="M160" s="237" t="s">
        <v>1</v>
      </c>
      <c r="N160" s="238" t="s">
        <v>50</v>
      </c>
      <c r="O160" s="90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1" t="s">
        <v>196</v>
      </c>
      <c r="AT160" s="241" t="s">
        <v>177</v>
      </c>
      <c r="AU160" s="241" t="s">
        <v>95</v>
      </c>
      <c r="AY160" s="15" t="s">
        <v>176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5" t="s">
        <v>93</v>
      </c>
      <c r="BK160" s="242">
        <f>ROUND(I160*H160,2)</f>
        <v>0</v>
      </c>
      <c r="BL160" s="15" t="s">
        <v>196</v>
      </c>
      <c r="BM160" s="241" t="s">
        <v>870</v>
      </c>
    </row>
    <row r="161" spans="1:47" s="2" customFormat="1" ht="12">
      <c r="A161" s="37"/>
      <c r="B161" s="38"/>
      <c r="C161" s="39"/>
      <c r="D161" s="243" t="s">
        <v>183</v>
      </c>
      <c r="E161" s="39"/>
      <c r="F161" s="244" t="s">
        <v>336</v>
      </c>
      <c r="G161" s="39"/>
      <c r="H161" s="39"/>
      <c r="I161" s="245"/>
      <c r="J161" s="39"/>
      <c r="K161" s="39"/>
      <c r="L161" s="43"/>
      <c r="M161" s="246"/>
      <c r="N161" s="24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183</v>
      </c>
      <c r="AU161" s="15" t="s">
        <v>95</v>
      </c>
    </row>
    <row r="162" spans="1:51" s="13" customFormat="1" ht="12">
      <c r="A162" s="13"/>
      <c r="B162" s="248"/>
      <c r="C162" s="249"/>
      <c r="D162" s="243" t="s">
        <v>246</v>
      </c>
      <c r="E162" s="250" t="s">
        <v>1</v>
      </c>
      <c r="F162" s="251" t="s">
        <v>871</v>
      </c>
      <c r="G162" s="249"/>
      <c r="H162" s="252">
        <v>88.5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8" t="s">
        <v>246</v>
      </c>
      <c r="AU162" s="258" t="s">
        <v>95</v>
      </c>
      <c r="AV162" s="13" t="s">
        <v>95</v>
      </c>
      <c r="AW162" s="13" t="s">
        <v>40</v>
      </c>
      <c r="AX162" s="13" t="s">
        <v>93</v>
      </c>
      <c r="AY162" s="258" t="s">
        <v>176</v>
      </c>
    </row>
    <row r="163" spans="1:65" s="2" customFormat="1" ht="24.15" customHeight="1">
      <c r="A163" s="37"/>
      <c r="B163" s="38"/>
      <c r="C163" s="229" t="s">
        <v>228</v>
      </c>
      <c r="D163" s="229" t="s">
        <v>177</v>
      </c>
      <c r="E163" s="230" t="s">
        <v>338</v>
      </c>
      <c r="F163" s="231" t="s">
        <v>339</v>
      </c>
      <c r="G163" s="232" t="s">
        <v>285</v>
      </c>
      <c r="H163" s="233">
        <v>32.5</v>
      </c>
      <c r="I163" s="234"/>
      <c r="J163" s="235">
        <f>ROUND(I163*H163,2)</f>
        <v>0</v>
      </c>
      <c r="K163" s="236"/>
      <c r="L163" s="43"/>
      <c r="M163" s="237" t="s">
        <v>1</v>
      </c>
      <c r="N163" s="238" t="s">
        <v>50</v>
      </c>
      <c r="O163" s="90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1" t="s">
        <v>196</v>
      </c>
      <c r="AT163" s="241" t="s">
        <v>177</v>
      </c>
      <c r="AU163" s="241" t="s">
        <v>95</v>
      </c>
      <c r="AY163" s="15" t="s">
        <v>176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5" t="s">
        <v>93</v>
      </c>
      <c r="BK163" s="242">
        <f>ROUND(I163*H163,2)</f>
        <v>0</v>
      </c>
      <c r="BL163" s="15" t="s">
        <v>196</v>
      </c>
      <c r="BM163" s="241" t="s">
        <v>872</v>
      </c>
    </row>
    <row r="164" spans="1:47" s="2" customFormat="1" ht="12">
      <c r="A164" s="37"/>
      <c r="B164" s="38"/>
      <c r="C164" s="39"/>
      <c r="D164" s="243" t="s">
        <v>183</v>
      </c>
      <c r="E164" s="39"/>
      <c r="F164" s="244" t="s">
        <v>341</v>
      </c>
      <c r="G164" s="39"/>
      <c r="H164" s="39"/>
      <c r="I164" s="245"/>
      <c r="J164" s="39"/>
      <c r="K164" s="39"/>
      <c r="L164" s="43"/>
      <c r="M164" s="246"/>
      <c r="N164" s="24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183</v>
      </c>
      <c r="AU164" s="15" t="s">
        <v>95</v>
      </c>
    </row>
    <row r="165" spans="1:51" s="13" customFormat="1" ht="12">
      <c r="A165" s="13"/>
      <c r="B165" s="248"/>
      <c r="C165" s="249"/>
      <c r="D165" s="243" t="s">
        <v>246</v>
      </c>
      <c r="E165" s="250" t="s">
        <v>1</v>
      </c>
      <c r="F165" s="251" t="s">
        <v>873</v>
      </c>
      <c r="G165" s="249"/>
      <c r="H165" s="252">
        <v>32.5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246</v>
      </c>
      <c r="AU165" s="258" t="s">
        <v>95</v>
      </c>
      <c r="AV165" s="13" t="s">
        <v>95</v>
      </c>
      <c r="AW165" s="13" t="s">
        <v>40</v>
      </c>
      <c r="AX165" s="13" t="s">
        <v>93</v>
      </c>
      <c r="AY165" s="258" t="s">
        <v>176</v>
      </c>
    </row>
    <row r="166" spans="1:65" s="2" customFormat="1" ht="33" customHeight="1">
      <c r="A166" s="37"/>
      <c r="B166" s="38"/>
      <c r="C166" s="229" t="s">
        <v>234</v>
      </c>
      <c r="D166" s="229" t="s">
        <v>177</v>
      </c>
      <c r="E166" s="230" t="s">
        <v>343</v>
      </c>
      <c r="F166" s="231" t="s">
        <v>344</v>
      </c>
      <c r="G166" s="232" t="s">
        <v>334</v>
      </c>
      <c r="H166" s="233">
        <v>46.788</v>
      </c>
      <c r="I166" s="234"/>
      <c r="J166" s="235">
        <f>ROUND(I166*H166,2)</f>
        <v>0</v>
      </c>
      <c r="K166" s="236"/>
      <c r="L166" s="43"/>
      <c r="M166" s="237" t="s">
        <v>1</v>
      </c>
      <c r="N166" s="238" t="s">
        <v>50</v>
      </c>
      <c r="O166" s="90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1" t="s">
        <v>196</v>
      </c>
      <c r="AT166" s="241" t="s">
        <v>177</v>
      </c>
      <c r="AU166" s="241" t="s">
        <v>95</v>
      </c>
      <c r="AY166" s="15" t="s">
        <v>176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5" t="s">
        <v>93</v>
      </c>
      <c r="BK166" s="242">
        <f>ROUND(I166*H166,2)</f>
        <v>0</v>
      </c>
      <c r="BL166" s="15" t="s">
        <v>196</v>
      </c>
      <c r="BM166" s="241" t="s">
        <v>874</v>
      </c>
    </row>
    <row r="167" spans="1:47" s="2" customFormat="1" ht="12">
      <c r="A167" s="37"/>
      <c r="B167" s="38"/>
      <c r="C167" s="39"/>
      <c r="D167" s="243" t="s">
        <v>183</v>
      </c>
      <c r="E167" s="39"/>
      <c r="F167" s="244" t="s">
        <v>346</v>
      </c>
      <c r="G167" s="39"/>
      <c r="H167" s="39"/>
      <c r="I167" s="245"/>
      <c r="J167" s="39"/>
      <c r="K167" s="39"/>
      <c r="L167" s="43"/>
      <c r="M167" s="246"/>
      <c r="N167" s="24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183</v>
      </c>
      <c r="AU167" s="15" t="s">
        <v>95</v>
      </c>
    </row>
    <row r="168" spans="1:51" s="13" customFormat="1" ht="12">
      <c r="A168" s="13"/>
      <c r="B168" s="248"/>
      <c r="C168" s="249"/>
      <c r="D168" s="243" t="s">
        <v>246</v>
      </c>
      <c r="E168" s="250" t="s">
        <v>1</v>
      </c>
      <c r="F168" s="251" t="s">
        <v>875</v>
      </c>
      <c r="G168" s="249"/>
      <c r="H168" s="252">
        <v>54.311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8" t="s">
        <v>246</v>
      </c>
      <c r="AU168" s="258" t="s">
        <v>95</v>
      </c>
      <c r="AV168" s="13" t="s">
        <v>95</v>
      </c>
      <c r="AW168" s="13" t="s">
        <v>40</v>
      </c>
      <c r="AX168" s="13" t="s">
        <v>85</v>
      </c>
      <c r="AY168" s="258" t="s">
        <v>176</v>
      </c>
    </row>
    <row r="169" spans="1:51" s="13" customFormat="1" ht="12">
      <c r="A169" s="13"/>
      <c r="B169" s="248"/>
      <c r="C169" s="249"/>
      <c r="D169" s="243" t="s">
        <v>246</v>
      </c>
      <c r="E169" s="250" t="s">
        <v>1</v>
      </c>
      <c r="F169" s="251" t="s">
        <v>876</v>
      </c>
      <c r="G169" s="249"/>
      <c r="H169" s="252">
        <v>-7.523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246</v>
      </c>
      <c r="AU169" s="258" t="s">
        <v>95</v>
      </c>
      <c r="AV169" s="13" t="s">
        <v>95</v>
      </c>
      <c r="AW169" s="13" t="s">
        <v>40</v>
      </c>
      <c r="AX169" s="13" t="s">
        <v>85</v>
      </c>
      <c r="AY169" s="258" t="s">
        <v>176</v>
      </c>
    </row>
    <row r="170" spans="1:65" s="2" customFormat="1" ht="37.8" customHeight="1">
      <c r="A170" s="37"/>
      <c r="B170" s="38"/>
      <c r="C170" s="229" t="s">
        <v>242</v>
      </c>
      <c r="D170" s="229" t="s">
        <v>177</v>
      </c>
      <c r="E170" s="230" t="s">
        <v>349</v>
      </c>
      <c r="F170" s="231" t="s">
        <v>350</v>
      </c>
      <c r="G170" s="232" t="s">
        <v>334</v>
      </c>
      <c r="H170" s="233">
        <v>3.42</v>
      </c>
      <c r="I170" s="234"/>
      <c r="J170" s="235">
        <f>ROUND(I170*H170,2)</f>
        <v>0</v>
      </c>
      <c r="K170" s="236"/>
      <c r="L170" s="43"/>
      <c r="M170" s="237" t="s">
        <v>1</v>
      </c>
      <c r="N170" s="238" t="s">
        <v>50</v>
      </c>
      <c r="O170" s="90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1" t="s">
        <v>196</v>
      </c>
      <c r="AT170" s="241" t="s">
        <v>177</v>
      </c>
      <c r="AU170" s="241" t="s">
        <v>95</v>
      </c>
      <c r="AY170" s="15" t="s">
        <v>176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5" t="s">
        <v>93</v>
      </c>
      <c r="BK170" s="242">
        <f>ROUND(I170*H170,2)</f>
        <v>0</v>
      </c>
      <c r="BL170" s="15" t="s">
        <v>196</v>
      </c>
      <c r="BM170" s="241" t="s">
        <v>877</v>
      </c>
    </row>
    <row r="171" spans="1:47" s="2" customFormat="1" ht="12">
      <c r="A171" s="37"/>
      <c r="B171" s="38"/>
      <c r="C171" s="39"/>
      <c r="D171" s="243" t="s">
        <v>183</v>
      </c>
      <c r="E171" s="39"/>
      <c r="F171" s="244" t="s">
        <v>352</v>
      </c>
      <c r="G171" s="39"/>
      <c r="H171" s="39"/>
      <c r="I171" s="245"/>
      <c r="J171" s="39"/>
      <c r="K171" s="39"/>
      <c r="L171" s="43"/>
      <c r="M171" s="246"/>
      <c r="N171" s="24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183</v>
      </c>
      <c r="AU171" s="15" t="s">
        <v>95</v>
      </c>
    </row>
    <row r="172" spans="1:51" s="13" customFormat="1" ht="12">
      <c r="A172" s="13"/>
      <c r="B172" s="248"/>
      <c r="C172" s="249"/>
      <c r="D172" s="243" t="s">
        <v>246</v>
      </c>
      <c r="E172" s="250" t="s">
        <v>1</v>
      </c>
      <c r="F172" s="251" t="s">
        <v>878</v>
      </c>
      <c r="G172" s="249"/>
      <c r="H172" s="252">
        <v>3.42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246</v>
      </c>
      <c r="AU172" s="258" t="s">
        <v>95</v>
      </c>
      <c r="AV172" s="13" t="s">
        <v>95</v>
      </c>
      <c r="AW172" s="13" t="s">
        <v>40</v>
      </c>
      <c r="AX172" s="13" t="s">
        <v>93</v>
      </c>
      <c r="AY172" s="258" t="s">
        <v>176</v>
      </c>
    </row>
    <row r="173" spans="1:65" s="2" customFormat="1" ht="33" customHeight="1">
      <c r="A173" s="37"/>
      <c r="B173" s="38"/>
      <c r="C173" s="229" t="s">
        <v>249</v>
      </c>
      <c r="D173" s="229" t="s">
        <v>177</v>
      </c>
      <c r="E173" s="230" t="s">
        <v>354</v>
      </c>
      <c r="F173" s="231" t="s">
        <v>355</v>
      </c>
      <c r="G173" s="232" t="s">
        <v>334</v>
      </c>
      <c r="H173" s="233">
        <v>46.788</v>
      </c>
      <c r="I173" s="234"/>
      <c r="J173" s="235">
        <f>ROUND(I173*H173,2)</f>
        <v>0</v>
      </c>
      <c r="K173" s="236"/>
      <c r="L173" s="43"/>
      <c r="M173" s="237" t="s">
        <v>1</v>
      </c>
      <c r="N173" s="238" t="s">
        <v>50</v>
      </c>
      <c r="O173" s="90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1" t="s">
        <v>196</v>
      </c>
      <c r="AT173" s="241" t="s">
        <v>177</v>
      </c>
      <c r="AU173" s="241" t="s">
        <v>95</v>
      </c>
      <c r="AY173" s="15" t="s">
        <v>176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5" t="s">
        <v>93</v>
      </c>
      <c r="BK173" s="242">
        <f>ROUND(I173*H173,2)</f>
        <v>0</v>
      </c>
      <c r="BL173" s="15" t="s">
        <v>196</v>
      </c>
      <c r="BM173" s="241" t="s">
        <v>879</v>
      </c>
    </row>
    <row r="174" spans="1:47" s="2" customFormat="1" ht="12">
      <c r="A174" s="37"/>
      <c r="B174" s="38"/>
      <c r="C174" s="39"/>
      <c r="D174" s="243" t="s">
        <v>183</v>
      </c>
      <c r="E174" s="39"/>
      <c r="F174" s="244" t="s">
        <v>357</v>
      </c>
      <c r="G174" s="39"/>
      <c r="H174" s="39"/>
      <c r="I174" s="245"/>
      <c r="J174" s="39"/>
      <c r="K174" s="39"/>
      <c r="L174" s="43"/>
      <c r="M174" s="246"/>
      <c r="N174" s="24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183</v>
      </c>
      <c r="AU174" s="15" t="s">
        <v>95</v>
      </c>
    </row>
    <row r="175" spans="1:51" s="13" customFormat="1" ht="12">
      <c r="A175" s="13"/>
      <c r="B175" s="248"/>
      <c r="C175" s="249"/>
      <c r="D175" s="243" t="s">
        <v>246</v>
      </c>
      <c r="E175" s="250" t="s">
        <v>1</v>
      </c>
      <c r="F175" s="251" t="s">
        <v>875</v>
      </c>
      <c r="G175" s="249"/>
      <c r="H175" s="252">
        <v>54.311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246</v>
      </c>
      <c r="AU175" s="258" t="s">
        <v>95</v>
      </c>
      <c r="AV175" s="13" t="s">
        <v>95</v>
      </c>
      <c r="AW175" s="13" t="s">
        <v>40</v>
      </c>
      <c r="AX175" s="13" t="s">
        <v>85</v>
      </c>
      <c r="AY175" s="258" t="s">
        <v>176</v>
      </c>
    </row>
    <row r="176" spans="1:51" s="13" customFormat="1" ht="12">
      <c r="A176" s="13"/>
      <c r="B176" s="248"/>
      <c r="C176" s="249"/>
      <c r="D176" s="243" t="s">
        <v>246</v>
      </c>
      <c r="E176" s="250" t="s">
        <v>1</v>
      </c>
      <c r="F176" s="251" t="s">
        <v>876</v>
      </c>
      <c r="G176" s="249"/>
      <c r="H176" s="252">
        <v>-7.523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246</v>
      </c>
      <c r="AU176" s="258" t="s">
        <v>95</v>
      </c>
      <c r="AV176" s="13" t="s">
        <v>95</v>
      </c>
      <c r="AW176" s="13" t="s">
        <v>40</v>
      </c>
      <c r="AX176" s="13" t="s">
        <v>85</v>
      </c>
      <c r="AY176" s="258" t="s">
        <v>176</v>
      </c>
    </row>
    <row r="177" spans="1:65" s="2" customFormat="1" ht="37.8" customHeight="1">
      <c r="A177" s="37"/>
      <c r="B177" s="38"/>
      <c r="C177" s="229" t="s">
        <v>8</v>
      </c>
      <c r="D177" s="229" t="s">
        <v>177</v>
      </c>
      <c r="E177" s="230" t="s">
        <v>359</v>
      </c>
      <c r="F177" s="231" t="s">
        <v>360</v>
      </c>
      <c r="G177" s="232" t="s">
        <v>334</v>
      </c>
      <c r="H177" s="233">
        <v>2.28</v>
      </c>
      <c r="I177" s="234"/>
      <c r="J177" s="235">
        <f>ROUND(I177*H177,2)</f>
        <v>0</v>
      </c>
      <c r="K177" s="236"/>
      <c r="L177" s="43"/>
      <c r="M177" s="237" t="s">
        <v>1</v>
      </c>
      <c r="N177" s="238" t="s">
        <v>50</v>
      </c>
      <c r="O177" s="90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196</v>
      </c>
      <c r="AT177" s="241" t="s">
        <v>177</v>
      </c>
      <c r="AU177" s="241" t="s">
        <v>95</v>
      </c>
      <c r="AY177" s="15" t="s">
        <v>176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5" t="s">
        <v>93</v>
      </c>
      <c r="BK177" s="242">
        <f>ROUND(I177*H177,2)</f>
        <v>0</v>
      </c>
      <c r="BL177" s="15" t="s">
        <v>196</v>
      </c>
      <c r="BM177" s="241" t="s">
        <v>880</v>
      </c>
    </row>
    <row r="178" spans="1:47" s="2" customFormat="1" ht="12">
      <c r="A178" s="37"/>
      <c r="B178" s="38"/>
      <c r="C178" s="39"/>
      <c r="D178" s="243" t="s">
        <v>183</v>
      </c>
      <c r="E178" s="39"/>
      <c r="F178" s="244" t="s">
        <v>362</v>
      </c>
      <c r="G178" s="39"/>
      <c r="H178" s="39"/>
      <c r="I178" s="245"/>
      <c r="J178" s="39"/>
      <c r="K178" s="39"/>
      <c r="L178" s="43"/>
      <c r="M178" s="246"/>
      <c r="N178" s="24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183</v>
      </c>
      <c r="AU178" s="15" t="s">
        <v>95</v>
      </c>
    </row>
    <row r="179" spans="1:51" s="13" customFormat="1" ht="12">
      <c r="A179" s="13"/>
      <c r="B179" s="248"/>
      <c r="C179" s="249"/>
      <c r="D179" s="243" t="s">
        <v>246</v>
      </c>
      <c r="E179" s="250" t="s">
        <v>1</v>
      </c>
      <c r="F179" s="251" t="s">
        <v>881</v>
      </c>
      <c r="G179" s="249"/>
      <c r="H179" s="252">
        <v>2.28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246</v>
      </c>
      <c r="AU179" s="258" t="s">
        <v>95</v>
      </c>
      <c r="AV179" s="13" t="s">
        <v>95</v>
      </c>
      <c r="AW179" s="13" t="s">
        <v>40</v>
      </c>
      <c r="AX179" s="13" t="s">
        <v>93</v>
      </c>
      <c r="AY179" s="258" t="s">
        <v>176</v>
      </c>
    </row>
    <row r="180" spans="1:65" s="2" customFormat="1" ht="33" customHeight="1">
      <c r="A180" s="37"/>
      <c r="B180" s="38"/>
      <c r="C180" s="229" t="s">
        <v>258</v>
      </c>
      <c r="D180" s="229" t="s">
        <v>177</v>
      </c>
      <c r="E180" s="230" t="s">
        <v>364</v>
      </c>
      <c r="F180" s="231" t="s">
        <v>365</v>
      </c>
      <c r="G180" s="232" t="s">
        <v>334</v>
      </c>
      <c r="H180" s="233">
        <v>62.384</v>
      </c>
      <c r="I180" s="234"/>
      <c r="J180" s="235">
        <f>ROUND(I180*H180,2)</f>
        <v>0</v>
      </c>
      <c r="K180" s="236"/>
      <c r="L180" s="43"/>
      <c r="M180" s="237" t="s">
        <v>1</v>
      </c>
      <c r="N180" s="238" t="s">
        <v>50</v>
      </c>
      <c r="O180" s="90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196</v>
      </c>
      <c r="AT180" s="241" t="s">
        <v>177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196</v>
      </c>
      <c r="BM180" s="241" t="s">
        <v>882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367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51" s="13" customFormat="1" ht="12">
      <c r="A182" s="13"/>
      <c r="B182" s="248"/>
      <c r="C182" s="249"/>
      <c r="D182" s="243" t="s">
        <v>246</v>
      </c>
      <c r="E182" s="250" t="s">
        <v>1</v>
      </c>
      <c r="F182" s="251" t="s">
        <v>883</v>
      </c>
      <c r="G182" s="249"/>
      <c r="H182" s="252">
        <v>72.414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246</v>
      </c>
      <c r="AU182" s="258" t="s">
        <v>95</v>
      </c>
      <c r="AV182" s="13" t="s">
        <v>95</v>
      </c>
      <c r="AW182" s="13" t="s">
        <v>40</v>
      </c>
      <c r="AX182" s="13" t="s">
        <v>85</v>
      </c>
      <c r="AY182" s="258" t="s">
        <v>176</v>
      </c>
    </row>
    <row r="183" spans="1:51" s="13" customFormat="1" ht="12">
      <c r="A183" s="13"/>
      <c r="B183" s="248"/>
      <c r="C183" s="249"/>
      <c r="D183" s="243" t="s">
        <v>246</v>
      </c>
      <c r="E183" s="250" t="s">
        <v>1</v>
      </c>
      <c r="F183" s="251" t="s">
        <v>884</v>
      </c>
      <c r="G183" s="249"/>
      <c r="H183" s="252">
        <v>-10.03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246</v>
      </c>
      <c r="AU183" s="258" t="s">
        <v>95</v>
      </c>
      <c r="AV183" s="13" t="s">
        <v>95</v>
      </c>
      <c r="AW183" s="13" t="s">
        <v>40</v>
      </c>
      <c r="AX183" s="13" t="s">
        <v>85</v>
      </c>
      <c r="AY183" s="258" t="s">
        <v>176</v>
      </c>
    </row>
    <row r="184" spans="1:65" s="2" customFormat="1" ht="44.25" customHeight="1">
      <c r="A184" s="37"/>
      <c r="B184" s="38"/>
      <c r="C184" s="229" t="s">
        <v>188</v>
      </c>
      <c r="D184" s="229" t="s">
        <v>177</v>
      </c>
      <c r="E184" s="230" t="s">
        <v>885</v>
      </c>
      <c r="F184" s="231" t="s">
        <v>886</v>
      </c>
      <c r="G184" s="232" t="s">
        <v>300</v>
      </c>
      <c r="H184" s="233">
        <v>330</v>
      </c>
      <c r="I184" s="234"/>
      <c r="J184" s="235">
        <f>ROUND(I184*H184,2)</f>
        <v>0</v>
      </c>
      <c r="K184" s="236"/>
      <c r="L184" s="43"/>
      <c r="M184" s="237" t="s">
        <v>1</v>
      </c>
      <c r="N184" s="238" t="s">
        <v>50</v>
      </c>
      <c r="O184" s="90"/>
      <c r="P184" s="239">
        <f>O184*H184</f>
        <v>0</v>
      </c>
      <c r="Q184" s="239">
        <v>0.0018</v>
      </c>
      <c r="R184" s="239">
        <f>Q184*H184</f>
        <v>0.594</v>
      </c>
      <c r="S184" s="239">
        <v>0</v>
      </c>
      <c r="T184" s="24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1" t="s">
        <v>196</v>
      </c>
      <c r="AT184" s="241" t="s">
        <v>177</v>
      </c>
      <c r="AU184" s="241" t="s">
        <v>95</v>
      </c>
      <c r="AY184" s="15" t="s">
        <v>176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5" t="s">
        <v>93</v>
      </c>
      <c r="BK184" s="242">
        <f>ROUND(I184*H184,2)</f>
        <v>0</v>
      </c>
      <c r="BL184" s="15" t="s">
        <v>196</v>
      </c>
      <c r="BM184" s="241" t="s">
        <v>887</v>
      </c>
    </row>
    <row r="185" spans="1:47" s="2" customFormat="1" ht="12">
      <c r="A185" s="37"/>
      <c r="B185" s="38"/>
      <c r="C185" s="39"/>
      <c r="D185" s="243" t="s">
        <v>183</v>
      </c>
      <c r="E185" s="39"/>
      <c r="F185" s="244" t="s">
        <v>888</v>
      </c>
      <c r="G185" s="39"/>
      <c r="H185" s="39"/>
      <c r="I185" s="245"/>
      <c r="J185" s="39"/>
      <c r="K185" s="39"/>
      <c r="L185" s="43"/>
      <c r="M185" s="246"/>
      <c r="N185" s="24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5" t="s">
        <v>183</v>
      </c>
      <c r="AU185" s="15" t="s">
        <v>95</v>
      </c>
    </row>
    <row r="186" spans="1:51" s="13" customFormat="1" ht="12">
      <c r="A186" s="13"/>
      <c r="B186" s="248"/>
      <c r="C186" s="249"/>
      <c r="D186" s="243" t="s">
        <v>246</v>
      </c>
      <c r="E186" s="250" t="s">
        <v>1</v>
      </c>
      <c r="F186" s="251" t="s">
        <v>889</v>
      </c>
      <c r="G186" s="249"/>
      <c r="H186" s="252">
        <v>330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246</v>
      </c>
      <c r="AU186" s="258" t="s">
        <v>95</v>
      </c>
      <c r="AV186" s="13" t="s">
        <v>95</v>
      </c>
      <c r="AW186" s="13" t="s">
        <v>40</v>
      </c>
      <c r="AX186" s="13" t="s">
        <v>93</v>
      </c>
      <c r="AY186" s="258" t="s">
        <v>176</v>
      </c>
    </row>
    <row r="187" spans="1:65" s="2" customFormat="1" ht="21.75" customHeight="1">
      <c r="A187" s="37"/>
      <c r="B187" s="38"/>
      <c r="C187" s="229" t="s">
        <v>374</v>
      </c>
      <c r="D187" s="229" t="s">
        <v>177</v>
      </c>
      <c r="E187" s="230" t="s">
        <v>890</v>
      </c>
      <c r="F187" s="231" t="s">
        <v>891</v>
      </c>
      <c r="G187" s="232" t="s">
        <v>285</v>
      </c>
      <c r="H187" s="233">
        <v>288</v>
      </c>
      <c r="I187" s="234"/>
      <c r="J187" s="235">
        <f>ROUND(I187*H187,2)</f>
        <v>0</v>
      </c>
      <c r="K187" s="236"/>
      <c r="L187" s="43"/>
      <c r="M187" s="237" t="s">
        <v>1</v>
      </c>
      <c r="N187" s="238" t="s">
        <v>50</v>
      </c>
      <c r="O187" s="90"/>
      <c r="P187" s="239">
        <f>O187*H187</f>
        <v>0</v>
      </c>
      <c r="Q187" s="239">
        <v>0.00084</v>
      </c>
      <c r="R187" s="239">
        <f>Q187*H187</f>
        <v>0.24192000000000002</v>
      </c>
      <c r="S187" s="239">
        <v>0</v>
      </c>
      <c r="T187" s="24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1" t="s">
        <v>196</v>
      </c>
      <c r="AT187" s="241" t="s">
        <v>177</v>
      </c>
      <c r="AU187" s="241" t="s">
        <v>95</v>
      </c>
      <c r="AY187" s="15" t="s">
        <v>176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5" t="s">
        <v>93</v>
      </c>
      <c r="BK187" s="242">
        <f>ROUND(I187*H187,2)</f>
        <v>0</v>
      </c>
      <c r="BL187" s="15" t="s">
        <v>196</v>
      </c>
      <c r="BM187" s="241" t="s">
        <v>892</v>
      </c>
    </row>
    <row r="188" spans="1:47" s="2" customFormat="1" ht="12">
      <c r="A188" s="37"/>
      <c r="B188" s="38"/>
      <c r="C188" s="39"/>
      <c r="D188" s="243" t="s">
        <v>183</v>
      </c>
      <c r="E188" s="39"/>
      <c r="F188" s="244" t="s">
        <v>893</v>
      </c>
      <c r="G188" s="39"/>
      <c r="H188" s="39"/>
      <c r="I188" s="245"/>
      <c r="J188" s="39"/>
      <c r="K188" s="39"/>
      <c r="L188" s="43"/>
      <c r="M188" s="246"/>
      <c r="N188" s="24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5" t="s">
        <v>183</v>
      </c>
      <c r="AU188" s="15" t="s">
        <v>95</v>
      </c>
    </row>
    <row r="189" spans="1:51" s="13" customFormat="1" ht="12">
      <c r="A189" s="13"/>
      <c r="B189" s="248"/>
      <c r="C189" s="249"/>
      <c r="D189" s="243" t="s">
        <v>246</v>
      </c>
      <c r="E189" s="250" t="s">
        <v>1</v>
      </c>
      <c r="F189" s="251" t="s">
        <v>894</v>
      </c>
      <c r="G189" s="249"/>
      <c r="H189" s="252">
        <v>288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246</v>
      </c>
      <c r="AU189" s="258" t="s">
        <v>95</v>
      </c>
      <c r="AV189" s="13" t="s">
        <v>95</v>
      </c>
      <c r="AW189" s="13" t="s">
        <v>40</v>
      </c>
      <c r="AX189" s="13" t="s">
        <v>93</v>
      </c>
      <c r="AY189" s="258" t="s">
        <v>176</v>
      </c>
    </row>
    <row r="190" spans="1:65" s="2" customFormat="1" ht="24.15" customHeight="1">
      <c r="A190" s="37"/>
      <c r="B190" s="38"/>
      <c r="C190" s="229" t="s">
        <v>379</v>
      </c>
      <c r="D190" s="229" t="s">
        <v>177</v>
      </c>
      <c r="E190" s="230" t="s">
        <v>895</v>
      </c>
      <c r="F190" s="231" t="s">
        <v>896</v>
      </c>
      <c r="G190" s="232" t="s">
        <v>285</v>
      </c>
      <c r="H190" s="233">
        <v>288</v>
      </c>
      <c r="I190" s="234"/>
      <c r="J190" s="235">
        <f>ROUND(I190*H190,2)</f>
        <v>0</v>
      </c>
      <c r="K190" s="236"/>
      <c r="L190" s="43"/>
      <c r="M190" s="237" t="s">
        <v>1</v>
      </c>
      <c r="N190" s="238" t="s">
        <v>50</v>
      </c>
      <c r="O190" s="90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1" t="s">
        <v>196</v>
      </c>
      <c r="AT190" s="241" t="s">
        <v>177</v>
      </c>
      <c r="AU190" s="241" t="s">
        <v>95</v>
      </c>
      <c r="AY190" s="15" t="s">
        <v>176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5" t="s">
        <v>93</v>
      </c>
      <c r="BK190" s="242">
        <f>ROUND(I190*H190,2)</f>
        <v>0</v>
      </c>
      <c r="BL190" s="15" t="s">
        <v>196</v>
      </c>
      <c r="BM190" s="241" t="s">
        <v>897</v>
      </c>
    </row>
    <row r="191" spans="1:47" s="2" customFormat="1" ht="12">
      <c r="A191" s="37"/>
      <c r="B191" s="38"/>
      <c r="C191" s="39"/>
      <c r="D191" s="243" t="s">
        <v>183</v>
      </c>
      <c r="E191" s="39"/>
      <c r="F191" s="244" t="s">
        <v>898</v>
      </c>
      <c r="G191" s="39"/>
      <c r="H191" s="39"/>
      <c r="I191" s="245"/>
      <c r="J191" s="39"/>
      <c r="K191" s="39"/>
      <c r="L191" s="43"/>
      <c r="M191" s="246"/>
      <c r="N191" s="24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5" t="s">
        <v>183</v>
      </c>
      <c r="AU191" s="15" t="s">
        <v>95</v>
      </c>
    </row>
    <row r="192" spans="1:51" s="13" customFormat="1" ht="12">
      <c r="A192" s="13"/>
      <c r="B192" s="248"/>
      <c r="C192" s="249"/>
      <c r="D192" s="243" t="s">
        <v>246</v>
      </c>
      <c r="E192" s="250" t="s">
        <v>1</v>
      </c>
      <c r="F192" s="251" t="s">
        <v>894</v>
      </c>
      <c r="G192" s="249"/>
      <c r="H192" s="252">
        <v>288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8" t="s">
        <v>246</v>
      </c>
      <c r="AU192" s="258" t="s">
        <v>95</v>
      </c>
      <c r="AV192" s="13" t="s">
        <v>95</v>
      </c>
      <c r="AW192" s="13" t="s">
        <v>40</v>
      </c>
      <c r="AX192" s="13" t="s">
        <v>93</v>
      </c>
      <c r="AY192" s="258" t="s">
        <v>176</v>
      </c>
    </row>
    <row r="193" spans="1:65" s="2" customFormat="1" ht="24.15" customHeight="1">
      <c r="A193" s="37"/>
      <c r="B193" s="38"/>
      <c r="C193" s="229" t="s">
        <v>383</v>
      </c>
      <c r="D193" s="229" t="s">
        <v>177</v>
      </c>
      <c r="E193" s="230" t="s">
        <v>469</v>
      </c>
      <c r="F193" s="231" t="s">
        <v>470</v>
      </c>
      <c r="G193" s="232" t="s">
        <v>285</v>
      </c>
      <c r="H193" s="233">
        <v>30.5</v>
      </c>
      <c r="I193" s="234"/>
      <c r="J193" s="235">
        <f>ROUND(I193*H193,2)</f>
        <v>0</v>
      </c>
      <c r="K193" s="236"/>
      <c r="L193" s="43"/>
      <c r="M193" s="237" t="s">
        <v>1</v>
      </c>
      <c r="N193" s="238" t="s">
        <v>50</v>
      </c>
      <c r="O193" s="90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1" t="s">
        <v>196</v>
      </c>
      <c r="AT193" s="241" t="s">
        <v>177</v>
      </c>
      <c r="AU193" s="241" t="s">
        <v>95</v>
      </c>
      <c r="AY193" s="15" t="s">
        <v>176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5" t="s">
        <v>93</v>
      </c>
      <c r="BK193" s="242">
        <f>ROUND(I193*H193,2)</f>
        <v>0</v>
      </c>
      <c r="BL193" s="15" t="s">
        <v>196</v>
      </c>
      <c r="BM193" s="241" t="s">
        <v>899</v>
      </c>
    </row>
    <row r="194" spans="1:47" s="2" customFormat="1" ht="12">
      <c r="A194" s="37"/>
      <c r="B194" s="38"/>
      <c r="C194" s="39"/>
      <c r="D194" s="243" t="s">
        <v>183</v>
      </c>
      <c r="E194" s="39"/>
      <c r="F194" s="244" t="s">
        <v>472</v>
      </c>
      <c r="G194" s="39"/>
      <c r="H194" s="39"/>
      <c r="I194" s="245"/>
      <c r="J194" s="39"/>
      <c r="K194" s="39"/>
      <c r="L194" s="43"/>
      <c r="M194" s="246"/>
      <c r="N194" s="24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5" t="s">
        <v>183</v>
      </c>
      <c r="AU194" s="15" t="s">
        <v>95</v>
      </c>
    </row>
    <row r="195" spans="1:51" s="13" customFormat="1" ht="12">
      <c r="A195" s="13"/>
      <c r="B195" s="248"/>
      <c r="C195" s="249"/>
      <c r="D195" s="243" t="s">
        <v>246</v>
      </c>
      <c r="E195" s="250" t="s">
        <v>1</v>
      </c>
      <c r="F195" s="251" t="s">
        <v>900</v>
      </c>
      <c r="G195" s="249"/>
      <c r="H195" s="252">
        <v>30.5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246</v>
      </c>
      <c r="AU195" s="258" t="s">
        <v>95</v>
      </c>
      <c r="AV195" s="13" t="s">
        <v>95</v>
      </c>
      <c r="AW195" s="13" t="s">
        <v>40</v>
      </c>
      <c r="AX195" s="13" t="s">
        <v>93</v>
      </c>
      <c r="AY195" s="258" t="s">
        <v>176</v>
      </c>
    </row>
    <row r="196" spans="1:65" s="2" customFormat="1" ht="16.5" customHeight="1">
      <c r="A196" s="37"/>
      <c r="B196" s="38"/>
      <c r="C196" s="263" t="s">
        <v>7</v>
      </c>
      <c r="D196" s="263" t="s">
        <v>320</v>
      </c>
      <c r="E196" s="264" t="s">
        <v>474</v>
      </c>
      <c r="F196" s="265" t="s">
        <v>475</v>
      </c>
      <c r="G196" s="266" t="s">
        <v>476</v>
      </c>
      <c r="H196" s="267">
        <v>0.863</v>
      </c>
      <c r="I196" s="268"/>
      <c r="J196" s="269">
        <f>ROUND(I196*H196,2)</f>
        <v>0</v>
      </c>
      <c r="K196" s="270"/>
      <c r="L196" s="271"/>
      <c r="M196" s="272" t="s">
        <v>1</v>
      </c>
      <c r="N196" s="273" t="s">
        <v>50</v>
      </c>
      <c r="O196" s="90"/>
      <c r="P196" s="239">
        <f>O196*H196</f>
        <v>0</v>
      </c>
      <c r="Q196" s="239">
        <v>0.001</v>
      </c>
      <c r="R196" s="239">
        <f>Q196*H196</f>
        <v>0.000863</v>
      </c>
      <c r="S196" s="239">
        <v>0</v>
      </c>
      <c r="T196" s="24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1" t="s">
        <v>213</v>
      </c>
      <c r="AT196" s="241" t="s">
        <v>320</v>
      </c>
      <c r="AU196" s="241" t="s">
        <v>95</v>
      </c>
      <c r="AY196" s="15" t="s">
        <v>176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5" t="s">
        <v>93</v>
      </c>
      <c r="BK196" s="242">
        <f>ROUND(I196*H196,2)</f>
        <v>0</v>
      </c>
      <c r="BL196" s="15" t="s">
        <v>196</v>
      </c>
      <c r="BM196" s="241" t="s">
        <v>901</v>
      </c>
    </row>
    <row r="197" spans="1:47" s="2" customFormat="1" ht="12">
      <c r="A197" s="37"/>
      <c r="B197" s="38"/>
      <c r="C197" s="39"/>
      <c r="D197" s="243" t="s">
        <v>183</v>
      </c>
      <c r="E197" s="39"/>
      <c r="F197" s="244" t="s">
        <v>475</v>
      </c>
      <c r="G197" s="39"/>
      <c r="H197" s="39"/>
      <c r="I197" s="245"/>
      <c r="J197" s="39"/>
      <c r="K197" s="39"/>
      <c r="L197" s="43"/>
      <c r="M197" s="246"/>
      <c r="N197" s="247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5" t="s">
        <v>183</v>
      </c>
      <c r="AU197" s="15" t="s">
        <v>95</v>
      </c>
    </row>
    <row r="198" spans="1:51" s="13" customFormat="1" ht="12">
      <c r="A198" s="13"/>
      <c r="B198" s="248"/>
      <c r="C198" s="249"/>
      <c r="D198" s="243" t="s">
        <v>246</v>
      </c>
      <c r="E198" s="250" t="s">
        <v>1</v>
      </c>
      <c r="F198" s="251" t="s">
        <v>902</v>
      </c>
      <c r="G198" s="249"/>
      <c r="H198" s="252">
        <v>34.5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246</v>
      </c>
      <c r="AU198" s="258" t="s">
        <v>95</v>
      </c>
      <c r="AV198" s="13" t="s">
        <v>95</v>
      </c>
      <c r="AW198" s="13" t="s">
        <v>40</v>
      </c>
      <c r="AX198" s="13" t="s">
        <v>93</v>
      </c>
      <c r="AY198" s="258" t="s">
        <v>176</v>
      </c>
    </row>
    <row r="199" spans="1:51" s="13" customFormat="1" ht="12">
      <c r="A199" s="13"/>
      <c r="B199" s="248"/>
      <c r="C199" s="249"/>
      <c r="D199" s="243" t="s">
        <v>246</v>
      </c>
      <c r="E199" s="249"/>
      <c r="F199" s="251" t="s">
        <v>903</v>
      </c>
      <c r="G199" s="249"/>
      <c r="H199" s="252">
        <v>0.863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246</v>
      </c>
      <c r="AU199" s="258" t="s">
        <v>95</v>
      </c>
      <c r="AV199" s="13" t="s">
        <v>95</v>
      </c>
      <c r="AW199" s="13" t="s">
        <v>4</v>
      </c>
      <c r="AX199" s="13" t="s">
        <v>93</v>
      </c>
      <c r="AY199" s="258" t="s">
        <v>176</v>
      </c>
    </row>
    <row r="200" spans="1:65" s="2" customFormat="1" ht="24.15" customHeight="1">
      <c r="A200" s="37"/>
      <c r="B200" s="38"/>
      <c r="C200" s="229" t="s">
        <v>393</v>
      </c>
      <c r="D200" s="229" t="s">
        <v>177</v>
      </c>
      <c r="E200" s="230" t="s">
        <v>394</v>
      </c>
      <c r="F200" s="231" t="s">
        <v>395</v>
      </c>
      <c r="G200" s="232" t="s">
        <v>334</v>
      </c>
      <c r="H200" s="233">
        <v>191.052</v>
      </c>
      <c r="I200" s="234"/>
      <c r="J200" s="235">
        <f>ROUND(I200*H200,2)</f>
        <v>0</v>
      </c>
      <c r="K200" s="236"/>
      <c r="L200" s="43"/>
      <c r="M200" s="237" t="s">
        <v>1</v>
      </c>
      <c r="N200" s="238" t="s">
        <v>50</v>
      </c>
      <c r="O200" s="90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1" t="s">
        <v>196</v>
      </c>
      <c r="AT200" s="241" t="s">
        <v>177</v>
      </c>
      <c r="AU200" s="241" t="s">
        <v>95</v>
      </c>
      <c r="AY200" s="15" t="s">
        <v>176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5" t="s">
        <v>93</v>
      </c>
      <c r="BK200" s="242">
        <f>ROUND(I200*H200,2)</f>
        <v>0</v>
      </c>
      <c r="BL200" s="15" t="s">
        <v>196</v>
      </c>
      <c r="BM200" s="241" t="s">
        <v>904</v>
      </c>
    </row>
    <row r="201" spans="1:47" s="2" customFormat="1" ht="12">
      <c r="A201" s="37"/>
      <c r="B201" s="38"/>
      <c r="C201" s="39"/>
      <c r="D201" s="243" t="s">
        <v>183</v>
      </c>
      <c r="E201" s="39"/>
      <c r="F201" s="244" t="s">
        <v>397</v>
      </c>
      <c r="G201" s="39"/>
      <c r="H201" s="39"/>
      <c r="I201" s="245"/>
      <c r="J201" s="39"/>
      <c r="K201" s="39"/>
      <c r="L201" s="43"/>
      <c r="M201" s="246"/>
      <c r="N201" s="24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5" t="s">
        <v>183</v>
      </c>
      <c r="AU201" s="15" t="s">
        <v>95</v>
      </c>
    </row>
    <row r="202" spans="1:51" s="13" customFormat="1" ht="12">
      <c r="A202" s="13"/>
      <c r="B202" s="248"/>
      <c r="C202" s="249"/>
      <c r="D202" s="243" t="s">
        <v>246</v>
      </c>
      <c r="E202" s="250" t="s">
        <v>1</v>
      </c>
      <c r="F202" s="251" t="s">
        <v>905</v>
      </c>
      <c r="G202" s="249"/>
      <c r="H202" s="252">
        <v>221.562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246</v>
      </c>
      <c r="AU202" s="258" t="s">
        <v>95</v>
      </c>
      <c r="AV202" s="13" t="s">
        <v>95</v>
      </c>
      <c r="AW202" s="13" t="s">
        <v>40</v>
      </c>
      <c r="AX202" s="13" t="s">
        <v>85</v>
      </c>
      <c r="AY202" s="258" t="s">
        <v>176</v>
      </c>
    </row>
    <row r="203" spans="1:51" s="13" customFormat="1" ht="12">
      <c r="A203" s="13"/>
      <c r="B203" s="248"/>
      <c r="C203" s="249"/>
      <c r="D203" s="243" t="s">
        <v>246</v>
      </c>
      <c r="E203" s="250" t="s">
        <v>1</v>
      </c>
      <c r="F203" s="251" t="s">
        <v>906</v>
      </c>
      <c r="G203" s="249"/>
      <c r="H203" s="252">
        <v>-30.51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246</v>
      </c>
      <c r="AU203" s="258" t="s">
        <v>95</v>
      </c>
      <c r="AV203" s="13" t="s">
        <v>95</v>
      </c>
      <c r="AW203" s="13" t="s">
        <v>40</v>
      </c>
      <c r="AX203" s="13" t="s">
        <v>85</v>
      </c>
      <c r="AY203" s="258" t="s">
        <v>176</v>
      </c>
    </row>
    <row r="204" spans="1:65" s="2" customFormat="1" ht="24.15" customHeight="1">
      <c r="A204" s="37"/>
      <c r="B204" s="38"/>
      <c r="C204" s="229" t="s">
        <v>400</v>
      </c>
      <c r="D204" s="229" t="s">
        <v>177</v>
      </c>
      <c r="E204" s="230" t="s">
        <v>401</v>
      </c>
      <c r="F204" s="231" t="s">
        <v>907</v>
      </c>
      <c r="G204" s="232" t="s">
        <v>334</v>
      </c>
      <c r="H204" s="233">
        <v>131.368</v>
      </c>
      <c r="I204" s="234"/>
      <c r="J204" s="235">
        <f>ROUND(I204*H204,2)</f>
        <v>0</v>
      </c>
      <c r="K204" s="236"/>
      <c r="L204" s="43"/>
      <c r="M204" s="237" t="s">
        <v>1</v>
      </c>
      <c r="N204" s="238" t="s">
        <v>50</v>
      </c>
      <c r="O204" s="90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1" t="s">
        <v>196</v>
      </c>
      <c r="AT204" s="241" t="s">
        <v>177</v>
      </c>
      <c r="AU204" s="241" t="s">
        <v>95</v>
      </c>
      <c r="AY204" s="15" t="s">
        <v>176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5" t="s">
        <v>93</v>
      </c>
      <c r="BK204" s="242">
        <f>ROUND(I204*H204,2)</f>
        <v>0</v>
      </c>
      <c r="BL204" s="15" t="s">
        <v>196</v>
      </c>
      <c r="BM204" s="241" t="s">
        <v>908</v>
      </c>
    </row>
    <row r="205" spans="1:47" s="2" customFormat="1" ht="12">
      <c r="A205" s="37"/>
      <c r="B205" s="38"/>
      <c r="C205" s="39"/>
      <c r="D205" s="243" t="s">
        <v>183</v>
      </c>
      <c r="E205" s="39"/>
      <c r="F205" s="244" t="s">
        <v>404</v>
      </c>
      <c r="G205" s="39"/>
      <c r="H205" s="39"/>
      <c r="I205" s="245"/>
      <c r="J205" s="39"/>
      <c r="K205" s="39"/>
      <c r="L205" s="43"/>
      <c r="M205" s="246"/>
      <c r="N205" s="24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183</v>
      </c>
      <c r="AU205" s="15" t="s">
        <v>95</v>
      </c>
    </row>
    <row r="206" spans="1:51" s="13" customFormat="1" ht="12">
      <c r="A206" s="13"/>
      <c r="B206" s="248"/>
      <c r="C206" s="249"/>
      <c r="D206" s="243" t="s">
        <v>246</v>
      </c>
      <c r="E206" s="250" t="s">
        <v>1</v>
      </c>
      <c r="F206" s="251" t="s">
        <v>909</v>
      </c>
      <c r="G206" s="249"/>
      <c r="H206" s="252">
        <v>152.028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246</v>
      </c>
      <c r="AU206" s="258" t="s">
        <v>95</v>
      </c>
      <c r="AV206" s="13" t="s">
        <v>95</v>
      </c>
      <c r="AW206" s="13" t="s">
        <v>40</v>
      </c>
      <c r="AX206" s="13" t="s">
        <v>85</v>
      </c>
      <c r="AY206" s="258" t="s">
        <v>176</v>
      </c>
    </row>
    <row r="207" spans="1:51" s="13" customFormat="1" ht="12">
      <c r="A207" s="13"/>
      <c r="B207" s="248"/>
      <c r="C207" s="249"/>
      <c r="D207" s="243" t="s">
        <v>246</v>
      </c>
      <c r="E207" s="250" t="s">
        <v>1</v>
      </c>
      <c r="F207" s="251" t="s">
        <v>910</v>
      </c>
      <c r="G207" s="249"/>
      <c r="H207" s="252">
        <v>-20.66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246</v>
      </c>
      <c r="AU207" s="258" t="s">
        <v>95</v>
      </c>
      <c r="AV207" s="13" t="s">
        <v>95</v>
      </c>
      <c r="AW207" s="13" t="s">
        <v>40</v>
      </c>
      <c r="AX207" s="13" t="s">
        <v>85</v>
      </c>
      <c r="AY207" s="258" t="s">
        <v>176</v>
      </c>
    </row>
    <row r="208" spans="1:65" s="2" customFormat="1" ht="33" customHeight="1">
      <c r="A208" s="37"/>
      <c r="B208" s="38"/>
      <c r="C208" s="229" t="s">
        <v>407</v>
      </c>
      <c r="D208" s="229" t="s">
        <v>177</v>
      </c>
      <c r="E208" s="230" t="s">
        <v>408</v>
      </c>
      <c r="F208" s="231" t="s">
        <v>409</v>
      </c>
      <c r="G208" s="232" t="s">
        <v>334</v>
      </c>
      <c r="H208" s="233">
        <v>189.672</v>
      </c>
      <c r="I208" s="234"/>
      <c r="J208" s="235">
        <f>ROUND(I208*H208,2)</f>
        <v>0</v>
      </c>
      <c r="K208" s="236"/>
      <c r="L208" s="43"/>
      <c r="M208" s="237" t="s">
        <v>1</v>
      </c>
      <c r="N208" s="238" t="s">
        <v>50</v>
      </c>
      <c r="O208" s="90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41" t="s">
        <v>196</v>
      </c>
      <c r="AT208" s="241" t="s">
        <v>177</v>
      </c>
      <c r="AU208" s="241" t="s">
        <v>95</v>
      </c>
      <c r="AY208" s="15" t="s">
        <v>176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5" t="s">
        <v>93</v>
      </c>
      <c r="BK208" s="242">
        <f>ROUND(I208*H208,2)</f>
        <v>0</v>
      </c>
      <c r="BL208" s="15" t="s">
        <v>196</v>
      </c>
      <c r="BM208" s="241" t="s">
        <v>911</v>
      </c>
    </row>
    <row r="209" spans="1:47" s="2" customFormat="1" ht="12">
      <c r="A209" s="37"/>
      <c r="B209" s="38"/>
      <c r="C209" s="39"/>
      <c r="D209" s="243" t="s">
        <v>183</v>
      </c>
      <c r="E209" s="39"/>
      <c r="F209" s="244" t="s">
        <v>411</v>
      </c>
      <c r="G209" s="39"/>
      <c r="H209" s="39"/>
      <c r="I209" s="245"/>
      <c r="J209" s="39"/>
      <c r="K209" s="39"/>
      <c r="L209" s="43"/>
      <c r="M209" s="246"/>
      <c r="N209" s="247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5" t="s">
        <v>183</v>
      </c>
      <c r="AU209" s="15" t="s">
        <v>95</v>
      </c>
    </row>
    <row r="210" spans="1:51" s="13" customFormat="1" ht="12">
      <c r="A210" s="13"/>
      <c r="B210" s="248"/>
      <c r="C210" s="249"/>
      <c r="D210" s="243" t="s">
        <v>246</v>
      </c>
      <c r="E210" s="250" t="s">
        <v>1</v>
      </c>
      <c r="F210" s="251" t="s">
        <v>905</v>
      </c>
      <c r="G210" s="249"/>
      <c r="H210" s="252">
        <v>221.562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8" t="s">
        <v>246</v>
      </c>
      <c r="AU210" s="258" t="s">
        <v>95</v>
      </c>
      <c r="AV210" s="13" t="s">
        <v>95</v>
      </c>
      <c r="AW210" s="13" t="s">
        <v>40</v>
      </c>
      <c r="AX210" s="13" t="s">
        <v>85</v>
      </c>
      <c r="AY210" s="258" t="s">
        <v>176</v>
      </c>
    </row>
    <row r="211" spans="1:51" s="13" customFormat="1" ht="12">
      <c r="A211" s="13"/>
      <c r="B211" s="248"/>
      <c r="C211" s="249"/>
      <c r="D211" s="243" t="s">
        <v>246</v>
      </c>
      <c r="E211" s="250" t="s">
        <v>1</v>
      </c>
      <c r="F211" s="251" t="s">
        <v>912</v>
      </c>
      <c r="G211" s="249"/>
      <c r="H211" s="252">
        <v>-31.89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246</v>
      </c>
      <c r="AU211" s="258" t="s">
        <v>95</v>
      </c>
      <c r="AV211" s="13" t="s">
        <v>95</v>
      </c>
      <c r="AW211" s="13" t="s">
        <v>40</v>
      </c>
      <c r="AX211" s="13" t="s">
        <v>85</v>
      </c>
      <c r="AY211" s="258" t="s">
        <v>176</v>
      </c>
    </row>
    <row r="212" spans="1:65" s="2" customFormat="1" ht="37.8" customHeight="1">
      <c r="A212" s="37"/>
      <c r="B212" s="38"/>
      <c r="C212" s="229" t="s">
        <v>412</v>
      </c>
      <c r="D212" s="229" t="s">
        <v>177</v>
      </c>
      <c r="E212" s="230" t="s">
        <v>413</v>
      </c>
      <c r="F212" s="231" t="s">
        <v>913</v>
      </c>
      <c r="G212" s="232" t="s">
        <v>334</v>
      </c>
      <c r="H212" s="233">
        <v>129.328</v>
      </c>
      <c r="I212" s="234"/>
      <c r="J212" s="235">
        <f>ROUND(I212*H212,2)</f>
        <v>0</v>
      </c>
      <c r="K212" s="236"/>
      <c r="L212" s="43"/>
      <c r="M212" s="237" t="s">
        <v>1</v>
      </c>
      <c r="N212" s="238" t="s">
        <v>50</v>
      </c>
      <c r="O212" s="90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1" t="s">
        <v>196</v>
      </c>
      <c r="AT212" s="241" t="s">
        <v>177</v>
      </c>
      <c r="AU212" s="241" t="s">
        <v>95</v>
      </c>
      <c r="AY212" s="15" t="s">
        <v>176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5" t="s">
        <v>93</v>
      </c>
      <c r="BK212" s="242">
        <f>ROUND(I212*H212,2)</f>
        <v>0</v>
      </c>
      <c r="BL212" s="15" t="s">
        <v>196</v>
      </c>
      <c r="BM212" s="241" t="s">
        <v>914</v>
      </c>
    </row>
    <row r="213" spans="1:47" s="2" customFormat="1" ht="12">
      <c r="A213" s="37"/>
      <c r="B213" s="38"/>
      <c r="C213" s="39"/>
      <c r="D213" s="243" t="s">
        <v>183</v>
      </c>
      <c r="E213" s="39"/>
      <c r="F213" s="244" t="s">
        <v>416</v>
      </c>
      <c r="G213" s="39"/>
      <c r="H213" s="39"/>
      <c r="I213" s="245"/>
      <c r="J213" s="39"/>
      <c r="K213" s="39"/>
      <c r="L213" s="43"/>
      <c r="M213" s="246"/>
      <c r="N213" s="24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5" t="s">
        <v>183</v>
      </c>
      <c r="AU213" s="15" t="s">
        <v>95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915</v>
      </c>
      <c r="G214" s="249"/>
      <c r="H214" s="252">
        <v>150.588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85</v>
      </c>
      <c r="AY214" s="258" t="s">
        <v>176</v>
      </c>
    </row>
    <row r="215" spans="1:51" s="13" customFormat="1" ht="12">
      <c r="A215" s="13"/>
      <c r="B215" s="248"/>
      <c r="C215" s="249"/>
      <c r="D215" s="243" t="s">
        <v>246</v>
      </c>
      <c r="E215" s="250" t="s">
        <v>1</v>
      </c>
      <c r="F215" s="251" t="s">
        <v>916</v>
      </c>
      <c r="G215" s="249"/>
      <c r="H215" s="252">
        <v>-21.26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246</v>
      </c>
      <c r="AU215" s="258" t="s">
        <v>95</v>
      </c>
      <c r="AV215" s="13" t="s">
        <v>95</v>
      </c>
      <c r="AW215" s="13" t="s">
        <v>40</v>
      </c>
      <c r="AX215" s="13" t="s">
        <v>85</v>
      </c>
      <c r="AY215" s="258" t="s">
        <v>176</v>
      </c>
    </row>
    <row r="216" spans="1:65" s="2" customFormat="1" ht="33" customHeight="1">
      <c r="A216" s="37"/>
      <c r="B216" s="38"/>
      <c r="C216" s="229" t="s">
        <v>418</v>
      </c>
      <c r="D216" s="229" t="s">
        <v>177</v>
      </c>
      <c r="E216" s="230" t="s">
        <v>419</v>
      </c>
      <c r="F216" s="231" t="s">
        <v>420</v>
      </c>
      <c r="G216" s="232" t="s">
        <v>334</v>
      </c>
      <c r="H216" s="233">
        <v>16.711</v>
      </c>
      <c r="I216" s="234"/>
      <c r="J216" s="235">
        <f>ROUND(I216*H216,2)</f>
        <v>0</v>
      </c>
      <c r="K216" s="236"/>
      <c r="L216" s="43"/>
      <c r="M216" s="237" t="s">
        <v>1</v>
      </c>
      <c r="N216" s="238" t="s">
        <v>50</v>
      </c>
      <c r="O216" s="90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1" t="s">
        <v>196</v>
      </c>
      <c r="AT216" s="241" t="s">
        <v>177</v>
      </c>
      <c r="AU216" s="241" t="s">
        <v>95</v>
      </c>
      <c r="AY216" s="15" t="s">
        <v>176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5" t="s">
        <v>93</v>
      </c>
      <c r="BK216" s="242">
        <f>ROUND(I216*H216,2)</f>
        <v>0</v>
      </c>
      <c r="BL216" s="15" t="s">
        <v>196</v>
      </c>
      <c r="BM216" s="241" t="s">
        <v>917</v>
      </c>
    </row>
    <row r="217" spans="1:47" s="2" customFormat="1" ht="12">
      <c r="A217" s="37"/>
      <c r="B217" s="38"/>
      <c r="C217" s="39"/>
      <c r="D217" s="243" t="s">
        <v>183</v>
      </c>
      <c r="E217" s="39"/>
      <c r="F217" s="244" t="s">
        <v>422</v>
      </c>
      <c r="G217" s="39"/>
      <c r="H217" s="39"/>
      <c r="I217" s="245"/>
      <c r="J217" s="39"/>
      <c r="K217" s="39"/>
      <c r="L217" s="43"/>
      <c r="M217" s="246"/>
      <c r="N217" s="24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5" t="s">
        <v>183</v>
      </c>
      <c r="AU217" s="15" t="s">
        <v>95</v>
      </c>
    </row>
    <row r="218" spans="1:51" s="13" customFormat="1" ht="12">
      <c r="A218" s="13"/>
      <c r="B218" s="248"/>
      <c r="C218" s="249"/>
      <c r="D218" s="243" t="s">
        <v>246</v>
      </c>
      <c r="E218" s="250" t="s">
        <v>1</v>
      </c>
      <c r="F218" s="251" t="s">
        <v>918</v>
      </c>
      <c r="G218" s="249"/>
      <c r="H218" s="252">
        <v>16.711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246</v>
      </c>
      <c r="AU218" s="258" t="s">
        <v>95</v>
      </c>
      <c r="AV218" s="13" t="s">
        <v>95</v>
      </c>
      <c r="AW218" s="13" t="s">
        <v>40</v>
      </c>
      <c r="AX218" s="13" t="s">
        <v>85</v>
      </c>
      <c r="AY218" s="258" t="s">
        <v>176</v>
      </c>
    </row>
    <row r="219" spans="1:65" s="2" customFormat="1" ht="37.8" customHeight="1">
      <c r="A219" s="37"/>
      <c r="B219" s="38"/>
      <c r="C219" s="229" t="s">
        <v>424</v>
      </c>
      <c r="D219" s="229" t="s">
        <v>177</v>
      </c>
      <c r="E219" s="230" t="s">
        <v>425</v>
      </c>
      <c r="F219" s="231" t="s">
        <v>426</v>
      </c>
      <c r="G219" s="232" t="s">
        <v>334</v>
      </c>
      <c r="H219" s="233">
        <v>83.555</v>
      </c>
      <c r="I219" s="234"/>
      <c r="J219" s="235">
        <f>ROUND(I219*H219,2)</f>
        <v>0</v>
      </c>
      <c r="K219" s="236"/>
      <c r="L219" s="43"/>
      <c r="M219" s="237" t="s">
        <v>1</v>
      </c>
      <c r="N219" s="238" t="s">
        <v>50</v>
      </c>
      <c r="O219" s="90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1" t="s">
        <v>196</v>
      </c>
      <c r="AT219" s="241" t="s">
        <v>177</v>
      </c>
      <c r="AU219" s="241" t="s">
        <v>95</v>
      </c>
      <c r="AY219" s="15" t="s">
        <v>176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5" t="s">
        <v>93</v>
      </c>
      <c r="BK219" s="242">
        <f>ROUND(I219*H219,2)</f>
        <v>0</v>
      </c>
      <c r="BL219" s="15" t="s">
        <v>196</v>
      </c>
      <c r="BM219" s="241" t="s">
        <v>919</v>
      </c>
    </row>
    <row r="220" spans="1:47" s="2" customFormat="1" ht="12">
      <c r="A220" s="37"/>
      <c r="B220" s="38"/>
      <c r="C220" s="39"/>
      <c r="D220" s="243" t="s">
        <v>183</v>
      </c>
      <c r="E220" s="39"/>
      <c r="F220" s="244" t="s">
        <v>428</v>
      </c>
      <c r="G220" s="39"/>
      <c r="H220" s="39"/>
      <c r="I220" s="245"/>
      <c r="J220" s="39"/>
      <c r="K220" s="39"/>
      <c r="L220" s="43"/>
      <c r="M220" s="246"/>
      <c r="N220" s="24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5" t="s">
        <v>183</v>
      </c>
      <c r="AU220" s="15" t="s">
        <v>95</v>
      </c>
    </row>
    <row r="221" spans="1:51" s="13" customFormat="1" ht="12">
      <c r="A221" s="13"/>
      <c r="B221" s="248"/>
      <c r="C221" s="249"/>
      <c r="D221" s="243" t="s">
        <v>246</v>
      </c>
      <c r="E221" s="250" t="s">
        <v>1</v>
      </c>
      <c r="F221" s="251" t="s">
        <v>920</v>
      </c>
      <c r="G221" s="249"/>
      <c r="H221" s="252">
        <v>83.555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246</v>
      </c>
      <c r="AU221" s="258" t="s">
        <v>95</v>
      </c>
      <c r="AV221" s="13" t="s">
        <v>95</v>
      </c>
      <c r="AW221" s="13" t="s">
        <v>40</v>
      </c>
      <c r="AX221" s="13" t="s">
        <v>93</v>
      </c>
      <c r="AY221" s="258" t="s">
        <v>176</v>
      </c>
    </row>
    <row r="222" spans="1:65" s="2" customFormat="1" ht="37.8" customHeight="1">
      <c r="A222" s="37"/>
      <c r="B222" s="38"/>
      <c r="C222" s="229" t="s">
        <v>430</v>
      </c>
      <c r="D222" s="229" t="s">
        <v>177</v>
      </c>
      <c r="E222" s="230" t="s">
        <v>431</v>
      </c>
      <c r="F222" s="231" t="s">
        <v>432</v>
      </c>
      <c r="G222" s="232" t="s">
        <v>334</v>
      </c>
      <c r="H222" s="233">
        <v>64.664</v>
      </c>
      <c r="I222" s="234"/>
      <c r="J222" s="235">
        <f>ROUND(I222*H222,2)</f>
        <v>0</v>
      </c>
      <c r="K222" s="236"/>
      <c r="L222" s="43"/>
      <c r="M222" s="237" t="s">
        <v>1</v>
      </c>
      <c r="N222" s="238" t="s">
        <v>50</v>
      </c>
      <c r="O222" s="90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1" t="s">
        <v>196</v>
      </c>
      <c r="AT222" s="241" t="s">
        <v>177</v>
      </c>
      <c r="AU222" s="241" t="s">
        <v>95</v>
      </c>
      <c r="AY222" s="15" t="s">
        <v>176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5" t="s">
        <v>93</v>
      </c>
      <c r="BK222" s="242">
        <f>ROUND(I222*H222,2)</f>
        <v>0</v>
      </c>
      <c r="BL222" s="15" t="s">
        <v>196</v>
      </c>
      <c r="BM222" s="241" t="s">
        <v>921</v>
      </c>
    </row>
    <row r="223" spans="1:47" s="2" customFormat="1" ht="12">
      <c r="A223" s="37"/>
      <c r="B223" s="38"/>
      <c r="C223" s="39"/>
      <c r="D223" s="243" t="s">
        <v>183</v>
      </c>
      <c r="E223" s="39"/>
      <c r="F223" s="244" t="s">
        <v>434</v>
      </c>
      <c r="G223" s="39"/>
      <c r="H223" s="39"/>
      <c r="I223" s="245"/>
      <c r="J223" s="39"/>
      <c r="K223" s="39"/>
      <c r="L223" s="43"/>
      <c r="M223" s="246"/>
      <c r="N223" s="247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5" t="s">
        <v>183</v>
      </c>
      <c r="AU223" s="15" t="s">
        <v>95</v>
      </c>
    </row>
    <row r="224" spans="1:51" s="13" customFormat="1" ht="12">
      <c r="A224" s="13"/>
      <c r="B224" s="248"/>
      <c r="C224" s="249"/>
      <c r="D224" s="243" t="s">
        <v>246</v>
      </c>
      <c r="E224" s="250" t="s">
        <v>1</v>
      </c>
      <c r="F224" s="251" t="s">
        <v>922</v>
      </c>
      <c r="G224" s="249"/>
      <c r="H224" s="252">
        <v>75.294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246</v>
      </c>
      <c r="AU224" s="258" t="s">
        <v>95</v>
      </c>
      <c r="AV224" s="13" t="s">
        <v>95</v>
      </c>
      <c r="AW224" s="13" t="s">
        <v>40</v>
      </c>
      <c r="AX224" s="13" t="s">
        <v>85</v>
      </c>
      <c r="AY224" s="258" t="s">
        <v>176</v>
      </c>
    </row>
    <row r="225" spans="1:51" s="13" customFormat="1" ht="12">
      <c r="A225" s="13"/>
      <c r="B225" s="248"/>
      <c r="C225" s="249"/>
      <c r="D225" s="243" t="s">
        <v>246</v>
      </c>
      <c r="E225" s="250" t="s">
        <v>1</v>
      </c>
      <c r="F225" s="251" t="s">
        <v>923</v>
      </c>
      <c r="G225" s="249"/>
      <c r="H225" s="252">
        <v>-10.63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8" t="s">
        <v>246</v>
      </c>
      <c r="AU225" s="258" t="s">
        <v>95</v>
      </c>
      <c r="AV225" s="13" t="s">
        <v>95</v>
      </c>
      <c r="AW225" s="13" t="s">
        <v>40</v>
      </c>
      <c r="AX225" s="13" t="s">
        <v>85</v>
      </c>
      <c r="AY225" s="258" t="s">
        <v>176</v>
      </c>
    </row>
    <row r="226" spans="1:65" s="2" customFormat="1" ht="37.8" customHeight="1">
      <c r="A226" s="37"/>
      <c r="B226" s="38"/>
      <c r="C226" s="229" t="s">
        <v>435</v>
      </c>
      <c r="D226" s="229" t="s">
        <v>177</v>
      </c>
      <c r="E226" s="230" t="s">
        <v>436</v>
      </c>
      <c r="F226" s="231" t="s">
        <v>437</v>
      </c>
      <c r="G226" s="232" t="s">
        <v>334</v>
      </c>
      <c r="H226" s="233">
        <v>323.32</v>
      </c>
      <c r="I226" s="234"/>
      <c r="J226" s="235">
        <f>ROUND(I226*H226,2)</f>
        <v>0</v>
      </c>
      <c r="K226" s="236"/>
      <c r="L226" s="43"/>
      <c r="M226" s="237" t="s">
        <v>1</v>
      </c>
      <c r="N226" s="238" t="s">
        <v>50</v>
      </c>
      <c r="O226" s="90"/>
      <c r="P226" s="239">
        <f>O226*H226</f>
        <v>0</v>
      </c>
      <c r="Q226" s="239">
        <v>0</v>
      </c>
      <c r="R226" s="239">
        <f>Q226*H226</f>
        <v>0</v>
      </c>
      <c r="S226" s="239">
        <v>0</v>
      </c>
      <c r="T226" s="24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1" t="s">
        <v>196</v>
      </c>
      <c r="AT226" s="241" t="s">
        <v>177</v>
      </c>
      <c r="AU226" s="241" t="s">
        <v>95</v>
      </c>
      <c r="AY226" s="15" t="s">
        <v>176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5" t="s">
        <v>93</v>
      </c>
      <c r="BK226" s="242">
        <f>ROUND(I226*H226,2)</f>
        <v>0</v>
      </c>
      <c r="BL226" s="15" t="s">
        <v>196</v>
      </c>
      <c r="BM226" s="241" t="s">
        <v>924</v>
      </c>
    </row>
    <row r="227" spans="1:47" s="2" customFormat="1" ht="12">
      <c r="A227" s="37"/>
      <c r="B227" s="38"/>
      <c r="C227" s="39"/>
      <c r="D227" s="243" t="s">
        <v>183</v>
      </c>
      <c r="E227" s="39"/>
      <c r="F227" s="244" t="s">
        <v>439</v>
      </c>
      <c r="G227" s="39"/>
      <c r="H227" s="39"/>
      <c r="I227" s="245"/>
      <c r="J227" s="39"/>
      <c r="K227" s="39"/>
      <c r="L227" s="43"/>
      <c r="M227" s="246"/>
      <c r="N227" s="24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183</v>
      </c>
      <c r="AU227" s="15" t="s">
        <v>95</v>
      </c>
    </row>
    <row r="228" spans="1:51" s="13" customFormat="1" ht="12">
      <c r="A228" s="13"/>
      <c r="B228" s="248"/>
      <c r="C228" s="249"/>
      <c r="D228" s="243" t="s">
        <v>246</v>
      </c>
      <c r="E228" s="250" t="s">
        <v>1</v>
      </c>
      <c r="F228" s="251" t="s">
        <v>925</v>
      </c>
      <c r="G228" s="249"/>
      <c r="H228" s="252">
        <v>323.32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246</v>
      </c>
      <c r="AU228" s="258" t="s">
        <v>95</v>
      </c>
      <c r="AV228" s="13" t="s">
        <v>95</v>
      </c>
      <c r="AW228" s="13" t="s">
        <v>40</v>
      </c>
      <c r="AX228" s="13" t="s">
        <v>93</v>
      </c>
      <c r="AY228" s="258" t="s">
        <v>176</v>
      </c>
    </row>
    <row r="229" spans="1:65" s="2" customFormat="1" ht="16.5" customHeight="1">
      <c r="A229" s="37"/>
      <c r="B229" s="38"/>
      <c r="C229" s="229" t="s">
        <v>319</v>
      </c>
      <c r="D229" s="229" t="s">
        <v>177</v>
      </c>
      <c r="E229" s="230" t="s">
        <v>441</v>
      </c>
      <c r="F229" s="231" t="s">
        <v>442</v>
      </c>
      <c r="G229" s="232" t="s">
        <v>334</v>
      </c>
      <c r="H229" s="233">
        <v>81.375</v>
      </c>
      <c r="I229" s="234"/>
      <c r="J229" s="235">
        <f>ROUND(I229*H229,2)</f>
        <v>0</v>
      </c>
      <c r="K229" s="236"/>
      <c r="L229" s="43"/>
      <c r="M229" s="237" t="s">
        <v>1</v>
      </c>
      <c r="N229" s="238" t="s">
        <v>50</v>
      </c>
      <c r="O229" s="90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1" t="s">
        <v>196</v>
      </c>
      <c r="AT229" s="241" t="s">
        <v>177</v>
      </c>
      <c r="AU229" s="241" t="s">
        <v>95</v>
      </c>
      <c r="AY229" s="15" t="s">
        <v>176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5" t="s">
        <v>93</v>
      </c>
      <c r="BK229" s="242">
        <f>ROUND(I229*H229,2)</f>
        <v>0</v>
      </c>
      <c r="BL229" s="15" t="s">
        <v>196</v>
      </c>
      <c r="BM229" s="241" t="s">
        <v>926</v>
      </c>
    </row>
    <row r="230" spans="1:47" s="2" customFormat="1" ht="12">
      <c r="A230" s="37"/>
      <c r="B230" s="38"/>
      <c r="C230" s="39"/>
      <c r="D230" s="243" t="s">
        <v>183</v>
      </c>
      <c r="E230" s="39"/>
      <c r="F230" s="244" t="s">
        <v>444</v>
      </c>
      <c r="G230" s="39"/>
      <c r="H230" s="39"/>
      <c r="I230" s="245"/>
      <c r="J230" s="39"/>
      <c r="K230" s="39"/>
      <c r="L230" s="43"/>
      <c r="M230" s="246"/>
      <c r="N230" s="24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5" t="s">
        <v>183</v>
      </c>
      <c r="AU230" s="15" t="s">
        <v>95</v>
      </c>
    </row>
    <row r="231" spans="1:51" s="13" customFormat="1" ht="12">
      <c r="A231" s="13"/>
      <c r="B231" s="248"/>
      <c r="C231" s="249"/>
      <c r="D231" s="243" t="s">
        <v>246</v>
      </c>
      <c r="E231" s="250" t="s">
        <v>1</v>
      </c>
      <c r="F231" s="251" t="s">
        <v>927</v>
      </c>
      <c r="G231" s="249"/>
      <c r="H231" s="252">
        <v>81.375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8" t="s">
        <v>246</v>
      </c>
      <c r="AU231" s="258" t="s">
        <v>95</v>
      </c>
      <c r="AV231" s="13" t="s">
        <v>95</v>
      </c>
      <c r="AW231" s="13" t="s">
        <v>40</v>
      </c>
      <c r="AX231" s="13" t="s">
        <v>85</v>
      </c>
      <c r="AY231" s="258" t="s">
        <v>176</v>
      </c>
    </row>
    <row r="232" spans="1:65" s="2" customFormat="1" ht="33" customHeight="1">
      <c r="A232" s="37"/>
      <c r="B232" s="38"/>
      <c r="C232" s="229" t="s">
        <v>446</v>
      </c>
      <c r="D232" s="229" t="s">
        <v>177</v>
      </c>
      <c r="E232" s="230" t="s">
        <v>447</v>
      </c>
      <c r="F232" s="231" t="s">
        <v>448</v>
      </c>
      <c r="G232" s="232" t="s">
        <v>323</v>
      </c>
      <c r="H232" s="233">
        <v>162.75</v>
      </c>
      <c r="I232" s="234"/>
      <c r="J232" s="235">
        <f>ROUND(I232*H232,2)</f>
        <v>0</v>
      </c>
      <c r="K232" s="236"/>
      <c r="L232" s="43"/>
      <c r="M232" s="237" t="s">
        <v>1</v>
      </c>
      <c r="N232" s="238" t="s">
        <v>50</v>
      </c>
      <c r="O232" s="90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1" t="s">
        <v>196</v>
      </c>
      <c r="AT232" s="241" t="s">
        <v>177</v>
      </c>
      <c r="AU232" s="241" t="s">
        <v>95</v>
      </c>
      <c r="AY232" s="15" t="s">
        <v>176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5" t="s">
        <v>93</v>
      </c>
      <c r="BK232" s="242">
        <f>ROUND(I232*H232,2)</f>
        <v>0</v>
      </c>
      <c r="BL232" s="15" t="s">
        <v>196</v>
      </c>
      <c r="BM232" s="241" t="s">
        <v>928</v>
      </c>
    </row>
    <row r="233" spans="1:47" s="2" customFormat="1" ht="12">
      <c r="A233" s="37"/>
      <c r="B233" s="38"/>
      <c r="C233" s="39"/>
      <c r="D233" s="243" t="s">
        <v>183</v>
      </c>
      <c r="E233" s="39"/>
      <c r="F233" s="244" t="s">
        <v>450</v>
      </c>
      <c r="G233" s="39"/>
      <c r="H233" s="39"/>
      <c r="I233" s="245"/>
      <c r="J233" s="39"/>
      <c r="K233" s="39"/>
      <c r="L233" s="43"/>
      <c r="M233" s="246"/>
      <c r="N233" s="247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5" t="s">
        <v>183</v>
      </c>
      <c r="AU233" s="15" t="s">
        <v>95</v>
      </c>
    </row>
    <row r="234" spans="1:51" s="13" customFormat="1" ht="12">
      <c r="A234" s="13"/>
      <c r="B234" s="248"/>
      <c r="C234" s="249"/>
      <c r="D234" s="243" t="s">
        <v>246</v>
      </c>
      <c r="E234" s="250" t="s">
        <v>1</v>
      </c>
      <c r="F234" s="251" t="s">
        <v>929</v>
      </c>
      <c r="G234" s="249"/>
      <c r="H234" s="252">
        <v>162.75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8" t="s">
        <v>246</v>
      </c>
      <c r="AU234" s="258" t="s">
        <v>95</v>
      </c>
      <c r="AV234" s="13" t="s">
        <v>95</v>
      </c>
      <c r="AW234" s="13" t="s">
        <v>40</v>
      </c>
      <c r="AX234" s="13" t="s">
        <v>93</v>
      </c>
      <c r="AY234" s="258" t="s">
        <v>176</v>
      </c>
    </row>
    <row r="235" spans="1:65" s="2" customFormat="1" ht="24.15" customHeight="1">
      <c r="A235" s="37"/>
      <c r="B235" s="38"/>
      <c r="C235" s="229" t="s">
        <v>452</v>
      </c>
      <c r="D235" s="229" t="s">
        <v>177</v>
      </c>
      <c r="E235" s="230" t="s">
        <v>453</v>
      </c>
      <c r="F235" s="231" t="s">
        <v>454</v>
      </c>
      <c r="G235" s="232" t="s">
        <v>334</v>
      </c>
      <c r="H235" s="233">
        <v>87.622</v>
      </c>
      <c r="I235" s="234"/>
      <c r="J235" s="235">
        <f>ROUND(I235*H235,2)</f>
        <v>0</v>
      </c>
      <c r="K235" s="236"/>
      <c r="L235" s="43"/>
      <c r="M235" s="237" t="s">
        <v>1</v>
      </c>
      <c r="N235" s="238" t="s">
        <v>50</v>
      </c>
      <c r="O235" s="90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1" t="s">
        <v>196</v>
      </c>
      <c r="AT235" s="241" t="s">
        <v>177</v>
      </c>
      <c r="AU235" s="241" t="s">
        <v>95</v>
      </c>
      <c r="AY235" s="15" t="s">
        <v>176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5" t="s">
        <v>93</v>
      </c>
      <c r="BK235" s="242">
        <f>ROUND(I235*H235,2)</f>
        <v>0</v>
      </c>
      <c r="BL235" s="15" t="s">
        <v>196</v>
      </c>
      <c r="BM235" s="241" t="s">
        <v>930</v>
      </c>
    </row>
    <row r="236" spans="1:47" s="2" customFormat="1" ht="12">
      <c r="A236" s="37"/>
      <c r="B236" s="38"/>
      <c r="C236" s="39"/>
      <c r="D236" s="243" t="s">
        <v>183</v>
      </c>
      <c r="E236" s="39"/>
      <c r="F236" s="244" t="s">
        <v>456</v>
      </c>
      <c r="G236" s="39"/>
      <c r="H236" s="39"/>
      <c r="I236" s="245"/>
      <c r="J236" s="39"/>
      <c r="K236" s="39"/>
      <c r="L236" s="43"/>
      <c r="M236" s="246"/>
      <c r="N236" s="24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5" t="s">
        <v>183</v>
      </c>
      <c r="AU236" s="15" t="s">
        <v>95</v>
      </c>
    </row>
    <row r="237" spans="1:51" s="13" customFormat="1" ht="12">
      <c r="A237" s="13"/>
      <c r="B237" s="248"/>
      <c r="C237" s="249"/>
      <c r="D237" s="243" t="s">
        <v>246</v>
      </c>
      <c r="E237" s="250" t="s">
        <v>1</v>
      </c>
      <c r="F237" s="251" t="s">
        <v>931</v>
      </c>
      <c r="G237" s="249"/>
      <c r="H237" s="252">
        <v>186.06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8" t="s">
        <v>246</v>
      </c>
      <c r="AU237" s="258" t="s">
        <v>95</v>
      </c>
      <c r="AV237" s="13" t="s">
        <v>95</v>
      </c>
      <c r="AW237" s="13" t="s">
        <v>40</v>
      </c>
      <c r="AX237" s="13" t="s">
        <v>85</v>
      </c>
      <c r="AY237" s="258" t="s">
        <v>176</v>
      </c>
    </row>
    <row r="238" spans="1:51" s="13" customFormat="1" ht="12">
      <c r="A238" s="13"/>
      <c r="B238" s="248"/>
      <c r="C238" s="249"/>
      <c r="D238" s="243" t="s">
        <v>246</v>
      </c>
      <c r="E238" s="250" t="s">
        <v>1</v>
      </c>
      <c r="F238" s="251" t="s">
        <v>932</v>
      </c>
      <c r="G238" s="249"/>
      <c r="H238" s="252">
        <v>-50.518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246</v>
      </c>
      <c r="AU238" s="258" t="s">
        <v>95</v>
      </c>
      <c r="AV238" s="13" t="s">
        <v>95</v>
      </c>
      <c r="AW238" s="13" t="s">
        <v>40</v>
      </c>
      <c r="AX238" s="13" t="s">
        <v>85</v>
      </c>
      <c r="AY238" s="258" t="s">
        <v>176</v>
      </c>
    </row>
    <row r="239" spans="1:51" s="13" customFormat="1" ht="12">
      <c r="A239" s="13"/>
      <c r="B239" s="248"/>
      <c r="C239" s="249"/>
      <c r="D239" s="243" t="s">
        <v>246</v>
      </c>
      <c r="E239" s="250" t="s">
        <v>1</v>
      </c>
      <c r="F239" s="251" t="s">
        <v>933</v>
      </c>
      <c r="G239" s="249"/>
      <c r="H239" s="252">
        <v>-47.92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8" t="s">
        <v>246</v>
      </c>
      <c r="AU239" s="258" t="s">
        <v>95</v>
      </c>
      <c r="AV239" s="13" t="s">
        <v>95</v>
      </c>
      <c r="AW239" s="13" t="s">
        <v>40</v>
      </c>
      <c r="AX239" s="13" t="s">
        <v>85</v>
      </c>
      <c r="AY239" s="258" t="s">
        <v>176</v>
      </c>
    </row>
    <row r="240" spans="1:65" s="2" customFormat="1" ht="24.15" customHeight="1">
      <c r="A240" s="37"/>
      <c r="B240" s="38"/>
      <c r="C240" s="229" t="s">
        <v>833</v>
      </c>
      <c r="D240" s="229" t="s">
        <v>177</v>
      </c>
      <c r="E240" s="230" t="s">
        <v>462</v>
      </c>
      <c r="F240" s="231" t="s">
        <v>463</v>
      </c>
      <c r="G240" s="232" t="s">
        <v>334</v>
      </c>
      <c r="H240" s="233">
        <v>50.518</v>
      </c>
      <c r="I240" s="234"/>
      <c r="J240" s="235">
        <f>ROUND(I240*H240,2)</f>
        <v>0</v>
      </c>
      <c r="K240" s="236"/>
      <c r="L240" s="43"/>
      <c r="M240" s="237" t="s">
        <v>1</v>
      </c>
      <c r="N240" s="238" t="s">
        <v>50</v>
      </c>
      <c r="O240" s="90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1" t="s">
        <v>196</v>
      </c>
      <c r="AT240" s="241" t="s">
        <v>177</v>
      </c>
      <c r="AU240" s="241" t="s">
        <v>95</v>
      </c>
      <c r="AY240" s="15" t="s">
        <v>176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5" t="s">
        <v>93</v>
      </c>
      <c r="BK240" s="242">
        <f>ROUND(I240*H240,2)</f>
        <v>0</v>
      </c>
      <c r="BL240" s="15" t="s">
        <v>196</v>
      </c>
      <c r="BM240" s="241" t="s">
        <v>934</v>
      </c>
    </row>
    <row r="241" spans="1:47" s="2" customFormat="1" ht="12">
      <c r="A241" s="37"/>
      <c r="B241" s="38"/>
      <c r="C241" s="39"/>
      <c r="D241" s="243" t="s">
        <v>183</v>
      </c>
      <c r="E241" s="39"/>
      <c r="F241" s="244" t="s">
        <v>465</v>
      </c>
      <c r="G241" s="39"/>
      <c r="H241" s="39"/>
      <c r="I241" s="245"/>
      <c r="J241" s="39"/>
      <c r="K241" s="39"/>
      <c r="L241" s="43"/>
      <c r="M241" s="246"/>
      <c r="N241" s="24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5" t="s">
        <v>183</v>
      </c>
      <c r="AU241" s="15" t="s">
        <v>95</v>
      </c>
    </row>
    <row r="242" spans="1:51" s="13" customFormat="1" ht="12">
      <c r="A242" s="13"/>
      <c r="B242" s="248"/>
      <c r="C242" s="249"/>
      <c r="D242" s="243" t="s">
        <v>246</v>
      </c>
      <c r="E242" s="250" t="s">
        <v>1</v>
      </c>
      <c r="F242" s="251" t="s">
        <v>935</v>
      </c>
      <c r="G242" s="249"/>
      <c r="H242" s="252">
        <v>52.115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8" t="s">
        <v>246</v>
      </c>
      <c r="AU242" s="258" t="s">
        <v>95</v>
      </c>
      <c r="AV242" s="13" t="s">
        <v>95</v>
      </c>
      <c r="AW242" s="13" t="s">
        <v>40</v>
      </c>
      <c r="AX242" s="13" t="s">
        <v>85</v>
      </c>
      <c r="AY242" s="258" t="s">
        <v>176</v>
      </c>
    </row>
    <row r="243" spans="1:51" s="13" customFormat="1" ht="12">
      <c r="A243" s="13"/>
      <c r="B243" s="248"/>
      <c r="C243" s="249"/>
      <c r="D243" s="243" t="s">
        <v>246</v>
      </c>
      <c r="E243" s="250" t="s">
        <v>1</v>
      </c>
      <c r="F243" s="251" t="s">
        <v>936</v>
      </c>
      <c r="G243" s="249"/>
      <c r="H243" s="252">
        <v>-1.597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246</v>
      </c>
      <c r="AU243" s="258" t="s">
        <v>95</v>
      </c>
      <c r="AV243" s="13" t="s">
        <v>95</v>
      </c>
      <c r="AW243" s="13" t="s">
        <v>40</v>
      </c>
      <c r="AX243" s="13" t="s">
        <v>85</v>
      </c>
      <c r="AY243" s="258" t="s">
        <v>176</v>
      </c>
    </row>
    <row r="244" spans="1:63" s="12" customFormat="1" ht="22.8" customHeight="1">
      <c r="A244" s="12"/>
      <c r="B244" s="213"/>
      <c r="C244" s="214"/>
      <c r="D244" s="215" t="s">
        <v>84</v>
      </c>
      <c r="E244" s="227" t="s">
        <v>95</v>
      </c>
      <c r="F244" s="227" t="s">
        <v>479</v>
      </c>
      <c r="G244" s="214"/>
      <c r="H244" s="214"/>
      <c r="I244" s="217"/>
      <c r="J244" s="228">
        <f>BK244</f>
        <v>0</v>
      </c>
      <c r="K244" s="214"/>
      <c r="L244" s="219"/>
      <c r="M244" s="220"/>
      <c r="N244" s="221"/>
      <c r="O244" s="221"/>
      <c r="P244" s="222">
        <f>SUM(P245:P247)</f>
        <v>0</v>
      </c>
      <c r="Q244" s="221"/>
      <c r="R244" s="222">
        <f>SUM(R245:R247)</f>
        <v>0.81310775</v>
      </c>
      <c r="S244" s="221"/>
      <c r="T244" s="223">
        <f>SUM(T245:T247)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4" t="s">
        <v>93</v>
      </c>
      <c r="AT244" s="225" t="s">
        <v>84</v>
      </c>
      <c r="AU244" s="225" t="s">
        <v>93</v>
      </c>
      <c r="AY244" s="224" t="s">
        <v>176</v>
      </c>
      <c r="BK244" s="226">
        <f>SUM(BK245:BK247)</f>
        <v>0</v>
      </c>
    </row>
    <row r="245" spans="1:65" s="2" customFormat="1" ht="24.15" customHeight="1">
      <c r="A245" s="37"/>
      <c r="B245" s="38"/>
      <c r="C245" s="229" t="s">
        <v>461</v>
      </c>
      <c r="D245" s="229" t="s">
        <v>177</v>
      </c>
      <c r="E245" s="230" t="s">
        <v>937</v>
      </c>
      <c r="F245" s="231" t="s">
        <v>938</v>
      </c>
      <c r="G245" s="232" t="s">
        <v>334</v>
      </c>
      <c r="H245" s="233">
        <v>0.325</v>
      </c>
      <c r="I245" s="234"/>
      <c r="J245" s="235">
        <f>ROUND(I245*H245,2)</f>
        <v>0</v>
      </c>
      <c r="K245" s="236"/>
      <c r="L245" s="43"/>
      <c r="M245" s="237" t="s">
        <v>1</v>
      </c>
      <c r="N245" s="238" t="s">
        <v>50</v>
      </c>
      <c r="O245" s="90"/>
      <c r="P245" s="239">
        <f>O245*H245</f>
        <v>0</v>
      </c>
      <c r="Q245" s="239">
        <v>2.50187</v>
      </c>
      <c r="R245" s="239">
        <f>Q245*H245</f>
        <v>0.81310775</v>
      </c>
      <c r="S245" s="239">
        <v>0</v>
      </c>
      <c r="T245" s="24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1" t="s">
        <v>196</v>
      </c>
      <c r="AT245" s="241" t="s">
        <v>177</v>
      </c>
      <c r="AU245" s="241" t="s">
        <v>95</v>
      </c>
      <c r="AY245" s="15" t="s">
        <v>176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5" t="s">
        <v>93</v>
      </c>
      <c r="BK245" s="242">
        <f>ROUND(I245*H245,2)</f>
        <v>0</v>
      </c>
      <c r="BL245" s="15" t="s">
        <v>196</v>
      </c>
      <c r="BM245" s="241" t="s">
        <v>939</v>
      </c>
    </row>
    <row r="246" spans="1:47" s="2" customFormat="1" ht="12">
      <c r="A246" s="37"/>
      <c r="B246" s="38"/>
      <c r="C246" s="39"/>
      <c r="D246" s="243" t="s">
        <v>183</v>
      </c>
      <c r="E246" s="39"/>
      <c r="F246" s="244" t="s">
        <v>940</v>
      </c>
      <c r="G246" s="39"/>
      <c r="H246" s="39"/>
      <c r="I246" s="245"/>
      <c r="J246" s="39"/>
      <c r="K246" s="39"/>
      <c r="L246" s="43"/>
      <c r="M246" s="246"/>
      <c r="N246" s="24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183</v>
      </c>
      <c r="AU246" s="15" t="s">
        <v>95</v>
      </c>
    </row>
    <row r="247" spans="1:51" s="13" customFormat="1" ht="12">
      <c r="A247" s="13"/>
      <c r="B247" s="248"/>
      <c r="C247" s="249"/>
      <c r="D247" s="243" t="s">
        <v>246</v>
      </c>
      <c r="E247" s="250" t="s">
        <v>1</v>
      </c>
      <c r="F247" s="251" t="s">
        <v>941</v>
      </c>
      <c r="G247" s="249"/>
      <c r="H247" s="252">
        <v>0.325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246</v>
      </c>
      <c r="AU247" s="258" t="s">
        <v>95</v>
      </c>
      <c r="AV247" s="13" t="s">
        <v>95</v>
      </c>
      <c r="AW247" s="13" t="s">
        <v>40</v>
      </c>
      <c r="AX247" s="13" t="s">
        <v>93</v>
      </c>
      <c r="AY247" s="258" t="s">
        <v>176</v>
      </c>
    </row>
    <row r="248" spans="1:63" s="12" customFormat="1" ht="22.8" customHeight="1">
      <c r="A248" s="12"/>
      <c r="B248" s="213"/>
      <c r="C248" s="214"/>
      <c r="D248" s="215" t="s">
        <v>84</v>
      </c>
      <c r="E248" s="227" t="s">
        <v>129</v>
      </c>
      <c r="F248" s="227" t="s">
        <v>486</v>
      </c>
      <c r="G248" s="214"/>
      <c r="H248" s="214"/>
      <c r="I248" s="217"/>
      <c r="J248" s="228">
        <f>BK248</f>
        <v>0</v>
      </c>
      <c r="K248" s="214"/>
      <c r="L248" s="219"/>
      <c r="M248" s="220"/>
      <c r="N248" s="221"/>
      <c r="O248" s="221"/>
      <c r="P248" s="222">
        <f>SUM(P249:P251)</f>
        <v>0</v>
      </c>
      <c r="Q248" s="221"/>
      <c r="R248" s="222">
        <f>SUM(R249:R251)</f>
        <v>0</v>
      </c>
      <c r="S248" s="221"/>
      <c r="T248" s="223">
        <f>SUM(T249:T251)</f>
        <v>0.1408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4" t="s">
        <v>93</v>
      </c>
      <c r="AT248" s="225" t="s">
        <v>84</v>
      </c>
      <c r="AU248" s="225" t="s">
        <v>93</v>
      </c>
      <c r="AY248" s="224" t="s">
        <v>176</v>
      </c>
      <c r="BK248" s="226">
        <f>SUM(BK249:BK251)</f>
        <v>0</v>
      </c>
    </row>
    <row r="249" spans="1:65" s="2" customFormat="1" ht="24.15" customHeight="1">
      <c r="A249" s="37"/>
      <c r="B249" s="38"/>
      <c r="C249" s="229" t="s">
        <v>468</v>
      </c>
      <c r="D249" s="229" t="s">
        <v>177</v>
      </c>
      <c r="E249" s="230" t="s">
        <v>942</v>
      </c>
      <c r="F249" s="231" t="s">
        <v>943</v>
      </c>
      <c r="G249" s="232" t="s">
        <v>334</v>
      </c>
      <c r="H249" s="233">
        <v>0.064</v>
      </c>
      <c r="I249" s="234"/>
      <c r="J249" s="235">
        <f>ROUND(I249*H249,2)</f>
        <v>0</v>
      </c>
      <c r="K249" s="236"/>
      <c r="L249" s="43"/>
      <c r="M249" s="237" t="s">
        <v>1</v>
      </c>
      <c r="N249" s="238" t="s">
        <v>50</v>
      </c>
      <c r="O249" s="90"/>
      <c r="P249" s="239">
        <f>O249*H249</f>
        <v>0</v>
      </c>
      <c r="Q249" s="239">
        <v>0</v>
      </c>
      <c r="R249" s="239">
        <f>Q249*H249</f>
        <v>0</v>
      </c>
      <c r="S249" s="239">
        <v>2.2</v>
      </c>
      <c r="T249" s="240">
        <f>S249*H249</f>
        <v>0.1408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41" t="s">
        <v>196</v>
      </c>
      <c r="AT249" s="241" t="s">
        <v>177</v>
      </c>
      <c r="AU249" s="241" t="s">
        <v>95</v>
      </c>
      <c r="AY249" s="15" t="s">
        <v>176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5" t="s">
        <v>93</v>
      </c>
      <c r="BK249" s="242">
        <f>ROUND(I249*H249,2)</f>
        <v>0</v>
      </c>
      <c r="BL249" s="15" t="s">
        <v>196</v>
      </c>
      <c r="BM249" s="241" t="s">
        <v>944</v>
      </c>
    </row>
    <row r="250" spans="1:47" s="2" customFormat="1" ht="12">
      <c r="A250" s="37"/>
      <c r="B250" s="38"/>
      <c r="C250" s="39"/>
      <c r="D250" s="243" t="s">
        <v>183</v>
      </c>
      <c r="E250" s="39"/>
      <c r="F250" s="244" t="s">
        <v>945</v>
      </c>
      <c r="G250" s="39"/>
      <c r="H250" s="39"/>
      <c r="I250" s="245"/>
      <c r="J250" s="39"/>
      <c r="K250" s="39"/>
      <c r="L250" s="43"/>
      <c r="M250" s="246"/>
      <c r="N250" s="247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5" t="s">
        <v>183</v>
      </c>
      <c r="AU250" s="15" t="s">
        <v>95</v>
      </c>
    </row>
    <row r="251" spans="1:51" s="13" customFormat="1" ht="12">
      <c r="A251" s="13"/>
      <c r="B251" s="248"/>
      <c r="C251" s="249"/>
      <c r="D251" s="243" t="s">
        <v>246</v>
      </c>
      <c r="E251" s="250" t="s">
        <v>1</v>
      </c>
      <c r="F251" s="251" t="s">
        <v>946</v>
      </c>
      <c r="G251" s="249"/>
      <c r="H251" s="252">
        <v>0.064</v>
      </c>
      <c r="I251" s="253"/>
      <c r="J251" s="249"/>
      <c r="K251" s="249"/>
      <c r="L251" s="254"/>
      <c r="M251" s="255"/>
      <c r="N251" s="256"/>
      <c r="O251" s="256"/>
      <c r="P251" s="256"/>
      <c r="Q251" s="256"/>
      <c r="R251" s="256"/>
      <c r="S251" s="256"/>
      <c r="T251" s="25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8" t="s">
        <v>246</v>
      </c>
      <c r="AU251" s="258" t="s">
        <v>95</v>
      </c>
      <c r="AV251" s="13" t="s">
        <v>95</v>
      </c>
      <c r="AW251" s="13" t="s">
        <v>40</v>
      </c>
      <c r="AX251" s="13" t="s">
        <v>93</v>
      </c>
      <c r="AY251" s="258" t="s">
        <v>176</v>
      </c>
    </row>
    <row r="252" spans="1:63" s="12" customFormat="1" ht="22.8" customHeight="1">
      <c r="A252" s="12"/>
      <c r="B252" s="213"/>
      <c r="C252" s="214"/>
      <c r="D252" s="215" t="s">
        <v>84</v>
      </c>
      <c r="E252" s="227" t="s">
        <v>196</v>
      </c>
      <c r="F252" s="227" t="s">
        <v>493</v>
      </c>
      <c r="G252" s="214"/>
      <c r="H252" s="214"/>
      <c r="I252" s="217"/>
      <c r="J252" s="228">
        <f>BK252</f>
        <v>0</v>
      </c>
      <c r="K252" s="214"/>
      <c r="L252" s="219"/>
      <c r="M252" s="220"/>
      <c r="N252" s="221"/>
      <c r="O252" s="221"/>
      <c r="P252" s="222">
        <f>SUM(P253:P261)</f>
        <v>0</v>
      </c>
      <c r="Q252" s="221"/>
      <c r="R252" s="222">
        <f>SUM(R253:R261)</f>
        <v>18.174143750000002</v>
      </c>
      <c r="S252" s="221"/>
      <c r="T252" s="223">
        <f>SUM(T253:T261)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4" t="s">
        <v>93</v>
      </c>
      <c r="AT252" s="225" t="s">
        <v>84</v>
      </c>
      <c r="AU252" s="225" t="s">
        <v>93</v>
      </c>
      <c r="AY252" s="224" t="s">
        <v>176</v>
      </c>
      <c r="BK252" s="226">
        <f>SUM(BK253:BK261)</f>
        <v>0</v>
      </c>
    </row>
    <row r="253" spans="1:65" s="2" customFormat="1" ht="16.5" customHeight="1">
      <c r="A253" s="37"/>
      <c r="B253" s="38"/>
      <c r="C253" s="229" t="s">
        <v>473</v>
      </c>
      <c r="D253" s="229" t="s">
        <v>177</v>
      </c>
      <c r="E253" s="230" t="s">
        <v>499</v>
      </c>
      <c r="F253" s="231" t="s">
        <v>500</v>
      </c>
      <c r="G253" s="232" t="s">
        <v>334</v>
      </c>
      <c r="H253" s="233">
        <v>9.595</v>
      </c>
      <c r="I253" s="234"/>
      <c r="J253" s="235">
        <f>ROUND(I253*H253,2)</f>
        <v>0</v>
      </c>
      <c r="K253" s="236"/>
      <c r="L253" s="43"/>
      <c r="M253" s="237" t="s">
        <v>1</v>
      </c>
      <c r="N253" s="238" t="s">
        <v>50</v>
      </c>
      <c r="O253" s="90"/>
      <c r="P253" s="239">
        <f>O253*H253</f>
        <v>0</v>
      </c>
      <c r="Q253" s="239">
        <v>1.89077</v>
      </c>
      <c r="R253" s="239">
        <f>Q253*H253</f>
        <v>18.14193815</v>
      </c>
      <c r="S253" s="239">
        <v>0</v>
      </c>
      <c r="T253" s="24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41" t="s">
        <v>196</v>
      </c>
      <c r="AT253" s="241" t="s">
        <v>177</v>
      </c>
      <c r="AU253" s="241" t="s">
        <v>95</v>
      </c>
      <c r="AY253" s="15" t="s">
        <v>176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5" t="s">
        <v>93</v>
      </c>
      <c r="BK253" s="242">
        <f>ROUND(I253*H253,2)</f>
        <v>0</v>
      </c>
      <c r="BL253" s="15" t="s">
        <v>196</v>
      </c>
      <c r="BM253" s="241" t="s">
        <v>947</v>
      </c>
    </row>
    <row r="254" spans="1:47" s="2" customFormat="1" ht="12">
      <c r="A254" s="37"/>
      <c r="B254" s="38"/>
      <c r="C254" s="39"/>
      <c r="D254" s="243" t="s">
        <v>183</v>
      </c>
      <c r="E254" s="39"/>
      <c r="F254" s="244" t="s">
        <v>502</v>
      </c>
      <c r="G254" s="39"/>
      <c r="H254" s="39"/>
      <c r="I254" s="245"/>
      <c r="J254" s="39"/>
      <c r="K254" s="39"/>
      <c r="L254" s="43"/>
      <c r="M254" s="246"/>
      <c r="N254" s="247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5" t="s">
        <v>183</v>
      </c>
      <c r="AU254" s="15" t="s">
        <v>95</v>
      </c>
    </row>
    <row r="255" spans="1:51" s="13" customFormat="1" ht="12">
      <c r="A255" s="13"/>
      <c r="B255" s="248"/>
      <c r="C255" s="249"/>
      <c r="D255" s="243" t="s">
        <v>246</v>
      </c>
      <c r="E255" s="250" t="s">
        <v>1</v>
      </c>
      <c r="F255" s="251" t="s">
        <v>948</v>
      </c>
      <c r="G255" s="249"/>
      <c r="H255" s="252">
        <v>9.595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8" t="s">
        <v>246</v>
      </c>
      <c r="AU255" s="258" t="s">
        <v>95</v>
      </c>
      <c r="AV255" s="13" t="s">
        <v>95</v>
      </c>
      <c r="AW255" s="13" t="s">
        <v>40</v>
      </c>
      <c r="AX255" s="13" t="s">
        <v>85</v>
      </c>
      <c r="AY255" s="258" t="s">
        <v>176</v>
      </c>
    </row>
    <row r="256" spans="1:65" s="2" customFormat="1" ht="24.15" customHeight="1">
      <c r="A256" s="37"/>
      <c r="B256" s="38"/>
      <c r="C256" s="229" t="s">
        <v>480</v>
      </c>
      <c r="D256" s="229" t="s">
        <v>177</v>
      </c>
      <c r="E256" s="230" t="s">
        <v>949</v>
      </c>
      <c r="F256" s="231" t="s">
        <v>950</v>
      </c>
      <c r="G256" s="232" t="s">
        <v>334</v>
      </c>
      <c r="H256" s="233">
        <v>1</v>
      </c>
      <c r="I256" s="234"/>
      <c r="J256" s="235">
        <f>ROUND(I256*H256,2)</f>
        <v>0</v>
      </c>
      <c r="K256" s="236"/>
      <c r="L256" s="43"/>
      <c r="M256" s="237" t="s">
        <v>1</v>
      </c>
      <c r="N256" s="238" t="s">
        <v>50</v>
      </c>
      <c r="O256" s="90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1" t="s">
        <v>196</v>
      </c>
      <c r="AT256" s="241" t="s">
        <v>177</v>
      </c>
      <c r="AU256" s="241" t="s">
        <v>95</v>
      </c>
      <c r="AY256" s="15" t="s">
        <v>176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5" t="s">
        <v>93</v>
      </c>
      <c r="BK256" s="242">
        <f>ROUND(I256*H256,2)</f>
        <v>0</v>
      </c>
      <c r="BL256" s="15" t="s">
        <v>196</v>
      </c>
      <c r="BM256" s="241" t="s">
        <v>951</v>
      </c>
    </row>
    <row r="257" spans="1:47" s="2" customFormat="1" ht="12">
      <c r="A257" s="37"/>
      <c r="B257" s="38"/>
      <c r="C257" s="39"/>
      <c r="D257" s="243" t="s">
        <v>183</v>
      </c>
      <c r="E257" s="39"/>
      <c r="F257" s="244" t="s">
        <v>952</v>
      </c>
      <c r="G257" s="39"/>
      <c r="H257" s="39"/>
      <c r="I257" s="245"/>
      <c r="J257" s="39"/>
      <c r="K257" s="39"/>
      <c r="L257" s="43"/>
      <c r="M257" s="246"/>
      <c r="N257" s="24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183</v>
      </c>
      <c r="AU257" s="15" t="s">
        <v>95</v>
      </c>
    </row>
    <row r="258" spans="1:51" s="13" customFormat="1" ht="12">
      <c r="A258" s="13"/>
      <c r="B258" s="248"/>
      <c r="C258" s="249"/>
      <c r="D258" s="243" t="s">
        <v>246</v>
      </c>
      <c r="E258" s="250" t="s">
        <v>1</v>
      </c>
      <c r="F258" s="251" t="s">
        <v>953</v>
      </c>
      <c r="G258" s="249"/>
      <c r="H258" s="252">
        <v>1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246</v>
      </c>
      <c r="AU258" s="258" t="s">
        <v>95</v>
      </c>
      <c r="AV258" s="13" t="s">
        <v>95</v>
      </c>
      <c r="AW258" s="13" t="s">
        <v>40</v>
      </c>
      <c r="AX258" s="13" t="s">
        <v>93</v>
      </c>
      <c r="AY258" s="258" t="s">
        <v>176</v>
      </c>
    </row>
    <row r="259" spans="1:65" s="2" customFormat="1" ht="16.5" customHeight="1">
      <c r="A259" s="37"/>
      <c r="B259" s="38"/>
      <c r="C259" s="229" t="s">
        <v>487</v>
      </c>
      <c r="D259" s="229" t="s">
        <v>177</v>
      </c>
      <c r="E259" s="230" t="s">
        <v>954</v>
      </c>
      <c r="F259" s="231" t="s">
        <v>955</v>
      </c>
      <c r="G259" s="232" t="s">
        <v>285</v>
      </c>
      <c r="H259" s="233">
        <v>5.04</v>
      </c>
      <c r="I259" s="234"/>
      <c r="J259" s="235">
        <f>ROUND(I259*H259,2)</f>
        <v>0</v>
      </c>
      <c r="K259" s="236"/>
      <c r="L259" s="43"/>
      <c r="M259" s="237" t="s">
        <v>1</v>
      </c>
      <c r="N259" s="238" t="s">
        <v>50</v>
      </c>
      <c r="O259" s="90"/>
      <c r="P259" s="239">
        <f>O259*H259</f>
        <v>0</v>
      </c>
      <c r="Q259" s="239">
        <v>0.00639</v>
      </c>
      <c r="R259" s="239">
        <f>Q259*H259</f>
        <v>0.0322056</v>
      </c>
      <c r="S259" s="239">
        <v>0</v>
      </c>
      <c r="T259" s="24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1" t="s">
        <v>196</v>
      </c>
      <c r="AT259" s="241" t="s">
        <v>177</v>
      </c>
      <c r="AU259" s="241" t="s">
        <v>95</v>
      </c>
      <c r="AY259" s="15" t="s">
        <v>176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5" t="s">
        <v>93</v>
      </c>
      <c r="BK259" s="242">
        <f>ROUND(I259*H259,2)</f>
        <v>0</v>
      </c>
      <c r="BL259" s="15" t="s">
        <v>196</v>
      </c>
      <c r="BM259" s="241" t="s">
        <v>956</v>
      </c>
    </row>
    <row r="260" spans="1:47" s="2" customFormat="1" ht="12">
      <c r="A260" s="37"/>
      <c r="B260" s="38"/>
      <c r="C260" s="39"/>
      <c r="D260" s="243" t="s">
        <v>183</v>
      </c>
      <c r="E260" s="39"/>
      <c r="F260" s="244" t="s">
        <v>957</v>
      </c>
      <c r="G260" s="39"/>
      <c r="H260" s="39"/>
      <c r="I260" s="245"/>
      <c r="J260" s="39"/>
      <c r="K260" s="39"/>
      <c r="L260" s="43"/>
      <c r="M260" s="246"/>
      <c r="N260" s="247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5" t="s">
        <v>183</v>
      </c>
      <c r="AU260" s="15" t="s">
        <v>95</v>
      </c>
    </row>
    <row r="261" spans="1:51" s="13" customFormat="1" ht="12">
      <c r="A261" s="13"/>
      <c r="B261" s="248"/>
      <c r="C261" s="249"/>
      <c r="D261" s="243" t="s">
        <v>246</v>
      </c>
      <c r="E261" s="250" t="s">
        <v>1</v>
      </c>
      <c r="F261" s="251" t="s">
        <v>958</v>
      </c>
      <c r="G261" s="249"/>
      <c r="H261" s="252">
        <v>5.04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8" t="s">
        <v>246</v>
      </c>
      <c r="AU261" s="258" t="s">
        <v>95</v>
      </c>
      <c r="AV261" s="13" t="s">
        <v>95</v>
      </c>
      <c r="AW261" s="13" t="s">
        <v>40</v>
      </c>
      <c r="AX261" s="13" t="s">
        <v>85</v>
      </c>
      <c r="AY261" s="258" t="s">
        <v>176</v>
      </c>
    </row>
    <row r="262" spans="1:63" s="12" customFormat="1" ht="22.8" customHeight="1">
      <c r="A262" s="12"/>
      <c r="B262" s="213"/>
      <c r="C262" s="214"/>
      <c r="D262" s="215" t="s">
        <v>84</v>
      </c>
      <c r="E262" s="227" t="s">
        <v>175</v>
      </c>
      <c r="F262" s="227" t="s">
        <v>504</v>
      </c>
      <c r="G262" s="214"/>
      <c r="H262" s="214"/>
      <c r="I262" s="217"/>
      <c r="J262" s="228">
        <f>BK262</f>
        <v>0</v>
      </c>
      <c r="K262" s="214"/>
      <c r="L262" s="219"/>
      <c r="M262" s="220"/>
      <c r="N262" s="221"/>
      <c r="O262" s="221"/>
      <c r="P262" s="222">
        <f>SUM(P263:P286)</f>
        <v>0</v>
      </c>
      <c r="Q262" s="221"/>
      <c r="R262" s="222">
        <f>SUM(R263:R286)</f>
        <v>0.31543499999999997</v>
      </c>
      <c r="S262" s="221"/>
      <c r="T262" s="223">
        <f>SUM(T263:T286)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4" t="s">
        <v>93</v>
      </c>
      <c r="AT262" s="225" t="s">
        <v>84</v>
      </c>
      <c r="AU262" s="225" t="s">
        <v>93</v>
      </c>
      <c r="AY262" s="224" t="s">
        <v>176</v>
      </c>
      <c r="BK262" s="226">
        <f>SUM(BK263:BK286)</f>
        <v>0</v>
      </c>
    </row>
    <row r="263" spans="1:65" s="2" customFormat="1" ht="24.15" customHeight="1">
      <c r="A263" s="37"/>
      <c r="B263" s="38"/>
      <c r="C263" s="229" t="s">
        <v>494</v>
      </c>
      <c r="D263" s="229" t="s">
        <v>177</v>
      </c>
      <c r="E263" s="230" t="s">
        <v>506</v>
      </c>
      <c r="F263" s="231" t="s">
        <v>507</v>
      </c>
      <c r="G263" s="232" t="s">
        <v>285</v>
      </c>
      <c r="H263" s="233">
        <v>166</v>
      </c>
      <c r="I263" s="234"/>
      <c r="J263" s="235">
        <f>ROUND(I263*H263,2)</f>
        <v>0</v>
      </c>
      <c r="K263" s="236"/>
      <c r="L263" s="43"/>
      <c r="M263" s="237" t="s">
        <v>1</v>
      </c>
      <c r="N263" s="238" t="s">
        <v>50</v>
      </c>
      <c r="O263" s="90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41" t="s">
        <v>196</v>
      </c>
      <c r="AT263" s="241" t="s">
        <v>177</v>
      </c>
      <c r="AU263" s="241" t="s">
        <v>95</v>
      </c>
      <c r="AY263" s="15" t="s">
        <v>176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5" t="s">
        <v>93</v>
      </c>
      <c r="BK263" s="242">
        <f>ROUND(I263*H263,2)</f>
        <v>0</v>
      </c>
      <c r="BL263" s="15" t="s">
        <v>196</v>
      </c>
      <c r="BM263" s="241" t="s">
        <v>959</v>
      </c>
    </row>
    <row r="264" spans="1:47" s="2" customFormat="1" ht="12">
      <c r="A264" s="37"/>
      <c r="B264" s="38"/>
      <c r="C264" s="39"/>
      <c r="D264" s="243" t="s">
        <v>183</v>
      </c>
      <c r="E264" s="39"/>
      <c r="F264" s="244" t="s">
        <v>509</v>
      </c>
      <c r="G264" s="39"/>
      <c r="H264" s="39"/>
      <c r="I264" s="245"/>
      <c r="J264" s="39"/>
      <c r="K264" s="39"/>
      <c r="L264" s="43"/>
      <c r="M264" s="246"/>
      <c r="N264" s="24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183</v>
      </c>
      <c r="AU264" s="15" t="s">
        <v>95</v>
      </c>
    </row>
    <row r="265" spans="1:51" s="13" customFormat="1" ht="12">
      <c r="A265" s="13"/>
      <c r="B265" s="248"/>
      <c r="C265" s="249"/>
      <c r="D265" s="243" t="s">
        <v>246</v>
      </c>
      <c r="E265" s="250" t="s">
        <v>1</v>
      </c>
      <c r="F265" s="251" t="s">
        <v>960</v>
      </c>
      <c r="G265" s="249"/>
      <c r="H265" s="252">
        <v>166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246</v>
      </c>
      <c r="AU265" s="258" t="s">
        <v>95</v>
      </c>
      <c r="AV265" s="13" t="s">
        <v>95</v>
      </c>
      <c r="AW265" s="13" t="s">
        <v>40</v>
      </c>
      <c r="AX265" s="13" t="s">
        <v>93</v>
      </c>
      <c r="AY265" s="258" t="s">
        <v>176</v>
      </c>
    </row>
    <row r="266" spans="1:65" s="2" customFormat="1" ht="24.15" customHeight="1">
      <c r="A266" s="37"/>
      <c r="B266" s="38"/>
      <c r="C266" s="229" t="s">
        <v>303</v>
      </c>
      <c r="D266" s="229" t="s">
        <v>177</v>
      </c>
      <c r="E266" s="230" t="s">
        <v>512</v>
      </c>
      <c r="F266" s="231" t="s">
        <v>513</v>
      </c>
      <c r="G266" s="232" t="s">
        <v>285</v>
      </c>
      <c r="H266" s="233">
        <v>40.5</v>
      </c>
      <c r="I266" s="234"/>
      <c r="J266" s="235">
        <f>ROUND(I266*H266,2)</f>
        <v>0</v>
      </c>
      <c r="K266" s="236"/>
      <c r="L266" s="43"/>
      <c r="M266" s="237" t="s">
        <v>1</v>
      </c>
      <c r="N266" s="238" t="s">
        <v>50</v>
      </c>
      <c r="O266" s="90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1" t="s">
        <v>196</v>
      </c>
      <c r="AT266" s="241" t="s">
        <v>177</v>
      </c>
      <c r="AU266" s="241" t="s">
        <v>95</v>
      </c>
      <c r="AY266" s="15" t="s">
        <v>176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5" t="s">
        <v>93</v>
      </c>
      <c r="BK266" s="242">
        <f>ROUND(I266*H266,2)</f>
        <v>0</v>
      </c>
      <c r="BL266" s="15" t="s">
        <v>196</v>
      </c>
      <c r="BM266" s="241" t="s">
        <v>961</v>
      </c>
    </row>
    <row r="267" spans="1:47" s="2" customFormat="1" ht="12">
      <c r="A267" s="37"/>
      <c r="B267" s="38"/>
      <c r="C267" s="39"/>
      <c r="D267" s="243" t="s">
        <v>183</v>
      </c>
      <c r="E267" s="39"/>
      <c r="F267" s="244" t="s">
        <v>515</v>
      </c>
      <c r="G267" s="39"/>
      <c r="H267" s="39"/>
      <c r="I267" s="245"/>
      <c r="J267" s="39"/>
      <c r="K267" s="39"/>
      <c r="L267" s="43"/>
      <c r="M267" s="246"/>
      <c r="N267" s="247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5" t="s">
        <v>183</v>
      </c>
      <c r="AU267" s="15" t="s">
        <v>95</v>
      </c>
    </row>
    <row r="268" spans="1:51" s="13" customFormat="1" ht="12">
      <c r="A268" s="13"/>
      <c r="B268" s="248"/>
      <c r="C268" s="249"/>
      <c r="D268" s="243" t="s">
        <v>246</v>
      </c>
      <c r="E268" s="250" t="s">
        <v>1</v>
      </c>
      <c r="F268" s="251" t="s">
        <v>962</v>
      </c>
      <c r="G268" s="249"/>
      <c r="H268" s="252">
        <v>40.5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246</v>
      </c>
      <c r="AU268" s="258" t="s">
        <v>95</v>
      </c>
      <c r="AV268" s="13" t="s">
        <v>95</v>
      </c>
      <c r="AW268" s="13" t="s">
        <v>40</v>
      </c>
      <c r="AX268" s="13" t="s">
        <v>93</v>
      </c>
      <c r="AY268" s="258" t="s">
        <v>176</v>
      </c>
    </row>
    <row r="269" spans="1:65" s="2" customFormat="1" ht="24.15" customHeight="1">
      <c r="A269" s="37"/>
      <c r="B269" s="38"/>
      <c r="C269" s="229" t="s">
        <v>505</v>
      </c>
      <c r="D269" s="229" t="s">
        <v>177</v>
      </c>
      <c r="E269" s="230" t="s">
        <v>518</v>
      </c>
      <c r="F269" s="231" t="s">
        <v>519</v>
      </c>
      <c r="G269" s="232" t="s">
        <v>285</v>
      </c>
      <c r="H269" s="233">
        <v>40.5</v>
      </c>
      <c r="I269" s="234"/>
      <c r="J269" s="235">
        <f>ROUND(I269*H269,2)</f>
        <v>0</v>
      </c>
      <c r="K269" s="236"/>
      <c r="L269" s="43"/>
      <c r="M269" s="237" t="s">
        <v>1</v>
      </c>
      <c r="N269" s="238" t="s">
        <v>50</v>
      </c>
      <c r="O269" s="90"/>
      <c r="P269" s="239">
        <f>O269*H269</f>
        <v>0</v>
      </c>
      <c r="Q269" s="239">
        <v>0.00601</v>
      </c>
      <c r="R269" s="239">
        <f>Q269*H269</f>
        <v>0.24340499999999998</v>
      </c>
      <c r="S269" s="239">
        <v>0</v>
      </c>
      <c r="T269" s="24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1" t="s">
        <v>196</v>
      </c>
      <c r="AT269" s="241" t="s">
        <v>177</v>
      </c>
      <c r="AU269" s="241" t="s">
        <v>95</v>
      </c>
      <c r="AY269" s="15" t="s">
        <v>176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5" t="s">
        <v>93</v>
      </c>
      <c r="BK269" s="242">
        <f>ROUND(I269*H269,2)</f>
        <v>0</v>
      </c>
      <c r="BL269" s="15" t="s">
        <v>196</v>
      </c>
      <c r="BM269" s="241" t="s">
        <v>963</v>
      </c>
    </row>
    <row r="270" spans="1:47" s="2" customFormat="1" ht="12">
      <c r="A270" s="37"/>
      <c r="B270" s="38"/>
      <c r="C270" s="39"/>
      <c r="D270" s="243" t="s">
        <v>183</v>
      </c>
      <c r="E270" s="39"/>
      <c r="F270" s="244" t="s">
        <v>521</v>
      </c>
      <c r="G270" s="39"/>
      <c r="H270" s="39"/>
      <c r="I270" s="245"/>
      <c r="J270" s="39"/>
      <c r="K270" s="39"/>
      <c r="L270" s="43"/>
      <c r="M270" s="246"/>
      <c r="N270" s="247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5" t="s">
        <v>183</v>
      </c>
      <c r="AU270" s="15" t="s">
        <v>95</v>
      </c>
    </row>
    <row r="271" spans="1:51" s="13" customFormat="1" ht="12">
      <c r="A271" s="13"/>
      <c r="B271" s="248"/>
      <c r="C271" s="249"/>
      <c r="D271" s="243" t="s">
        <v>246</v>
      </c>
      <c r="E271" s="250" t="s">
        <v>1</v>
      </c>
      <c r="F271" s="251" t="s">
        <v>962</v>
      </c>
      <c r="G271" s="249"/>
      <c r="H271" s="252">
        <v>40.5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8" t="s">
        <v>246</v>
      </c>
      <c r="AU271" s="258" t="s">
        <v>95</v>
      </c>
      <c r="AV271" s="13" t="s">
        <v>95</v>
      </c>
      <c r="AW271" s="13" t="s">
        <v>40</v>
      </c>
      <c r="AX271" s="13" t="s">
        <v>93</v>
      </c>
      <c r="AY271" s="258" t="s">
        <v>176</v>
      </c>
    </row>
    <row r="272" spans="1:65" s="2" customFormat="1" ht="24.15" customHeight="1">
      <c r="A272" s="37"/>
      <c r="B272" s="38"/>
      <c r="C272" s="229" t="s">
        <v>511</v>
      </c>
      <c r="D272" s="229" t="s">
        <v>177</v>
      </c>
      <c r="E272" s="230" t="s">
        <v>524</v>
      </c>
      <c r="F272" s="231" t="s">
        <v>525</v>
      </c>
      <c r="G272" s="232" t="s">
        <v>285</v>
      </c>
      <c r="H272" s="233">
        <v>81</v>
      </c>
      <c r="I272" s="234"/>
      <c r="J272" s="235">
        <f>ROUND(I272*H272,2)</f>
        <v>0</v>
      </c>
      <c r="K272" s="236"/>
      <c r="L272" s="43"/>
      <c r="M272" s="237" t="s">
        <v>1</v>
      </c>
      <c r="N272" s="238" t="s">
        <v>50</v>
      </c>
      <c r="O272" s="90"/>
      <c r="P272" s="239">
        <f>O272*H272</f>
        <v>0</v>
      </c>
      <c r="Q272" s="239">
        <v>0.00071</v>
      </c>
      <c r="R272" s="239">
        <f>Q272*H272</f>
        <v>0.05751</v>
      </c>
      <c r="S272" s="239">
        <v>0</v>
      </c>
      <c r="T272" s="24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1" t="s">
        <v>196</v>
      </c>
      <c r="AT272" s="241" t="s">
        <v>177</v>
      </c>
      <c r="AU272" s="241" t="s">
        <v>95</v>
      </c>
      <c r="AY272" s="15" t="s">
        <v>176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5" t="s">
        <v>93</v>
      </c>
      <c r="BK272" s="242">
        <f>ROUND(I272*H272,2)</f>
        <v>0</v>
      </c>
      <c r="BL272" s="15" t="s">
        <v>196</v>
      </c>
      <c r="BM272" s="241" t="s">
        <v>964</v>
      </c>
    </row>
    <row r="273" spans="1:47" s="2" customFormat="1" ht="12">
      <c r="A273" s="37"/>
      <c r="B273" s="38"/>
      <c r="C273" s="39"/>
      <c r="D273" s="243" t="s">
        <v>183</v>
      </c>
      <c r="E273" s="39"/>
      <c r="F273" s="244" t="s">
        <v>527</v>
      </c>
      <c r="G273" s="39"/>
      <c r="H273" s="39"/>
      <c r="I273" s="245"/>
      <c r="J273" s="39"/>
      <c r="K273" s="39"/>
      <c r="L273" s="43"/>
      <c r="M273" s="246"/>
      <c r="N273" s="247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5" t="s">
        <v>183</v>
      </c>
      <c r="AU273" s="15" t="s">
        <v>95</v>
      </c>
    </row>
    <row r="274" spans="1:51" s="13" customFormat="1" ht="12">
      <c r="A274" s="13"/>
      <c r="B274" s="248"/>
      <c r="C274" s="249"/>
      <c r="D274" s="243" t="s">
        <v>246</v>
      </c>
      <c r="E274" s="250" t="s">
        <v>1</v>
      </c>
      <c r="F274" s="251" t="s">
        <v>965</v>
      </c>
      <c r="G274" s="249"/>
      <c r="H274" s="252">
        <v>81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8" t="s">
        <v>246</v>
      </c>
      <c r="AU274" s="258" t="s">
        <v>95</v>
      </c>
      <c r="AV274" s="13" t="s">
        <v>95</v>
      </c>
      <c r="AW274" s="13" t="s">
        <v>40</v>
      </c>
      <c r="AX274" s="13" t="s">
        <v>85</v>
      </c>
      <c r="AY274" s="258" t="s">
        <v>176</v>
      </c>
    </row>
    <row r="275" spans="1:65" s="2" customFormat="1" ht="33" customHeight="1">
      <c r="A275" s="37"/>
      <c r="B275" s="38"/>
      <c r="C275" s="229" t="s">
        <v>517</v>
      </c>
      <c r="D275" s="229" t="s">
        <v>177</v>
      </c>
      <c r="E275" s="230" t="s">
        <v>530</v>
      </c>
      <c r="F275" s="231" t="s">
        <v>531</v>
      </c>
      <c r="G275" s="232" t="s">
        <v>285</v>
      </c>
      <c r="H275" s="233">
        <v>40.5</v>
      </c>
      <c r="I275" s="234"/>
      <c r="J275" s="235">
        <f>ROUND(I275*H275,2)</f>
        <v>0</v>
      </c>
      <c r="K275" s="236"/>
      <c r="L275" s="43"/>
      <c r="M275" s="237" t="s">
        <v>1</v>
      </c>
      <c r="N275" s="238" t="s">
        <v>50</v>
      </c>
      <c r="O275" s="90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1" t="s">
        <v>196</v>
      </c>
      <c r="AT275" s="241" t="s">
        <v>177</v>
      </c>
      <c r="AU275" s="241" t="s">
        <v>95</v>
      </c>
      <c r="AY275" s="15" t="s">
        <v>176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5" t="s">
        <v>93</v>
      </c>
      <c r="BK275" s="242">
        <f>ROUND(I275*H275,2)</f>
        <v>0</v>
      </c>
      <c r="BL275" s="15" t="s">
        <v>196</v>
      </c>
      <c r="BM275" s="241" t="s">
        <v>966</v>
      </c>
    </row>
    <row r="276" spans="1:47" s="2" customFormat="1" ht="12">
      <c r="A276" s="37"/>
      <c r="B276" s="38"/>
      <c r="C276" s="39"/>
      <c r="D276" s="243" t="s">
        <v>183</v>
      </c>
      <c r="E276" s="39"/>
      <c r="F276" s="244" t="s">
        <v>533</v>
      </c>
      <c r="G276" s="39"/>
      <c r="H276" s="39"/>
      <c r="I276" s="245"/>
      <c r="J276" s="39"/>
      <c r="K276" s="39"/>
      <c r="L276" s="43"/>
      <c r="M276" s="246"/>
      <c r="N276" s="24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183</v>
      </c>
      <c r="AU276" s="15" t="s">
        <v>95</v>
      </c>
    </row>
    <row r="277" spans="1:51" s="13" customFormat="1" ht="12">
      <c r="A277" s="13"/>
      <c r="B277" s="248"/>
      <c r="C277" s="249"/>
      <c r="D277" s="243" t="s">
        <v>246</v>
      </c>
      <c r="E277" s="250" t="s">
        <v>1</v>
      </c>
      <c r="F277" s="251" t="s">
        <v>967</v>
      </c>
      <c r="G277" s="249"/>
      <c r="H277" s="252">
        <v>40.5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8" t="s">
        <v>246</v>
      </c>
      <c r="AU277" s="258" t="s">
        <v>95</v>
      </c>
      <c r="AV277" s="13" t="s">
        <v>95</v>
      </c>
      <c r="AW277" s="13" t="s">
        <v>40</v>
      </c>
      <c r="AX277" s="13" t="s">
        <v>93</v>
      </c>
      <c r="AY277" s="258" t="s">
        <v>176</v>
      </c>
    </row>
    <row r="278" spans="1:65" s="2" customFormat="1" ht="24.15" customHeight="1">
      <c r="A278" s="37"/>
      <c r="B278" s="38"/>
      <c r="C278" s="229" t="s">
        <v>523</v>
      </c>
      <c r="D278" s="229" t="s">
        <v>177</v>
      </c>
      <c r="E278" s="230" t="s">
        <v>535</v>
      </c>
      <c r="F278" s="231" t="s">
        <v>536</v>
      </c>
      <c r="G278" s="232" t="s">
        <v>285</v>
      </c>
      <c r="H278" s="233">
        <v>40.5</v>
      </c>
      <c r="I278" s="234"/>
      <c r="J278" s="235">
        <f>ROUND(I278*H278,2)</f>
        <v>0</v>
      </c>
      <c r="K278" s="236"/>
      <c r="L278" s="43"/>
      <c r="M278" s="237" t="s">
        <v>1</v>
      </c>
      <c r="N278" s="238" t="s">
        <v>50</v>
      </c>
      <c r="O278" s="90"/>
      <c r="P278" s="239">
        <f>O278*H278</f>
        <v>0</v>
      </c>
      <c r="Q278" s="239">
        <v>0</v>
      </c>
      <c r="R278" s="239">
        <f>Q278*H278</f>
        <v>0</v>
      </c>
      <c r="S278" s="239">
        <v>0</v>
      </c>
      <c r="T278" s="24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1" t="s">
        <v>196</v>
      </c>
      <c r="AT278" s="241" t="s">
        <v>177</v>
      </c>
      <c r="AU278" s="241" t="s">
        <v>95</v>
      </c>
      <c r="AY278" s="15" t="s">
        <v>176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5" t="s">
        <v>93</v>
      </c>
      <c r="BK278" s="242">
        <f>ROUND(I278*H278,2)</f>
        <v>0</v>
      </c>
      <c r="BL278" s="15" t="s">
        <v>196</v>
      </c>
      <c r="BM278" s="241" t="s">
        <v>968</v>
      </c>
    </row>
    <row r="279" spans="1:47" s="2" customFormat="1" ht="12">
      <c r="A279" s="37"/>
      <c r="B279" s="38"/>
      <c r="C279" s="39"/>
      <c r="D279" s="243" t="s">
        <v>183</v>
      </c>
      <c r="E279" s="39"/>
      <c r="F279" s="244" t="s">
        <v>538</v>
      </c>
      <c r="G279" s="39"/>
      <c r="H279" s="39"/>
      <c r="I279" s="245"/>
      <c r="J279" s="39"/>
      <c r="K279" s="39"/>
      <c r="L279" s="43"/>
      <c r="M279" s="246"/>
      <c r="N279" s="24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5" t="s">
        <v>183</v>
      </c>
      <c r="AU279" s="15" t="s">
        <v>95</v>
      </c>
    </row>
    <row r="280" spans="1:51" s="13" customFormat="1" ht="12">
      <c r="A280" s="13"/>
      <c r="B280" s="248"/>
      <c r="C280" s="249"/>
      <c r="D280" s="243" t="s">
        <v>246</v>
      </c>
      <c r="E280" s="250" t="s">
        <v>1</v>
      </c>
      <c r="F280" s="251" t="s">
        <v>967</v>
      </c>
      <c r="G280" s="249"/>
      <c r="H280" s="252">
        <v>40.5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246</v>
      </c>
      <c r="AU280" s="258" t="s">
        <v>95</v>
      </c>
      <c r="AV280" s="13" t="s">
        <v>95</v>
      </c>
      <c r="AW280" s="13" t="s">
        <v>40</v>
      </c>
      <c r="AX280" s="13" t="s">
        <v>93</v>
      </c>
      <c r="AY280" s="258" t="s">
        <v>176</v>
      </c>
    </row>
    <row r="281" spans="1:65" s="2" customFormat="1" ht="24.15" customHeight="1">
      <c r="A281" s="37"/>
      <c r="B281" s="38"/>
      <c r="C281" s="229" t="s">
        <v>529</v>
      </c>
      <c r="D281" s="229" t="s">
        <v>177</v>
      </c>
      <c r="E281" s="230" t="s">
        <v>540</v>
      </c>
      <c r="F281" s="231" t="s">
        <v>541</v>
      </c>
      <c r="G281" s="232" t="s">
        <v>300</v>
      </c>
      <c r="H281" s="233">
        <v>66</v>
      </c>
      <c r="I281" s="234"/>
      <c r="J281" s="235">
        <f>ROUND(I281*H281,2)</f>
        <v>0</v>
      </c>
      <c r="K281" s="236"/>
      <c r="L281" s="43"/>
      <c r="M281" s="237" t="s">
        <v>1</v>
      </c>
      <c r="N281" s="238" t="s">
        <v>50</v>
      </c>
      <c r="O281" s="90"/>
      <c r="P281" s="239">
        <f>O281*H281</f>
        <v>0</v>
      </c>
      <c r="Q281" s="239">
        <v>0.00022</v>
      </c>
      <c r="R281" s="239">
        <f>Q281*H281</f>
        <v>0.01452</v>
      </c>
      <c r="S281" s="239">
        <v>0</v>
      </c>
      <c r="T281" s="24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41" t="s">
        <v>196</v>
      </c>
      <c r="AT281" s="241" t="s">
        <v>177</v>
      </c>
      <c r="AU281" s="241" t="s">
        <v>95</v>
      </c>
      <c r="AY281" s="15" t="s">
        <v>176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5" t="s">
        <v>93</v>
      </c>
      <c r="BK281" s="242">
        <f>ROUND(I281*H281,2)</f>
        <v>0</v>
      </c>
      <c r="BL281" s="15" t="s">
        <v>196</v>
      </c>
      <c r="BM281" s="241" t="s">
        <v>969</v>
      </c>
    </row>
    <row r="282" spans="1:47" s="2" customFormat="1" ht="12">
      <c r="A282" s="37"/>
      <c r="B282" s="38"/>
      <c r="C282" s="39"/>
      <c r="D282" s="243" t="s">
        <v>183</v>
      </c>
      <c r="E282" s="39"/>
      <c r="F282" s="244" t="s">
        <v>543</v>
      </c>
      <c r="G282" s="39"/>
      <c r="H282" s="39"/>
      <c r="I282" s="245"/>
      <c r="J282" s="39"/>
      <c r="K282" s="39"/>
      <c r="L282" s="43"/>
      <c r="M282" s="246"/>
      <c r="N282" s="24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183</v>
      </c>
      <c r="AU282" s="15" t="s">
        <v>95</v>
      </c>
    </row>
    <row r="283" spans="1:51" s="13" customFormat="1" ht="12">
      <c r="A283" s="13"/>
      <c r="B283" s="248"/>
      <c r="C283" s="249"/>
      <c r="D283" s="243" t="s">
        <v>246</v>
      </c>
      <c r="E283" s="250" t="s">
        <v>1</v>
      </c>
      <c r="F283" s="251" t="s">
        <v>636</v>
      </c>
      <c r="G283" s="249"/>
      <c r="H283" s="252">
        <v>66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8" t="s">
        <v>246</v>
      </c>
      <c r="AU283" s="258" t="s">
        <v>95</v>
      </c>
      <c r="AV283" s="13" t="s">
        <v>95</v>
      </c>
      <c r="AW283" s="13" t="s">
        <v>40</v>
      </c>
      <c r="AX283" s="13" t="s">
        <v>93</v>
      </c>
      <c r="AY283" s="258" t="s">
        <v>176</v>
      </c>
    </row>
    <row r="284" spans="1:65" s="2" customFormat="1" ht="24.15" customHeight="1">
      <c r="A284" s="37"/>
      <c r="B284" s="38"/>
      <c r="C284" s="229" t="s">
        <v>534</v>
      </c>
      <c r="D284" s="229" t="s">
        <v>177</v>
      </c>
      <c r="E284" s="230" t="s">
        <v>546</v>
      </c>
      <c r="F284" s="231" t="s">
        <v>547</v>
      </c>
      <c r="G284" s="232" t="s">
        <v>300</v>
      </c>
      <c r="H284" s="233">
        <v>66</v>
      </c>
      <c r="I284" s="234"/>
      <c r="J284" s="235">
        <f>ROUND(I284*H284,2)</f>
        <v>0</v>
      </c>
      <c r="K284" s="236"/>
      <c r="L284" s="43"/>
      <c r="M284" s="237" t="s">
        <v>1</v>
      </c>
      <c r="N284" s="238" t="s">
        <v>50</v>
      </c>
      <c r="O284" s="90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1" t="s">
        <v>196</v>
      </c>
      <c r="AT284" s="241" t="s">
        <v>177</v>
      </c>
      <c r="AU284" s="241" t="s">
        <v>95</v>
      </c>
      <c r="AY284" s="15" t="s">
        <v>176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5" t="s">
        <v>93</v>
      </c>
      <c r="BK284" s="242">
        <f>ROUND(I284*H284,2)</f>
        <v>0</v>
      </c>
      <c r="BL284" s="15" t="s">
        <v>196</v>
      </c>
      <c r="BM284" s="241" t="s">
        <v>970</v>
      </c>
    </row>
    <row r="285" spans="1:47" s="2" customFormat="1" ht="12">
      <c r="A285" s="37"/>
      <c r="B285" s="38"/>
      <c r="C285" s="39"/>
      <c r="D285" s="243" t="s">
        <v>183</v>
      </c>
      <c r="E285" s="39"/>
      <c r="F285" s="244" t="s">
        <v>549</v>
      </c>
      <c r="G285" s="39"/>
      <c r="H285" s="39"/>
      <c r="I285" s="245"/>
      <c r="J285" s="39"/>
      <c r="K285" s="39"/>
      <c r="L285" s="43"/>
      <c r="M285" s="246"/>
      <c r="N285" s="247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5" t="s">
        <v>183</v>
      </c>
      <c r="AU285" s="15" t="s">
        <v>95</v>
      </c>
    </row>
    <row r="286" spans="1:51" s="13" customFormat="1" ht="12">
      <c r="A286" s="13"/>
      <c r="B286" s="248"/>
      <c r="C286" s="249"/>
      <c r="D286" s="243" t="s">
        <v>246</v>
      </c>
      <c r="E286" s="250" t="s">
        <v>1</v>
      </c>
      <c r="F286" s="251" t="s">
        <v>636</v>
      </c>
      <c r="G286" s="249"/>
      <c r="H286" s="252">
        <v>66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8" t="s">
        <v>246</v>
      </c>
      <c r="AU286" s="258" t="s">
        <v>95</v>
      </c>
      <c r="AV286" s="13" t="s">
        <v>95</v>
      </c>
      <c r="AW286" s="13" t="s">
        <v>40</v>
      </c>
      <c r="AX286" s="13" t="s">
        <v>93</v>
      </c>
      <c r="AY286" s="258" t="s">
        <v>176</v>
      </c>
    </row>
    <row r="287" spans="1:63" s="12" customFormat="1" ht="22.8" customHeight="1">
      <c r="A287" s="12"/>
      <c r="B287" s="213"/>
      <c r="C287" s="214"/>
      <c r="D287" s="215" t="s">
        <v>84</v>
      </c>
      <c r="E287" s="227" t="s">
        <v>213</v>
      </c>
      <c r="F287" s="227" t="s">
        <v>557</v>
      </c>
      <c r="G287" s="214"/>
      <c r="H287" s="214"/>
      <c r="I287" s="217"/>
      <c r="J287" s="228">
        <f>BK287</f>
        <v>0</v>
      </c>
      <c r="K287" s="214"/>
      <c r="L287" s="219"/>
      <c r="M287" s="220"/>
      <c r="N287" s="221"/>
      <c r="O287" s="221"/>
      <c r="P287" s="222">
        <f>SUM(P288:P422)</f>
        <v>0</v>
      </c>
      <c r="Q287" s="221"/>
      <c r="R287" s="222">
        <f>SUM(R288:R422)</f>
        <v>10.449489999999999</v>
      </c>
      <c r="S287" s="221"/>
      <c r="T287" s="223">
        <f>SUM(T288:T422)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4" t="s">
        <v>93</v>
      </c>
      <c r="AT287" s="225" t="s">
        <v>84</v>
      </c>
      <c r="AU287" s="225" t="s">
        <v>93</v>
      </c>
      <c r="AY287" s="224" t="s">
        <v>176</v>
      </c>
      <c r="BK287" s="226">
        <f>SUM(BK288:BK422)</f>
        <v>0</v>
      </c>
    </row>
    <row r="288" spans="1:65" s="2" customFormat="1" ht="24.15" customHeight="1">
      <c r="A288" s="37"/>
      <c r="B288" s="38"/>
      <c r="C288" s="229" t="s">
        <v>539</v>
      </c>
      <c r="D288" s="229" t="s">
        <v>177</v>
      </c>
      <c r="E288" s="230" t="s">
        <v>971</v>
      </c>
      <c r="F288" s="231" t="s">
        <v>972</v>
      </c>
      <c r="G288" s="232" t="s">
        <v>300</v>
      </c>
      <c r="H288" s="233">
        <v>410</v>
      </c>
      <c r="I288" s="234"/>
      <c r="J288" s="235">
        <f>ROUND(I288*H288,2)</f>
        <v>0</v>
      </c>
      <c r="K288" s="236"/>
      <c r="L288" s="43"/>
      <c r="M288" s="237" t="s">
        <v>1</v>
      </c>
      <c r="N288" s="238" t="s">
        <v>50</v>
      </c>
      <c r="O288" s="90"/>
      <c r="P288" s="239">
        <f>O288*H288</f>
        <v>0</v>
      </c>
      <c r="Q288" s="239">
        <v>0</v>
      </c>
      <c r="R288" s="239">
        <f>Q288*H288</f>
        <v>0</v>
      </c>
      <c r="S288" s="239">
        <v>0</v>
      </c>
      <c r="T288" s="24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1" t="s">
        <v>196</v>
      </c>
      <c r="AT288" s="241" t="s">
        <v>177</v>
      </c>
      <c r="AU288" s="241" t="s">
        <v>95</v>
      </c>
      <c r="AY288" s="15" t="s">
        <v>176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5" t="s">
        <v>93</v>
      </c>
      <c r="BK288" s="242">
        <f>ROUND(I288*H288,2)</f>
        <v>0</v>
      </c>
      <c r="BL288" s="15" t="s">
        <v>196</v>
      </c>
      <c r="BM288" s="241" t="s">
        <v>973</v>
      </c>
    </row>
    <row r="289" spans="1:47" s="2" customFormat="1" ht="12">
      <c r="A289" s="37"/>
      <c r="B289" s="38"/>
      <c r="C289" s="39"/>
      <c r="D289" s="243" t="s">
        <v>183</v>
      </c>
      <c r="E289" s="39"/>
      <c r="F289" s="244" t="s">
        <v>974</v>
      </c>
      <c r="G289" s="39"/>
      <c r="H289" s="39"/>
      <c r="I289" s="245"/>
      <c r="J289" s="39"/>
      <c r="K289" s="39"/>
      <c r="L289" s="43"/>
      <c r="M289" s="246"/>
      <c r="N289" s="247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5" t="s">
        <v>183</v>
      </c>
      <c r="AU289" s="15" t="s">
        <v>95</v>
      </c>
    </row>
    <row r="290" spans="1:65" s="2" customFormat="1" ht="37.8" customHeight="1">
      <c r="A290" s="37"/>
      <c r="B290" s="38"/>
      <c r="C290" s="263" t="s">
        <v>545</v>
      </c>
      <c r="D290" s="263" t="s">
        <v>320</v>
      </c>
      <c r="E290" s="264" t="s">
        <v>975</v>
      </c>
      <c r="F290" s="265" t="s">
        <v>976</v>
      </c>
      <c r="G290" s="266" t="s">
        <v>300</v>
      </c>
      <c r="H290" s="267">
        <v>416.15</v>
      </c>
      <c r="I290" s="268"/>
      <c r="J290" s="269">
        <f>ROUND(I290*H290,2)</f>
        <v>0</v>
      </c>
      <c r="K290" s="270"/>
      <c r="L290" s="271"/>
      <c r="M290" s="272" t="s">
        <v>1</v>
      </c>
      <c r="N290" s="273" t="s">
        <v>50</v>
      </c>
      <c r="O290" s="90"/>
      <c r="P290" s="239">
        <f>O290*H290</f>
        <v>0</v>
      </c>
      <c r="Q290" s="239">
        <v>0.0027</v>
      </c>
      <c r="R290" s="239">
        <f>Q290*H290</f>
        <v>1.123605</v>
      </c>
      <c r="S290" s="239">
        <v>0</v>
      </c>
      <c r="T290" s="24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1" t="s">
        <v>213</v>
      </c>
      <c r="AT290" s="241" t="s">
        <v>320</v>
      </c>
      <c r="AU290" s="241" t="s">
        <v>95</v>
      </c>
      <c r="AY290" s="15" t="s">
        <v>176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5" t="s">
        <v>93</v>
      </c>
      <c r="BK290" s="242">
        <f>ROUND(I290*H290,2)</f>
        <v>0</v>
      </c>
      <c r="BL290" s="15" t="s">
        <v>196</v>
      </c>
      <c r="BM290" s="241" t="s">
        <v>977</v>
      </c>
    </row>
    <row r="291" spans="1:47" s="2" customFormat="1" ht="12">
      <c r="A291" s="37"/>
      <c r="B291" s="38"/>
      <c r="C291" s="39"/>
      <c r="D291" s="243" t="s">
        <v>183</v>
      </c>
      <c r="E291" s="39"/>
      <c r="F291" s="244" t="s">
        <v>976</v>
      </c>
      <c r="G291" s="39"/>
      <c r="H291" s="39"/>
      <c r="I291" s="245"/>
      <c r="J291" s="39"/>
      <c r="K291" s="39"/>
      <c r="L291" s="43"/>
      <c r="M291" s="246"/>
      <c r="N291" s="247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5" t="s">
        <v>183</v>
      </c>
      <c r="AU291" s="15" t="s">
        <v>95</v>
      </c>
    </row>
    <row r="292" spans="1:51" s="13" customFormat="1" ht="12">
      <c r="A292" s="13"/>
      <c r="B292" s="248"/>
      <c r="C292" s="249"/>
      <c r="D292" s="243" t="s">
        <v>246</v>
      </c>
      <c r="E292" s="250" t="s">
        <v>1</v>
      </c>
      <c r="F292" s="251" t="s">
        <v>978</v>
      </c>
      <c r="G292" s="249"/>
      <c r="H292" s="252">
        <v>416.15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8" t="s">
        <v>246</v>
      </c>
      <c r="AU292" s="258" t="s">
        <v>95</v>
      </c>
      <c r="AV292" s="13" t="s">
        <v>95</v>
      </c>
      <c r="AW292" s="13" t="s">
        <v>40</v>
      </c>
      <c r="AX292" s="13" t="s">
        <v>93</v>
      </c>
      <c r="AY292" s="258" t="s">
        <v>176</v>
      </c>
    </row>
    <row r="293" spans="1:65" s="2" customFormat="1" ht="33" customHeight="1">
      <c r="A293" s="37"/>
      <c r="B293" s="38"/>
      <c r="C293" s="229" t="s">
        <v>551</v>
      </c>
      <c r="D293" s="229" t="s">
        <v>177</v>
      </c>
      <c r="E293" s="230" t="s">
        <v>586</v>
      </c>
      <c r="F293" s="231" t="s">
        <v>587</v>
      </c>
      <c r="G293" s="232" t="s">
        <v>300</v>
      </c>
      <c r="H293" s="233">
        <v>2</v>
      </c>
      <c r="I293" s="234"/>
      <c r="J293" s="235">
        <f>ROUND(I293*H293,2)</f>
        <v>0</v>
      </c>
      <c r="K293" s="236"/>
      <c r="L293" s="43"/>
      <c r="M293" s="237" t="s">
        <v>1</v>
      </c>
      <c r="N293" s="238" t="s">
        <v>50</v>
      </c>
      <c r="O293" s="90"/>
      <c r="P293" s="239">
        <f>O293*H293</f>
        <v>0</v>
      </c>
      <c r="Q293" s="239">
        <v>2E-05</v>
      </c>
      <c r="R293" s="239">
        <f>Q293*H293</f>
        <v>4E-05</v>
      </c>
      <c r="S293" s="239">
        <v>0</v>
      </c>
      <c r="T293" s="240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41" t="s">
        <v>196</v>
      </c>
      <c r="AT293" s="241" t="s">
        <v>177</v>
      </c>
      <c r="AU293" s="241" t="s">
        <v>95</v>
      </c>
      <c r="AY293" s="15" t="s">
        <v>176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5" t="s">
        <v>93</v>
      </c>
      <c r="BK293" s="242">
        <f>ROUND(I293*H293,2)</f>
        <v>0</v>
      </c>
      <c r="BL293" s="15" t="s">
        <v>196</v>
      </c>
      <c r="BM293" s="241" t="s">
        <v>979</v>
      </c>
    </row>
    <row r="294" spans="1:47" s="2" customFormat="1" ht="12">
      <c r="A294" s="37"/>
      <c r="B294" s="38"/>
      <c r="C294" s="39"/>
      <c r="D294" s="243" t="s">
        <v>183</v>
      </c>
      <c r="E294" s="39"/>
      <c r="F294" s="244" t="s">
        <v>589</v>
      </c>
      <c r="G294" s="39"/>
      <c r="H294" s="39"/>
      <c r="I294" s="245"/>
      <c r="J294" s="39"/>
      <c r="K294" s="39"/>
      <c r="L294" s="43"/>
      <c r="M294" s="246"/>
      <c r="N294" s="247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5" t="s">
        <v>183</v>
      </c>
      <c r="AU294" s="15" t="s">
        <v>95</v>
      </c>
    </row>
    <row r="295" spans="1:51" s="13" customFormat="1" ht="12">
      <c r="A295" s="13"/>
      <c r="B295" s="248"/>
      <c r="C295" s="249"/>
      <c r="D295" s="243" t="s">
        <v>246</v>
      </c>
      <c r="E295" s="250" t="s">
        <v>1</v>
      </c>
      <c r="F295" s="251" t="s">
        <v>95</v>
      </c>
      <c r="G295" s="249"/>
      <c r="H295" s="252">
        <v>2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8" t="s">
        <v>246</v>
      </c>
      <c r="AU295" s="258" t="s">
        <v>95</v>
      </c>
      <c r="AV295" s="13" t="s">
        <v>95</v>
      </c>
      <c r="AW295" s="13" t="s">
        <v>40</v>
      </c>
      <c r="AX295" s="13" t="s">
        <v>93</v>
      </c>
      <c r="AY295" s="258" t="s">
        <v>176</v>
      </c>
    </row>
    <row r="296" spans="1:65" s="2" customFormat="1" ht="55.5" customHeight="1">
      <c r="A296" s="37"/>
      <c r="B296" s="38"/>
      <c r="C296" s="263" t="s">
        <v>558</v>
      </c>
      <c r="D296" s="263" t="s">
        <v>320</v>
      </c>
      <c r="E296" s="264" t="s">
        <v>601</v>
      </c>
      <c r="F296" s="265" t="s">
        <v>602</v>
      </c>
      <c r="G296" s="266" t="s">
        <v>577</v>
      </c>
      <c r="H296" s="267">
        <v>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50</v>
      </c>
      <c r="O296" s="90"/>
      <c r="P296" s="239">
        <f>O296*H296</f>
        <v>0</v>
      </c>
      <c r="Q296" s="239">
        <v>0.03943</v>
      </c>
      <c r="R296" s="239">
        <f>Q296*H296</f>
        <v>0.03943</v>
      </c>
      <c r="S296" s="239">
        <v>0</v>
      </c>
      <c r="T296" s="24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1" t="s">
        <v>213</v>
      </c>
      <c r="AT296" s="241" t="s">
        <v>320</v>
      </c>
      <c r="AU296" s="241" t="s">
        <v>95</v>
      </c>
      <c r="AY296" s="15" t="s">
        <v>176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5" t="s">
        <v>93</v>
      </c>
      <c r="BK296" s="242">
        <f>ROUND(I296*H296,2)</f>
        <v>0</v>
      </c>
      <c r="BL296" s="15" t="s">
        <v>196</v>
      </c>
      <c r="BM296" s="241" t="s">
        <v>980</v>
      </c>
    </row>
    <row r="297" spans="1:47" s="2" customFormat="1" ht="12">
      <c r="A297" s="37"/>
      <c r="B297" s="38"/>
      <c r="C297" s="39"/>
      <c r="D297" s="243" t="s">
        <v>183</v>
      </c>
      <c r="E297" s="39"/>
      <c r="F297" s="244" t="s">
        <v>604</v>
      </c>
      <c r="G297" s="39"/>
      <c r="H297" s="39"/>
      <c r="I297" s="245"/>
      <c r="J297" s="39"/>
      <c r="K297" s="39"/>
      <c r="L297" s="43"/>
      <c r="M297" s="246"/>
      <c r="N297" s="24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183</v>
      </c>
      <c r="AU297" s="15" t="s">
        <v>95</v>
      </c>
    </row>
    <row r="298" spans="1:51" s="13" customFormat="1" ht="12">
      <c r="A298" s="13"/>
      <c r="B298" s="248"/>
      <c r="C298" s="249"/>
      <c r="D298" s="243" t="s">
        <v>246</v>
      </c>
      <c r="E298" s="250" t="s">
        <v>1</v>
      </c>
      <c r="F298" s="251" t="s">
        <v>93</v>
      </c>
      <c r="G298" s="249"/>
      <c r="H298" s="252">
        <v>1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8" t="s">
        <v>246</v>
      </c>
      <c r="AU298" s="258" t="s">
        <v>95</v>
      </c>
      <c r="AV298" s="13" t="s">
        <v>95</v>
      </c>
      <c r="AW298" s="13" t="s">
        <v>40</v>
      </c>
      <c r="AX298" s="13" t="s">
        <v>93</v>
      </c>
      <c r="AY298" s="258" t="s">
        <v>176</v>
      </c>
    </row>
    <row r="299" spans="1:65" s="2" customFormat="1" ht="24.15" customHeight="1">
      <c r="A299" s="37"/>
      <c r="B299" s="38"/>
      <c r="C299" s="229" t="s">
        <v>563</v>
      </c>
      <c r="D299" s="229" t="s">
        <v>177</v>
      </c>
      <c r="E299" s="230" t="s">
        <v>981</v>
      </c>
      <c r="F299" s="231" t="s">
        <v>982</v>
      </c>
      <c r="G299" s="232" t="s">
        <v>577</v>
      </c>
      <c r="H299" s="233">
        <v>1</v>
      </c>
      <c r="I299" s="234"/>
      <c r="J299" s="235">
        <f>ROUND(I299*H299,2)</f>
        <v>0</v>
      </c>
      <c r="K299" s="236"/>
      <c r="L299" s="43"/>
      <c r="M299" s="237" t="s">
        <v>1</v>
      </c>
      <c r="N299" s="238" t="s">
        <v>50</v>
      </c>
      <c r="O299" s="90"/>
      <c r="P299" s="239">
        <f>O299*H299</f>
        <v>0</v>
      </c>
      <c r="Q299" s="239">
        <v>8E-05</v>
      </c>
      <c r="R299" s="239">
        <f>Q299*H299</f>
        <v>8E-05</v>
      </c>
      <c r="S299" s="239">
        <v>0</v>
      </c>
      <c r="T299" s="24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1" t="s">
        <v>196</v>
      </c>
      <c r="AT299" s="241" t="s">
        <v>177</v>
      </c>
      <c r="AU299" s="241" t="s">
        <v>95</v>
      </c>
      <c r="AY299" s="15" t="s">
        <v>176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5" t="s">
        <v>93</v>
      </c>
      <c r="BK299" s="242">
        <f>ROUND(I299*H299,2)</f>
        <v>0</v>
      </c>
      <c r="BL299" s="15" t="s">
        <v>196</v>
      </c>
      <c r="BM299" s="241" t="s">
        <v>983</v>
      </c>
    </row>
    <row r="300" spans="1:47" s="2" customFormat="1" ht="12">
      <c r="A300" s="37"/>
      <c r="B300" s="38"/>
      <c r="C300" s="39"/>
      <c r="D300" s="243" t="s">
        <v>183</v>
      </c>
      <c r="E300" s="39"/>
      <c r="F300" s="244" t="s">
        <v>984</v>
      </c>
      <c r="G300" s="39"/>
      <c r="H300" s="39"/>
      <c r="I300" s="245"/>
      <c r="J300" s="39"/>
      <c r="K300" s="39"/>
      <c r="L300" s="43"/>
      <c r="M300" s="246"/>
      <c r="N300" s="24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183</v>
      </c>
      <c r="AU300" s="15" t="s">
        <v>95</v>
      </c>
    </row>
    <row r="301" spans="1:65" s="2" customFormat="1" ht="24.15" customHeight="1">
      <c r="A301" s="37"/>
      <c r="B301" s="38"/>
      <c r="C301" s="263" t="s">
        <v>569</v>
      </c>
      <c r="D301" s="263" t="s">
        <v>320</v>
      </c>
      <c r="E301" s="264" t="s">
        <v>985</v>
      </c>
      <c r="F301" s="265" t="s">
        <v>986</v>
      </c>
      <c r="G301" s="266" t="s">
        <v>577</v>
      </c>
      <c r="H301" s="267">
        <v>1</v>
      </c>
      <c r="I301" s="268"/>
      <c r="J301" s="269">
        <f>ROUND(I301*H301,2)</f>
        <v>0</v>
      </c>
      <c r="K301" s="270"/>
      <c r="L301" s="271"/>
      <c r="M301" s="272" t="s">
        <v>1</v>
      </c>
      <c r="N301" s="273" t="s">
        <v>50</v>
      </c>
      <c r="O301" s="90"/>
      <c r="P301" s="239">
        <f>O301*H301</f>
        <v>0</v>
      </c>
      <c r="Q301" s="239">
        <v>1E-05</v>
      </c>
      <c r="R301" s="239">
        <f>Q301*H301</f>
        <v>1E-05</v>
      </c>
      <c r="S301" s="239">
        <v>0</v>
      </c>
      <c r="T301" s="240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41" t="s">
        <v>213</v>
      </c>
      <c r="AT301" s="241" t="s">
        <v>320</v>
      </c>
      <c r="AU301" s="241" t="s">
        <v>95</v>
      </c>
      <c r="AY301" s="15" t="s">
        <v>176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5" t="s">
        <v>93</v>
      </c>
      <c r="BK301" s="242">
        <f>ROUND(I301*H301,2)</f>
        <v>0</v>
      </c>
      <c r="BL301" s="15" t="s">
        <v>196</v>
      </c>
      <c r="BM301" s="241" t="s">
        <v>987</v>
      </c>
    </row>
    <row r="302" spans="1:47" s="2" customFormat="1" ht="12">
      <c r="A302" s="37"/>
      <c r="B302" s="38"/>
      <c r="C302" s="39"/>
      <c r="D302" s="243" t="s">
        <v>183</v>
      </c>
      <c r="E302" s="39"/>
      <c r="F302" s="244" t="s">
        <v>986</v>
      </c>
      <c r="G302" s="39"/>
      <c r="H302" s="39"/>
      <c r="I302" s="245"/>
      <c r="J302" s="39"/>
      <c r="K302" s="39"/>
      <c r="L302" s="43"/>
      <c r="M302" s="246"/>
      <c r="N302" s="24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5" t="s">
        <v>183</v>
      </c>
      <c r="AU302" s="15" t="s">
        <v>95</v>
      </c>
    </row>
    <row r="303" spans="1:65" s="2" customFormat="1" ht="16.5" customHeight="1">
      <c r="A303" s="37"/>
      <c r="B303" s="38"/>
      <c r="C303" s="229" t="s">
        <v>574</v>
      </c>
      <c r="D303" s="229" t="s">
        <v>177</v>
      </c>
      <c r="E303" s="230" t="s">
        <v>988</v>
      </c>
      <c r="F303" s="231" t="s">
        <v>989</v>
      </c>
      <c r="G303" s="232" t="s">
        <v>577</v>
      </c>
      <c r="H303" s="233">
        <v>1</v>
      </c>
      <c r="I303" s="234"/>
      <c r="J303" s="235">
        <f>ROUND(I303*H303,2)</f>
        <v>0</v>
      </c>
      <c r="K303" s="236"/>
      <c r="L303" s="43"/>
      <c r="M303" s="237" t="s">
        <v>1</v>
      </c>
      <c r="N303" s="238" t="s">
        <v>50</v>
      </c>
      <c r="O303" s="90"/>
      <c r="P303" s="239">
        <f>O303*H303</f>
        <v>0</v>
      </c>
      <c r="Q303" s="239">
        <v>0</v>
      </c>
      <c r="R303" s="239">
        <f>Q303*H303</f>
        <v>0</v>
      </c>
      <c r="S303" s="239">
        <v>0</v>
      </c>
      <c r="T303" s="240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41" t="s">
        <v>196</v>
      </c>
      <c r="AT303" s="241" t="s">
        <v>177</v>
      </c>
      <c r="AU303" s="241" t="s">
        <v>95</v>
      </c>
      <c r="AY303" s="15" t="s">
        <v>176</v>
      </c>
      <c r="BE303" s="242">
        <f>IF(N303="základní",J303,0)</f>
        <v>0</v>
      </c>
      <c r="BF303" s="242">
        <f>IF(N303="snížená",J303,0)</f>
        <v>0</v>
      </c>
      <c r="BG303" s="242">
        <f>IF(N303="zákl. přenesená",J303,0)</f>
        <v>0</v>
      </c>
      <c r="BH303" s="242">
        <f>IF(N303="sníž. přenesená",J303,0)</f>
        <v>0</v>
      </c>
      <c r="BI303" s="242">
        <f>IF(N303="nulová",J303,0)</f>
        <v>0</v>
      </c>
      <c r="BJ303" s="15" t="s">
        <v>93</v>
      </c>
      <c r="BK303" s="242">
        <f>ROUND(I303*H303,2)</f>
        <v>0</v>
      </c>
      <c r="BL303" s="15" t="s">
        <v>196</v>
      </c>
      <c r="BM303" s="241" t="s">
        <v>990</v>
      </c>
    </row>
    <row r="304" spans="1:47" s="2" customFormat="1" ht="12">
      <c r="A304" s="37"/>
      <c r="B304" s="38"/>
      <c r="C304" s="39"/>
      <c r="D304" s="243" t="s">
        <v>183</v>
      </c>
      <c r="E304" s="39"/>
      <c r="F304" s="244" t="s">
        <v>991</v>
      </c>
      <c r="G304" s="39"/>
      <c r="H304" s="39"/>
      <c r="I304" s="245"/>
      <c r="J304" s="39"/>
      <c r="K304" s="39"/>
      <c r="L304" s="43"/>
      <c r="M304" s="246"/>
      <c r="N304" s="247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5" t="s">
        <v>183</v>
      </c>
      <c r="AU304" s="15" t="s">
        <v>95</v>
      </c>
    </row>
    <row r="305" spans="1:51" s="13" customFormat="1" ht="12">
      <c r="A305" s="13"/>
      <c r="B305" s="248"/>
      <c r="C305" s="249"/>
      <c r="D305" s="243" t="s">
        <v>246</v>
      </c>
      <c r="E305" s="250" t="s">
        <v>1</v>
      </c>
      <c r="F305" s="251" t="s">
        <v>93</v>
      </c>
      <c r="G305" s="249"/>
      <c r="H305" s="252">
        <v>1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8" t="s">
        <v>246</v>
      </c>
      <c r="AU305" s="258" t="s">
        <v>95</v>
      </c>
      <c r="AV305" s="13" t="s">
        <v>95</v>
      </c>
      <c r="AW305" s="13" t="s">
        <v>40</v>
      </c>
      <c r="AX305" s="13" t="s">
        <v>93</v>
      </c>
      <c r="AY305" s="258" t="s">
        <v>176</v>
      </c>
    </row>
    <row r="306" spans="1:65" s="2" customFormat="1" ht="16.5" customHeight="1">
      <c r="A306" s="37"/>
      <c r="B306" s="38"/>
      <c r="C306" s="263" t="s">
        <v>581</v>
      </c>
      <c r="D306" s="263" t="s">
        <v>320</v>
      </c>
      <c r="E306" s="264" t="s">
        <v>992</v>
      </c>
      <c r="F306" s="265" t="s">
        <v>993</v>
      </c>
      <c r="G306" s="266" t="s">
        <v>577</v>
      </c>
      <c r="H306" s="267">
        <v>1</v>
      </c>
      <c r="I306" s="268"/>
      <c r="J306" s="269">
        <f>ROUND(I306*H306,2)</f>
        <v>0</v>
      </c>
      <c r="K306" s="270"/>
      <c r="L306" s="271"/>
      <c r="M306" s="272" t="s">
        <v>1</v>
      </c>
      <c r="N306" s="273" t="s">
        <v>50</v>
      </c>
      <c r="O306" s="90"/>
      <c r="P306" s="239">
        <f>O306*H306</f>
        <v>0</v>
      </c>
      <c r="Q306" s="239">
        <v>0.00029</v>
      </c>
      <c r="R306" s="239">
        <f>Q306*H306</f>
        <v>0.00029</v>
      </c>
      <c r="S306" s="239">
        <v>0</v>
      </c>
      <c r="T306" s="24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1" t="s">
        <v>213</v>
      </c>
      <c r="AT306" s="241" t="s">
        <v>320</v>
      </c>
      <c r="AU306" s="241" t="s">
        <v>95</v>
      </c>
      <c r="AY306" s="15" t="s">
        <v>176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5" t="s">
        <v>93</v>
      </c>
      <c r="BK306" s="242">
        <f>ROUND(I306*H306,2)</f>
        <v>0</v>
      </c>
      <c r="BL306" s="15" t="s">
        <v>196</v>
      </c>
      <c r="BM306" s="241" t="s">
        <v>994</v>
      </c>
    </row>
    <row r="307" spans="1:47" s="2" customFormat="1" ht="12">
      <c r="A307" s="37"/>
      <c r="B307" s="38"/>
      <c r="C307" s="39"/>
      <c r="D307" s="243" t="s">
        <v>183</v>
      </c>
      <c r="E307" s="39"/>
      <c r="F307" s="244" t="s">
        <v>993</v>
      </c>
      <c r="G307" s="39"/>
      <c r="H307" s="39"/>
      <c r="I307" s="245"/>
      <c r="J307" s="39"/>
      <c r="K307" s="39"/>
      <c r="L307" s="43"/>
      <c r="M307" s="246"/>
      <c r="N307" s="24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5" t="s">
        <v>183</v>
      </c>
      <c r="AU307" s="15" t="s">
        <v>95</v>
      </c>
    </row>
    <row r="308" spans="1:65" s="2" customFormat="1" ht="24.15" customHeight="1">
      <c r="A308" s="37"/>
      <c r="B308" s="38"/>
      <c r="C308" s="229" t="s">
        <v>585</v>
      </c>
      <c r="D308" s="229" t="s">
        <v>177</v>
      </c>
      <c r="E308" s="230" t="s">
        <v>575</v>
      </c>
      <c r="F308" s="231" t="s">
        <v>576</v>
      </c>
      <c r="G308" s="232" t="s">
        <v>577</v>
      </c>
      <c r="H308" s="233">
        <v>2</v>
      </c>
      <c r="I308" s="234"/>
      <c r="J308" s="235">
        <f>ROUND(I308*H308,2)</f>
        <v>0</v>
      </c>
      <c r="K308" s="236"/>
      <c r="L308" s="43"/>
      <c r="M308" s="237" t="s">
        <v>1</v>
      </c>
      <c r="N308" s="238" t="s">
        <v>50</v>
      </c>
      <c r="O308" s="90"/>
      <c r="P308" s="239">
        <f>O308*H308</f>
        <v>0</v>
      </c>
      <c r="Q308" s="239">
        <v>0.0001</v>
      </c>
      <c r="R308" s="239">
        <f>Q308*H308</f>
        <v>0.0002</v>
      </c>
      <c r="S308" s="239">
        <v>0</v>
      </c>
      <c r="T308" s="24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1" t="s">
        <v>196</v>
      </c>
      <c r="AT308" s="241" t="s">
        <v>177</v>
      </c>
      <c r="AU308" s="241" t="s">
        <v>95</v>
      </c>
      <c r="AY308" s="15" t="s">
        <v>176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5" t="s">
        <v>93</v>
      </c>
      <c r="BK308" s="242">
        <f>ROUND(I308*H308,2)</f>
        <v>0</v>
      </c>
      <c r="BL308" s="15" t="s">
        <v>196</v>
      </c>
      <c r="BM308" s="241" t="s">
        <v>995</v>
      </c>
    </row>
    <row r="309" spans="1:47" s="2" customFormat="1" ht="12">
      <c r="A309" s="37"/>
      <c r="B309" s="38"/>
      <c r="C309" s="39"/>
      <c r="D309" s="243" t="s">
        <v>183</v>
      </c>
      <c r="E309" s="39"/>
      <c r="F309" s="244" t="s">
        <v>579</v>
      </c>
      <c r="G309" s="39"/>
      <c r="H309" s="39"/>
      <c r="I309" s="245"/>
      <c r="J309" s="39"/>
      <c r="K309" s="39"/>
      <c r="L309" s="43"/>
      <c r="M309" s="246"/>
      <c r="N309" s="247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183</v>
      </c>
      <c r="AU309" s="15" t="s">
        <v>95</v>
      </c>
    </row>
    <row r="310" spans="1:51" s="13" customFormat="1" ht="12">
      <c r="A310" s="13"/>
      <c r="B310" s="248"/>
      <c r="C310" s="249"/>
      <c r="D310" s="243" t="s">
        <v>246</v>
      </c>
      <c r="E310" s="250" t="s">
        <v>1</v>
      </c>
      <c r="F310" s="251" t="s">
        <v>95</v>
      </c>
      <c r="G310" s="249"/>
      <c r="H310" s="252">
        <v>2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8" t="s">
        <v>246</v>
      </c>
      <c r="AU310" s="258" t="s">
        <v>95</v>
      </c>
      <c r="AV310" s="13" t="s">
        <v>95</v>
      </c>
      <c r="AW310" s="13" t="s">
        <v>40</v>
      </c>
      <c r="AX310" s="13" t="s">
        <v>93</v>
      </c>
      <c r="AY310" s="258" t="s">
        <v>176</v>
      </c>
    </row>
    <row r="311" spans="1:65" s="2" customFormat="1" ht="16.5" customHeight="1">
      <c r="A311" s="37"/>
      <c r="B311" s="38"/>
      <c r="C311" s="263" t="s">
        <v>590</v>
      </c>
      <c r="D311" s="263" t="s">
        <v>320</v>
      </c>
      <c r="E311" s="264" t="s">
        <v>582</v>
      </c>
      <c r="F311" s="265" t="s">
        <v>583</v>
      </c>
      <c r="G311" s="266" t="s">
        <v>577</v>
      </c>
      <c r="H311" s="267">
        <v>2</v>
      </c>
      <c r="I311" s="268"/>
      <c r="J311" s="269">
        <f>ROUND(I311*H311,2)</f>
        <v>0</v>
      </c>
      <c r="K311" s="270"/>
      <c r="L311" s="271"/>
      <c r="M311" s="272" t="s">
        <v>1</v>
      </c>
      <c r="N311" s="273" t="s">
        <v>50</v>
      </c>
      <c r="O311" s="90"/>
      <c r="P311" s="239">
        <f>O311*H311</f>
        <v>0</v>
      </c>
      <c r="Q311" s="239">
        <v>0.0007</v>
      </c>
      <c r="R311" s="239">
        <f>Q311*H311</f>
        <v>0.0014</v>
      </c>
      <c r="S311" s="239">
        <v>0</v>
      </c>
      <c r="T311" s="24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1" t="s">
        <v>213</v>
      </c>
      <c r="AT311" s="241" t="s">
        <v>320</v>
      </c>
      <c r="AU311" s="241" t="s">
        <v>95</v>
      </c>
      <c r="AY311" s="15" t="s">
        <v>176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5" t="s">
        <v>93</v>
      </c>
      <c r="BK311" s="242">
        <f>ROUND(I311*H311,2)</f>
        <v>0</v>
      </c>
      <c r="BL311" s="15" t="s">
        <v>196</v>
      </c>
      <c r="BM311" s="241" t="s">
        <v>996</v>
      </c>
    </row>
    <row r="312" spans="1:47" s="2" customFormat="1" ht="12">
      <c r="A312" s="37"/>
      <c r="B312" s="38"/>
      <c r="C312" s="39"/>
      <c r="D312" s="243" t="s">
        <v>183</v>
      </c>
      <c r="E312" s="39"/>
      <c r="F312" s="244" t="s">
        <v>583</v>
      </c>
      <c r="G312" s="39"/>
      <c r="H312" s="39"/>
      <c r="I312" s="245"/>
      <c r="J312" s="39"/>
      <c r="K312" s="39"/>
      <c r="L312" s="43"/>
      <c r="M312" s="246"/>
      <c r="N312" s="247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5" t="s">
        <v>183</v>
      </c>
      <c r="AU312" s="15" t="s">
        <v>95</v>
      </c>
    </row>
    <row r="313" spans="1:65" s="2" customFormat="1" ht="16.5" customHeight="1">
      <c r="A313" s="37"/>
      <c r="B313" s="38"/>
      <c r="C313" s="229" t="s">
        <v>595</v>
      </c>
      <c r="D313" s="229" t="s">
        <v>177</v>
      </c>
      <c r="E313" s="230" t="s">
        <v>997</v>
      </c>
      <c r="F313" s="231" t="s">
        <v>998</v>
      </c>
      <c r="G313" s="232" t="s">
        <v>300</v>
      </c>
      <c r="H313" s="233">
        <v>410</v>
      </c>
      <c r="I313" s="234"/>
      <c r="J313" s="235">
        <f>ROUND(I313*H313,2)</f>
        <v>0</v>
      </c>
      <c r="K313" s="236"/>
      <c r="L313" s="43"/>
      <c r="M313" s="237" t="s">
        <v>1</v>
      </c>
      <c r="N313" s="238" t="s">
        <v>50</v>
      </c>
      <c r="O313" s="90"/>
      <c r="P313" s="239">
        <f>O313*H313</f>
        <v>0</v>
      </c>
      <c r="Q313" s="239">
        <v>0</v>
      </c>
      <c r="R313" s="239">
        <f>Q313*H313</f>
        <v>0</v>
      </c>
      <c r="S313" s="239">
        <v>0</v>
      </c>
      <c r="T313" s="240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41" t="s">
        <v>196</v>
      </c>
      <c r="AT313" s="241" t="s">
        <v>177</v>
      </c>
      <c r="AU313" s="241" t="s">
        <v>95</v>
      </c>
      <c r="AY313" s="15" t="s">
        <v>176</v>
      </c>
      <c r="BE313" s="242">
        <f>IF(N313="základní",J313,0)</f>
        <v>0</v>
      </c>
      <c r="BF313" s="242">
        <f>IF(N313="snížená",J313,0)</f>
        <v>0</v>
      </c>
      <c r="BG313" s="242">
        <f>IF(N313="zákl. přenesená",J313,0)</f>
        <v>0</v>
      </c>
      <c r="BH313" s="242">
        <f>IF(N313="sníž. přenesená",J313,0)</f>
        <v>0</v>
      </c>
      <c r="BI313" s="242">
        <f>IF(N313="nulová",J313,0)</f>
        <v>0</v>
      </c>
      <c r="BJ313" s="15" t="s">
        <v>93</v>
      </c>
      <c r="BK313" s="242">
        <f>ROUND(I313*H313,2)</f>
        <v>0</v>
      </c>
      <c r="BL313" s="15" t="s">
        <v>196</v>
      </c>
      <c r="BM313" s="241" t="s">
        <v>999</v>
      </c>
    </row>
    <row r="314" spans="1:47" s="2" customFormat="1" ht="12">
      <c r="A314" s="37"/>
      <c r="B314" s="38"/>
      <c r="C314" s="39"/>
      <c r="D314" s="243" t="s">
        <v>183</v>
      </c>
      <c r="E314" s="39"/>
      <c r="F314" s="244" t="s">
        <v>998</v>
      </c>
      <c r="G314" s="39"/>
      <c r="H314" s="39"/>
      <c r="I314" s="245"/>
      <c r="J314" s="39"/>
      <c r="K314" s="39"/>
      <c r="L314" s="43"/>
      <c r="M314" s="246"/>
      <c r="N314" s="247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5" t="s">
        <v>183</v>
      </c>
      <c r="AU314" s="15" t="s">
        <v>95</v>
      </c>
    </row>
    <row r="315" spans="1:51" s="13" customFormat="1" ht="12">
      <c r="A315" s="13"/>
      <c r="B315" s="248"/>
      <c r="C315" s="249"/>
      <c r="D315" s="243" t="s">
        <v>246</v>
      </c>
      <c r="E315" s="250" t="s">
        <v>1</v>
      </c>
      <c r="F315" s="251" t="s">
        <v>1000</v>
      </c>
      <c r="G315" s="249"/>
      <c r="H315" s="252">
        <v>410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8" t="s">
        <v>246</v>
      </c>
      <c r="AU315" s="258" t="s">
        <v>95</v>
      </c>
      <c r="AV315" s="13" t="s">
        <v>95</v>
      </c>
      <c r="AW315" s="13" t="s">
        <v>40</v>
      </c>
      <c r="AX315" s="13" t="s">
        <v>93</v>
      </c>
      <c r="AY315" s="258" t="s">
        <v>176</v>
      </c>
    </row>
    <row r="316" spans="1:65" s="2" customFormat="1" ht="33" customHeight="1">
      <c r="A316" s="37"/>
      <c r="B316" s="38"/>
      <c r="C316" s="229" t="s">
        <v>600</v>
      </c>
      <c r="D316" s="229" t="s">
        <v>177</v>
      </c>
      <c r="E316" s="230" t="s">
        <v>1001</v>
      </c>
      <c r="F316" s="231" t="s">
        <v>1002</v>
      </c>
      <c r="G316" s="232" t="s">
        <v>334</v>
      </c>
      <c r="H316" s="233">
        <v>0.5</v>
      </c>
      <c r="I316" s="234"/>
      <c r="J316" s="235">
        <f>ROUND(I316*H316,2)</f>
        <v>0</v>
      </c>
      <c r="K316" s="236"/>
      <c r="L316" s="43"/>
      <c r="M316" s="237" t="s">
        <v>1</v>
      </c>
      <c r="N316" s="238" t="s">
        <v>50</v>
      </c>
      <c r="O316" s="90"/>
      <c r="P316" s="239">
        <f>O316*H316</f>
        <v>0</v>
      </c>
      <c r="Q316" s="239">
        <v>2.50187</v>
      </c>
      <c r="R316" s="239">
        <f>Q316*H316</f>
        <v>1.250935</v>
      </c>
      <c r="S316" s="239">
        <v>0</v>
      </c>
      <c r="T316" s="24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41" t="s">
        <v>196</v>
      </c>
      <c r="AT316" s="241" t="s">
        <v>177</v>
      </c>
      <c r="AU316" s="241" t="s">
        <v>95</v>
      </c>
      <c r="AY316" s="15" t="s">
        <v>176</v>
      </c>
      <c r="BE316" s="242">
        <f>IF(N316="základní",J316,0)</f>
        <v>0</v>
      </c>
      <c r="BF316" s="242">
        <f>IF(N316="snížená",J316,0)</f>
        <v>0</v>
      </c>
      <c r="BG316" s="242">
        <f>IF(N316="zákl. přenesená",J316,0)</f>
        <v>0</v>
      </c>
      <c r="BH316" s="242">
        <f>IF(N316="sníž. přenesená",J316,0)</f>
        <v>0</v>
      </c>
      <c r="BI316" s="242">
        <f>IF(N316="nulová",J316,0)</f>
        <v>0</v>
      </c>
      <c r="BJ316" s="15" t="s">
        <v>93</v>
      </c>
      <c r="BK316" s="242">
        <f>ROUND(I316*H316,2)</f>
        <v>0</v>
      </c>
      <c r="BL316" s="15" t="s">
        <v>196</v>
      </c>
      <c r="BM316" s="241" t="s">
        <v>1003</v>
      </c>
    </row>
    <row r="317" spans="1:47" s="2" customFormat="1" ht="12">
      <c r="A317" s="37"/>
      <c r="B317" s="38"/>
      <c r="C317" s="39"/>
      <c r="D317" s="243" t="s">
        <v>183</v>
      </c>
      <c r="E317" s="39"/>
      <c r="F317" s="244" t="s">
        <v>1004</v>
      </c>
      <c r="G317" s="39"/>
      <c r="H317" s="39"/>
      <c r="I317" s="245"/>
      <c r="J317" s="39"/>
      <c r="K317" s="39"/>
      <c r="L317" s="43"/>
      <c r="M317" s="246"/>
      <c r="N317" s="247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5" t="s">
        <v>183</v>
      </c>
      <c r="AU317" s="15" t="s">
        <v>95</v>
      </c>
    </row>
    <row r="318" spans="1:65" s="2" customFormat="1" ht="16.5" customHeight="1">
      <c r="A318" s="37"/>
      <c r="B318" s="38"/>
      <c r="C318" s="229" t="s">
        <v>605</v>
      </c>
      <c r="D318" s="229" t="s">
        <v>177</v>
      </c>
      <c r="E318" s="230" t="s">
        <v>1005</v>
      </c>
      <c r="F318" s="231" t="s">
        <v>1006</v>
      </c>
      <c r="G318" s="232" t="s">
        <v>300</v>
      </c>
      <c r="H318" s="233">
        <v>410</v>
      </c>
      <c r="I318" s="234"/>
      <c r="J318" s="235">
        <f>ROUND(I318*H318,2)</f>
        <v>0</v>
      </c>
      <c r="K318" s="236"/>
      <c r="L318" s="43"/>
      <c r="M318" s="237" t="s">
        <v>1</v>
      </c>
      <c r="N318" s="238" t="s">
        <v>50</v>
      </c>
      <c r="O318" s="90"/>
      <c r="P318" s="239">
        <f>O318*H318</f>
        <v>0</v>
      </c>
      <c r="Q318" s="239">
        <v>0.00019</v>
      </c>
      <c r="R318" s="239">
        <f>Q318*H318</f>
        <v>0.07790000000000001</v>
      </c>
      <c r="S318" s="239">
        <v>0</v>
      </c>
      <c r="T318" s="24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1" t="s">
        <v>196</v>
      </c>
      <c r="AT318" s="241" t="s">
        <v>177</v>
      </c>
      <c r="AU318" s="241" t="s">
        <v>95</v>
      </c>
      <c r="AY318" s="15" t="s">
        <v>176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5" t="s">
        <v>93</v>
      </c>
      <c r="BK318" s="242">
        <f>ROUND(I318*H318,2)</f>
        <v>0</v>
      </c>
      <c r="BL318" s="15" t="s">
        <v>196</v>
      </c>
      <c r="BM318" s="241" t="s">
        <v>1007</v>
      </c>
    </row>
    <row r="319" spans="1:47" s="2" customFormat="1" ht="12">
      <c r="A319" s="37"/>
      <c r="B319" s="38"/>
      <c r="C319" s="39"/>
      <c r="D319" s="243" t="s">
        <v>183</v>
      </c>
      <c r="E319" s="39"/>
      <c r="F319" s="244" t="s">
        <v>1008</v>
      </c>
      <c r="G319" s="39"/>
      <c r="H319" s="39"/>
      <c r="I319" s="245"/>
      <c r="J319" s="39"/>
      <c r="K319" s="39"/>
      <c r="L319" s="43"/>
      <c r="M319" s="246"/>
      <c r="N319" s="247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5" t="s">
        <v>183</v>
      </c>
      <c r="AU319" s="15" t="s">
        <v>95</v>
      </c>
    </row>
    <row r="320" spans="1:65" s="2" customFormat="1" ht="21.75" customHeight="1">
      <c r="A320" s="37"/>
      <c r="B320" s="38"/>
      <c r="C320" s="229" t="s">
        <v>568</v>
      </c>
      <c r="D320" s="229" t="s">
        <v>177</v>
      </c>
      <c r="E320" s="230" t="s">
        <v>689</v>
      </c>
      <c r="F320" s="231" t="s">
        <v>690</v>
      </c>
      <c r="G320" s="232" t="s">
        <v>300</v>
      </c>
      <c r="H320" s="233">
        <v>412</v>
      </c>
      <c r="I320" s="234"/>
      <c r="J320" s="235">
        <f>ROUND(I320*H320,2)</f>
        <v>0</v>
      </c>
      <c r="K320" s="236"/>
      <c r="L320" s="43"/>
      <c r="M320" s="237" t="s">
        <v>1</v>
      </c>
      <c r="N320" s="238" t="s">
        <v>50</v>
      </c>
      <c r="O320" s="90"/>
      <c r="P320" s="239">
        <f>O320*H320</f>
        <v>0</v>
      </c>
      <c r="Q320" s="239">
        <v>0.00013</v>
      </c>
      <c r="R320" s="239">
        <f>Q320*H320</f>
        <v>0.053559999999999997</v>
      </c>
      <c r="S320" s="239">
        <v>0</v>
      </c>
      <c r="T320" s="24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41" t="s">
        <v>196</v>
      </c>
      <c r="AT320" s="241" t="s">
        <v>177</v>
      </c>
      <c r="AU320" s="241" t="s">
        <v>95</v>
      </c>
      <c r="AY320" s="15" t="s">
        <v>176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5" t="s">
        <v>93</v>
      </c>
      <c r="BK320" s="242">
        <f>ROUND(I320*H320,2)</f>
        <v>0</v>
      </c>
      <c r="BL320" s="15" t="s">
        <v>196</v>
      </c>
      <c r="BM320" s="241" t="s">
        <v>1009</v>
      </c>
    </row>
    <row r="321" spans="1:47" s="2" customFormat="1" ht="12">
      <c r="A321" s="37"/>
      <c r="B321" s="38"/>
      <c r="C321" s="39"/>
      <c r="D321" s="243" t="s">
        <v>183</v>
      </c>
      <c r="E321" s="39"/>
      <c r="F321" s="244" t="s">
        <v>692</v>
      </c>
      <c r="G321" s="39"/>
      <c r="H321" s="39"/>
      <c r="I321" s="245"/>
      <c r="J321" s="39"/>
      <c r="K321" s="39"/>
      <c r="L321" s="43"/>
      <c r="M321" s="246"/>
      <c r="N321" s="247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183</v>
      </c>
      <c r="AU321" s="15" t="s">
        <v>95</v>
      </c>
    </row>
    <row r="322" spans="1:51" s="13" customFormat="1" ht="12">
      <c r="A322" s="13"/>
      <c r="B322" s="248"/>
      <c r="C322" s="249"/>
      <c r="D322" s="243" t="s">
        <v>246</v>
      </c>
      <c r="E322" s="250" t="s">
        <v>1</v>
      </c>
      <c r="F322" s="251" t="s">
        <v>1010</v>
      </c>
      <c r="G322" s="249"/>
      <c r="H322" s="252">
        <v>412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8" t="s">
        <v>246</v>
      </c>
      <c r="AU322" s="258" t="s">
        <v>95</v>
      </c>
      <c r="AV322" s="13" t="s">
        <v>95</v>
      </c>
      <c r="AW322" s="13" t="s">
        <v>40</v>
      </c>
      <c r="AX322" s="13" t="s">
        <v>93</v>
      </c>
      <c r="AY322" s="258" t="s">
        <v>176</v>
      </c>
    </row>
    <row r="323" spans="1:65" s="2" customFormat="1" ht="24.15" customHeight="1">
      <c r="A323" s="37"/>
      <c r="B323" s="38"/>
      <c r="C323" s="229" t="s">
        <v>613</v>
      </c>
      <c r="D323" s="229" t="s">
        <v>177</v>
      </c>
      <c r="E323" s="230" t="s">
        <v>1011</v>
      </c>
      <c r="F323" s="231" t="s">
        <v>1012</v>
      </c>
      <c r="G323" s="232" t="s">
        <v>577</v>
      </c>
      <c r="H323" s="233">
        <v>2</v>
      </c>
      <c r="I323" s="234"/>
      <c r="J323" s="235">
        <f>ROUND(I323*H323,2)</f>
        <v>0</v>
      </c>
      <c r="K323" s="236"/>
      <c r="L323" s="43"/>
      <c r="M323" s="237" t="s">
        <v>1</v>
      </c>
      <c r="N323" s="238" t="s">
        <v>50</v>
      </c>
      <c r="O323" s="90"/>
      <c r="P323" s="239">
        <f>O323*H323</f>
        <v>0</v>
      </c>
      <c r="Q323" s="239">
        <v>0.45937</v>
      </c>
      <c r="R323" s="239">
        <f>Q323*H323</f>
        <v>0.91874</v>
      </c>
      <c r="S323" s="239">
        <v>0</v>
      </c>
      <c r="T323" s="240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41" t="s">
        <v>196</v>
      </c>
      <c r="AT323" s="241" t="s">
        <v>177</v>
      </c>
      <c r="AU323" s="241" t="s">
        <v>95</v>
      </c>
      <c r="AY323" s="15" t="s">
        <v>176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5" t="s">
        <v>93</v>
      </c>
      <c r="BK323" s="242">
        <f>ROUND(I323*H323,2)</f>
        <v>0</v>
      </c>
      <c r="BL323" s="15" t="s">
        <v>196</v>
      </c>
      <c r="BM323" s="241" t="s">
        <v>1013</v>
      </c>
    </row>
    <row r="324" spans="1:47" s="2" customFormat="1" ht="12">
      <c r="A324" s="37"/>
      <c r="B324" s="38"/>
      <c r="C324" s="39"/>
      <c r="D324" s="243" t="s">
        <v>183</v>
      </c>
      <c r="E324" s="39"/>
      <c r="F324" s="244" t="s">
        <v>1014</v>
      </c>
      <c r="G324" s="39"/>
      <c r="H324" s="39"/>
      <c r="I324" s="245"/>
      <c r="J324" s="39"/>
      <c r="K324" s="39"/>
      <c r="L324" s="43"/>
      <c r="M324" s="246"/>
      <c r="N324" s="247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5" t="s">
        <v>183</v>
      </c>
      <c r="AU324" s="15" t="s">
        <v>95</v>
      </c>
    </row>
    <row r="325" spans="1:51" s="13" customFormat="1" ht="12">
      <c r="A325" s="13"/>
      <c r="B325" s="248"/>
      <c r="C325" s="249"/>
      <c r="D325" s="243" t="s">
        <v>246</v>
      </c>
      <c r="E325" s="250" t="s">
        <v>1</v>
      </c>
      <c r="F325" s="251" t="s">
        <v>95</v>
      </c>
      <c r="G325" s="249"/>
      <c r="H325" s="252">
        <v>2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8" t="s">
        <v>246</v>
      </c>
      <c r="AU325" s="258" t="s">
        <v>95</v>
      </c>
      <c r="AV325" s="13" t="s">
        <v>95</v>
      </c>
      <c r="AW325" s="13" t="s">
        <v>40</v>
      </c>
      <c r="AX325" s="13" t="s">
        <v>93</v>
      </c>
      <c r="AY325" s="258" t="s">
        <v>176</v>
      </c>
    </row>
    <row r="326" spans="1:65" s="2" customFormat="1" ht="24.15" customHeight="1">
      <c r="A326" s="37"/>
      <c r="B326" s="38"/>
      <c r="C326" s="229" t="s">
        <v>619</v>
      </c>
      <c r="D326" s="229" t="s">
        <v>177</v>
      </c>
      <c r="E326" s="230" t="s">
        <v>1015</v>
      </c>
      <c r="F326" s="231" t="s">
        <v>1016</v>
      </c>
      <c r="G326" s="232" t="s">
        <v>577</v>
      </c>
      <c r="H326" s="233">
        <v>6</v>
      </c>
      <c r="I326" s="234"/>
      <c r="J326" s="235">
        <f>ROUND(I326*H326,2)</f>
        <v>0</v>
      </c>
      <c r="K326" s="236"/>
      <c r="L326" s="43"/>
      <c r="M326" s="237" t="s">
        <v>1</v>
      </c>
      <c r="N326" s="238" t="s">
        <v>50</v>
      </c>
      <c r="O326" s="90"/>
      <c r="P326" s="239">
        <f>O326*H326</f>
        <v>0</v>
      </c>
      <c r="Q326" s="239">
        <v>0.00167</v>
      </c>
      <c r="R326" s="239">
        <f>Q326*H326</f>
        <v>0.010020000000000001</v>
      </c>
      <c r="S326" s="239">
        <v>0</v>
      </c>
      <c r="T326" s="24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41" t="s">
        <v>196</v>
      </c>
      <c r="AT326" s="241" t="s">
        <v>177</v>
      </c>
      <c r="AU326" s="241" t="s">
        <v>95</v>
      </c>
      <c r="AY326" s="15" t="s">
        <v>176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5" t="s">
        <v>93</v>
      </c>
      <c r="BK326" s="242">
        <f>ROUND(I326*H326,2)</f>
        <v>0</v>
      </c>
      <c r="BL326" s="15" t="s">
        <v>196</v>
      </c>
      <c r="BM326" s="241" t="s">
        <v>1017</v>
      </c>
    </row>
    <row r="327" spans="1:47" s="2" customFormat="1" ht="12">
      <c r="A327" s="37"/>
      <c r="B327" s="38"/>
      <c r="C327" s="39"/>
      <c r="D327" s="243" t="s">
        <v>183</v>
      </c>
      <c r="E327" s="39"/>
      <c r="F327" s="244" t="s">
        <v>1016</v>
      </c>
      <c r="G327" s="39"/>
      <c r="H327" s="39"/>
      <c r="I327" s="245"/>
      <c r="J327" s="39"/>
      <c r="K327" s="39"/>
      <c r="L327" s="43"/>
      <c r="M327" s="246"/>
      <c r="N327" s="247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5" t="s">
        <v>183</v>
      </c>
      <c r="AU327" s="15" t="s">
        <v>95</v>
      </c>
    </row>
    <row r="328" spans="1:51" s="13" customFormat="1" ht="12">
      <c r="A328" s="13"/>
      <c r="B328" s="248"/>
      <c r="C328" s="249"/>
      <c r="D328" s="243" t="s">
        <v>246</v>
      </c>
      <c r="E328" s="250" t="s">
        <v>1</v>
      </c>
      <c r="F328" s="251" t="s">
        <v>204</v>
      </c>
      <c r="G328" s="249"/>
      <c r="H328" s="252">
        <v>6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8" t="s">
        <v>246</v>
      </c>
      <c r="AU328" s="258" t="s">
        <v>95</v>
      </c>
      <c r="AV328" s="13" t="s">
        <v>95</v>
      </c>
      <c r="AW328" s="13" t="s">
        <v>40</v>
      </c>
      <c r="AX328" s="13" t="s">
        <v>85</v>
      </c>
      <c r="AY328" s="258" t="s">
        <v>176</v>
      </c>
    </row>
    <row r="329" spans="1:65" s="2" customFormat="1" ht="24.15" customHeight="1">
      <c r="A329" s="37"/>
      <c r="B329" s="38"/>
      <c r="C329" s="263" t="s">
        <v>623</v>
      </c>
      <c r="D329" s="263" t="s">
        <v>320</v>
      </c>
      <c r="E329" s="264" t="s">
        <v>1018</v>
      </c>
      <c r="F329" s="265" t="s">
        <v>1019</v>
      </c>
      <c r="G329" s="266" t="s">
        <v>577</v>
      </c>
      <c r="H329" s="267">
        <v>2</v>
      </c>
      <c r="I329" s="268"/>
      <c r="J329" s="269">
        <f>ROUND(I329*H329,2)</f>
        <v>0</v>
      </c>
      <c r="K329" s="270"/>
      <c r="L329" s="271"/>
      <c r="M329" s="272" t="s">
        <v>1</v>
      </c>
      <c r="N329" s="273" t="s">
        <v>50</v>
      </c>
      <c r="O329" s="90"/>
      <c r="P329" s="239">
        <f>O329*H329</f>
        <v>0</v>
      </c>
      <c r="Q329" s="239">
        <v>0.0165</v>
      </c>
      <c r="R329" s="239">
        <f>Q329*H329</f>
        <v>0.033</v>
      </c>
      <c r="S329" s="239">
        <v>0</v>
      </c>
      <c r="T329" s="240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41" t="s">
        <v>213</v>
      </c>
      <c r="AT329" s="241" t="s">
        <v>320</v>
      </c>
      <c r="AU329" s="241" t="s">
        <v>95</v>
      </c>
      <c r="AY329" s="15" t="s">
        <v>176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5" t="s">
        <v>93</v>
      </c>
      <c r="BK329" s="242">
        <f>ROUND(I329*H329,2)</f>
        <v>0</v>
      </c>
      <c r="BL329" s="15" t="s">
        <v>196</v>
      </c>
      <c r="BM329" s="241" t="s">
        <v>1020</v>
      </c>
    </row>
    <row r="330" spans="1:47" s="2" customFormat="1" ht="12">
      <c r="A330" s="37"/>
      <c r="B330" s="38"/>
      <c r="C330" s="39"/>
      <c r="D330" s="243" t="s">
        <v>183</v>
      </c>
      <c r="E330" s="39"/>
      <c r="F330" s="244" t="s">
        <v>1019</v>
      </c>
      <c r="G330" s="39"/>
      <c r="H330" s="39"/>
      <c r="I330" s="245"/>
      <c r="J330" s="39"/>
      <c r="K330" s="39"/>
      <c r="L330" s="43"/>
      <c r="M330" s="246"/>
      <c r="N330" s="247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5" t="s">
        <v>183</v>
      </c>
      <c r="AU330" s="15" t="s">
        <v>95</v>
      </c>
    </row>
    <row r="331" spans="1:51" s="13" customFormat="1" ht="12">
      <c r="A331" s="13"/>
      <c r="B331" s="248"/>
      <c r="C331" s="249"/>
      <c r="D331" s="243" t="s">
        <v>246</v>
      </c>
      <c r="E331" s="250" t="s">
        <v>1</v>
      </c>
      <c r="F331" s="251" t="s">
        <v>95</v>
      </c>
      <c r="G331" s="249"/>
      <c r="H331" s="252">
        <v>2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8" t="s">
        <v>246</v>
      </c>
      <c r="AU331" s="258" t="s">
        <v>95</v>
      </c>
      <c r="AV331" s="13" t="s">
        <v>95</v>
      </c>
      <c r="AW331" s="13" t="s">
        <v>40</v>
      </c>
      <c r="AX331" s="13" t="s">
        <v>93</v>
      </c>
      <c r="AY331" s="258" t="s">
        <v>176</v>
      </c>
    </row>
    <row r="332" spans="1:65" s="2" customFormat="1" ht="24.15" customHeight="1">
      <c r="A332" s="37"/>
      <c r="B332" s="38"/>
      <c r="C332" s="263" t="s">
        <v>627</v>
      </c>
      <c r="D332" s="263" t="s">
        <v>320</v>
      </c>
      <c r="E332" s="264" t="s">
        <v>1021</v>
      </c>
      <c r="F332" s="265" t="s">
        <v>1022</v>
      </c>
      <c r="G332" s="266" t="s">
        <v>577</v>
      </c>
      <c r="H332" s="267">
        <v>1</v>
      </c>
      <c r="I332" s="268"/>
      <c r="J332" s="269">
        <f>ROUND(I332*H332,2)</f>
        <v>0</v>
      </c>
      <c r="K332" s="270"/>
      <c r="L332" s="271"/>
      <c r="M332" s="272" t="s">
        <v>1</v>
      </c>
      <c r="N332" s="273" t="s">
        <v>50</v>
      </c>
      <c r="O332" s="90"/>
      <c r="P332" s="239">
        <f>O332*H332</f>
        <v>0</v>
      </c>
      <c r="Q332" s="239">
        <v>0.009</v>
      </c>
      <c r="R332" s="239">
        <f>Q332*H332</f>
        <v>0.009</v>
      </c>
      <c r="S332" s="239">
        <v>0</v>
      </c>
      <c r="T332" s="240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1" t="s">
        <v>213</v>
      </c>
      <c r="AT332" s="241" t="s">
        <v>320</v>
      </c>
      <c r="AU332" s="241" t="s">
        <v>95</v>
      </c>
      <c r="AY332" s="15" t="s">
        <v>176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5" t="s">
        <v>93</v>
      </c>
      <c r="BK332" s="242">
        <f>ROUND(I332*H332,2)</f>
        <v>0</v>
      </c>
      <c r="BL332" s="15" t="s">
        <v>196</v>
      </c>
      <c r="BM332" s="241" t="s">
        <v>1023</v>
      </c>
    </row>
    <row r="333" spans="1:47" s="2" customFormat="1" ht="12">
      <c r="A333" s="37"/>
      <c r="B333" s="38"/>
      <c r="C333" s="39"/>
      <c r="D333" s="243" t="s">
        <v>183</v>
      </c>
      <c r="E333" s="39"/>
      <c r="F333" s="244" t="s">
        <v>1022</v>
      </c>
      <c r="G333" s="39"/>
      <c r="H333" s="39"/>
      <c r="I333" s="245"/>
      <c r="J333" s="39"/>
      <c r="K333" s="39"/>
      <c r="L333" s="43"/>
      <c r="M333" s="246"/>
      <c r="N333" s="247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5" t="s">
        <v>183</v>
      </c>
      <c r="AU333" s="15" t="s">
        <v>95</v>
      </c>
    </row>
    <row r="334" spans="1:65" s="2" customFormat="1" ht="24.15" customHeight="1">
      <c r="A334" s="37"/>
      <c r="B334" s="38"/>
      <c r="C334" s="263" t="s">
        <v>632</v>
      </c>
      <c r="D334" s="263" t="s">
        <v>320</v>
      </c>
      <c r="E334" s="264" t="s">
        <v>1024</v>
      </c>
      <c r="F334" s="265" t="s">
        <v>1025</v>
      </c>
      <c r="G334" s="266" t="s">
        <v>577</v>
      </c>
      <c r="H334" s="267">
        <v>1</v>
      </c>
      <c r="I334" s="268"/>
      <c r="J334" s="269">
        <f>ROUND(I334*H334,2)</f>
        <v>0</v>
      </c>
      <c r="K334" s="270"/>
      <c r="L334" s="271"/>
      <c r="M334" s="272" t="s">
        <v>1</v>
      </c>
      <c r="N334" s="273" t="s">
        <v>50</v>
      </c>
      <c r="O334" s="90"/>
      <c r="P334" s="239">
        <f>O334*H334</f>
        <v>0</v>
      </c>
      <c r="Q334" s="239">
        <v>0.0092</v>
      </c>
      <c r="R334" s="239">
        <f>Q334*H334</f>
        <v>0.0092</v>
      </c>
      <c r="S334" s="239">
        <v>0</v>
      </c>
      <c r="T334" s="240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41" t="s">
        <v>213</v>
      </c>
      <c r="AT334" s="241" t="s">
        <v>320</v>
      </c>
      <c r="AU334" s="241" t="s">
        <v>95</v>
      </c>
      <c r="AY334" s="15" t="s">
        <v>176</v>
      </c>
      <c r="BE334" s="242">
        <f>IF(N334="základní",J334,0)</f>
        <v>0</v>
      </c>
      <c r="BF334" s="242">
        <f>IF(N334="snížená",J334,0)</f>
        <v>0</v>
      </c>
      <c r="BG334" s="242">
        <f>IF(N334="zákl. přenesená",J334,0)</f>
        <v>0</v>
      </c>
      <c r="BH334" s="242">
        <f>IF(N334="sníž. přenesená",J334,0)</f>
        <v>0</v>
      </c>
      <c r="BI334" s="242">
        <f>IF(N334="nulová",J334,0)</f>
        <v>0</v>
      </c>
      <c r="BJ334" s="15" t="s">
        <v>93</v>
      </c>
      <c r="BK334" s="242">
        <f>ROUND(I334*H334,2)</f>
        <v>0</v>
      </c>
      <c r="BL334" s="15" t="s">
        <v>196</v>
      </c>
      <c r="BM334" s="241" t="s">
        <v>1026</v>
      </c>
    </row>
    <row r="335" spans="1:47" s="2" customFormat="1" ht="12">
      <c r="A335" s="37"/>
      <c r="B335" s="38"/>
      <c r="C335" s="39"/>
      <c r="D335" s="243" t="s">
        <v>183</v>
      </c>
      <c r="E335" s="39"/>
      <c r="F335" s="244" t="s">
        <v>1025</v>
      </c>
      <c r="G335" s="39"/>
      <c r="H335" s="39"/>
      <c r="I335" s="245"/>
      <c r="J335" s="39"/>
      <c r="K335" s="39"/>
      <c r="L335" s="43"/>
      <c r="M335" s="246"/>
      <c r="N335" s="247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5" t="s">
        <v>183</v>
      </c>
      <c r="AU335" s="15" t="s">
        <v>95</v>
      </c>
    </row>
    <row r="336" spans="1:65" s="2" customFormat="1" ht="24.15" customHeight="1">
      <c r="A336" s="37"/>
      <c r="B336" s="38"/>
      <c r="C336" s="263" t="s">
        <v>636</v>
      </c>
      <c r="D336" s="263" t="s">
        <v>320</v>
      </c>
      <c r="E336" s="264" t="s">
        <v>1027</v>
      </c>
      <c r="F336" s="265" t="s">
        <v>1028</v>
      </c>
      <c r="G336" s="266" t="s">
        <v>577</v>
      </c>
      <c r="H336" s="267">
        <v>1</v>
      </c>
      <c r="I336" s="268"/>
      <c r="J336" s="269">
        <f>ROUND(I336*H336,2)</f>
        <v>0</v>
      </c>
      <c r="K336" s="270"/>
      <c r="L336" s="271"/>
      <c r="M336" s="272" t="s">
        <v>1</v>
      </c>
      <c r="N336" s="273" t="s">
        <v>50</v>
      </c>
      <c r="O336" s="90"/>
      <c r="P336" s="239">
        <f>O336*H336</f>
        <v>0</v>
      </c>
      <c r="Q336" s="239">
        <v>0.004</v>
      </c>
      <c r="R336" s="239">
        <f>Q336*H336</f>
        <v>0.004</v>
      </c>
      <c r="S336" s="239">
        <v>0</v>
      </c>
      <c r="T336" s="240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41" t="s">
        <v>213</v>
      </c>
      <c r="AT336" s="241" t="s">
        <v>320</v>
      </c>
      <c r="AU336" s="241" t="s">
        <v>95</v>
      </c>
      <c r="AY336" s="15" t="s">
        <v>176</v>
      </c>
      <c r="BE336" s="242">
        <f>IF(N336="základní",J336,0)</f>
        <v>0</v>
      </c>
      <c r="BF336" s="242">
        <f>IF(N336="snížená",J336,0)</f>
        <v>0</v>
      </c>
      <c r="BG336" s="242">
        <f>IF(N336="zákl. přenesená",J336,0)</f>
        <v>0</v>
      </c>
      <c r="BH336" s="242">
        <f>IF(N336="sníž. přenesená",J336,0)</f>
        <v>0</v>
      </c>
      <c r="BI336" s="242">
        <f>IF(N336="nulová",J336,0)</f>
        <v>0</v>
      </c>
      <c r="BJ336" s="15" t="s">
        <v>93</v>
      </c>
      <c r="BK336" s="242">
        <f>ROUND(I336*H336,2)</f>
        <v>0</v>
      </c>
      <c r="BL336" s="15" t="s">
        <v>196</v>
      </c>
      <c r="BM336" s="241" t="s">
        <v>1029</v>
      </c>
    </row>
    <row r="337" spans="1:47" s="2" customFormat="1" ht="12">
      <c r="A337" s="37"/>
      <c r="B337" s="38"/>
      <c r="C337" s="39"/>
      <c r="D337" s="243" t="s">
        <v>183</v>
      </c>
      <c r="E337" s="39"/>
      <c r="F337" s="244" t="s">
        <v>1028</v>
      </c>
      <c r="G337" s="39"/>
      <c r="H337" s="39"/>
      <c r="I337" s="245"/>
      <c r="J337" s="39"/>
      <c r="K337" s="39"/>
      <c r="L337" s="43"/>
      <c r="M337" s="246"/>
      <c r="N337" s="247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5" t="s">
        <v>183</v>
      </c>
      <c r="AU337" s="15" t="s">
        <v>95</v>
      </c>
    </row>
    <row r="338" spans="1:65" s="2" customFormat="1" ht="24.15" customHeight="1">
      <c r="A338" s="37"/>
      <c r="B338" s="38"/>
      <c r="C338" s="229" t="s">
        <v>641</v>
      </c>
      <c r="D338" s="229" t="s">
        <v>177</v>
      </c>
      <c r="E338" s="230" t="s">
        <v>1030</v>
      </c>
      <c r="F338" s="231" t="s">
        <v>1031</v>
      </c>
      <c r="G338" s="232" t="s">
        <v>577</v>
      </c>
      <c r="H338" s="233">
        <v>3</v>
      </c>
      <c r="I338" s="234"/>
      <c r="J338" s="235">
        <f>ROUND(I338*H338,2)</f>
        <v>0</v>
      </c>
      <c r="K338" s="236"/>
      <c r="L338" s="43"/>
      <c r="M338" s="237" t="s">
        <v>1</v>
      </c>
      <c r="N338" s="238" t="s">
        <v>50</v>
      </c>
      <c r="O338" s="90"/>
      <c r="P338" s="239">
        <f>O338*H338</f>
        <v>0</v>
      </c>
      <c r="Q338" s="239">
        <v>0.00171</v>
      </c>
      <c r="R338" s="239">
        <f>Q338*H338</f>
        <v>0.00513</v>
      </c>
      <c r="S338" s="239">
        <v>0</v>
      </c>
      <c r="T338" s="240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41" t="s">
        <v>196</v>
      </c>
      <c r="AT338" s="241" t="s">
        <v>177</v>
      </c>
      <c r="AU338" s="241" t="s">
        <v>95</v>
      </c>
      <c r="AY338" s="15" t="s">
        <v>176</v>
      </c>
      <c r="BE338" s="242">
        <f>IF(N338="základní",J338,0)</f>
        <v>0</v>
      </c>
      <c r="BF338" s="242">
        <f>IF(N338="snížená",J338,0)</f>
        <v>0</v>
      </c>
      <c r="BG338" s="242">
        <f>IF(N338="zákl. přenesená",J338,0)</f>
        <v>0</v>
      </c>
      <c r="BH338" s="242">
        <f>IF(N338="sníž. přenesená",J338,0)</f>
        <v>0</v>
      </c>
      <c r="BI338" s="242">
        <f>IF(N338="nulová",J338,0)</f>
        <v>0</v>
      </c>
      <c r="BJ338" s="15" t="s">
        <v>93</v>
      </c>
      <c r="BK338" s="242">
        <f>ROUND(I338*H338,2)</f>
        <v>0</v>
      </c>
      <c r="BL338" s="15" t="s">
        <v>196</v>
      </c>
      <c r="BM338" s="241" t="s">
        <v>1032</v>
      </c>
    </row>
    <row r="339" spans="1:47" s="2" customFormat="1" ht="12">
      <c r="A339" s="37"/>
      <c r="B339" s="38"/>
      <c r="C339" s="39"/>
      <c r="D339" s="243" t="s">
        <v>183</v>
      </c>
      <c r="E339" s="39"/>
      <c r="F339" s="244" t="s">
        <v>1033</v>
      </c>
      <c r="G339" s="39"/>
      <c r="H339" s="39"/>
      <c r="I339" s="245"/>
      <c r="J339" s="39"/>
      <c r="K339" s="39"/>
      <c r="L339" s="43"/>
      <c r="M339" s="246"/>
      <c r="N339" s="247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183</v>
      </c>
      <c r="AU339" s="15" t="s">
        <v>95</v>
      </c>
    </row>
    <row r="340" spans="1:65" s="2" customFormat="1" ht="24.15" customHeight="1">
      <c r="A340" s="37"/>
      <c r="B340" s="38"/>
      <c r="C340" s="263" t="s">
        <v>645</v>
      </c>
      <c r="D340" s="263" t="s">
        <v>320</v>
      </c>
      <c r="E340" s="264" t="s">
        <v>1034</v>
      </c>
      <c r="F340" s="265" t="s">
        <v>1035</v>
      </c>
      <c r="G340" s="266" t="s">
        <v>577</v>
      </c>
      <c r="H340" s="267">
        <v>3</v>
      </c>
      <c r="I340" s="268"/>
      <c r="J340" s="269">
        <f>ROUND(I340*H340,2)</f>
        <v>0</v>
      </c>
      <c r="K340" s="270"/>
      <c r="L340" s="271"/>
      <c r="M340" s="272" t="s">
        <v>1</v>
      </c>
      <c r="N340" s="273" t="s">
        <v>50</v>
      </c>
      <c r="O340" s="90"/>
      <c r="P340" s="239">
        <f>O340*H340</f>
        <v>0</v>
      </c>
      <c r="Q340" s="239">
        <v>0.0149</v>
      </c>
      <c r="R340" s="239">
        <f>Q340*H340</f>
        <v>0.044700000000000004</v>
      </c>
      <c r="S340" s="239">
        <v>0</v>
      </c>
      <c r="T340" s="24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41" t="s">
        <v>213</v>
      </c>
      <c r="AT340" s="241" t="s">
        <v>320</v>
      </c>
      <c r="AU340" s="241" t="s">
        <v>95</v>
      </c>
      <c r="AY340" s="15" t="s">
        <v>176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5" t="s">
        <v>93</v>
      </c>
      <c r="BK340" s="242">
        <f>ROUND(I340*H340,2)</f>
        <v>0</v>
      </c>
      <c r="BL340" s="15" t="s">
        <v>196</v>
      </c>
      <c r="BM340" s="241" t="s">
        <v>1036</v>
      </c>
    </row>
    <row r="341" spans="1:47" s="2" customFormat="1" ht="12">
      <c r="A341" s="37"/>
      <c r="B341" s="38"/>
      <c r="C341" s="39"/>
      <c r="D341" s="243" t="s">
        <v>183</v>
      </c>
      <c r="E341" s="39"/>
      <c r="F341" s="244" t="s">
        <v>1035</v>
      </c>
      <c r="G341" s="39"/>
      <c r="H341" s="39"/>
      <c r="I341" s="245"/>
      <c r="J341" s="39"/>
      <c r="K341" s="39"/>
      <c r="L341" s="43"/>
      <c r="M341" s="246"/>
      <c r="N341" s="247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5" t="s">
        <v>183</v>
      </c>
      <c r="AU341" s="15" t="s">
        <v>95</v>
      </c>
    </row>
    <row r="342" spans="1:51" s="13" customFormat="1" ht="12">
      <c r="A342" s="13"/>
      <c r="B342" s="248"/>
      <c r="C342" s="249"/>
      <c r="D342" s="243" t="s">
        <v>246</v>
      </c>
      <c r="E342" s="250" t="s">
        <v>1</v>
      </c>
      <c r="F342" s="251" t="s">
        <v>129</v>
      </c>
      <c r="G342" s="249"/>
      <c r="H342" s="252">
        <v>3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8" t="s">
        <v>246</v>
      </c>
      <c r="AU342" s="258" t="s">
        <v>95</v>
      </c>
      <c r="AV342" s="13" t="s">
        <v>95</v>
      </c>
      <c r="AW342" s="13" t="s">
        <v>40</v>
      </c>
      <c r="AX342" s="13" t="s">
        <v>93</v>
      </c>
      <c r="AY342" s="258" t="s">
        <v>176</v>
      </c>
    </row>
    <row r="343" spans="1:65" s="2" customFormat="1" ht="24.15" customHeight="1">
      <c r="A343" s="37"/>
      <c r="B343" s="38"/>
      <c r="C343" s="229" t="s">
        <v>649</v>
      </c>
      <c r="D343" s="229" t="s">
        <v>177</v>
      </c>
      <c r="E343" s="230" t="s">
        <v>1037</v>
      </c>
      <c r="F343" s="231" t="s">
        <v>1038</v>
      </c>
      <c r="G343" s="232" t="s">
        <v>577</v>
      </c>
      <c r="H343" s="233">
        <v>73</v>
      </c>
      <c r="I343" s="234"/>
      <c r="J343" s="235">
        <f>ROUND(I343*H343,2)</f>
        <v>0</v>
      </c>
      <c r="K343" s="236"/>
      <c r="L343" s="43"/>
      <c r="M343" s="237" t="s">
        <v>1</v>
      </c>
      <c r="N343" s="238" t="s">
        <v>50</v>
      </c>
      <c r="O343" s="90"/>
      <c r="P343" s="239">
        <f>O343*H343</f>
        <v>0</v>
      </c>
      <c r="Q343" s="239">
        <v>0</v>
      </c>
      <c r="R343" s="239">
        <f>Q343*H343</f>
        <v>0</v>
      </c>
      <c r="S343" s="239">
        <v>0</v>
      </c>
      <c r="T343" s="240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41" t="s">
        <v>196</v>
      </c>
      <c r="AT343" s="241" t="s">
        <v>177</v>
      </c>
      <c r="AU343" s="241" t="s">
        <v>95</v>
      </c>
      <c r="AY343" s="15" t="s">
        <v>176</v>
      </c>
      <c r="BE343" s="242">
        <f>IF(N343="základní",J343,0)</f>
        <v>0</v>
      </c>
      <c r="BF343" s="242">
        <f>IF(N343="snížená",J343,0)</f>
        <v>0</v>
      </c>
      <c r="BG343" s="242">
        <f>IF(N343="zákl. přenesená",J343,0)</f>
        <v>0</v>
      </c>
      <c r="BH343" s="242">
        <f>IF(N343="sníž. přenesená",J343,0)</f>
        <v>0</v>
      </c>
      <c r="BI343" s="242">
        <f>IF(N343="nulová",J343,0)</f>
        <v>0</v>
      </c>
      <c r="BJ343" s="15" t="s">
        <v>93</v>
      </c>
      <c r="BK343" s="242">
        <f>ROUND(I343*H343,2)</f>
        <v>0</v>
      </c>
      <c r="BL343" s="15" t="s">
        <v>196</v>
      </c>
      <c r="BM343" s="241" t="s">
        <v>1039</v>
      </c>
    </row>
    <row r="344" spans="1:47" s="2" customFormat="1" ht="12">
      <c r="A344" s="37"/>
      <c r="B344" s="38"/>
      <c r="C344" s="39"/>
      <c r="D344" s="243" t="s">
        <v>183</v>
      </c>
      <c r="E344" s="39"/>
      <c r="F344" s="244" t="s">
        <v>1040</v>
      </c>
      <c r="G344" s="39"/>
      <c r="H344" s="39"/>
      <c r="I344" s="245"/>
      <c r="J344" s="39"/>
      <c r="K344" s="39"/>
      <c r="L344" s="43"/>
      <c r="M344" s="246"/>
      <c r="N344" s="247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5" t="s">
        <v>183</v>
      </c>
      <c r="AU344" s="15" t="s">
        <v>95</v>
      </c>
    </row>
    <row r="345" spans="1:51" s="13" customFormat="1" ht="12">
      <c r="A345" s="13"/>
      <c r="B345" s="248"/>
      <c r="C345" s="249"/>
      <c r="D345" s="243" t="s">
        <v>246</v>
      </c>
      <c r="E345" s="250" t="s">
        <v>1</v>
      </c>
      <c r="F345" s="251" t="s">
        <v>665</v>
      </c>
      <c r="G345" s="249"/>
      <c r="H345" s="252">
        <v>73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8" t="s">
        <v>246</v>
      </c>
      <c r="AU345" s="258" t="s">
        <v>95</v>
      </c>
      <c r="AV345" s="13" t="s">
        <v>95</v>
      </c>
      <c r="AW345" s="13" t="s">
        <v>40</v>
      </c>
      <c r="AX345" s="13" t="s">
        <v>93</v>
      </c>
      <c r="AY345" s="258" t="s">
        <v>176</v>
      </c>
    </row>
    <row r="346" spans="1:65" s="2" customFormat="1" ht="16.5" customHeight="1">
      <c r="A346" s="37"/>
      <c r="B346" s="38"/>
      <c r="C346" s="263" t="s">
        <v>653</v>
      </c>
      <c r="D346" s="263" t="s">
        <v>320</v>
      </c>
      <c r="E346" s="264" t="s">
        <v>1041</v>
      </c>
      <c r="F346" s="265" t="s">
        <v>1042</v>
      </c>
      <c r="G346" s="266" t="s">
        <v>577</v>
      </c>
      <c r="H346" s="267">
        <v>73</v>
      </c>
      <c r="I346" s="268"/>
      <c r="J346" s="269">
        <f>ROUND(I346*H346,2)</f>
        <v>0</v>
      </c>
      <c r="K346" s="270"/>
      <c r="L346" s="271"/>
      <c r="M346" s="272" t="s">
        <v>1</v>
      </c>
      <c r="N346" s="273" t="s">
        <v>50</v>
      </c>
      <c r="O346" s="90"/>
      <c r="P346" s="239">
        <f>O346*H346</f>
        <v>0</v>
      </c>
      <c r="Q346" s="239">
        <v>0.00039</v>
      </c>
      <c r="R346" s="239">
        <f>Q346*H346</f>
        <v>0.02847</v>
      </c>
      <c r="S346" s="239">
        <v>0</v>
      </c>
      <c r="T346" s="240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41" t="s">
        <v>213</v>
      </c>
      <c r="AT346" s="241" t="s">
        <v>320</v>
      </c>
      <c r="AU346" s="241" t="s">
        <v>95</v>
      </c>
      <c r="AY346" s="15" t="s">
        <v>176</v>
      </c>
      <c r="BE346" s="242">
        <f>IF(N346="základní",J346,0)</f>
        <v>0</v>
      </c>
      <c r="BF346" s="242">
        <f>IF(N346="snížená",J346,0)</f>
        <v>0</v>
      </c>
      <c r="BG346" s="242">
        <f>IF(N346="zákl. přenesená",J346,0)</f>
        <v>0</v>
      </c>
      <c r="BH346" s="242">
        <f>IF(N346="sníž. přenesená",J346,0)</f>
        <v>0</v>
      </c>
      <c r="BI346" s="242">
        <f>IF(N346="nulová",J346,0)</f>
        <v>0</v>
      </c>
      <c r="BJ346" s="15" t="s">
        <v>93</v>
      </c>
      <c r="BK346" s="242">
        <f>ROUND(I346*H346,2)</f>
        <v>0</v>
      </c>
      <c r="BL346" s="15" t="s">
        <v>196</v>
      </c>
      <c r="BM346" s="241" t="s">
        <v>1043</v>
      </c>
    </row>
    <row r="347" spans="1:47" s="2" customFormat="1" ht="12">
      <c r="A347" s="37"/>
      <c r="B347" s="38"/>
      <c r="C347" s="39"/>
      <c r="D347" s="243" t="s">
        <v>183</v>
      </c>
      <c r="E347" s="39"/>
      <c r="F347" s="244" t="s">
        <v>1042</v>
      </c>
      <c r="G347" s="39"/>
      <c r="H347" s="39"/>
      <c r="I347" s="245"/>
      <c r="J347" s="39"/>
      <c r="K347" s="39"/>
      <c r="L347" s="43"/>
      <c r="M347" s="246"/>
      <c r="N347" s="247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183</v>
      </c>
      <c r="AU347" s="15" t="s">
        <v>95</v>
      </c>
    </row>
    <row r="348" spans="1:51" s="13" customFormat="1" ht="12">
      <c r="A348" s="13"/>
      <c r="B348" s="248"/>
      <c r="C348" s="249"/>
      <c r="D348" s="243" t="s">
        <v>246</v>
      </c>
      <c r="E348" s="250" t="s">
        <v>1</v>
      </c>
      <c r="F348" s="251" t="s">
        <v>665</v>
      </c>
      <c r="G348" s="249"/>
      <c r="H348" s="252">
        <v>73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8" t="s">
        <v>246</v>
      </c>
      <c r="AU348" s="258" t="s">
        <v>95</v>
      </c>
      <c r="AV348" s="13" t="s">
        <v>95</v>
      </c>
      <c r="AW348" s="13" t="s">
        <v>40</v>
      </c>
      <c r="AX348" s="13" t="s">
        <v>93</v>
      </c>
      <c r="AY348" s="258" t="s">
        <v>176</v>
      </c>
    </row>
    <row r="349" spans="1:65" s="2" customFormat="1" ht="24.15" customHeight="1">
      <c r="A349" s="37"/>
      <c r="B349" s="38"/>
      <c r="C349" s="229" t="s">
        <v>657</v>
      </c>
      <c r="D349" s="229" t="s">
        <v>177</v>
      </c>
      <c r="E349" s="230" t="s">
        <v>1044</v>
      </c>
      <c r="F349" s="231" t="s">
        <v>1045</v>
      </c>
      <c r="G349" s="232" t="s">
        <v>577</v>
      </c>
      <c r="H349" s="233">
        <v>8</v>
      </c>
      <c r="I349" s="234"/>
      <c r="J349" s="235">
        <f>ROUND(I349*H349,2)</f>
        <v>0</v>
      </c>
      <c r="K349" s="236"/>
      <c r="L349" s="43"/>
      <c r="M349" s="237" t="s">
        <v>1</v>
      </c>
      <c r="N349" s="238" t="s">
        <v>50</v>
      </c>
      <c r="O349" s="90"/>
      <c r="P349" s="239">
        <f>O349*H349</f>
        <v>0</v>
      </c>
      <c r="Q349" s="239">
        <v>0</v>
      </c>
      <c r="R349" s="239">
        <f>Q349*H349</f>
        <v>0</v>
      </c>
      <c r="S349" s="239">
        <v>0</v>
      </c>
      <c r="T349" s="240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41" t="s">
        <v>196</v>
      </c>
      <c r="AT349" s="241" t="s">
        <v>177</v>
      </c>
      <c r="AU349" s="241" t="s">
        <v>95</v>
      </c>
      <c r="AY349" s="15" t="s">
        <v>176</v>
      </c>
      <c r="BE349" s="242">
        <f>IF(N349="základní",J349,0)</f>
        <v>0</v>
      </c>
      <c r="BF349" s="242">
        <f>IF(N349="snížená",J349,0)</f>
        <v>0</v>
      </c>
      <c r="BG349" s="242">
        <f>IF(N349="zákl. přenesená",J349,0)</f>
        <v>0</v>
      </c>
      <c r="BH349" s="242">
        <f>IF(N349="sníž. přenesená",J349,0)</f>
        <v>0</v>
      </c>
      <c r="BI349" s="242">
        <f>IF(N349="nulová",J349,0)</f>
        <v>0</v>
      </c>
      <c r="BJ349" s="15" t="s">
        <v>93</v>
      </c>
      <c r="BK349" s="242">
        <f>ROUND(I349*H349,2)</f>
        <v>0</v>
      </c>
      <c r="BL349" s="15" t="s">
        <v>196</v>
      </c>
      <c r="BM349" s="241" t="s">
        <v>1046</v>
      </c>
    </row>
    <row r="350" spans="1:47" s="2" customFormat="1" ht="12">
      <c r="A350" s="37"/>
      <c r="B350" s="38"/>
      <c r="C350" s="39"/>
      <c r="D350" s="243" t="s">
        <v>183</v>
      </c>
      <c r="E350" s="39"/>
      <c r="F350" s="244" t="s">
        <v>1047</v>
      </c>
      <c r="G350" s="39"/>
      <c r="H350" s="39"/>
      <c r="I350" s="245"/>
      <c r="J350" s="39"/>
      <c r="K350" s="39"/>
      <c r="L350" s="43"/>
      <c r="M350" s="246"/>
      <c r="N350" s="247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5" t="s">
        <v>183</v>
      </c>
      <c r="AU350" s="15" t="s">
        <v>95</v>
      </c>
    </row>
    <row r="351" spans="1:51" s="13" customFormat="1" ht="12">
      <c r="A351" s="13"/>
      <c r="B351" s="248"/>
      <c r="C351" s="249"/>
      <c r="D351" s="243" t="s">
        <v>246</v>
      </c>
      <c r="E351" s="250" t="s">
        <v>1</v>
      </c>
      <c r="F351" s="251" t="s">
        <v>213</v>
      </c>
      <c r="G351" s="249"/>
      <c r="H351" s="252">
        <v>8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8" t="s">
        <v>246</v>
      </c>
      <c r="AU351" s="258" t="s">
        <v>95</v>
      </c>
      <c r="AV351" s="13" t="s">
        <v>95</v>
      </c>
      <c r="AW351" s="13" t="s">
        <v>40</v>
      </c>
      <c r="AX351" s="13" t="s">
        <v>93</v>
      </c>
      <c r="AY351" s="258" t="s">
        <v>176</v>
      </c>
    </row>
    <row r="352" spans="1:65" s="2" customFormat="1" ht="16.5" customHeight="1">
      <c r="A352" s="37"/>
      <c r="B352" s="38"/>
      <c r="C352" s="263" t="s">
        <v>661</v>
      </c>
      <c r="D352" s="263" t="s">
        <v>320</v>
      </c>
      <c r="E352" s="264" t="s">
        <v>1048</v>
      </c>
      <c r="F352" s="265" t="s">
        <v>1049</v>
      </c>
      <c r="G352" s="266" t="s">
        <v>577</v>
      </c>
      <c r="H352" s="267">
        <v>8</v>
      </c>
      <c r="I352" s="268"/>
      <c r="J352" s="269">
        <f>ROUND(I352*H352,2)</f>
        <v>0</v>
      </c>
      <c r="K352" s="270"/>
      <c r="L352" s="271"/>
      <c r="M352" s="272" t="s">
        <v>1</v>
      </c>
      <c r="N352" s="273" t="s">
        <v>50</v>
      </c>
      <c r="O352" s="90"/>
      <c r="P352" s="239">
        <f>O352*H352</f>
        <v>0</v>
      </c>
      <c r="Q352" s="239">
        <v>0.00072</v>
      </c>
      <c r="R352" s="239">
        <f>Q352*H352</f>
        <v>0.00576</v>
      </c>
      <c r="S352" s="239">
        <v>0</v>
      </c>
      <c r="T352" s="240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41" t="s">
        <v>213</v>
      </c>
      <c r="AT352" s="241" t="s">
        <v>320</v>
      </c>
      <c r="AU352" s="241" t="s">
        <v>95</v>
      </c>
      <c r="AY352" s="15" t="s">
        <v>176</v>
      </c>
      <c r="BE352" s="242">
        <f>IF(N352="základní",J352,0)</f>
        <v>0</v>
      </c>
      <c r="BF352" s="242">
        <f>IF(N352="snížená",J352,0)</f>
        <v>0</v>
      </c>
      <c r="BG352" s="242">
        <f>IF(N352="zákl. přenesená",J352,0)</f>
        <v>0</v>
      </c>
      <c r="BH352" s="242">
        <f>IF(N352="sníž. přenesená",J352,0)</f>
        <v>0</v>
      </c>
      <c r="BI352" s="242">
        <f>IF(N352="nulová",J352,0)</f>
        <v>0</v>
      </c>
      <c r="BJ352" s="15" t="s">
        <v>93</v>
      </c>
      <c r="BK352" s="242">
        <f>ROUND(I352*H352,2)</f>
        <v>0</v>
      </c>
      <c r="BL352" s="15" t="s">
        <v>196</v>
      </c>
      <c r="BM352" s="241" t="s">
        <v>1050</v>
      </c>
    </row>
    <row r="353" spans="1:47" s="2" customFormat="1" ht="12">
      <c r="A353" s="37"/>
      <c r="B353" s="38"/>
      <c r="C353" s="39"/>
      <c r="D353" s="243" t="s">
        <v>183</v>
      </c>
      <c r="E353" s="39"/>
      <c r="F353" s="244" t="s">
        <v>1049</v>
      </c>
      <c r="G353" s="39"/>
      <c r="H353" s="39"/>
      <c r="I353" s="245"/>
      <c r="J353" s="39"/>
      <c r="K353" s="39"/>
      <c r="L353" s="43"/>
      <c r="M353" s="246"/>
      <c r="N353" s="247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5" t="s">
        <v>183</v>
      </c>
      <c r="AU353" s="15" t="s">
        <v>95</v>
      </c>
    </row>
    <row r="354" spans="1:51" s="13" customFormat="1" ht="12">
      <c r="A354" s="13"/>
      <c r="B354" s="248"/>
      <c r="C354" s="249"/>
      <c r="D354" s="243" t="s">
        <v>246</v>
      </c>
      <c r="E354" s="250" t="s">
        <v>1</v>
      </c>
      <c r="F354" s="251" t="s">
        <v>213</v>
      </c>
      <c r="G354" s="249"/>
      <c r="H354" s="252">
        <v>8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8" t="s">
        <v>246</v>
      </c>
      <c r="AU354" s="258" t="s">
        <v>95</v>
      </c>
      <c r="AV354" s="13" t="s">
        <v>95</v>
      </c>
      <c r="AW354" s="13" t="s">
        <v>40</v>
      </c>
      <c r="AX354" s="13" t="s">
        <v>93</v>
      </c>
      <c r="AY354" s="258" t="s">
        <v>176</v>
      </c>
    </row>
    <row r="355" spans="1:65" s="2" customFormat="1" ht="16.5" customHeight="1">
      <c r="A355" s="37"/>
      <c r="B355" s="38"/>
      <c r="C355" s="263" t="s">
        <v>665</v>
      </c>
      <c r="D355" s="263" t="s">
        <v>320</v>
      </c>
      <c r="E355" s="264" t="s">
        <v>1051</v>
      </c>
      <c r="F355" s="265" t="s">
        <v>1052</v>
      </c>
      <c r="G355" s="266" t="s">
        <v>577</v>
      </c>
      <c r="H355" s="267">
        <v>7</v>
      </c>
      <c r="I355" s="268"/>
      <c r="J355" s="269">
        <f>ROUND(I355*H355,2)</f>
        <v>0</v>
      </c>
      <c r="K355" s="270"/>
      <c r="L355" s="271"/>
      <c r="M355" s="272" t="s">
        <v>1</v>
      </c>
      <c r="N355" s="273" t="s">
        <v>50</v>
      </c>
      <c r="O355" s="90"/>
      <c r="P355" s="239">
        <f>O355*H355</f>
        <v>0</v>
      </c>
      <c r="Q355" s="239">
        <v>0.00139</v>
      </c>
      <c r="R355" s="239">
        <f>Q355*H355</f>
        <v>0.009729999999999999</v>
      </c>
      <c r="S355" s="239">
        <v>0</v>
      </c>
      <c r="T355" s="240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41" t="s">
        <v>213</v>
      </c>
      <c r="AT355" s="241" t="s">
        <v>320</v>
      </c>
      <c r="AU355" s="241" t="s">
        <v>95</v>
      </c>
      <c r="AY355" s="15" t="s">
        <v>176</v>
      </c>
      <c r="BE355" s="242">
        <f>IF(N355="základní",J355,0)</f>
        <v>0</v>
      </c>
      <c r="BF355" s="242">
        <f>IF(N355="snížená",J355,0)</f>
        <v>0</v>
      </c>
      <c r="BG355" s="242">
        <f>IF(N355="zákl. přenesená",J355,0)</f>
        <v>0</v>
      </c>
      <c r="BH355" s="242">
        <f>IF(N355="sníž. přenesená",J355,0)</f>
        <v>0</v>
      </c>
      <c r="BI355" s="242">
        <f>IF(N355="nulová",J355,0)</f>
        <v>0</v>
      </c>
      <c r="BJ355" s="15" t="s">
        <v>93</v>
      </c>
      <c r="BK355" s="242">
        <f>ROUND(I355*H355,2)</f>
        <v>0</v>
      </c>
      <c r="BL355" s="15" t="s">
        <v>196</v>
      </c>
      <c r="BM355" s="241" t="s">
        <v>1053</v>
      </c>
    </row>
    <row r="356" spans="1:47" s="2" customFormat="1" ht="12">
      <c r="A356" s="37"/>
      <c r="B356" s="38"/>
      <c r="C356" s="39"/>
      <c r="D356" s="243" t="s">
        <v>183</v>
      </c>
      <c r="E356" s="39"/>
      <c r="F356" s="244" t="s">
        <v>1052</v>
      </c>
      <c r="G356" s="39"/>
      <c r="H356" s="39"/>
      <c r="I356" s="245"/>
      <c r="J356" s="39"/>
      <c r="K356" s="39"/>
      <c r="L356" s="43"/>
      <c r="M356" s="246"/>
      <c r="N356" s="247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5" t="s">
        <v>183</v>
      </c>
      <c r="AU356" s="15" t="s">
        <v>95</v>
      </c>
    </row>
    <row r="357" spans="1:51" s="13" customFormat="1" ht="12">
      <c r="A357" s="13"/>
      <c r="B357" s="248"/>
      <c r="C357" s="249"/>
      <c r="D357" s="243" t="s">
        <v>246</v>
      </c>
      <c r="E357" s="250" t="s">
        <v>1</v>
      </c>
      <c r="F357" s="251" t="s">
        <v>208</v>
      </c>
      <c r="G357" s="249"/>
      <c r="H357" s="252">
        <v>7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8" t="s">
        <v>246</v>
      </c>
      <c r="AU357" s="258" t="s">
        <v>95</v>
      </c>
      <c r="AV357" s="13" t="s">
        <v>95</v>
      </c>
      <c r="AW357" s="13" t="s">
        <v>40</v>
      </c>
      <c r="AX357" s="13" t="s">
        <v>93</v>
      </c>
      <c r="AY357" s="258" t="s">
        <v>176</v>
      </c>
    </row>
    <row r="358" spans="1:65" s="2" customFormat="1" ht="16.5" customHeight="1">
      <c r="A358" s="37"/>
      <c r="B358" s="38"/>
      <c r="C358" s="263" t="s">
        <v>669</v>
      </c>
      <c r="D358" s="263" t="s">
        <v>320</v>
      </c>
      <c r="E358" s="264" t="s">
        <v>1054</v>
      </c>
      <c r="F358" s="265" t="s">
        <v>1055</v>
      </c>
      <c r="G358" s="266" t="s">
        <v>577</v>
      </c>
      <c r="H358" s="267">
        <v>7</v>
      </c>
      <c r="I358" s="268"/>
      <c r="J358" s="269">
        <f>ROUND(I358*H358,2)</f>
        <v>0</v>
      </c>
      <c r="K358" s="270"/>
      <c r="L358" s="271"/>
      <c r="M358" s="272" t="s">
        <v>1</v>
      </c>
      <c r="N358" s="273" t="s">
        <v>50</v>
      </c>
      <c r="O358" s="90"/>
      <c r="P358" s="239">
        <f>O358*H358</f>
        <v>0</v>
      </c>
      <c r="Q358" s="239">
        <v>0.00048</v>
      </c>
      <c r="R358" s="239">
        <f>Q358*H358</f>
        <v>0.00336</v>
      </c>
      <c r="S358" s="239">
        <v>0</v>
      </c>
      <c r="T358" s="240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41" t="s">
        <v>213</v>
      </c>
      <c r="AT358" s="241" t="s">
        <v>320</v>
      </c>
      <c r="AU358" s="241" t="s">
        <v>95</v>
      </c>
      <c r="AY358" s="15" t="s">
        <v>176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5" t="s">
        <v>93</v>
      </c>
      <c r="BK358" s="242">
        <f>ROUND(I358*H358,2)</f>
        <v>0</v>
      </c>
      <c r="BL358" s="15" t="s">
        <v>196</v>
      </c>
      <c r="BM358" s="241" t="s">
        <v>1056</v>
      </c>
    </row>
    <row r="359" spans="1:47" s="2" customFormat="1" ht="12">
      <c r="A359" s="37"/>
      <c r="B359" s="38"/>
      <c r="C359" s="39"/>
      <c r="D359" s="243" t="s">
        <v>183</v>
      </c>
      <c r="E359" s="39"/>
      <c r="F359" s="244" t="s">
        <v>1055</v>
      </c>
      <c r="G359" s="39"/>
      <c r="H359" s="39"/>
      <c r="I359" s="245"/>
      <c r="J359" s="39"/>
      <c r="K359" s="39"/>
      <c r="L359" s="43"/>
      <c r="M359" s="246"/>
      <c r="N359" s="247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5" t="s">
        <v>183</v>
      </c>
      <c r="AU359" s="15" t="s">
        <v>95</v>
      </c>
    </row>
    <row r="360" spans="1:51" s="13" customFormat="1" ht="12">
      <c r="A360" s="13"/>
      <c r="B360" s="248"/>
      <c r="C360" s="249"/>
      <c r="D360" s="243" t="s">
        <v>246</v>
      </c>
      <c r="E360" s="250" t="s">
        <v>1</v>
      </c>
      <c r="F360" s="251" t="s">
        <v>208</v>
      </c>
      <c r="G360" s="249"/>
      <c r="H360" s="252">
        <v>7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8" t="s">
        <v>246</v>
      </c>
      <c r="AU360" s="258" t="s">
        <v>95</v>
      </c>
      <c r="AV360" s="13" t="s">
        <v>95</v>
      </c>
      <c r="AW360" s="13" t="s">
        <v>40</v>
      </c>
      <c r="AX360" s="13" t="s">
        <v>93</v>
      </c>
      <c r="AY360" s="258" t="s">
        <v>176</v>
      </c>
    </row>
    <row r="361" spans="1:65" s="2" customFormat="1" ht="21.75" customHeight="1">
      <c r="A361" s="37"/>
      <c r="B361" s="38"/>
      <c r="C361" s="229" t="s">
        <v>1057</v>
      </c>
      <c r="D361" s="229" t="s">
        <v>177</v>
      </c>
      <c r="E361" s="230" t="s">
        <v>1058</v>
      </c>
      <c r="F361" s="231" t="s">
        <v>1059</v>
      </c>
      <c r="G361" s="232" t="s">
        <v>577</v>
      </c>
      <c r="H361" s="233">
        <v>4</v>
      </c>
      <c r="I361" s="234"/>
      <c r="J361" s="235">
        <f>ROUND(I361*H361,2)</f>
        <v>0</v>
      </c>
      <c r="K361" s="236"/>
      <c r="L361" s="43"/>
      <c r="M361" s="237" t="s">
        <v>1</v>
      </c>
      <c r="N361" s="238" t="s">
        <v>50</v>
      </c>
      <c r="O361" s="90"/>
      <c r="P361" s="239">
        <f>O361*H361</f>
        <v>0</v>
      </c>
      <c r="Q361" s="239">
        <v>0.00162</v>
      </c>
      <c r="R361" s="239">
        <f>Q361*H361</f>
        <v>0.00648</v>
      </c>
      <c r="S361" s="239">
        <v>0</v>
      </c>
      <c r="T361" s="240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41" t="s">
        <v>196</v>
      </c>
      <c r="AT361" s="241" t="s">
        <v>177</v>
      </c>
      <c r="AU361" s="241" t="s">
        <v>95</v>
      </c>
      <c r="AY361" s="15" t="s">
        <v>176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5" t="s">
        <v>93</v>
      </c>
      <c r="BK361" s="242">
        <f>ROUND(I361*H361,2)</f>
        <v>0</v>
      </c>
      <c r="BL361" s="15" t="s">
        <v>196</v>
      </c>
      <c r="BM361" s="241" t="s">
        <v>1060</v>
      </c>
    </row>
    <row r="362" spans="1:47" s="2" customFormat="1" ht="12">
      <c r="A362" s="37"/>
      <c r="B362" s="38"/>
      <c r="C362" s="39"/>
      <c r="D362" s="243" t="s">
        <v>183</v>
      </c>
      <c r="E362" s="39"/>
      <c r="F362" s="244" t="s">
        <v>1061</v>
      </c>
      <c r="G362" s="39"/>
      <c r="H362" s="39"/>
      <c r="I362" s="245"/>
      <c r="J362" s="39"/>
      <c r="K362" s="39"/>
      <c r="L362" s="43"/>
      <c r="M362" s="246"/>
      <c r="N362" s="247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5" t="s">
        <v>183</v>
      </c>
      <c r="AU362" s="15" t="s">
        <v>95</v>
      </c>
    </row>
    <row r="363" spans="1:51" s="13" customFormat="1" ht="12">
      <c r="A363" s="13"/>
      <c r="B363" s="248"/>
      <c r="C363" s="249"/>
      <c r="D363" s="243" t="s">
        <v>246</v>
      </c>
      <c r="E363" s="250" t="s">
        <v>1</v>
      </c>
      <c r="F363" s="251" t="s">
        <v>196</v>
      </c>
      <c r="G363" s="249"/>
      <c r="H363" s="252">
        <v>4</v>
      </c>
      <c r="I363" s="253"/>
      <c r="J363" s="249"/>
      <c r="K363" s="249"/>
      <c r="L363" s="254"/>
      <c r="M363" s="255"/>
      <c r="N363" s="256"/>
      <c r="O363" s="256"/>
      <c r="P363" s="256"/>
      <c r="Q363" s="256"/>
      <c r="R363" s="256"/>
      <c r="S363" s="256"/>
      <c r="T363" s="25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8" t="s">
        <v>246</v>
      </c>
      <c r="AU363" s="258" t="s">
        <v>95</v>
      </c>
      <c r="AV363" s="13" t="s">
        <v>95</v>
      </c>
      <c r="AW363" s="13" t="s">
        <v>40</v>
      </c>
      <c r="AX363" s="13" t="s">
        <v>93</v>
      </c>
      <c r="AY363" s="258" t="s">
        <v>176</v>
      </c>
    </row>
    <row r="364" spans="1:65" s="2" customFormat="1" ht="24.15" customHeight="1">
      <c r="A364" s="37"/>
      <c r="B364" s="38"/>
      <c r="C364" s="263" t="s">
        <v>1062</v>
      </c>
      <c r="D364" s="263" t="s">
        <v>320</v>
      </c>
      <c r="E364" s="264" t="s">
        <v>1063</v>
      </c>
      <c r="F364" s="265" t="s">
        <v>1064</v>
      </c>
      <c r="G364" s="266" t="s">
        <v>577</v>
      </c>
      <c r="H364" s="267">
        <v>4</v>
      </c>
      <c r="I364" s="268"/>
      <c r="J364" s="269">
        <f>ROUND(I364*H364,2)</f>
        <v>0</v>
      </c>
      <c r="K364" s="270"/>
      <c r="L364" s="271"/>
      <c r="M364" s="272" t="s">
        <v>1</v>
      </c>
      <c r="N364" s="273" t="s">
        <v>50</v>
      </c>
      <c r="O364" s="90"/>
      <c r="P364" s="239">
        <f>O364*H364</f>
        <v>0</v>
      </c>
      <c r="Q364" s="239">
        <v>0.018</v>
      </c>
      <c r="R364" s="239">
        <f>Q364*H364</f>
        <v>0.072</v>
      </c>
      <c r="S364" s="239">
        <v>0</v>
      </c>
      <c r="T364" s="240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41" t="s">
        <v>213</v>
      </c>
      <c r="AT364" s="241" t="s">
        <v>320</v>
      </c>
      <c r="AU364" s="241" t="s">
        <v>95</v>
      </c>
      <c r="AY364" s="15" t="s">
        <v>176</v>
      </c>
      <c r="BE364" s="242">
        <f>IF(N364="základní",J364,0)</f>
        <v>0</v>
      </c>
      <c r="BF364" s="242">
        <f>IF(N364="snížená",J364,0)</f>
        <v>0</v>
      </c>
      <c r="BG364" s="242">
        <f>IF(N364="zákl. přenesená",J364,0)</f>
        <v>0</v>
      </c>
      <c r="BH364" s="242">
        <f>IF(N364="sníž. přenesená",J364,0)</f>
        <v>0</v>
      </c>
      <c r="BI364" s="242">
        <f>IF(N364="nulová",J364,0)</f>
        <v>0</v>
      </c>
      <c r="BJ364" s="15" t="s">
        <v>93</v>
      </c>
      <c r="BK364" s="242">
        <f>ROUND(I364*H364,2)</f>
        <v>0</v>
      </c>
      <c r="BL364" s="15" t="s">
        <v>196</v>
      </c>
      <c r="BM364" s="241" t="s">
        <v>1065</v>
      </c>
    </row>
    <row r="365" spans="1:47" s="2" customFormat="1" ht="12">
      <c r="A365" s="37"/>
      <c r="B365" s="38"/>
      <c r="C365" s="39"/>
      <c r="D365" s="243" t="s">
        <v>183</v>
      </c>
      <c r="E365" s="39"/>
      <c r="F365" s="244" t="s">
        <v>1064</v>
      </c>
      <c r="G365" s="39"/>
      <c r="H365" s="39"/>
      <c r="I365" s="245"/>
      <c r="J365" s="39"/>
      <c r="K365" s="39"/>
      <c r="L365" s="43"/>
      <c r="M365" s="246"/>
      <c r="N365" s="247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5" t="s">
        <v>183</v>
      </c>
      <c r="AU365" s="15" t="s">
        <v>95</v>
      </c>
    </row>
    <row r="366" spans="1:65" s="2" customFormat="1" ht="16.5" customHeight="1">
      <c r="A366" s="37"/>
      <c r="B366" s="38"/>
      <c r="C366" s="263" t="s">
        <v>1066</v>
      </c>
      <c r="D366" s="263" t="s">
        <v>320</v>
      </c>
      <c r="E366" s="264" t="s">
        <v>1067</v>
      </c>
      <c r="F366" s="265" t="s">
        <v>1068</v>
      </c>
      <c r="G366" s="266" t="s">
        <v>577</v>
      </c>
      <c r="H366" s="267">
        <v>2</v>
      </c>
      <c r="I366" s="268"/>
      <c r="J366" s="269">
        <f>ROUND(I366*H366,2)</f>
        <v>0</v>
      </c>
      <c r="K366" s="270"/>
      <c r="L366" s="271"/>
      <c r="M366" s="272" t="s">
        <v>1</v>
      </c>
      <c r="N366" s="273" t="s">
        <v>50</v>
      </c>
      <c r="O366" s="90"/>
      <c r="P366" s="239">
        <f>O366*H366</f>
        <v>0</v>
      </c>
      <c r="Q366" s="239">
        <v>0.00058</v>
      </c>
      <c r="R366" s="239">
        <f>Q366*H366</f>
        <v>0.00116</v>
      </c>
      <c r="S366" s="239">
        <v>0</v>
      </c>
      <c r="T366" s="240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41" t="s">
        <v>213</v>
      </c>
      <c r="AT366" s="241" t="s">
        <v>320</v>
      </c>
      <c r="AU366" s="241" t="s">
        <v>95</v>
      </c>
      <c r="AY366" s="15" t="s">
        <v>176</v>
      </c>
      <c r="BE366" s="242">
        <f>IF(N366="základní",J366,0)</f>
        <v>0</v>
      </c>
      <c r="BF366" s="242">
        <f>IF(N366="snížená",J366,0)</f>
        <v>0</v>
      </c>
      <c r="BG366" s="242">
        <f>IF(N366="zákl. přenesená",J366,0)</f>
        <v>0</v>
      </c>
      <c r="BH366" s="242">
        <f>IF(N366="sníž. přenesená",J366,0)</f>
        <v>0</v>
      </c>
      <c r="BI366" s="242">
        <f>IF(N366="nulová",J366,0)</f>
        <v>0</v>
      </c>
      <c r="BJ366" s="15" t="s">
        <v>93</v>
      </c>
      <c r="BK366" s="242">
        <f>ROUND(I366*H366,2)</f>
        <v>0</v>
      </c>
      <c r="BL366" s="15" t="s">
        <v>196</v>
      </c>
      <c r="BM366" s="241" t="s">
        <v>1069</v>
      </c>
    </row>
    <row r="367" spans="1:47" s="2" customFormat="1" ht="12">
      <c r="A367" s="37"/>
      <c r="B367" s="38"/>
      <c r="C367" s="39"/>
      <c r="D367" s="243" t="s">
        <v>183</v>
      </c>
      <c r="E367" s="39"/>
      <c r="F367" s="244" t="s">
        <v>1068</v>
      </c>
      <c r="G367" s="39"/>
      <c r="H367" s="39"/>
      <c r="I367" s="245"/>
      <c r="J367" s="39"/>
      <c r="K367" s="39"/>
      <c r="L367" s="43"/>
      <c r="M367" s="246"/>
      <c r="N367" s="247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5" t="s">
        <v>183</v>
      </c>
      <c r="AU367" s="15" t="s">
        <v>95</v>
      </c>
    </row>
    <row r="368" spans="1:65" s="2" customFormat="1" ht="16.5" customHeight="1">
      <c r="A368" s="37"/>
      <c r="B368" s="38"/>
      <c r="C368" s="229" t="s">
        <v>1070</v>
      </c>
      <c r="D368" s="229" t="s">
        <v>177</v>
      </c>
      <c r="E368" s="230" t="s">
        <v>1071</v>
      </c>
      <c r="F368" s="231" t="s">
        <v>1072</v>
      </c>
      <c r="G368" s="232" t="s">
        <v>577</v>
      </c>
      <c r="H368" s="233">
        <v>2</v>
      </c>
      <c r="I368" s="234"/>
      <c r="J368" s="235">
        <f>ROUND(I368*H368,2)</f>
        <v>0</v>
      </c>
      <c r="K368" s="236"/>
      <c r="L368" s="43"/>
      <c r="M368" s="237" t="s">
        <v>1</v>
      </c>
      <c r="N368" s="238" t="s">
        <v>50</v>
      </c>
      <c r="O368" s="90"/>
      <c r="P368" s="239">
        <f>O368*H368</f>
        <v>0</v>
      </c>
      <c r="Q368" s="239">
        <v>0.12303</v>
      </c>
      <c r="R368" s="239">
        <f>Q368*H368</f>
        <v>0.24606</v>
      </c>
      <c r="S368" s="239">
        <v>0</v>
      </c>
      <c r="T368" s="240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1" t="s">
        <v>196</v>
      </c>
      <c r="AT368" s="241" t="s">
        <v>177</v>
      </c>
      <c r="AU368" s="241" t="s">
        <v>95</v>
      </c>
      <c r="AY368" s="15" t="s">
        <v>176</v>
      </c>
      <c r="BE368" s="242">
        <f>IF(N368="základní",J368,0)</f>
        <v>0</v>
      </c>
      <c r="BF368" s="242">
        <f>IF(N368="snížená",J368,0)</f>
        <v>0</v>
      </c>
      <c r="BG368" s="242">
        <f>IF(N368="zákl. přenesená",J368,0)</f>
        <v>0</v>
      </c>
      <c r="BH368" s="242">
        <f>IF(N368="sníž. přenesená",J368,0)</f>
        <v>0</v>
      </c>
      <c r="BI368" s="242">
        <f>IF(N368="nulová",J368,0)</f>
        <v>0</v>
      </c>
      <c r="BJ368" s="15" t="s">
        <v>93</v>
      </c>
      <c r="BK368" s="242">
        <f>ROUND(I368*H368,2)</f>
        <v>0</v>
      </c>
      <c r="BL368" s="15" t="s">
        <v>196</v>
      </c>
      <c r="BM368" s="241" t="s">
        <v>1073</v>
      </c>
    </row>
    <row r="369" spans="1:47" s="2" customFormat="1" ht="12">
      <c r="A369" s="37"/>
      <c r="B369" s="38"/>
      <c r="C369" s="39"/>
      <c r="D369" s="243" t="s">
        <v>183</v>
      </c>
      <c r="E369" s="39"/>
      <c r="F369" s="244" t="s">
        <v>1072</v>
      </c>
      <c r="G369" s="39"/>
      <c r="H369" s="39"/>
      <c r="I369" s="245"/>
      <c r="J369" s="39"/>
      <c r="K369" s="39"/>
      <c r="L369" s="43"/>
      <c r="M369" s="246"/>
      <c r="N369" s="247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5" t="s">
        <v>183</v>
      </c>
      <c r="AU369" s="15" t="s">
        <v>95</v>
      </c>
    </row>
    <row r="370" spans="1:51" s="13" customFormat="1" ht="12">
      <c r="A370" s="13"/>
      <c r="B370" s="248"/>
      <c r="C370" s="249"/>
      <c r="D370" s="243" t="s">
        <v>246</v>
      </c>
      <c r="E370" s="250" t="s">
        <v>1</v>
      </c>
      <c r="F370" s="251" t="s">
        <v>95</v>
      </c>
      <c r="G370" s="249"/>
      <c r="H370" s="252">
        <v>2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8" t="s">
        <v>246</v>
      </c>
      <c r="AU370" s="258" t="s">
        <v>95</v>
      </c>
      <c r="AV370" s="13" t="s">
        <v>95</v>
      </c>
      <c r="AW370" s="13" t="s">
        <v>40</v>
      </c>
      <c r="AX370" s="13" t="s">
        <v>93</v>
      </c>
      <c r="AY370" s="258" t="s">
        <v>176</v>
      </c>
    </row>
    <row r="371" spans="1:65" s="2" customFormat="1" ht="24.15" customHeight="1">
      <c r="A371" s="37"/>
      <c r="B371" s="38"/>
      <c r="C371" s="263" t="s">
        <v>1074</v>
      </c>
      <c r="D371" s="263" t="s">
        <v>320</v>
      </c>
      <c r="E371" s="264" t="s">
        <v>1075</v>
      </c>
      <c r="F371" s="265" t="s">
        <v>1076</v>
      </c>
      <c r="G371" s="266" t="s">
        <v>577</v>
      </c>
      <c r="H371" s="267">
        <v>2</v>
      </c>
      <c r="I371" s="268"/>
      <c r="J371" s="269">
        <f>ROUND(I371*H371,2)</f>
        <v>0</v>
      </c>
      <c r="K371" s="270"/>
      <c r="L371" s="271"/>
      <c r="M371" s="272" t="s">
        <v>1</v>
      </c>
      <c r="N371" s="273" t="s">
        <v>50</v>
      </c>
      <c r="O371" s="90"/>
      <c r="P371" s="239">
        <f>O371*H371</f>
        <v>0</v>
      </c>
      <c r="Q371" s="239">
        <v>0.0133</v>
      </c>
      <c r="R371" s="239">
        <f>Q371*H371</f>
        <v>0.0266</v>
      </c>
      <c r="S371" s="239">
        <v>0</v>
      </c>
      <c r="T371" s="240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41" t="s">
        <v>213</v>
      </c>
      <c r="AT371" s="241" t="s">
        <v>320</v>
      </c>
      <c r="AU371" s="241" t="s">
        <v>95</v>
      </c>
      <c r="AY371" s="15" t="s">
        <v>176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5" t="s">
        <v>93</v>
      </c>
      <c r="BK371" s="242">
        <f>ROUND(I371*H371,2)</f>
        <v>0</v>
      </c>
      <c r="BL371" s="15" t="s">
        <v>196</v>
      </c>
      <c r="BM371" s="241" t="s">
        <v>1077</v>
      </c>
    </row>
    <row r="372" spans="1:47" s="2" customFormat="1" ht="12">
      <c r="A372" s="37"/>
      <c r="B372" s="38"/>
      <c r="C372" s="39"/>
      <c r="D372" s="243" t="s">
        <v>183</v>
      </c>
      <c r="E372" s="39"/>
      <c r="F372" s="244" t="s">
        <v>1076</v>
      </c>
      <c r="G372" s="39"/>
      <c r="H372" s="39"/>
      <c r="I372" s="245"/>
      <c r="J372" s="39"/>
      <c r="K372" s="39"/>
      <c r="L372" s="43"/>
      <c r="M372" s="246"/>
      <c r="N372" s="247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5" t="s">
        <v>183</v>
      </c>
      <c r="AU372" s="15" t="s">
        <v>95</v>
      </c>
    </row>
    <row r="373" spans="1:51" s="13" customFormat="1" ht="12">
      <c r="A373" s="13"/>
      <c r="B373" s="248"/>
      <c r="C373" s="249"/>
      <c r="D373" s="243" t="s">
        <v>246</v>
      </c>
      <c r="E373" s="250" t="s">
        <v>1</v>
      </c>
      <c r="F373" s="251" t="s">
        <v>95</v>
      </c>
      <c r="G373" s="249"/>
      <c r="H373" s="252">
        <v>2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8" t="s">
        <v>246</v>
      </c>
      <c r="AU373" s="258" t="s">
        <v>95</v>
      </c>
      <c r="AV373" s="13" t="s">
        <v>95</v>
      </c>
      <c r="AW373" s="13" t="s">
        <v>40</v>
      </c>
      <c r="AX373" s="13" t="s">
        <v>93</v>
      </c>
      <c r="AY373" s="258" t="s">
        <v>176</v>
      </c>
    </row>
    <row r="374" spans="1:65" s="2" customFormat="1" ht="24.15" customHeight="1">
      <c r="A374" s="37"/>
      <c r="B374" s="38"/>
      <c r="C374" s="263" t="s">
        <v>331</v>
      </c>
      <c r="D374" s="263" t="s">
        <v>320</v>
      </c>
      <c r="E374" s="264" t="s">
        <v>1078</v>
      </c>
      <c r="F374" s="265" t="s">
        <v>1079</v>
      </c>
      <c r="G374" s="266" t="s">
        <v>577</v>
      </c>
      <c r="H374" s="267">
        <v>2</v>
      </c>
      <c r="I374" s="268"/>
      <c r="J374" s="269">
        <f>ROUND(I374*H374,2)</f>
        <v>0</v>
      </c>
      <c r="K374" s="270"/>
      <c r="L374" s="271"/>
      <c r="M374" s="272" t="s">
        <v>1</v>
      </c>
      <c r="N374" s="273" t="s">
        <v>50</v>
      </c>
      <c r="O374" s="90"/>
      <c r="P374" s="239">
        <f>O374*H374</f>
        <v>0</v>
      </c>
      <c r="Q374" s="239">
        <v>0.00065</v>
      </c>
      <c r="R374" s="239">
        <f>Q374*H374</f>
        <v>0.0013</v>
      </c>
      <c r="S374" s="239">
        <v>0</v>
      </c>
      <c r="T374" s="240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41" t="s">
        <v>213</v>
      </c>
      <c r="AT374" s="241" t="s">
        <v>320</v>
      </c>
      <c r="AU374" s="241" t="s">
        <v>95</v>
      </c>
      <c r="AY374" s="15" t="s">
        <v>176</v>
      </c>
      <c r="BE374" s="242">
        <f>IF(N374="základní",J374,0)</f>
        <v>0</v>
      </c>
      <c r="BF374" s="242">
        <f>IF(N374="snížená",J374,0)</f>
        <v>0</v>
      </c>
      <c r="BG374" s="242">
        <f>IF(N374="zákl. přenesená",J374,0)</f>
        <v>0</v>
      </c>
      <c r="BH374" s="242">
        <f>IF(N374="sníž. přenesená",J374,0)</f>
        <v>0</v>
      </c>
      <c r="BI374" s="242">
        <f>IF(N374="nulová",J374,0)</f>
        <v>0</v>
      </c>
      <c r="BJ374" s="15" t="s">
        <v>93</v>
      </c>
      <c r="BK374" s="242">
        <f>ROUND(I374*H374,2)</f>
        <v>0</v>
      </c>
      <c r="BL374" s="15" t="s">
        <v>196</v>
      </c>
      <c r="BM374" s="241" t="s">
        <v>1080</v>
      </c>
    </row>
    <row r="375" spans="1:47" s="2" customFormat="1" ht="12">
      <c r="A375" s="37"/>
      <c r="B375" s="38"/>
      <c r="C375" s="39"/>
      <c r="D375" s="243" t="s">
        <v>183</v>
      </c>
      <c r="E375" s="39"/>
      <c r="F375" s="244" t="s">
        <v>1079</v>
      </c>
      <c r="G375" s="39"/>
      <c r="H375" s="39"/>
      <c r="I375" s="245"/>
      <c r="J375" s="39"/>
      <c r="K375" s="39"/>
      <c r="L375" s="43"/>
      <c r="M375" s="246"/>
      <c r="N375" s="247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5" t="s">
        <v>183</v>
      </c>
      <c r="AU375" s="15" t="s">
        <v>95</v>
      </c>
    </row>
    <row r="376" spans="1:51" s="13" customFormat="1" ht="12">
      <c r="A376" s="13"/>
      <c r="B376" s="248"/>
      <c r="C376" s="249"/>
      <c r="D376" s="243" t="s">
        <v>246</v>
      </c>
      <c r="E376" s="250" t="s">
        <v>1</v>
      </c>
      <c r="F376" s="251" t="s">
        <v>95</v>
      </c>
      <c r="G376" s="249"/>
      <c r="H376" s="252">
        <v>2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8" t="s">
        <v>246</v>
      </c>
      <c r="AU376" s="258" t="s">
        <v>95</v>
      </c>
      <c r="AV376" s="13" t="s">
        <v>95</v>
      </c>
      <c r="AW376" s="13" t="s">
        <v>40</v>
      </c>
      <c r="AX376" s="13" t="s">
        <v>93</v>
      </c>
      <c r="AY376" s="258" t="s">
        <v>176</v>
      </c>
    </row>
    <row r="377" spans="1:65" s="2" customFormat="1" ht="16.5" customHeight="1">
      <c r="A377" s="37"/>
      <c r="B377" s="38"/>
      <c r="C377" s="229" t="s">
        <v>674</v>
      </c>
      <c r="D377" s="229" t="s">
        <v>177</v>
      </c>
      <c r="E377" s="230" t="s">
        <v>1081</v>
      </c>
      <c r="F377" s="231" t="s">
        <v>1082</v>
      </c>
      <c r="G377" s="232" t="s">
        <v>577</v>
      </c>
      <c r="H377" s="233">
        <v>2</v>
      </c>
      <c r="I377" s="234"/>
      <c r="J377" s="235">
        <f>ROUND(I377*H377,2)</f>
        <v>0</v>
      </c>
      <c r="K377" s="236"/>
      <c r="L377" s="43"/>
      <c r="M377" s="237" t="s">
        <v>1</v>
      </c>
      <c r="N377" s="238" t="s">
        <v>50</v>
      </c>
      <c r="O377" s="90"/>
      <c r="P377" s="239">
        <f>O377*H377</f>
        <v>0</v>
      </c>
      <c r="Q377" s="239">
        <v>0.00136</v>
      </c>
      <c r="R377" s="239">
        <f>Q377*H377</f>
        <v>0.00272</v>
      </c>
      <c r="S377" s="239">
        <v>0</v>
      </c>
      <c r="T377" s="240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41" t="s">
        <v>196</v>
      </c>
      <c r="AT377" s="241" t="s">
        <v>177</v>
      </c>
      <c r="AU377" s="241" t="s">
        <v>95</v>
      </c>
      <c r="AY377" s="15" t="s">
        <v>176</v>
      </c>
      <c r="BE377" s="242">
        <f>IF(N377="základní",J377,0)</f>
        <v>0</v>
      </c>
      <c r="BF377" s="242">
        <f>IF(N377="snížená",J377,0)</f>
        <v>0</v>
      </c>
      <c r="BG377" s="242">
        <f>IF(N377="zákl. přenesená",J377,0)</f>
        <v>0</v>
      </c>
      <c r="BH377" s="242">
        <f>IF(N377="sníž. přenesená",J377,0)</f>
        <v>0</v>
      </c>
      <c r="BI377" s="242">
        <f>IF(N377="nulová",J377,0)</f>
        <v>0</v>
      </c>
      <c r="BJ377" s="15" t="s">
        <v>93</v>
      </c>
      <c r="BK377" s="242">
        <f>ROUND(I377*H377,2)</f>
        <v>0</v>
      </c>
      <c r="BL377" s="15" t="s">
        <v>196</v>
      </c>
      <c r="BM377" s="241" t="s">
        <v>1083</v>
      </c>
    </row>
    <row r="378" spans="1:47" s="2" customFormat="1" ht="12">
      <c r="A378" s="37"/>
      <c r="B378" s="38"/>
      <c r="C378" s="39"/>
      <c r="D378" s="243" t="s">
        <v>183</v>
      </c>
      <c r="E378" s="39"/>
      <c r="F378" s="244" t="s">
        <v>1082</v>
      </c>
      <c r="G378" s="39"/>
      <c r="H378" s="39"/>
      <c r="I378" s="245"/>
      <c r="J378" s="39"/>
      <c r="K378" s="39"/>
      <c r="L378" s="43"/>
      <c r="M378" s="246"/>
      <c r="N378" s="247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5" t="s">
        <v>183</v>
      </c>
      <c r="AU378" s="15" t="s">
        <v>95</v>
      </c>
    </row>
    <row r="379" spans="1:51" s="13" customFormat="1" ht="12">
      <c r="A379" s="13"/>
      <c r="B379" s="248"/>
      <c r="C379" s="249"/>
      <c r="D379" s="243" t="s">
        <v>246</v>
      </c>
      <c r="E379" s="250" t="s">
        <v>1</v>
      </c>
      <c r="F379" s="251" t="s">
        <v>95</v>
      </c>
      <c r="G379" s="249"/>
      <c r="H379" s="252">
        <v>2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8" t="s">
        <v>246</v>
      </c>
      <c r="AU379" s="258" t="s">
        <v>95</v>
      </c>
      <c r="AV379" s="13" t="s">
        <v>95</v>
      </c>
      <c r="AW379" s="13" t="s">
        <v>40</v>
      </c>
      <c r="AX379" s="13" t="s">
        <v>93</v>
      </c>
      <c r="AY379" s="258" t="s">
        <v>176</v>
      </c>
    </row>
    <row r="380" spans="1:65" s="2" customFormat="1" ht="24.15" customHeight="1">
      <c r="A380" s="37"/>
      <c r="B380" s="38"/>
      <c r="C380" s="263" t="s">
        <v>678</v>
      </c>
      <c r="D380" s="263" t="s">
        <v>320</v>
      </c>
      <c r="E380" s="264" t="s">
        <v>1084</v>
      </c>
      <c r="F380" s="265" t="s">
        <v>1085</v>
      </c>
      <c r="G380" s="266" t="s">
        <v>577</v>
      </c>
      <c r="H380" s="267">
        <v>1</v>
      </c>
      <c r="I380" s="268"/>
      <c r="J380" s="269">
        <f>ROUND(I380*H380,2)</f>
        <v>0</v>
      </c>
      <c r="K380" s="270"/>
      <c r="L380" s="271"/>
      <c r="M380" s="272" t="s">
        <v>1</v>
      </c>
      <c r="N380" s="273" t="s">
        <v>50</v>
      </c>
      <c r="O380" s="90"/>
      <c r="P380" s="239">
        <f>O380*H380</f>
        <v>0</v>
      </c>
      <c r="Q380" s="239">
        <v>0.001</v>
      </c>
      <c r="R380" s="239">
        <f>Q380*H380</f>
        <v>0.001</v>
      </c>
      <c r="S380" s="239">
        <v>0</v>
      </c>
      <c r="T380" s="24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41" t="s">
        <v>213</v>
      </c>
      <c r="AT380" s="241" t="s">
        <v>320</v>
      </c>
      <c r="AU380" s="241" t="s">
        <v>95</v>
      </c>
      <c r="AY380" s="15" t="s">
        <v>176</v>
      </c>
      <c r="BE380" s="242">
        <f>IF(N380="základní",J380,0)</f>
        <v>0</v>
      </c>
      <c r="BF380" s="242">
        <f>IF(N380="snížená",J380,0)</f>
        <v>0</v>
      </c>
      <c r="BG380" s="242">
        <f>IF(N380="zákl. přenesená",J380,0)</f>
        <v>0</v>
      </c>
      <c r="BH380" s="242">
        <f>IF(N380="sníž. přenesená",J380,0)</f>
        <v>0</v>
      </c>
      <c r="BI380" s="242">
        <f>IF(N380="nulová",J380,0)</f>
        <v>0</v>
      </c>
      <c r="BJ380" s="15" t="s">
        <v>93</v>
      </c>
      <c r="BK380" s="242">
        <f>ROUND(I380*H380,2)</f>
        <v>0</v>
      </c>
      <c r="BL380" s="15" t="s">
        <v>196</v>
      </c>
      <c r="BM380" s="241" t="s">
        <v>1086</v>
      </c>
    </row>
    <row r="381" spans="1:47" s="2" customFormat="1" ht="12">
      <c r="A381" s="37"/>
      <c r="B381" s="38"/>
      <c r="C381" s="39"/>
      <c r="D381" s="243" t="s">
        <v>183</v>
      </c>
      <c r="E381" s="39"/>
      <c r="F381" s="244" t="s">
        <v>1085</v>
      </c>
      <c r="G381" s="39"/>
      <c r="H381" s="39"/>
      <c r="I381" s="245"/>
      <c r="J381" s="39"/>
      <c r="K381" s="39"/>
      <c r="L381" s="43"/>
      <c r="M381" s="246"/>
      <c r="N381" s="247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5" t="s">
        <v>183</v>
      </c>
      <c r="AU381" s="15" t="s">
        <v>95</v>
      </c>
    </row>
    <row r="382" spans="1:65" s="2" customFormat="1" ht="24.15" customHeight="1">
      <c r="A382" s="37"/>
      <c r="B382" s="38"/>
      <c r="C382" s="263" t="s">
        <v>683</v>
      </c>
      <c r="D382" s="263" t="s">
        <v>320</v>
      </c>
      <c r="E382" s="264" t="s">
        <v>1087</v>
      </c>
      <c r="F382" s="265" t="s">
        <v>1088</v>
      </c>
      <c r="G382" s="266" t="s">
        <v>577</v>
      </c>
      <c r="H382" s="267">
        <v>1</v>
      </c>
      <c r="I382" s="268"/>
      <c r="J382" s="269">
        <f>ROUND(I382*H382,2)</f>
        <v>0</v>
      </c>
      <c r="K382" s="270"/>
      <c r="L382" s="271"/>
      <c r="M382" s="272" t="s">
        <v>1</v>
      </c>
      <c r="N382" s="273" t="s">
        <v>50</v>
      </c>
      <c r="O382" s="90"/>
      <c r="P382" s="239">
        <f>O382*H382</f>
        <v>0</v>
      </c>
      <c r="Q382" s="239">
        <v>0.0179</v>
      </c>
      <c r="R382" s="239">
        <f>Q382*H382</f>
        <v>0.0179</v>
      </c>
      <c r="S382" s="239">
        <v>0</v>
      </c>
      <c r="T382" s="240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41" t="s">
        <v>213</v>
      </c>
      <c r="AT382" s="241" t="s">
        <v>320</v>
      </c>
      <c r="AU382" s="241" t="s">
        <v>95</v>
      </c>
      <c r="AY382" s="15" t="s">
        <v>176</v>
      </c>
      <c r="BE382" s="242">
        <f>IF(N382="základní",J382,0)</f>
        <v>0</v>
      </c>
      <c r="BF382" s="242">
        <f>IF(N382="snížená",J382,0)</f>
        <v>0</v>
      </c>
      <c r="BG382" s="242">
        <f>IF(N382="zákl. přenesená",J382,0)</f>
        <v>0</v>
      </c>
      <c r="BH382" s="242">
        <f>IF(N382="sníž. přenesená",J382,0)</f>
        <v>0</v>
      </c>
      <c r="BI382" s="242">
        <f>IF(N382="nulová",J382,0)</f>
        <v>0</v>
      </c>
      <c r="BJ382" s="15" t="s">
        <v>93</v>
      </c>
      <c r="BK382" s="242">
        <f>ROUND(I382*H382,2)</f>
        <v>0</v>
      </c>
      <c r="BL382" s="15" t="s">
        <v>196</v>
      </c>
      <c r="BM382" s="241" t="s">
        <v>1089</v>
      </c>
    </row>
    <row r="383" spans="1:47" s="2" customFormat="1" ht="12">
      <c r="A383" s="37"/>
      <c r="B383" s="38"/>
      <c r="C383" s="39"/>
      <c r="D383" s="243" t="s">
        <v>183</v>
      </c>
      <c r="E383" s="39"/>
      <c r="F383" s="244" t="s">
        <v>1088</v>
      </c>
      <c r="G383" s="39"/>
      <c r="H383" s="39"/>
      <c r="I383" s="245"/>
      <c r="J383" s="39"/>
      <c r="K383" s="39"/>
      <c r="L383" s="43"/>
      <c r="M383" s="246"/>
      <c r="N383" s="247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5" t="s">
        <v>183</v>
      </c>
      <c r="AU383" s="15" t="s">
        <v>95</v>
      </c>
    </row>
    <row r="384" spans="1:65" s="2" customFormat="1" ht="24.15" customHeight="1">
      <c r="A384" s="37"/>
      <c r="B384" s="38"/>
      <c r="C384" s="263" t="s">
        <v>688</v>
      </c>
      <c r="D384" s="263" t="s">
        <v>320</v>
      </c>
      <c r="E384" s="264" t="s">
        <v>1090</v>
      </c>
      <c r="F384" s="265" t="s">
        <v>1091</v>
      </c>
      <c r="G384" s="266" t="s">
        <v>577</v>
      </c>
      <c r="H384" s="267">
        <v>1</v>
      </c>
      <c r="I384" s="268"/>
      <c r="J384" s="269">
        <f>ROUND(I384*H384,2)</f>
        <v>0</v>
      </c>
      <c r="K384" s="270"/>
      <c r="L384" s="271"/>
      <c r="M384" s="272" t="s">
        <v>1</v>
      </c>
      <c r="N384" s="273" t="s">
        <v>50</v>
      </c>
      <c r="O384" s="90"/>
      <c r="P384" s="239">
        <f>O384*H384</f>
        <v>0</v>
      </c>
      <c r="Q384" s="239">
        <v>0.0245</v>
      </c>
      <c r="R384" s="239">
        <f>Q384*H384</f>
        <v>0.0245</v>
      </c>
      <c r="S384" s="239">
        <v>0</v>
      </c>
      <c r="T384" s="240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41" t="s">
        <v>213</v>
      </c>
      <c r="AT384" s="241" t="s">
        <v>320</v>
      </c>
      <c r="AU384" s="241" t="s">
        <v>95</v>
      </c>
      <c r="AY384" s="15" t="s">
        <v>176</v>
      </c>
      <c r="BE384" s="242">
        <f>IF(N384="základní",J384,0)</f>
        <v>0</v>
      </c>
      <c r="BF384" s="242">
        <f>IF(N384="snížená",J384,0)</f>
        <v>0</v>
      </c>
      <c r="BG384" s="242">
        <f>IF(N384="zákl. přenesená",J384,0)</f>
        <v>0</v>
      </c>
      <c r="BH384" s="242">
        <f>IF(N384="sníž. přenesená",J384,0)</f>
        <v>0</v>
      </c>
      <c r="BI384" s="242">
        <f>IF(N384="nulová",J384,0)</f>
        <v>0</v>
      </c>
      <c r="BJ384" s="15" t="s">
        <v>93</v>
      </c>
      <c r="BK384" s="242">
        <f>ROUND(I384*H384,2)</f>
        <v>0</v>
      </c>
      <c r="BL384" s="15" t="s">
        <v>196</v>
      </c>
      <c r="BM384" s="241" t="s">
        <v>1092</v>
      </c>
    </row>
    <row r="385" spans="1:47" s="2" customFormat="1" ht="12">
      <c r="A385" s="37"/>
      <c r="B385" s="38"/>
      <c r="C385" s="39"/>
      <c r="D385" s="243" t="s">
        <v>183</v>
      </c>
      <c r="E385" s="39"/>
      <c r="F385" s="244" t="s">
        <v>1091</v>
      </c>
      <c r="G385" s="39"/>
      <c r="H385" s="39"/>
      <c r="I385" s="245"/>
      <c r="J385" s="39"/>
      <c r="K385" s="39"/>
      <c r="L385" s="43"/>
      <c r="M385" s="246"/>
      <c r="N385" s="247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5" t="s">
        <v>183</v>
      </c>
      <c r="AU385" s="15" t="s">
        <v>95</v>
      </c>
    </row>
    <row r="386" spans="1:65" s="2" customFormat="1" ht="24.15" customHeight="1">
      <c r="A386" s="37"/>
      <c r="B386" s="38"/>
      <c r="C386" s="229" t="s">
        <v>1093</v>
      </c>
      <c r="D386" s="229" t="s">
        <v>177</v>
      </c>
      <c r="E386" s="230" t="s">
        <v>646</v>
      </c>
      <c r="F386" s="231" t="s">
        <v>647</v>
      </c>
      <c r="G386" s="232" t="s">
        <v>577</v>
      </c>
      <c r="H386" s="233">
        <v>1</v>
      </c>
      <c r="I386" s="234"/>
      <c r="J386" s="235">
        <f>ROUND(I386*H386,2)</f>
        <v>0</v>
      </c>
      <c r="K386" s="236"/>
      <c r="L386" s="43"/>
      <c r="M386" s="237" t="s">
        <v>1</v>
      </c>
      <c r="N386" s="238" t="s">
        <v>50</v>
      </c>
      <c r="O386" s="90"/>
      <c r="P386" s="239">
        <f>O386*H386</f>
        <v>0</v>
      </c>
      <c r="Q386" s="239">
        <v>0.01019</v>
      </c>
      <c r="R386" s="239">
        <f>Q386*H386</f>
        <v>0.01019</v>
      </c>
      <c r="S386" s="239">
        <v>0</v>
      </c>
      <c r="T386" s="240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41" t="s">
        <v>196</v>
      </c>
      <c r="AT386" s="241" t="s">
        <v>177</v>
      </c>
      <c r="AU386" s="241" t="s">
        <v>95</v>
      </c>
      <c r="AY386" s="15" t="s">
        <v>176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5" t="s">
        <v>93</v>
      </c>
      <c r="BK386" s="242">
        <f>ROUND(I386*H386,2)</f>
        <v>0</v>
      </c>
      <c r="BL386" s="15" t="s">
        <v>196</v>
      </c>
      <c r="BM386" s="241" t="s">
        <v>1094</v>
      </c>
    </row>
    <row r="387" spans="1:47" s="2" customFormat="1" ht="12">
      <c r="A387" s="37"/>
      <c r="B387" s="38"/>
      <c r="C387" s="39"/>
      <c r="D387" s="243" t="s">
        <v>183</v>
      </c>
      <c r="E387" s="39"/>
      <c r="F387" s="244" t="s">
        <v>647</v>
      </c>
      <c r="G387" s="39"/>
      <c r="H387" s="39"/>
      <c r="I387" s="245"/>
      <c r="J387" s="39"/>
      <c r="K387" s="39"/>
      <c r="L387" s="43"/>
      <c r="M387" s="246"/>
      <c r="N387" s="247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5" t="s">
        <v>183</v>
      </c>
      <c r="AU387" s="15" t="s">
        <v>95</v>
      </c>
    </row>
    <row r="388" spans="1:51" s="13" customFormat="1" ht="12">
      <c r="A388" s="13"/>
      <c r="B388" s="248"/>
      <c r="C388" s="249"/>
      <c r="D388" s="243" t="s">
        <v>246</v>
      </c>
      <c r="E388" s="250" t="s">
        <v>1</v>
      </c>
      <c r="F388" s="251" t="s">
        <v>93</v>
      </c>
      <c r="G388" s="249"/>
      <c r="H388" s="252">
        <v>1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8" t="s">
        <v>246</v>
      </c>
      <c r="AU388" s="258" t="s">
        <v>95</v>
      </c>
      <c r="AV388" s="13" t="s">
        <v>95</v>
      </c>
      <c r="AW388" s="13" t="s">
        <v>40</v>
      </c>
      <c r="AX388" s="13" t="s">
        <v>93</v>
      </c>
      <c r="AY388" s="258" t="s">
        <v>176</v>
      </c>
    </row>
    <row r="389" spans="1:65" s="2" customFormat="1" ht="16.5" customHeight="1">
      <c r="A389" s="37"/>
      <c r="B389" s="38"/>
      <c r="C389" s="263" t="s">
        <v>1095</v>
      </c>
      <c r="D389" s="263" t="s">
        <v>320</v>
      </c>
      <c r="E389" s="264" t="s">
        <v>654</v>
      </c>
      <c r="F389" s="265" t="s">
        <v>1096</v>
      </c>
      <c r="G389" s="266" t="s">
        <v>577</v>
      </c>
      <c r="H389" s="267">
        <v>1</v>
      </c>
      <c r="I389" s="268"/>
      <c r="J389" s="269">
        <f>ROUND(I389*H389,2)</f>
        <v>0</v>
      </c>
      <c r="K389" s="270"/>
      <c r="L389" s="271"/>
      <c r="M389" s="272" t="s">
        <v>1</v>
      </c>
      <c r="N389" s="273" t="s">
        <v>50</v>
      </c>
      <c r="O389" s="90"/>
      <c r="P389" s="239">
        <f>O389*H389</f>
        <v>0</v>
      </c>
      <c r="Q389" s="239">
        <v>0.262</v>
      </c>
      <c r="R389" s="239">
        <f>Q389*H389</f>
        <v>0.262</v>
      </c>
      <c r="S389" s="239">
        <v>0</v>
      </c>
      <c r="T389" s="240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41" t="s">
        <v>213</v>
      </c>
      <c r="AT389" s="241" t="s">
        <v>320</v>
      </c>
      <c r="AU389" s="241" t="s">
        <v>95</v>
      </c>
      <c r="AY389" s="15" t="s">
        <v>176</v>
      </c>
      <c r="BE389" s="242">
        <f>IF(N389="základní",J389,0)</f>
        <v>0</v>
      </c>
      <c r="BF389" s="242">
        <f>IF(N389="snížená",J389,0)</f>
        <v>0</v>
      </c>
      <c r="BG389" s="242">
        <f>IF(N389="zákl. přenesená",J389,0)</f>
        <v>0</v>
      </c>
      <c r="BH389" s="242">
        <f>IF(N389="sníž. přenesená",J389,0)</f>
        <v>0</v>
      </c>
      <c r="BI389" s="242">
        <f>IF(N389="nulová",J389,0)</f>
        <v>0</v>
      </c>
      <c r="BJ389" s="15" t="s">
        <v>93</v>
      </c>
      <c r="BK389" s="242">
        <f>ROUND(I389*H389,2)</f>
        <v>0</v>
      </c>
      <c r="BL389" s="15" t="s">
        <v>196</v>
      </c>
      <c r="BM389" s="241" t="s">
        <v>1097</v>
      </c>
    </row>
    <row r="390" spans="1:47" s="2" customFormat="1" ht="12">
      <c r="A390" s="37"/>
      <c r="B390" s="38"/>
      <c r="C390" s="39"/>
      <c r="D390" s="243" t="s">
        <v>183</v>
      </c>
      <c r="E390" s="39"/>
      <c r="F390" s="244" t="s">
        <v>1096</v>
      </c>
      <c r="G390" s="39"/>
      <c r="H390" s="39"/>
      <c r="I390" s="245"/>
      <c r="J390" s="39"/>
      <c r="K390" s="39"/>
      <c r="L390" s="43"/>
      <c r="M390" s="246"/>
      <c r="N390" s="247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5" t="s">
        <v>183</v>
      </c>
      <c r="AU390" s="15" t="s">
        <v>95</v>
      </c>
    </row>
    <row r="391" spans="1:65" s="2" customFormat="1" ht="24.15" customHeight="1">
      <c r="A391" s="37"/>
      <c r="B391" s="38"/>
      <c r="C391" s="229" t="s">
        <v>1098</v>
      </c>
      <c r="D391" s="229" t="s">
        <v>177</v>
      </c>
      <c r="E391" s="230" t="s">
        <v>666</v>
      </c>
      <c r="F391" s="231" t="s">
        <v>667</v>
      </c>
      <c r="G391" s="232" t="s">
        <v>577</v>
      </c>
      <c r="H391" s="233">
        <v>2</v>
      </c>
      <c r="I391" s="234"/>
      <c r="J391" s="235">
        <f>ROUND(I391*H391,2)</f>
        <v>0</v>
      </c>
      <c r="K391" s="236"/>
      <c r="L391" s="43"/>
      <c r="M391" s="237" t="s">
        <v>1</v>
      </c>
      <c r="N391" s="238" t="s">
        <v>50</v>
      </c>
      <c r="O391" s="90"/>
      <c r="P391" s="239">
        <f>O391*H391</f>
        <v>0</v>
      </c>
      <c r="Q391" s="239">
        <v>0.02854</v>
      </c>
      <c r="R391" s="239">
        <f>Q391*H391</f>
        <v>0.05708</v>
      </c>
      <c r="S391" s="239">
        <v>0</v>
      </c>
      <c r="T391" s="240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41" t="s">
        <v>196</v>
      </c>
      <c r="AT391" s="241" t="s">
        <v>177</v>
      </c>
      <c r="AU391" s="241" t="s">
        <v>95</v>
      </c>
      <c r="AY391" s="15" t="s">
        <v>176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5" t="s">
        <v>93</v>
      </c>
      <c r="BK391" s="242">
        <f>ROUND(I391*H391,2)</f>
        <v>0</v>
      </c>
      <c r="BL391" s="15" t="s">
        <v>196</v>
      </c>
      <c r="BM391" s="241" t="s">
        <v>1099</v>
      </c>
    </row>
    <row r="392" spans="1:47" s="2" customFormat="1" ht="12">
      <c r="A392" s="37"/>
      <c r="B392" s="38"/>
      <c r="C392" s="39"/>
      <c r="D392" s="243" t="s">
        <v>183</v>
      </c>
      <c r="E392" s="39"/>
      <c r="F392" s="244" t="s">
        <v>667</v>
      </c>
      <c r="G392" s="39"/>
      <c r="H392" s="39"/>
      <c r="I392" s="245"/>
      <c r="J392" s="39"/>
      <c r="K392" s="39"/>
      <c r="L392" s="43"/>
      <c r="M392" s="246"/>
      <c r="N392" s="247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5" t="s">
        <v>183</v>
      </c>
      <c r="AU392" s="15" t="s">
        <v>95</v>
      </c>
    </row>
    <row r="393" spans="1:51" s="13" customFormat="1" ht="12">
      <c r="A393" s="13"/>
      <c r="B393" s="248"/>
      <c r="C393" s="249"/>
      <c r="D393" s="243" t="s">
        <v>246</v>
      </c>
      <c r="E393" s="250" t="s">
        <v>1</v>
      </c>
      <c r="F393" s="251" t="s">
        <v>95</v>
      </c>
      <c r="G393" s="249"/>
      <c r="H393" s="252">
        <v>2</v>
      </c>
      <c r="I393" s="253"/>
      <c r="J393" s="249"/>
      <c r="K393" s="249"/>
      <c r="L393" s="254"/>
      <c r="M393" s="255"/>
      <c r="N393" s="256"/>
      <c r="O393" s="256"/>
      <c r="P393" s="256"/>
      <c r="Q393" s="256"/>
      <c r="R393" s="256"/>
      <c r="S393" s="256"/>
      <c r="T393" s="25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8" t="s">
        <v>246</v>
      </c>
      <c r="AU393" s="258" t="s">
        <v>95</v>
      </c>
      <c r="AV393" s="13" t="s">
        <v>95</v>
      </c>
      <c r="AW393" s="13" t="s">
        <v>40</v>
      </c>
      <c r="AX393" s="13" t="s">
        <v>93</v>
      </c>
      <c r="AY393" s="258" t="s">
        <v>176</v>
      </c>
    </row>
    <row r="394" spans="1:65" s="2" customFormat="1" ht="21.75" customHeight="1">
      <c r="A394" s="37"/>
      <c r="B394" s="38"/>
      <c r="C394" s="263" t="s">
        <v>1100</v>
      </c>
      <c r="D394" s="263" t="s">
        <v>320</v>
      </c>
      <c r="E394" s="264" t="s">
        <v>670</v>
      </c>
      <c r="F394" s="265" t="s">
        <v>1101</v>
      </c>
      <c r="G394" s="266" t="s">
        <v>577</v>
      </c>
      <c r="H394" s="267">
        <v>1</v>
      </c>
      <c r="I394" s="268"/>
      <c r="J394" s="269">
        <f>ROUND(I394*H394,2)</f>
        <v>0</v>
      </c>
      <c r="K394" s="270"/>
      <c r="L394" s="271"/>
      <c r="M394" s="272" t="s">
        <v>1</v>
      </c>
      <c r="N394" s="273" t="s">
        <v>50</v>
      </c>
      <c r="O394" s="90"/>
      <c r="P394" s="239">
        <f>O394*H394</f>
        <v>0</v>
      </c>
      <c r="Q394" s="239">
        <v>1.817</v>
      </c>
      <c r="R394" s="239">
        <f>Q394*H394</f>
        <v>1.817</v>
      </c>
      <c r="S394" s="239">
        <v>0</v>
      </c>
      <c r="T394" s="240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41" t="s">
        <v>213</v>
      </c>
      <c r="AT394" s="241" t="s">
        <v>320</v>
      </c>
      <c r="AU394" s="241" t="s">
        <v>95</v>
      </c>
      <c r="AY394" s="15" t="s">
        <v>176</v>
      </c>
      <c r="BE394" s="242">
        <f>IF(N394="základní",J394,0)</f>
        <v>0</v>
      </c>
      <c r="BF394" s="242">
        <f>IF(N394="snížená",J394,0)</f>
        <v>0</v>
      </c>
      <c r="BG394" s="242">
        <f>IF(N394="zákl. přenesená",J394,0)</f>
        <v>0</v>
      </c>
      <c r="BH394" s="242">
        <f>IF(N394="sníž. přenesená",J394,0)</f>
        <v>0</v>
      </c>
      <c r="BI394" s="242">
        <f>IF(N394="nulová",J394,0)</f>
        <v>0</v>
      </c>
      <c r="BJ394" s="15" t="s">
        <v>93</v>
      </c>
      <c r="BK394" s="242">
        <f>ROUND(I394*H394,2)</f>
        <v>0</v>
      </c>
      <c r="BL394" s="15" t="s">
        <v>196</v>
      </c>
      <c r="BM394" s="241" t="s">
        <v>1102</v>
      </c>
    </row>
    <row r="395" spans="1:47" s="2" customFormat="1" ht="12">
      <c r="A395" s="37"/>
      <c r="B395" s="38"/>
      <c r="C395" s="39"/>
      <c r="D395" s="243" t="s">
        <v>183</v>
      </c>
      <c r="E395" s="39"/>
      <c r="F395" s="244" t="s">
        <v>1101</v>
      </c>
      <c r="G395" s="39"/>
      <c r="H395" s="39"/>
      <c r="I395" s="245"/>
      <c r="J395" s="39"/>
      <c r="K395" s="39"/>
      <c r="L395" s="43"/>
      <c r="M395" s="246"/>
      <c r="N395" s="247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5" t="s">
        <v>183</v>
      </c>
      <c r="AU395" s="15" t="s">
        <v>95</v>
      </c>
    </row>
    <row r="396" spans="1:51" s="13" customFormat="1" ht="12">
      <c r="A396" s="13"/>
      <c r="B396" s="248"/>
      <c r="C396" s="249"/>
      <c r="D396" s="243" t="s">
        <v>246</v>
      </c>
      <c r="E396" s="250" t="s">
        <v>1</v>
      </c>
      <c r="F396" s="251" t="s">
        <v>93</v>
      </c>
      <c r="G396" s="249"/>
      <c r="H396" s="252">
        <v>1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8" t="s">
        <v>246</v>
      </c>
      <c r="AU396" s="258" t="s">
        <v>95</v>
      </c>
      <c r="AV396" s="13" t="s">
        <v>95</v>
      </c>
      <c r="AW396" s="13" t="s">
        <v>40</v>
      </c>
      <c r="AX396" s="13" t="s">
        <v>93</v>
      </c>
      <c r="AY396" s="258" t="s">
        <v>176</v>
      </c>
    </row>
    <row r="397" spans="1:65" s="2" customFormat="1" ht="21.75" customHeight="1">
      <c r="A397" s="37"/>
      <c r="B397" s="38"/>
      <c r="C397" s="263" t="s">
        <v>1103</v>
      </c>
      <c r="D397" s="263" t="s">
        <v>320</v>
      </c>
      <c r="E397" s="264" t="s">
        <v>1104</v>
      </c>
      <c r="F397" s="265" t="s">
        <v>1105</v>
      </c>
      <c r="G397" s="266" t="s">
        <v>577</v>
      </c>
      <c r="H397" s="267">
        <v>1</v>
      </c>
      <c r="I397" s="268"/>
      <c r="J397" s="269">
        <f>ROUND(I397*H397,2)</f>
        <v>0</v>
      </c>
      <c r="K397" s="270"/>
      <c r="L397" s="271"/>
      <c r="M397" s="272" t="s">
        <v>1</v>
      </c>
      <c r="N397" s="273" t="s">
        <v>50</v>
      </c>
      <c r="O397" s="90"/>
      <c r="P397" s="239">
        <f>O397*H397</f>
        <v>0</v>
      </c>
      <c r="Q397" s="239">
        <v>1.817</v>
      </c>
      <c r="R397" s="239">
        <f>Q397*H397</f>
        <v>1.817</v>
      </c>
      <c r="S397" s="239">
        <v>0</v>
      </c>
      <c r="T397" s="240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41" t="s">
        <v>213</v>
      </c>
      <c r="AT397" s="241" t="s">
        <v>320</v>
      </c>
      <c r="AU397" s="241" t="s">
        <v>95</v>
      </c>
      <c r="AY397" s="15" t="s">
        <v>176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5" t="s">
        <v>93</v>
      </c>
      <c r="BK397" s="242">
        <f>ROUND(I397*H397,2)</f>
        <v>0</v>
      </c>
      <c r="BL397" s="15" t="s">
        <v>196</v>
      </c>
      <c r="BM397" s="241" t="s">
        <v>1106</v>
      </c>
    </row>
    <row r="398" spans="1:47" s="2" customFormat="1" ht="12">
      <c r="A398" s="37"/>
      <c r="B398" s="38"/>
      <c r="C398" s="39"/>
      <c r="D398" s="243" t="s">
        <v>183</v>
      </c>
      <c r="E398" s="39"/>
      <c r="F398" s="244" t="s">
        <v>1105</v>
      </c>
      <c r="G398" s="39"/>
      <c r="H398" s="39"/>
      <c r="I398" s="245"/>
      <c r="J398" s="39"/>
      <c r="K398" s="39"/>
      <c r="L398" s="43"/>
      <c r="M398" s="246"/>
      <c r="N398" s="247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5" t="s">
        <v>183</v>
      </c>
      <c r="AU398" s="15" t="s">
        <v>95</v>
      </c>
    </row>
    <row r="399" spans="1:51" s="13" customFormat="1" ht="12">
      <c r="A399" s="13"/>
      <c r="B399" s="248"/>
      <c r="C399" s="249"/>
      <c r="D399" s="243" t="s">
        <v>246</v>
      </c>
      <c r="E399" s="250" t="s">
        <v>1</v>
      </c>
      <c r="F399" s="251" t="s">
        <v>93</v>
      </c>
      <c r="G399" s="249"/>
      <c r="H399" s="252">
        <v>1</v>
      </c>
      <c r="I399" s="253"/>
      <c r="J399" s="249"/>
      <c r="K399" s="249"/>
      <c r="L399" s="254"/>
      <c r="M399" s="255"/>
      <c r="N399" s="256"/>
      <c r="O399" s="256"/>
      <c r="P399" s="256"/>
      <c r="Q399" s="256"/>
      <c r="R399" s="256"/>
      <c r="S399" s="256"/>
      <c r="T399" s="25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8" t="s">
        <v>246</v>
      </c>
      <c r="AU399" s="258" t="s">
        <v>95</v>
      </c>
      <c r="AV399" s="13" t="s">
        <v>95</v>
      </c>
      <c r="AW399" s="13" t="s">
        <v>40</v>
      </c>
      <c r="AX399" s="13" t="s">
        <v>93</v>
      </c>
      <c r="AY399" s="258" t="s">
        <v>176</v>
      </c>
    </row>
    <row r="400" spans="1:65" s="2" customFormat="1" ht="24.15" customHeight="1">
      <c r="A400" s="37"/>
      <c r="B400" s="38"/>
      <c r="C400" s="229" t="s">
        <v>694</v>
      </c>
      <c r="D400" s="229" t="s">
        <v>177</v>
      </c>
      <c r="E400" s="230" t="s">
        <v>1107</v>
      </c>
      <c r="F400" s="231" t="s">
        <v>1108</v>
      </c>
      <c r="G400" s="232" t="s">
        <v>577</v>
      </c>
      <c r="H400" s="233">
        <v>2</v>
      </c>
      <c r="I400" s="234"/>
      <c r="J400" s="235">
        <f>ROUND(I400*H400,2)</f>
        <v>0</v>
      </c>
      <c r="K400" s="236"/>
      <c r="L400" s="43"/>
      <c r="M400" s="237" t="s">
        <v>1</v>
      </c>
      <c r="N400" s="238" t="s">
        <v>50</v>
      </c>
      <c r="O400" s="90"/>
      <c r="P400" s="239">
        <f>O400*H400</f>
        <v>0</v>
      </c>
      <c r="Q400" s="239">
        <v>0.03927</v>
      </c>
      <c r="R400" s="239">
        <f>Q400*H400</f>
        <v>0.07854</v>
      </c>
      <c r="S400" s="239">
        <v>0</v>
      </c>
      <c r="T400" s="240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41" t="s">
        <v>196</v>
      </c>
      <c r="AT400" s="241" t="s">
        <v>177</v>
      </c>
      <c r="AU400" s="241" t="s">
        <v>95</v>
      </c>
      <c r="AY400" s="15" t="s">
        <v>176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5" t="s">
        <v>93</v>
      </c>
      <c r="BK400" s="242">
        <f>ROUND(I400*H400,2)</f>
        <v>0</v>
      </c>
      <c r="BL400" s="15" t="s">
        <v>196</v>
      </c>
      <c r="BM400" s="241" t="s">
        <v>1109</v>
      </c>
    </row>
    <row r="401" spans="1:47" s="2" customFormat="1" ht="12">
      <c r="A401" s="37"/>
      <c r="B401" s="38"/>
      <c r="C401" s="39"/>
      <c r="D401" s="243" t="s">
        <v>183</v>
      </c>
      <c r="E401" s="39"/>
      <c r="F401" s="244" t="s">
        <v>1108</v>
      </c>
      <c r="G401" s="39"/>
      <c r="H401" s="39"/>
      <c r="I401" s="245"/>
      <c r="J401" s="39"/>
      <c r="K401" s="39"/>
      <c r="L401" s="43"/>
      <c r="M401" s="246"/>
      <c r="N401" s="247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5" t="s">
        <v>183</v>
      </c>
      <c r="AU401" s="15" t="s">
        <v>95</v>
      </c>
    </row>
    <row r="402" spans="1:51" s="13" customFormat="1" ht="12">
      <c r="A402" s="13"/>
      <c r="B402" s="248"/>
      <c r="C402" s="249"/>
      <c r="D402" s="243" t="s">
        <v>246</v>
      </c>
      <c r="E402" s="250" t="s">
        <v>1</v>
      </c>
      <c r="F402" s="251" t="s">
        <v>95</v>
      </c>
      <c r="G402" s="249"/>
      <c r="H402" s="252">
        <v>2</v>
      </c>
      <c r="I402" s="253"/>
      <c r="J402" s="249"/>
      <c r="K402" s="249"/>
      <c r="L402" s="254"/>
      <c r="M402" s="255"/>
      <c r="N402" s="256"/>
      <c r="O402" s="256"/>
      <c r="P402" s="256"/>
      <c r="Q402" s="256"/>
      <c r="R402" s="256"/>
      <c r="S402" s="256"/>
      <c r="T402" s="25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8" t="s">
        <v>246</v>
      </c>
      <c r="AU402" s="258" t="s">
        <v>95</v>
      </c>
      <c r="AV402" s="13" t="s">
        <v>95</v>
      </c>
      <c r="AW402" s="13" t="s">
        <v>40</v>
      </c>
      <c r="AX402" s="13" t="s">
        <v>93</v>
      </c>
      <c r="AY402" s="258" t="s">
        <v>176</v>
      </c>
    </row>
    <row r="403" spans="1:65" s="2" customFormat="1" ht="16.5" customHeight="1">
      <c r="A403" s="37"/>
      <c r="B403" s="38"/>
      <c r="C403" s="263" t="s">
        <v>700</v>
      </c>
      <c r="D403" s="263" t="s">
        <v>320</v>
      </c>
      <c r="E403" s="264" t="s">
        <v>1110</v>
      </c>
      <c r="F403" s="265" t="s">
        <v>1111</v>
      </c>
      <c r="G403" s="266" t="s">
        <v>577</v>
      </c>
      <c r="H403" s="267">
        <v>1</v>
      </c>
      <c r="I403" s="268"/>
      <c r="J403" s="269">
        <f>ROUND(I403*H403,2)</f>
        <v>0</v>
      </c>
      <c r="K403" s="270"/>
      <c r="L403" s="271"/>
      <c r="M403" s="272" t="s">
        <v>1</v>
      </c>
      <c r="N403" s="273" t="s">
        <v>50</v>
      </c>
      <c r="O403" s="90"/>
      <c r="P403" s="239">
        <f>O403*H403</f>
        <v>0</v>
      </c>
      <c r="Q403" s="239">
        <v>1.1</v>
      </c>
      <c r="R403" s="239">
        <f>Q403*H403</f>
        <v>1.1</v>
      </c>
      <c r="S403" s="239">
        <v>0</v>
      </c>
      <c r="T403" s="240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41" t="s">
        <v>213</v>
      </c>
      <c r="AT403" s="241" t="s">
        <v>320</v>
      </c>
      <c r="AU403" s="241" t="s">
        <v>95</v>
      </c>
      <c r="AY403" s="15" t="s">
        <v>176</v>
      </c>
      <c r="BE403" s="242">
        <f>IF(N403="základní",J403,0)</f>
        <v>0</v>
      </c>
      <c r="BF403" s="242">
        <f>IF(N403="snížená",J403,0)</f>
        <v>0</v>
      </c>
      <c r="BG403" s="242">
        <f>IF(N403="zákl. přenesená",J403,0)</f>
        <v>0</v>
      </c>
      <c r="BH403" s="242">
        <f>IF(N403="sníž. přenesená",J403,0)</f>
        <v>0</v>
      </c>
      <c r="BI403" s="242">
        <f>IF(N403="nulová",J403,0)</f>
        <v>0</v>
      </c>
      <c r="BJ403" s="15" t="s">
        <v>93</v>
      </c>
      <c r="BK403" s="242">
        <f>ROUND(I403*H403,2)</f>
        <v>0</v>
      </c>
      <c r="BL403" s="15" t="s">
        <v>196</v>
      </c>
      <c r="BM403" s="241" t="s">
        <v>1112</v>
      </c>
    </row>
    <row r="404" spans="1:47" s="2" customFormat="1" ht="12">
      <c r="A404" s="37"/>
      <c r="B404" s="38"/>
      <c r="C404" s="39"/>
      <c r="D404" s="243" t="s">
        <v>183</v>
      </c>
      <c r="E404" s="39"/>
      <c r="F404" s="244" t="s">
        <v>1111</v>
      </c>
      <c r="G404" s="39"/>
      <c r="H404" s="39"/>
      <c r="I404" s="245"/>
      <c r="J404" s="39"/>
      <c r="K404" s="39"/>
      <c r="L404" s="43"/>
      <c r="M404" s="246"/>
      <c r="N404" s="247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5" t="s">
        <v>183</v>
      </c>
      <c r="AU404" s="15" t="s">
        <v>95</v>
      </c>
    </row>
    <row r="405" spans="1:65" s="2" customFormat="1" ht="24.15" customHeight="1">
      <c r="A405" s="37"/>
      <c r="B405" s="38"/>
      <c r="C405" s="263" t="s">
        <v>705</v>
      </c>
      <c r="D405" s="263" t="s">
        <v>320</v>
      </c>
      <c r="E405" s="264" t="s">
        <v>1113</v>
      </c>
      <c r="F405" s="265" t="s">
        <v>1114</v>
      </c>
      <c r="G405" s="266" t="s">
        <v>577</v>
      </c>
      <c r="H405" s="267">
        <v>1</v>
      </c>
      <c r="I405" s="268"/>
      <c r="J405" s="269">
        <f>ROUND(I405*H405,2)</f>
        <v>0</v>
      </c>
      <c r="K405" s="270"/>
      <c r="L405" s="271"/>
      <c r="M405" s="272" t="s">
        <v>1</v>
      </c>
      <c r="N405" s="273" t="s">
        <v>50</v>
      </c>
      <c r="O405" s="90"/>
      <c r="P405" s="239">
        <f>O405*H405</f>
        <v>0</v>
      </c>
      <c r="Q405" s="239">
        <v>0.521</v>
      </c>
      <c r="R405" s="239">
        <f>Q405*H405</f>
        <v>0.521</v>
      </c>
      <c r="S405" s="239">
        <v>0</v>
      </c>
      <c r="T405" s="240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41" t="s">
        <v>213</v>
      </c>
      <c r="AT405" s="241" t="s">
        <v>320</v>
      </c>
      <c r="AU405" s="241" t="s">
        <v>95</v>
      </c>
      <c r="AY405" s="15" t="s">
        <v>176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5" t="s">
        <v>93</v>
      </c>
      <c r="BK405" s="242">
        <f>ROUND(I405*H405,2)</f>
        <v>0</v>
      </c>
      <c r="BL405" s="15" t="s">
        <v>196</v>
      </c>
      <c r="BM405" s="241" t="s">
        <v>1115</v>
      </c>
    </row>
    <row r="406" spans="1:47" s="2" customFormat="1" ht="12">
      <c r="A406" s="37"/>
      <c r="B406" s="38"/>
      <c r="C406" s="39"/>
      <c r="D406" s="243" t="s">
        <v>183</v>
      </c>
      <c r="E406" s="39"/>
      <c r="F406" s="244" t="s">
        <v>1114</v>
      </c>
      <c r="G406" s="39"/>
      <c r="H406" s="39"/>
      <c r="I406" s="245"/>
      <c r="J406" s="39"/>
      <c r="K406" s="39"/>
      <c r="L406" s="43"/>
      <c r="M406" s="246"/>
      <c r="N406" s="247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5" t="s">
        <v>183</v>
      </c>
      <c r="AU406" s="15" t="s">
        <v>95</v>
      </c>
    </row>
    <row r="407" spans="1:65" s="2" customFormat="1" ht="37.8" customHeight="1">
      <c r="A407" s="37"/>
      <c r="B407" s="38"/>
      <c r="C407" s="263" t="s">
        <v>710</v>
      </c>
      <c r="D407" s="263" t="s">
        <v>320</v>
      </c>
      <c r="E407" s="264" t="s">
        <v>675</v>
      </c>
      <c r="F407" s="265" t="s">
        <v>676</v>
      </c>
      <c r="G407" s="266" t="s">
        <v>577</v>
      </c>
      <c r="H407" s="267">
        <v>2</v>
      </c>
      <c r="I407" s="268"/>
      <c r="J407" s="269">
        <f>ROUND(I407*H407,2)</f>
        <v>0</v>
      </c>
      <c r="K407" s="270"/>
      <c r="L407" s="271"/>
      <c r="M407" s="272" t="s">
        <v>1</v>
      </c>
      <c r="N407" s="273" t="s">
        <v>50</v>
      </c>
      <c r="O407" s="90"/>
      <c r="P407" s="239">
        <f>O407*H407</f>
        <v>0</v>
      </c>
      <c r="Q407" s="239">
        <v>0.0546</v>
      </c>
      <c r="R407" s="239">
        <f>Q407*H407</f>
        <v>0.1092</v>
      </c>
      <c r="S407" s="239">
        <v>0</v>
      </c>
      <c r="T407" s="240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41" t="s">
        <v>213</v>
      </c>
      <c r="AT407" s="241" t="s">
        <v>320</v>
      </c>
      <c r="AU407" s="241" t="s">
        <v>95</v>
      </c>
      <c r="AY407" s="15" t="s">
        <v>176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5" t="s">
        <v>93</v>
      </c>
      <c r="BK407" s="242">
        <f>ROUND(I407*H407,2)</f>
        <v>0</v>
      </c>
      <c r="BL407" s="15" t="s">
        <v>196</v>
      </c>
      <c r="BM407" s="241" t="s">
        <v>1116</v>
      </c>
    </row>
    <row r="408" spans="1:47" s="2" customFormat="1" ht="12">
      <c r="A408" s="37"/>
      <c r="B408" s="38"/>
      <c r="C408" s="39"/>
      <c r="D408" s="243" t="s">
        <v>183</v>
      </c>
      <c r="E408" s="39"/>
      <c r="F408" s="244" t="s">
        <v>676</v>
      </c>
      <c r="G408" s="39"/>
      <c r="H408" s="39"/>
      <c r="I408" s="245"/>
      <c r="J408" s="39"/>
      <c r="K408" s="39"/>
      <c r="L408" s="43"/>
      <c r="M408" s="246"/>
      <c r="N408" s="247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5" t="s">
        <v>183</v>
      </c>
      <c r="AU408" s="15" t="s">
        <v>95</v>
      </c>
    </row>
    <row r="409" spans="1:51" s="13" customFormat="1" ht="12">
      <c r="A409" s="13"/>
      <c r="B409" s="248"/>
      <c r="C409" s="249"/>
      <c r="D409" s="243" t="s">
        <v>246</v>
      </c>
      <c r="E409" s="250" t="s">
        <v>1</v>
      </c>
      <c r="F409" s="251" t="s">
        <v>95</v>
      </c>
      <c r="G409" s="249"/>
      <c r="H409" s="252">
        <v>2</v>
      </c>
      <c r="I409" s="253"/>
      <c r="J409" s="249"/>
      <c r="K409" s="249"/>
      <c r="L409" s="254"/>
      <c r="M409" s="255"/>
      <c r="N409" s="256"/>
      <c r="O409" s="256"/>
      <c r="P409" s="256"/>
      <c r="Q409" s="256"/>
      <c r="R409" s="256"/>
      <c r="S409" s="256"/>
      <c r="T409" s="25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8" t="s">
        <v>246</v>
      </c>
      <c r="AU409" s="258" t="s">
        <v>95</v>
      </c>
      <c r="AV409" s="13" t="s">
        <v>95</v>
      </c>
      <c r="AW409" s="13" t="s">
        <v>40</v>
      </c>
      <c r="AX409" s="13" t="s">
        <v>93</v>
      </c>
      <c r="AY409" s="258" t="s">
        <v>176</v>
      </c>
    </row>
    <row r="410" spans="1:65" s="2" customFormat="1" ht="24.15" customHeight="1">
      <c r="A410" s="37"/>
      <c r="B410" s="38"/>
      <c r="C410" s="263" t="s">
        <v>718</v>
      </c>
      <c r="D410" s="263" t="s">
        <v>320</v>
      </c>
      <c r="E410" s="264" t="s">
        <v>1117</v>
      </c>
      <c r="F410" s="265" t="s">
        <v>1118</v>
      </c>
      <c r="G410" s="266" t="s">
        <v>577</v>
      </c>
      <c r="H410" s="267">
        <v>1</v>
      </c>
      <c r="I410" s="268"/>
      <c r="J410" s="269">
        <f>ROUND(I410*H410,2)</f>
        <v>0</v>
      </c>
      <c r="K410" s="270"/>
      <c r="L410" s="271"/>
      <c r="M410" s="272" t="s">
        <v>1</v>
      </c>
      <c r="N410" s="273" t="s">
        <v>50</v>
      </c>
      <c r="O410" s="90"/>
      <c r="P410" s="239">
        <f>O410*H410</f>
        <v>0</v>
      </c>
      <c r="Q410" s="239">
        <v>0.004</v>
      </c>
      <c r="R410" s="239">
        <f>Q410*H410</f>
        <v>0.004</v>
      </c>
      <c r="S410" s="239">
        <v>0</v>
      </c>
      <c r="T410" s="240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41" t="s">
        <v>213</v>
      </c>
      <c r="AT410" s="241" t="s">
        <v>320</v>
      </c>
      <c r="AU410" s="241" t="s">
        <v>95</v>
      </c>
      <c r="AY410" s="15" t="s">
        <v>176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5" t="s">
        <v>93</v>
      </c>
      <c r="BK410" s="242">
        <f>ROUND(I410*H410,2)</f>
        <v>0</v>
      </c>
      <c r="BL410" s="15" t="s">
        <v>196</v>
      </c>
      <c r="BM410" s="241" t="s">
        <v>1119</v>
      </c>
    </row>
    <row r="411" spans="1:47" s="2" customFormat="1" ht="12">
      <c r="A411" s="37"/>
      <c r="B411" s="38"/>
      <c r="C411" s="39"/>
      <c r="D411" s="243" t="s">
        <v>183</v>
      </c>
      <c r="E411" s="39"/>
      <c r="F411" s="244" t="s">
        <v>1118</v>
      </c>
      <c r="G411" s="39"/>
      <c r="H411" s="39"/>
      <c r="I411" s="245"/>
      <c r="J411" s="39"/>
      <c r="K411" s="39"/>
      <c r="L411" s="43"/>
      <c r="M411" s="246"/>
      <c r="N411" s="247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5" t="s">
        <v>183</v>
      </c>
      <c r="AU411" s="15" t="s">
        <v>95</v>
      </c>
    </row>
    <row r="412" spans="1:51" s="13" customFormat="1" ht="12">
      <c r="A412" s="13"/>
      <c r="B412" s="248"/>
      <c r="C412" s="249"/>
      <c r="D412" s="243" t="s">
        <v>246</v>
      </c>
      <c r="E412" s="250" t="s">
        <v>1</v>
      </c>
      <c r="F412" s="251" t="s">
        <v>93</v>
      </c>
      <c r="G412" s="249"/>
      <c r="H412" s="252">
        <v>1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8" t="s">
        <v>246</v>
      </c>
      <c r="AU412" s="258" t="s">
        <v>95</v>
      </c>
      <c r="AV412" s="13" t="s">
        <v>95</v>
      </c>
      <c r="AW412" s="13" t="s">
        <v>40</v>
      </c>
      <c r="AX412" s="13" t="s">
        <v>93</v>
      </c>
      <c r="AY412" s="258" t="s">
        <v>176</v>
      </c>
    </row>
    <row r="413" spans="1:65" s="2" customFormat="1" ht="24.15" customHeight="1">
      <c r="A413" s="37"/>
      <c r="B413" s="38"/>
      <c r="C413" s="263" t="s">
        <v>723</v>
      </c>
      <c r="D413" s="263" t="s">
        <v>320</v>
      </c>
      <c r="E413" s="264" t="s">
        <v>633</v>
      </c>
      <c r="F413" s="265" t="s">
        <v>634</v>
      </c>
      <c r="G413" s="266" t="s">
        <v>577</v>
      </c>
      <c r="H413" s="267">
        <v>2</v>
      </c>
      <c r="I413" s="268"/>
      <c r="J413" s="269">
        <f>ROUND(I413*H413,2)</f>
        <v>0</v>
      </c>
      <c r="K413" s="270"/>
      <c r="L413" s="271"/>
      <c r="M413" s="272" t="s">
        <v>1</v>
      </c>
      <c r="N413" s="273" t="s">
        <v>50</v>
      </c>
      <c r="O413" s="90"/>
      <c r="P413" s="239">
        <f>O413*H413</f>
        <v>0</v>
      </c>
      <c r="Q413" s="239">
        <v>0.002</v>
      </c>
      <c r="R413" s="239">
        <f>Q413*H413</f>
        <v>0.004</v>
      </c>
      <c r="S413" s="239">
        <v>0</v>
      </c>
      <c r="T413" s="240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41" t="s">
        <v>213</v>
      </c>
      <c r="AT413" s="241" t="s">
        <v>320</v>
      </c>
      <c r="AU413" s="241" t="s">
        <v>95</v>
      </c>
      <c r="AY413" s="15" t="s">
        <v>176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5" t="s">
        <v>93</v>
      </c>
      <c r="BK413" s="242">
        <f>ROUND(I413*H413,2)</f>
        <v>0</v>
      </c>
      <c r="BL413" s="15" t="s">
        <v>196</v>
      </c>
      <c r="BM413" s="241" t="s">
        <v>1120</v>
      </c>
    </row>
    <row r="414" spans="1:47" s="2" customFormat="1" ht="12">
      <c r="A414" s="37"/>
      <c r="B414" s="38"/>
      <c r="C414" s="39"/>
      <c r="D414" s="243" t="s">
        <v>183</v>
      </c>
      <c r="E414" s="39"/>
      <c r="F414" s="244" t="s">
        <v>634</v>
      </c>
      <c r="G414" s="39"/>
      <c r="H414" s="39"/>
      <c r="I414" s="245"/>
      <c r="J414" s="39"/>
      <c r="K414" s="39"/>
      <c r="L414" s="43"/>
      <c r="M414" s="246"/>
      <c r="N414" s="247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5" t="s">
        <v>183</v>
      </c>
      <c r="AU414" s="15" t="s">
        <v>95</v>
      </c>
    </row>
    <row r="415" spans="1:65" s="2" customFormat="1" ht="24.15" customHeight="1">
      <c r="A415" s="37"/>
      <c r="B415" s="38"/>
      <c r="C415" s="229" t="s">
        <v>730</v>
      </c>
      <c r="D415" s="229" t="s">
        <v>177</v>
      </c>
      <c r="E415" s="230" t="s">
        <v>1121</v>
      </c>
      <c r="F415" s="231" t="s">
        <v>1122</v>
      </c>
      <c r="G415" s="232" t="s">
        <v>577</v>
      </c>
      <c r="H415" s="233">
        <v>2</v>
      </c>
      <c r="I415" s="234"/>
      <c r="J415" s="235">
        <f>ROUND(I415*H415,2)</f>
        <v>0</v>
      </c>
      <c r="K415" s="236"/>
      <c r="L415" s="43"/>
      <c r="M415" s="237" t="s">
        <v>1</v>
      </c>
      <c r="N415" s="238" t="s">
        <v>50</v>
      </c>
      <c r="O415" s="90"/>
      <c r="P415" s="239">
        <f>O415*H415</f>
        <v>0</v>
      </c>
      <c r="Q415" s="239">
        <v>0.00936</v>
      </c>
      <c r="R415" s="239">
        <f>Q415*H415</f>
        <v>0.01872</v>
      </c>
      <c r="S415" s="239">
        <v>0</v>
      </c>
      <c r="T415" s="240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41" t="s">
        <v>196</v>
      </c>
      <c r="AT415" s="241" t="s">
        <v>177</v>
      </c>
      <c r="AU415" s="241" t="s">
        <v>95</v>
      </c>
      <c r="AY415" s="15" t="s">
        <v>176</v>
      </c>
      <c r="BE415" s="242">
        <f>IF(N415="základní",J415,0)</f>
        <v>0</v>
      </c>
      <c r="BF415" s="242">
        <f>IF(N415="snížená",J415,0)</f>
        <v>0</v>
      </c>
      <c r="BG415" s="242">
        <f>IF(N415="zákl. přenesená",J415,0)</f>
        <v>0</v>
      </c>
      <c r="BH415" s="242">
        <f>IF(N415="sníž. přenesená",J415,0)</f>
        <v>0</v>
      </c>
      <c r="BI415" s="242">
        <f>IF(N415="nulová",J415,0)</f>
        <v>0</v>
      </c>
      <c r="BJ415" s="15" t="s">
        <v>93</v>
      </c>
      <c r="BK415" s="242">
        <f>ROUND(I415*H415,2)</f>
        <v>0</v>
      </c>
      <c r="BL415" s="15" t="s">
        <v>196</v>
      </c>
      <c r="BM415" s="241" t="s">
        <v>1123</v>
      </c>
    </row>
    <row r="416" spans="1:47" s="2" customFormat="1" ht="12">
      <c r="A416" s="37"/>
      <c r="B416" s="38"/>
      <c r="C416" s="39"/>
      <c r="D416" s="243" t="s">
        <v>183</v>
      </c>
      <c r="E416" s="39"/>
      <c r="F416" s="244" t="s">
        <v>1122</v>
      </c>
      <c r="G416" s="39"/>
      <c r="H416" s="39"/>
      <c r="I416" s="245"/>
      <c r="J416" s="39"/>
      <c r="K416" s="39"/>
      <c r="L416" s="43"/>
      <c r="M416" s="246"/>
      <c r="N416" s="247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5" t="s">
        <v>183</v>
      </c>
      <c r="AU416" s="15" t="s">
        <v>95</v>
      </c>
    </row>
    <row r="417" spans="1:51" s="13" customFormat="1" ht="12">
      <c r="A417" s="13"/>
      <c r="B417" s="248"/>
      <c r="C417" s="249"/>
      <c r="D417" s="243" t="s">
        <v>246</v>
      </c>
      <c r="E417" s="250" t="s">
        <v>1</v>
      </c>
      <c r="F417" s="251" t="s">
        <v>95</v>
      </c>
      <c r="G417" s="249"/>
      <c r="H417" s="252">
        <v>2</v>
      </c>
      <c r="I417" s="253"/>
      <c r="J417" s="249"/>
      <c r="K417" s="249"/>
      <c r="L417" s="254"/>
      <c r="M417" s="255"/>
      <c r="N417" s="256"/>
      <c r="O417" s="256"/>
      <c r="P417" s="256"/>
      <c r="Q417" s="256"/>
      <c r="R417" s="256"/>
      <c r="S417" s="256"/>
      <c r="T417" s="25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8" t="s">
        <v>246</v>
      </c>
      <c r="AU417" s="258" t="s">
        <v>95</v>
      </c>
      <c r="AV417" s="13" t="s">
        <v>95</v>
      </c>
      <c r="AW417" s="13" t="s">
        <v>40</v>
      </c>
      <c r="AX417" s="13" t="s">
        <v>85</v>
      </c>
      <c r="AY417" s="258" t="s">
        <v>176</v>
      </c>
    </row>
    <row r="418" spans="1:65" s="2" customFormat="1" ht="33" customHeight="1">
      <c r="A418" s="37"/>
      <c r="B418" s="38"/>
      <c r="C418" s="229" t="s">
        <v>735</v>
      </c>
      <c r="D418" s="229" t="s">
        <v>177</v>
      </c>
      <c r="E418" s="230" t="s">
        <v>1124</v>
      </c>
      <c r="F418" s="231" t="s">
        <v>1125</v>
      </c>
      <c r="G418" s="232" t="s">
        <v>577</v>
      </c>
      <c r="H418" s="233">
        <v>2</v>
      </c>
      <c r="I418" s="234"/>
      <c r="J418" s="235">
        <f>ROUND(I418*H418,2)</f>
        <v>0</v>
      </c>
      <c r="K418" s="236"/>
      <c r="L418" s="43"/>
      <c r="M418" s="237" t="s">
        <v>1</v>
      </c>
      <c r="N418" s="238" t="s">
        <v>50</v>
      </c>
      <c r="O418" s="90"/>
      <c r="P418" s="239">
        <f>O418*H418</f>
        <v>0</v>
      </c>
      <c r="Q418" s="239">
        <v>0.31108</v>
      </c>
      <c r="R418" s="239">
        <f>Q418*H418</f>
        <v>0.62216</v>
      </c>
      <c r="S418" s="239">
        <v>0</v>
      </c>
      <c r="T418" s="240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41" t="s">
        <v>196</v>
      </c>
      <c r="AT418" s="241" t="s">
        <v>177</v>
      </c>
      <c r="AU418" s="241" t="s">
        <v>95</v>
      </c>
      <c r="AY418" s="15" t="s">
        <v>176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5" t="s">
        <v>93</v>
      </c>
      <c r="BK418" s="242">
        <f>ROUND(I418*H418,2)</f>
        <v>0</v>
      </c>
      <c r="BL418" s="15" t="s">
        <v>196</v>
      </c>
      <c r="BM418" s="241" t="s">
        <v>1126</v>
      </c>
    </row>
    <row r="419" spans="1:47" s="2" customFormat="1" ht="12">
      <c r="A419" s="37"/>
      <c r="B419" s="38"/>
      <c r="C419" s="39"/>
      <c r="D419" s="243" t="s">
        <v>183</v>
      </c>
      <c r="E419" s="39"/>
      <c r="F419" s="244" t="s">
        <v>1127</v>
      </c>
      <c r="G419" s="39"/>
      <c r="H419" s="39"/>
      <c r="I419" s="245"/>
      <c r="J419" s="39"/>
      <c r="K419" s="39"/>
      <c r="L419" s="43"/>
      <c r="M419" s="246"/>
      <c r="N419" s="247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5" t="s">
        <v>183</v>
      </c>
      <c r="AU419" s="15" t="s">
        <v>95</v>
      </c>
    </row>
    <row r="420" spans="1:51" s="13" customFormat="1" ht="12">
      <c r="A420" s="13"/>
      <c r="B420" s="248"/>
      <c r="C420" s="249"/>
      <c r="D420" s="243" t="s">
        <v>246</v>
      </c>
      <c r="E420" s="250" t="s">
        <v>1</v>
      </c>
      <c r="F420" s="251" t="s">
        <v>95</v>
      </c>
      <c r="G420" s="249"/>
      <c r="H420" s="252">
        <v>2</v>
      </c>
      <c r="I420" s="253"/>
      <c r="J420" s="249"/>
      <c r="K420" s="249"/>
      <c r="L420" s="254"/>
      <c r="M420" s="255"/>
      <c r="N420" s="256"/>
      <c r="O420" s="256"/>
      <c r="P420" s="256"/>
      <c r="Q420" s="256"/>
      <c r="R420" s="256"/>
      <c r="S420" s="256"/>
      <c r="T420" s="25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8" t="s">
        <v>246</v>
      </c>
      <c r="AU420" s="258" t="s">
        <v>95</v>
      </c>
      <c r="AV420" s="13" t="s">
        <v>95</v>
      </c>
      <c r="AW420" s="13" t="s">
        <v>40</v>
      </c>
      <c r="AX420" s="13" t="s">
        <v>93</v>
      </c>
      <c r="AY420" s="258" t="s">
        <v>176</v>
      </c>
    </row>
    <row r="421" spans="1:65" s="2" customFormat="1" ht="24.15" customHeight="1">
      <c r="A421" s="37"/>
      <c r="B421" s="38"/>
      <c r="C421" s="229" t="s">
        <v>740</v>
      </c>
      <c r="D421" s="229" t="s">
        <v>177</v>
      </c>
      <c r="E421" s="230" t="s">
        <v>1128</v>
      </c>
      <c r="F421" s="231" t="s">
        <v>1129</v>
      </c>
      <c r="G421" s="232" t="s">
        <v>577</v>
      </c>
      <c r="H421" s="233">
        <v>2</v>
      </c>
      <c r="I421" s="234"/>
      <c r="J421" s="235">
        <f>ROUND(I421*H421,2)</f>
        <v>0</v>
      </c>
      <c r="K421" s="236"/>
      <c r="L421" s="43"/>
      <c r="M421" s="237" t="s">
        <v>1</v>
      </c>
      <c r="N421" s="238" t="s">
        <v>50</v>
      </c>
      <c r="O421" s="90"/>
      <c r="P421" s="239">
        <f>O421*H421</f>
        <v>0</v>
      </c>
      <c r="Q421" s="239">
        <v>0.00016</v>
      </c>
      <c r="R421" s="239">
        <f>Q421*H421</f>
        <v>0.00032</v>
      </c>
      <c r="S421" s="239">
        <v>0</v>
      </c>
      <c r="T421" s="240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41" t="s">
        <v>196</v>
      </c>
      <c r="AT421" s="241" t="s">
        <v>177</v>
      </c>
      <c r="AU421" s="241" t="s">
        <v>95</v>
      </c>
      <c r="AY421" s="15" t="s">
        <v>176</v>
      </c>
      <c r="BE421" s="242">
        <f>IF(N421="základní",J421,0)</f>
        <v>0</v>
      </c>
      <c r="BF421" s="242">
        <f>IF(N421="snížená",J421,0)</f>
        <v>0</v>
      </c>
      <c r="BG421" s="242">
        <f>IF(N421="zákl. přenesená",J421,0)</f>
        <v>0</v>
      </c>
      <c r="BH421" s="242">
        <f>IF(N421="sníž. přenesená",J421,0)</f>
        <v>0</v>
      </c>
      <c r="BI421" s="242">
        <f>IF(N421="nulová",J421,0)</f>
        <v>0</v>
      </c>
      <c r="BJ421" s="15" t="s">
        <v>93</v>
      </c>
      <c r="BK421" s="242">
        <f>ROUND(I421*H421,2)</f>
        <v>0</v>
      </c>
      <c r="BL421" s="15" t="s">
        <v>196</v>
      </c>
      <c r="BM421" s="241" t="s">
        <v>1130</v>
      </c>
    </row>
    <row r="422" spans="1:47" s="2" customFormat="1" ht="12">
      <c r="A422" s="37"/>
      <c r="B422" s="38"/>
      <c r="C422" s="39"/>
      <c r="D422" s="243" t="s">
        <v>183</v>
      </c>
      <c r="E422" s="39"/>
      <c r="F422" s="244" t="s">
        <v>1131</v>
      </c>
      <c r="G422" s="39"/>
      <c r="H422" s="39"/>
      <c r="I422" s="245"/>
      <c r="J422" s="39"/>
      <c r="K422" s="39"/>
      <c r="L422" s="43"/>
      <c r="M422" s="246"/>
      <c r="N422" s="247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5" t="s">
        <v>183</v>
      </c>
      <c r="AU422" s="15" t="s">
        <v>95</v>
      </c>
    </row>
    <row r="423" spans="1:63" s="12" customFormat="1" ht="22.8" customHeight="1">
      <c r="A423" s="12"/>
      <c r="B423" s="213"/>
      <c r="C423" s="214"/>
      <c r="D423" s="215" t="s">
        <v>84</v>
      </c>
      <c r="E423" s="227" t="s">
        <v>218</v>
      </c>
      <c r="F423" s="227" t="s">
        <v>693</v>
      </c>
      <c r="G423" s="214"/>
      <c r="H423" s="214"/>
      <c r="I423" s="217"/>
      <c r="J423" s="228">
        <f>BK423</f>
        <v>0</v>
      </c>
      <c r="K423" s="214"/>
      <c r="L423" s="219"/>
      <c r="M423" s="220"/>
      <c r="N423" s="221"/>
      <c r="O423" s="221"/>
      <c r="P423" s="222">
        <f>P424+SUM(P425:P430)</f>
        <v>0</v>
      </c>
      <c r="Q423" s="221"/>
      <c r="R423" s="222">
        <f>R424+SUM(R425:R430)</f>
        <v>0</v>
      </c>
      <c r="S423" s="221"/>
      <c r="T423" s="223">
        <f>T424+SUM(T425:T430)</f>
        <v>0.09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24" t="s">
        <v>93</v>
      </c>
      <c r="AT423" s="225" t="s">
        <v>84</v>
      </c>
      <c r="AU423" s="225" t="s">
        <v>93</v>
      </c>
      <c r="AY423" s="224" t="s">
        <v>176</v>
      </c>
      <c r="BK423" s="226">
        <f>BK424+SUM(BK425:BK430)</f>
        <v>0</v>
      </c>
    </row>
    <row r="424" spans="1:65" s="2" customFormat="1" ht="16.5" customHeight="1">
      <c r="A424" s="37"/>
      <c r="B424" s="38"/>
      <c r="C424" s="229" t="s">
        <v>716</v>
      </c>
      <c r="D424" s="229" t="s">
        <v>177</v>
      </c>
      <c r="E424" s="230" t="s">
        <v>706</v>
      </c>
      <c r="F424" s="231" t="s">
        <v>707</v>
      </c>
      <c r="G424" s="232" t="s">
        <v>300</v>
      </c>
      <c r="H424" s="233">
        <v>66</v>
      </c>
      <c r="I424" s="234"/>
      <c r="J424" s="235">
        <f>ROUND(I424*H424,2)</f>
        <v>0</v>
      </c>
      <c r="K424" s="236"/>
      <c r="L424" s="43"/>
      <c r="M424" s="237" t="s">
        <v>1</v>
      </c>
      <c r="N424" s="238" t="s">
        <v>50</v>
      </c>
      <c r="O424" s="90"/>
      <c r="P424" s="239">
        <f>O424*H424</f>
        <v>0</v>
      </c>
      <c r="Q424" s="239">
        <v>0</v>
      </c>
      <c r="R424" s="239">
        <f>Q424*H424</f>
        <v>0</v>
      </c>
      <c r="S424" s="239">
        <v>0</v>
      </c>
      <c r="T424" s="240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41" t="s">
        <v>196</v>
      </c>
      <c r="AT424" s="241" t="s">
        <v>177</v>
      </c>
      <c r="AU424" s="241" t="s">
        <v>95</v>
      </c>
      <c r="AY424" s="15" t="s">
        <v>176</v>
      </c>
      <c r="BE424" s="242">
        <f>IF(N424="základní",J424,0)</f>
        <v>0</v>
      </c>
      <c r="BF424" s="242">
        <f>IF(N424="snížená",J424,0)</f>
        <v>0</v>
      </c>
      <c r="BG424" s="242">
        <f>IF(N424="zákl. přenesená",J424,0)</f>
        <v>0</v>
      </c>
      <c r="BH424" s="242">
        <f>IF(N424="sníž. přenesená",J424,0)</f>
        <v>0</v>
      </c>
      <c r="BI424" s="242">
        <f>IF(N424="nulová",J424,0)</f>
        <v>0</v>
      </c>
      <c r="BJ424" s="15" t="s">
        <v>93</v>
      </c>
      <c r="BK424" s="242">
        <f>ROUND(I424*H424,2)</f>
        <v>0</v>
      </c>
      <c r="BL424" s="15" t="s">
        <v>196</v>
      </c>
      <c r="BM424" s="241" t="s">
        <v>1132</v>
      </c>
    </row>
    <row r="425" spans="1:47" s="2" customFormat="1" ht="12">
      <c r="A425" s="37"/>
      <c r="B425" s="38"/>
      <c r="C425" s="39"/>
      <c r="D425" s="243" t="s">
        <v>183</v>
      </c>
      <c r="E425" s="39"/>
      <c r="F425" s="244" t="s">
        <v>709</v>
      </c>
      <c r="G425" s="39"/>
      <c r="H425" s="39"/>
      <c r="I425" s="245"/>
      <c r="J425" s="39"/>
      <c r="K425" s="39"/>
      <c r="L425" s="43"/>
      <c r="M425" s="246"/>
      <c r="N425" s="247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5" t="s">
        <v>183</v>
      </c>
      <c r="AU425" s="15" t="s">
        <v>95</v>
      </c>
    </row>
    <row r="426" spans="1:51" s="13" customFormat="1" ht="12">
      <c r="A426" s="13"/>
      <c r="B426" s="248"/>
      <c r="C426" s="249"/>
      <c r="D426" s="243" t="s">
        <v>246</v>
      </c>
      <c r="E426" s="250" t="s">
        <v>1</v>
      </c>
      <c r="F426" s="251" t="s">
        <v>1133</v>
      </c>
      <c r="G426" s="249"/>
      <c r="H426" s="252">
        <v>66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8" t="s">
        <v>246</v>
      </c>
      <c r="AU426" s="258" t="s">
        <v>95</v>
      </c>
      <c r="AV426" s="13" t="s">
        <v>95</v>
      </c>
      <c r="AW426" s="13" t="s">
        <v>40</v>
      </c>
      <c r="AX426" s="13" t="s">
        <v>93</v>
      </c>
      <c r="AY426" s="258" t="s">
        <v>176</v>
      </c>
    </row>
    <row r="427" spans="1:65" s="2" customFormat="1" ht="16.5" customHeight="1">
      <c r="A427" s="37"/>
      <c r="B427" s="38"/>
      <c r="C427" s="229" t="s">
        <v>751</v>
      </c>
      <c r="D427" s="229" t="s">
        <v>177</v>
      </c>
      <c r="E427" s="230" t="s">
        <v>711</v>
      </c>
      <c r="F427" s="231" t="s">
        <v>712</v>
      </c>
      <c r="G427" s="232" t="s">
        <v>285</v>
      </c>
      <c r="H427" s="233">
        <v>9</v>
      </c>
      <c r="I427" s="234"/>
      <c r="J427" s="235">
        <f>ROUND(I427*H427,2)</f>
        <v>0</v>
      </c>
      <c r="K427" s="236"/>
      <c r="L427" s="43"/>
      <c r="M427" s="237" t="s">
        <v>1</v>
      </c>
      <c r="N427" s="238" t="s">
        <v>50</v>
      </c>
      <c r="O427" s="90"/>
      <c r="P427" s="239">
        <f>O427*H427</f>
        <v>0</v>
      </c>
      <c r="Q427" s="239">
        <v>0</v>
      </c>
      <c r="R427" s="239">
        <f>Q427*H427</f>
        <v>0</v>
      </c>
      <c r="S427" s="239">
        <v>0.01</v>
      </c>
      <c r="T427" s="240">
        <f>S427*H427</f>
        <v>0.09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41" t="s">
        <v>196</v>
      </c>
      <c r="AT427" s="241" t="s">
        <v>177</v>
      </c>
      <c r="AU427" s="241" t="s">
        <v>95</v>
      </c>
      <c r="AY427" s="15" t="s">
        <v>176</v>
      </c>
      <c r="BE427" s="242">
        <f>IF(N427="základní",J427,0)</f>
        <v>0</v>
      </c>
      <c r="BF427" s="242">
        <f>IF(N427="snížená",J427,0)</f>
        <v>0</v>
      </c>
      <c r="BG427" s="242">
        <f>IF(N427="zákl. přenesená",J427,0)</f>
        <v>0</v>
      </c>
      <c r="BH427" s="242">
        <f>IF(N427="sníž. přenesená",J427,0)</f>
        <v>0</v>
      </c>
      <c r="BI427" s="242">
        <f>IF(N427="nulová",J427,0)</f>
        <v>0</v>
      </c>
      <c r="BJ427" s="15" t="s">
        <v>93</v>
      </c>
      <c r="BK427" s="242">
        <f>ROUND(I427*H427,2)</f>
        <v>0</v>
      </c>
      <c r="BL427" s="15" t="s">
        <v>196</v>
      </c>
      <c r="BM427" s="241" t="s">
        <v>1134</v>
      </c>
    </row>
    <row r="428" spans="1:47" s="2" customFormat="1" ht="12">
      <c r="A428" s="37"/>
      <c r="B428" s="38"/>
      <c r="C428" s="39"/>
      <c r="D428" s="243" t="s">
        <v>183</v>
      </c>
      <c r="E428" s="39"/>
      <c r="F428" s="244" t="s">
        <v>714</v>
      </c>
      <c r="G428" s="39"/>
      <c r="H428" s="39"/>
      <c r="I428" s="245"/>
      <c r="J428" s="39"/>
      <c r="K428" s="39"/>
      <c r="L428" s="43"/>
      <c r="M428" s="246"/>
      <c r="N428" s="247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5" t="s">
        <v>183</v>
      </c>
      <c r="AU428" s="15" t="s">
        <v>95</v>
      </c>
    </row>
    <row r="429" spans="1:51" s="13" customFormat="1" ht="12">
      <c r="A429" s="13"/>
      <c r="B429" s="248"/>
      <c r="C429" s="249"/>
      <c r="D429" s="243" t="s">
        <v>246</v>
      </c>
      <c r="E429" s="250" t="s">
        <v>1</v>
      </c>
      <c r="F429" s="251" t="s">
        <v>1135</v>
      </c>
      <c r="G429" s="249"/>
      <c r="H429" s="252">
        <v>9</v>
      </c>
      <c r="I429" s="253"/>
      <c r="J429" s="249"/>
      <c r="K429" s="249"/>
      <c r="L429" s="254"/>
      <c r="M429" s="255"/>
      <c r="N429" s="256"/>
      <c r="O429" s="256"/>
      <c r="P429" s="256"/>
      <c r="Q429" s="256"/>
      <c r="R429" s="256"/>
      <c r="S429" s="256"/>
      <c r="T429" s="25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8" t="s">
        <v>246</v>
      </c>
      <c r="AU429" s="258" t="s">
        <v>95</v>
      </c>
      <c r="AV429" s="13" t="s">
        <v>95</v>
      </c>
      <c r="AW429" s="13" t="s">
        <v>40</v>
      </c>
      <c r="AX429" s="13" t="s">
        <v>93</v>
      </c>
      <c r="AY429" s="258" t="s">
        <v>176</v>
      </c>
    </row>
    <row r="430" spans="1:63" s="12" customFormat="1" ht="20.85" customHeight="1">
      <c r="A430" s="12"/>
      <c r="B430" s="213"/>
      <c r="C430" s="214"/>
      <c r="D430" s="215" t="s">
        <v>84</v>
      </c>
      <c r="E430" s="227" t="s">
        <v>716</v>
      </c>
      <c r="F430" s="227" t="s">
        <v>717</v>
      </c>
      <c r="G430" s="214"/>
      <c r="H430" s="214"/>
      <c r="I430" s="217"/>
      <c r="J430" s="228">
        <f>BK430</f>
        <v>0</v>
      </c>
      <c r="K430" s="214"/>
      <c r="L430" s="219"/>
      <c r="M430" s="220"/>
      <c r="N430" s="221"/>
      <c r="O430" s="221"/>
      <c r="P430" s="222">
        <f>SUM(P431:P454)</f>
        <v>0</v>
      </c>
      <c r="Q430" s="221"/>
      <c r="R430" s="222">
        <f>SUM(R431:R454)</f>
        <v>0</v>
      </c>
      <c r="S430" s="221"/>
      <c r="T430" s="223">
        <f>SUM(T431:T454)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24" t="s">
        <v>93</v>
      </c>
      <c r="AT430" s="225" t="s">
        <v>84</v>
      </c>
      <c r="AU430" s="225" t="s">
        <v>95</v>
      </c>
      <c r="AY430" s="224" t="s">
        <v>176</v>
      </c>
      <c r="BK430" s="226">
        <f>SUM(BK431:BK454)</f>
        <v>0</v>
      </c>
    </row>
    <row r="431" spans="1:65" s="2" customFormat="1" ht="21.75" customHeight="1">
      <c r="A431" s="37"/>
      <c r="B431" s="38"/>
      <c r="C431" s="229" t="s">
        <v>759</v>
      </c>
      <c r="D431" s="229" t="s">
        <v>177</v>
      </c>
      <c r="E431" s="230" t="s">
        <v>719</v>
      </c>
      <c r="F431" s="231" t="s">
        <v>720</v>
      </c>
      <c r="G431" s="232" t="s">
        <v>300</v>
      </c>
      <c r="H431" s="233">
        <v>66</v>
      </c>
      <c r="I431" s="234"/>
      <c r="J431" s="235">
        <f>ROUND(I431*H431,2)</f>
        <v>0</v>
      </c>
      <c r="K431" s="236"/>
      <c r="L431" s="43"/>
      <c r="M431" s="237" t="s">
        <v>1</v>
      </c>
      <c r="N431" s="238" t="s">
        <v>50</v>
      </c>
      <c r="O431" s="90"/>
      <c r="P431" s="239">
        <f>O431*H431</f>
        <v>0</v>
      </c>
      <c r="Q431" s="239">
        <v>0</v>
      </c>
      <c r="R431" s="239">
        <f>Q431*H431</f>
        <v>0</v>
      </c>
      <c r="S431" s="239">
        <v>0</v>
      </c>
      <c r="T431" s="240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41" t="s">
        <v>196</v>
      </c>
      <c r="AT431" s="241" t="s">
        <v>177</v>
      </c>
      <c r="AU431" s="241" t="s">
        <v>129</v>
      </c>
      <c r="AY431" s="15" t="s">
        <v>176</v>
      </c>
      <c r="BE431" s="242">
        <f>IF(N431="základní",J431,0)</f>
        <v>0</v>
      </c>
      <c r="BF431" s="242">
        <f>IF(N431="snížená",J431,0)</f>
        <v>0</v>
      </c>
      <c r="BG431" s="242">
        <f>IF(N431="zákl. přenesená",J431,0)</f>
        <v>0</v>
      </c>
      <c r="BH431" s="242">
        <f>IF(N431="sníž. přenesená",J431,0)</f>
        <v>0</v>
      </c>
      <c r="BI431" s="242">
        <f>IF(N431="nulová",J431,0)</f>
        <v>0</v>
      </c>
      <c r="BJ431" s="15" t="s">
        <v>93</v>
      </c>
      <c r="BK431" s="242">
        <f>ROUND(I431*H431,2)</f>
        <v>0</v>
      </c>
      <c r="BL431" s="15" t="s">
        <v>196</v>
      </c>
      <c r="BM431" s="241" t="s">
        <v>1136</v>
      </c>
    </row>
    <row r="432" spans="1:47" s="2" customFormat="1" ht="12">
      <c r="A432" s="37"/>
      <c r="B432" s="38"/>
      <c r="C432" s="39"/>
      <c r="D432" s="243" t="s">
        <v>183</v>
      </c>
      <c r="E432" s="39"/>
      <c r="F432" s="244" t="s">
        <v>722</v>
      </c>
      <c r="G432" s="39"/>
      <c r="H432" s="39"/>
      <c r="I432" s="245"/>
      <c r="J432" s="39"/>
      <c r="K432" s="39"/>
      <c r="L432" s="43"/>
      <c r="M432" s="246"/>
      <c r="N432" s="247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5" t="s">
        <v>183</v>
      </c>
      <c r="AU432" s="15" t="s">
        <v>129</v>
      </c>
    </row>
    <row r="433" spans="1:51" s="13" customFormat="1" ht="12">
      <c r="A433" s="13"/>
      <c r="B433" s="248"/>
      <c r="C433" s="249"/>
      <c r="D433" s="243" t="s">
        <v>246</v>
      </c>
      <c r="E433" s="250" t="s">
        <v>1</v>
      </c>
      <c r="F433" s="251" t="s">
        <v>1137</v>
      </c>
      <c r="G433" s="249"/>
      <c r="H433" s="252">
        <v>66</v>
      </c>
      <c r="I433" s="253"/>
      <c r="J433" s="249"/>
      <c r="K433" s="249"/>
      <c r="L433" s="254"/>
      <c r="M433" s="255"/>
      <c r="N433" s="256"/>
      <c r="O433" s="256"/>
      <c r="P433" s="256"/>
      <c r="Q433" s="256"/>
      <c r="R433" s="256"/>
      <c r="S433" s="256"/>
      <c r="T433" s="25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8" t="s">
        <v>246</v>
      </c>
      <c r="AU433" s="258" t="s">
        <v>129</v>
      </c>
      <c r="AV433" s="13" t="s">
        <v>95</v>
      </c>
      <c r="AW433" s="13" t="s">
        <v>40</v>
      </c>
      <c r="AX433" s="13" t="s">
        <v>93</v>
      </c>
      <c r="AY433" s="258" t="s">
        <v>176</v>
      </c>
    </row>
    <row r="434" spans="1:65" s="2" customFormat="1" ht="24.15" customHeight="1">
      <c r="A434" s="37"/>
      <c r="B434" s="38"/>
      <c r="C434" s="229" t="s">
        <v>765</v>
      </c>
      <c r="D434" s="229" t="s">
        <v>177</v>
      </c>
      <c r="E434" s="230" t="s">
        <v>724</v>
      </c>
      <c r="F434" s="231" t="s">
        <v>725</v>
      </c>
      <c r="G434" s="232" t="s">
        <v>323</v>
      </c>
      <c r="H434" s="233">
        <v>41.55</v>
      </c>
      <c r="I434" s="234"/>
      <c r="J434" s="235">
        <f>ROUND(I434*H434,2)</f>
        <v>0</v>
      </c>
      <c r="K434" s="236"/>
      <c r="L434" s="43"/>
      <c r="M434" s="237" t="s">
        <v>1</v>
      </c>
      <c r="N434" s="238" t="s">
        <v>50</v>
      </c>
      <c r="O434" s="90"/>
      <c r="P434" s="239">
        <f>O434*H434</f>
        <v>0</v>
      </c>
      <c r="Q434" s="239">
        <v>0</v>
      </c>
      <c r="R434" s="239">
        <f>Q434*H434</f>
        <v>0</v>
      </c>
      <c r="S434" s="239">
        <v>0</v>
      </c>
      <c r="T434" s="240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41" t="s">
        <v>196</v>
      </c>
      <c r="AT434" s="241" t="s">
        <v>177</v>
      </c>
      <c r="AU434" s="241" t="s">
        <v>129</v>
      </c>
      <c r="AY434" s="15" t="s">
        <v>176</v>
      </c>
      <c r="BE434" s="242">
        <f>IF(N434="základní",J434,0)</f>
        <v>0</v>
      </c>
      <c r="BF434" s="242">
        <f>IF(N434="snížená",J434,0)</f>
        <v>0</v>
      </c>
      <c r="BG434" s="242">
        <f>IF(N434="zákl. přenesená",J434,0)</f>
        <v>0</v>
      </c>
      <c r="BH434" s="242">
        <f>IF(N434="sníž. přenesená",J434,0)</f>
        <v>0</v>
      </c>
      <c r="BI434" s="242">
        <f>IF(N434="nulová",J434,0)</f>
        <v>0</v>
      </c>
      <c r="BJ434" s="15" t="s">
        <v>93</v>
      </c>
      <c r="BK434" s="242">
        <f>ROUND(I434*H434,2)</f>
        <v>0</v>
      </c>
      <c r="BL434" s="15" t="s">
        <v>196</v>
      </c>
      <c r="BM434" s="241" t="s">
        <v>1138</v>
      </c>
    </row>
    <row r="435" spans="1:47" s="2" customFormat="1" ht="12">
      <c r="A435" s="37"/>
      <c r="B435" s="38"/>
      <c r="C435" s="39"/>
      <c r="D435" s="243" t="s">
        <v>183</v>
      </c>
      <c r="E435" s="39"/>
      <c r="F435" s="244" t="s">
        <v>727</v>
      </c>
      <c r="G435" s="39"/>
      <c r="H435" s="39"/>
      <c r="I435" s="245"/>
      <c r="J435" s="39"/>
      <c r="K435" s="39"/>
      <c r="L435" s="43"/>
      <c r="M435" s="246"/>
      <c r="N435" s="247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5" t="s">
        <v>183</v>
      </c>
      <c r="AU435" s="15" t="s">
        <v>129</v>
      </c>
    </row>
    <row r="436" spans="1:51" s="13" customFormat="1" ht="12">
      <c r="A436" s="13"/>
      <c r="B436" s="248"/>
      <c r="C436" s="249"/>
      <c r="D436" s="243" t="s">
        <v>246</v>
      </c>
      <c r="E436" s="250" t="s">
        <v>1</v>
      </c>
      <c r="F436" s="251" t="s">
        <v>1139</v>
      </c>
      <c r="G436" s="249"/>
      <c r="H436" s="252">
        <v>27.6</v>
      </c>
      <c r="I436" s="253"/>
      <c r="J436" s="249"/>
      <c r="K436" s="249"/>
      <c r="L436" s="254"/>
      <c r="M436" s="255"/>
      <c r="N436" s="256"/>
      <c r="O436" s="256"/>
      <c r="P436" s="256"/>
      <c r="Q436" s="256"/>
      <c r="R436" s="256"/>
      <c r="S436" s="256"/>
      <c r="T436" s="25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8" t="s">
        <v>246</v>
      </c>
      <c r="AU436" s="258" t="s">
        <v>129</v>
      </c>
      <c r="AV436" s="13" t="s">
        <v>95</v>
      </c>
      <c r="AW436" s="13" t="s">
        <v>40</v>
      </c>
      <c r="AX436" s="13" t="s">
        <v>85</v>
      </c>
      <c r="AY436" s="258" t="s">
        <v>176</v>
      </c>
    </row>
    <row r="437" spans="1:51" s="13" customFormat="1" ht="12">
      <c r="A437" s="13"/>
      <c r="B437" s="248"/>
      <c r="C437" s="249"/>
      <c r="D437" s="243" t="s">
        <v>246</v>
      </c>
      <c r="E437" s="250" t="s">
        <v>1</v>
      </c>
      <c r="F437" s="251" t="s">
        <v>1140</v>
      </c>
      <c r="G437" s="249"/>
      <c r="H437" s="252">
        <v>13.95</v>
      </c>
      <c r="I437" s="253"/>
      <c r="J437" s="249"/>
      <c r="K437" s="249"/>
      <c r="L437" s="254"/>
      <c r="M437" s="255"/>
      <c r="N437" s="256"/>
      <c r="O437" s="256"/>
      <c r="P437" s="256"/>
      <c r="Q437" s="256"/>
      <c r="R437" s="256"/>
      <c r="S437" s="256"/>
      <c r="T437" s="25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8" t="s">
        <v>246</v>
      </c>
      <c r="AU437" s="258" t="s">
        <v>129</v>
      </c>
      <c r="AV437" s="13" t="s">
        <v>95</v>
      </c>
      <c r="AW437" s="13" t="s">
        <v>40</v>
      </c>
      <c r="AX437" s="13" t="s">
        <v>85</v>
      </c>
      <c r="AY437" s="258" t="s">
        <v>176</v>
      </c>
    </row>
    <row r="438" spans="1:65" s="2" customFormat="1" ht="24.15" customHeight="1">
      <c r="A438" s="37"/>
      <c r="B438" s="38"/>
      <c r="C438" s="229" t="s">
        <v>773</v>
      </c>
      <c r="D438" s="229" t="s">
        <v>177</v>
      </c>
      <c r="E438" s="230" t="s">
        <v>731</v>
      </c>
      <c r="F438" s="231" t="s">
        <v>732</v>
      </c>
      <c r="G438" s="232" t="s">
        <v>323</v>
      </c>
      <c r="H438" s="233">
        <v>581.7</v>
      </c>
      <c r="I438" s="234"/>
      <c r="J438" s="235">
        <f>ROUND(I438*H438,2)</f>
        <v>0</v>
      </c>
      <c r="K438" s="236"/>
      <c r="L438" s="43"/>
      <c r="M438" s="237" t="s">
        <v>1</v>
      </c>
      <c r="N438" s="238" t="s">
        <v>50</v>
      </c>
      <c r="O438" s="90"/>
      <c r="P438" s="239">
        <f>O438*H438</f>
        <v>0</v>
      </c>
      <c r="Q438" s="239">
        <v>0</v>
      </c>
      <c r="R438" s="239">
        <f>Q438*H438</f>
        <v>0</v>
      </c>
      <c r="S438" s="239">
        <v>0</v>
      </c>
      <c r="T438" s="240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41" t="s">
        <v>196</v>
      </c>
      <c r="AT438" s="241" t="s">
        <v>177</v>
      </c>
      <c r="AU438" s="241" t="s">
        <v>129</v>
      </c>
      <c r="AY438" s="15" t="s">
        <v>176</v>
      </c>
      <c r="BE438" s="242">
        <f>IF(N438="základní",J438,0)</f>
        <v>0</v>
      </c>
      <c r="BF438" s="242">
        <f>IF(N438="snížená",J438,0)</f>
        <v>0</v>
      </c>
      <c r="BG438" s="242">
        <f>IF(N438="zákl. přenesená",J438,0)</f>
        <v>0</v>
      </c>
      <c r="BH438" s="242">
        <f>IF(N438="sníž. přenesená",J438,0)</f>
        <v>0</v>
      </c>
      <c r="BI438" s="242">
        <f>IF(N438="nulová",J438,0)</f>
        <v>0</v>
      </c>
      <c r="BJ438" s="15" t="s">
        <v>93</v>
      </c>
      <c r="BK438" s="242">
        <f>ROUND(I438*H438,2)</f>
        <v>0</v>
      </c>
      <c r="BL438" s="15" t="s">
        <v>196</v>
      </c>
      <c r="BM438" s="241" t="s">
        <v>1141</v>
      </c>
    </row>
    <row r="439" spans="1:47" s="2" customFormat="1" ht="12">
      <c r="A439" s="37"/>
      <c r="B439" s="38"/>
      <c r="C439" s="39"/>
      <c r="D439" s="243" t="s">
        <v>183</v>
      </c>
      <c r="E439" s="39"/>
      <c r="F439" s="244" t="s">
        <v>732</v>
      </c>
      <c r="G439" s="39"/>
      <c r="H439" s="39"/>
      <c r="I439" s="245"/>
      <c r="J439" s="39"/>
      <c r="K439" s="39"/>
      <c r="L439" s="43"/>
      <c r="M439" s="246"/>
      <c r="N439" s="247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5" t="s">
        <v>183</v>
      </c>
      <c r="AU439" s="15" t="s">
        <v>129</v>
      </c>
    </row>
    <row r="440" spans="1:51" s="13" customFormat="1" ht="12">
      <c r="A440" s="13"/>
      <c r="B440" s="248"/>
      <c r="C440" s="249"/>
      <c r="D440" s="243" t="s">
        <v>246</v>
      </c>
      <c r="E440" s="250" t="s">
        <v>1</v>
      </c>
      <c r="F440" s="251" t="s">
        <v>1142</v>
      </c>
      <c r="G440" s="249"/>
      <c r="H440" s="252">
        <v>581.7</v>
      </c>
      <c r="I440" s="253"/>
      <c r="J440" s="249"/>
      <c r="K440" s="249"/>
      <c r="L440" s="254"/>
      <c r="M440" s="255"/>
      <c r="N440" s="256"/>
      <c r="O440" s="256"/>
      <c r="P440" s="256"/>
      <c r="Q440" s="256"/>
      <c r="R440" s="256"/>
      <c r="S440" s="256"/>
      <c r="T440" s="25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8" t="s">
        <v>246</v>
      </c>
      <c r="AU440" s="258" t="s">
        <v>129</v>
      </c>
      <c r="AV440" s="13" t="s">
        <v>95</v>
      </c>
      <c r="AW440" s="13" t="s">
        <v>40</v>
      </c>
      <c r="AX440" s="13" t="s">
        <v>85</v>
      </c>
      <c r="AY440" s="258" t="s">
        <v>176</v>
      </c>
    </row>
    <row r="441" spans="1:65" s="2" customFormat="1" ht="24.15" customHeight="1">
      <c r="A441" s="37"/>
      <c r="B441" s="38"/>
      <c r="C441" s="229" t="s">
        <v>780</v>
      </c>
      <c r="D441" s="229" t="s">
        <v>177</v>
      </c>
      <c r="E441" s="230" t="s">
        <v>736</v>
      </c>
      <c r="F441" s="231" t="s">
        <v>737</v>
      </c>
      <c r="G441" s="232" t="s">
        <v>323</v>
      </c>
      <c r="H441" s="233">
        <v>41.55</v>
      </c>
      <c r="I441" s="234"/>
      <c r="J441" s="235">
        <f>ROUND(I441*H441,2)</f>
        <v>0</v>
      </c>
      <c r="K441" s="236"/>
      <c r="L441" s="43"/>
      <c r="M441" s="237" t="s">
        <v>1</v>
      </c>
      <c r="N441" s="238" t="s">
        <v>50</v>
      </c>
      <c r="O441" s="90"/>
      <c r="P441" s="239">
        <f>O441*H441</f>
        <v>0</v>
      </c>
      <c r="Q441" s="239">
        <v>0</v>
      </c>
      <c r="R441" s="239">
        <f>Q441*H441</f>
        <v>0</v>
      </c>
      <c r="S441" s="239">
        <v>0</v>
      </c>
      <c r="T441" s="240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41" t="s">
        <v>196</v>
      </c>
      <c r="AT441" s="241" t="s">
        <v>177</v>
      </c>
      <c r="AU441" s="241" t="s">
        <v>129</v>
      </c>
      <c r="AY441" s="15" t="s">
        <v>176</v>
      </c>
      <c r="BE441" s="242">
        <f>IF(N441="základní",J441,0)</f>
        <v>0</v>
      </c>
      <c r="BF441" s="242">
        <f>IF(N441="snížená",J441,0)</f>
        <v>0</v>
      </c>
      <c r="BG441" s="242">
        <f>IF(N441="zákl. přenesená",J441,0)</f>
        <v>0</v>
      </c>
      <c r="BH441" s="242">
        <f>IF(N441="sníž. přenesená",J441,0)</f>
        <v>0</v>
      </c>
      <c r="BI441" s="242">
        <f>IF(N441="nulová",J441,0)</f>
        <v>0</v>
      </c>
      <c r="BJ441" s="15" t="s">
        <v>93</v>
      </c>
      <c r="BK441" s="242">
        <f>ROUND(I441*H441,2)</f>
        <v>0</v>
      </c>
      <c r="BL441" s="15" t="s">
        <v>196</v>
      </c>
      <c r="BM441" s="241" t="s">
        <v>1143</v>
      </c>
    </row>
    <row r="442" spans="1:47" s="2" customFormat="1" ht="12">
      <c r="A442" s="37"/>
      <c r="B442" s="38"/>
      <c r="C442" s="39"/>
      <c r="D442" s="243" t="s">
        <v>183</v>
      </c>
      <c r="E442" s="39"/>
      <c r="F442" s="244" t="s">
        <v>739</v>
      </c>
      <c r="G442" s="39"/>
      <c r="H442" s="39"/>
      <c r="I442" s="245"/>
      <c r="J442" s="39"/>
      <c r="K442" s="39"/>
      <c r="L442" s="43"/>
      <c r="M442" s="246"/>
      <c r="N442" s="247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5" t="s">
        <v>183</v>
      </c>
      <c r="AU442" s="15" t="s">
        <v>129</v>
      </c>
    </row>
    <row r="443" spans="1:51" s="13" customFormat="1" ht="12">
      <c r="A443" s="13"/>
      <c r="B443" s="248"/>
      <c r="C443" s="249"/>
      <c r="D443" s="243" t="s">
        <v>246</v>
      </c>
      <c r="E443" s="250" t="s">
        <v>1</v>
      </c>
      <c r="F443" s="251" t="s">
        <v>1139</v>
      </c>
      <c r="G443" s="249"/>
      <c r="H443" s="252">
        <v>27.6</v>
      </c>
      <c r="I443" s="253"/>
      <c r="J443" s="249"/>
      <c r="K443" s="249"/>
      <c r="L443" s="254"/>
      <c r="M443" s="255"/>
      <c r="N443" s="256"/>
      <c r="O443" s="256"/>
      <c r="P443" s="256"/>
      <c r="Q443" s="256"/>
      <c r="R443" s="256"/>
      <c r="S443" s="256"/>
      <c r="T443" s="25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8" t="s">
        <v>246</v>
      </c>
      <c r="AU443" s="258" t="s">
        <v>129</v>
      </c>
      <c r="AV443" s="13" t="s">
        <v>95</v>
      </c>
      <c r="AW443" s="13" t="s">
        <v>40</v>
      </c>
      <c r="AX443" s="13" t="s">
        <v>85</v>
      </c>
      <c r="AY443" s="258" t="s">
        <v>176</v>
      </c>
    </row>
    <row r="444" spans="1:51" s="13" customFormat="1" ht="12">
      <c r="A444" s="13"/>
      <c r="B444" s="248"/>
      <c r="C444" s="249"/>
      <c r="D444" s="243" t="s">
        <v>246</v>
      </c>
      <c r="E444" s="250" t="s">
        <v>1</v>
      </c>
      <c r="F444" s="251" t="s">
        <v>1140</v>
      </c>
      <c r="G444" s="249"/>
      <c r="H444" s="252">
        <v>13.95</v>
      </c>
      <c r="I444" s="253"/>
      <c r="J444" s="249"/>
      <c r="K444" s="249"/>
      <c r="L444" s="254"/>
      <c r="M444" s="255"/>
      <c r="N444" s="256"/>
      <c r="O444" s="256"/>
      <c r="P444" s="256"/>
      <c r="Q444" s="256"/>
      <c r="R444" s="256"/>
      <c r="S444" s="256"/>
      <c r="T444" s="25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8" t="s">
        <v>246</v>
      </c>
      <c r="AU444" s="258" t="s">
        <v>129</v>
      </c>
      <c r="AV444" s="13" t="s">
        <v>95</v>
      </c>
      <c r="AW444" s="13" t="s">
        <v>40</v>
      </c>
      <c r="AX444" s="13" t="s">
        <v>85</v>
      </c>
      <c r="AY444" s="258" t="s">
        <v>176</v>
      </c>
    </row>
    <row r="445" spans="1:65" s="2" customFormat="1" ht="33" customHeight="1">
      <c r="A445" s="37"/>
      <c r="B445" s="38"/>
      <c r="C445" s="229" t="s">
        <v>787</v>
      </c>
      <c r="D445" s="229" t="s">
        <v>177</v>
      </c>
      <c r="E445" s="230" t="s">
        <v>741</v>
      </c>
      <c r="F445" s="231" t="s">
        <v>742</v>
      </c>
      <c r="G445" s="232" t="s">
        <v>323</v>
      </c>
      <c r="H445" s="233">
        <v>96.9</v>
      </c>
      <c r="I445" s="234"/>
      <c r="J445" s="235">
        <f>ROUND(I445*H445,2)</f>
        <v>0</v>
      </c>
      <c r="K445" s="236"/>
      <c r="L445" s="43"/>
      <c r="M445" s="237" t="s">
        <v>1</v>
      </c>
      <c r="N445" s="238" t="s">
        <v>50</v>
      </c>
      <c r="O445" s="90"/>
      <c r="P445" s="239">
        <f>O445*H445</f>
        <v>0</v>
      </c>
      <c r="Q445" s="239">
        <v>0</v>
      </c>
      <c r="R445" s="239">
        <f>Q445*H445</f>
        <v>0</v>
      </c>
      <c r="S445" s="239">
        <v>0</v>
      </c>
      <c r="T445" s="240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41" t="s">
        <v>196</v>
      </c>
      <c r="AT445" s="241" t="s">
        <v>177</v>
      </c>
      <c r="AU445" s="241" t="s">
        <v>129</v>
      </c>
      <c r="AY445" s="15" t="s">
        <v>176</v>
      </c>
      <c r="BE445" s="242">
        <f>IF(N445="základní",J445,0)</f>
        <v>0</v>
      </c>
      <c r="BF445" s="242">
        <f>IF(N445="snížená",J445,0)</f>
        <v>0</v>
      </c>
      <c r="BG445" s="242">
        <f>IF(N445="zákl. přenesená",J445,0)</f>
        <v>0</v>
      </c>
      <c r="BH445" s="242">
        <f>IF(N445="sníž. přenesená",J445,0)</f>
        <v>0</v>
      </c>
      <c r="BI445" s="242">
        <f>IF(N445="nulová",J445,0)</f>
        <v>0</v>
      </c>
      <c r="BJ445" s="15" t="s">
        <v>93</v>
      </c>
      <c r="BK445" s="242">
        <f>ROUND(I445*H445,2)</f>
        <v>0</v>
      </c>
      <c r="BL445" s="15" t="s">
        <v>196</v>
      </c>
      <c r="BM445" s="241" t="s">
        <v>1144</v>
      </c>
    </row>
    <row r="446" spans="1:47" s="2" customFormat="1" ht="12">
      <c r="A446" s="37"/>
      <c r="B446" s="38"/>
      <c r="C446" s="39"/>
      <c r="D446" s="243" t="s">
        <v>183</v>
      </c>
      <c r="E446" s="39"/>
      <c r="F446" s="244" t="s">
        <v>744</v>
      </c>
      <c r="G446" s="39"/>
      <c r="H446" s="39"/>
      <c r="I446" s="245"/>
      <c r="J446" s="39"/>
      <c r="K446" s="39"/>
      <c r="L446" s="43"/>
      <c r="M446" s="246"/>
      <c r="N446" s="247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5" t="s">
        <v>183</v>
      </c>
      <c r="AU446" s="15" t="s">
        <v>129</v>
      </c>
    </row>
    <row r="447" spans="1:51" s="13" customFormat="1" ht="12">
      <c r="A447" s="13"/>
      <c r="B447" s="248"/>
      <c r="C447" s="249"/>
      <c r="D447" s="243" t="s">
        <v>246</v>
      </c>
      <c r="E447" s="250" t="s">
        <v>1</v>
      </c>
      <c r="F447" s="251" t="s">
        <v>1145</v>
      </c>
      <c r="G447" s="249"/>
      <c r="H447" s="252">
        <v>69</v>
      </c>
      <c r="I447" s="253"/>
      <c r="J447" s="249"/>
      <c r="K447" s="249"/>
      <c r="L447" s="254"/>
      <c r="M447" s="255"/>
      <c r="N447" s="256"/>
      <c r="O447" s="256"/>
      <c r="P447" s="256"/>
      <c r="Q447" s="256"/>
      <c r="R447" s="256"/>
      <c r="S447" s="256"/>
      <c r="T447" s="25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8" t="s">
        <v>246</v>
      </c>
      <c r="AU447" s="258" t="s">
        <v>129</v>
      </c>
      <c r="AV447" s="13" t="s">
        <v>95</v>
      </c>
      <c r="AW447" s="13" t="s">
        <v>40</v>
      </c>
      <c r="AX447" s="13" t="s">
        <v>85</v>
      </c>
      <c r="AY447" s="258" t="s">
        <v>176</v>
      </c>
    </row>
    <row r="448" spans="1:51" s="13" customFormat="1" ht="12">
      <c r="A448" s="13"/>
      <c r="B448" s="248"/>
      <c r="C448" s="249"/>
      <c r="D448" s="243" t="s">
        <v>246</v>
      </c>
      <c r="E448" s="250" t="s">
        <v>1</v>
      </c>
      <c r="F448" s="251" t="s">
        <v>1146</v>
      </c>
      <c r="G448" s="249"/>
      <c r="H448" s="252">
        <v>27.9</v>
      </c>
      <c r="I448" s="253"/>
      <c r="J448" s="249"/>
      <c r="K448" s="249"/>
      <c r="L448" s="254"/>
      <c r="M448" s="255"/>
      <c r="N448" s="256"/>
      <c r="O448" s="256"/>
      <c r="P448" s="256"/>
      <c r="Q448" s="256"/>
      <c r="R448" s="256"/>
      <c r="S448" s="256"/>
      <c r="T448" s="25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8" t="s">
        <v>246</v>
      </c>
      <c r="AU448" s="258" t="s">
        <v>129</v>
      </c>
      <c r="AV448" s="13" t="s">
        <v>95</v>
      </c>
      <c r="AW448" s="13" t="s">
        <v>40</v>
      </c>
      <c r="AX448" s="13" t="s">
        <v>85</v>
      </c>
      <c r="AY448" s="258" t="s">
        <v>176</v>
      </c>
    </row>
    <row r="449" spans="1:65" s="2" customFormat="1" ht="24.15" customHeight="1">
      <c r="A449" s="37"/>
      <c r="B449" s="38"/>
      <c r="C449" s="229" t="s">
        <v>792</v>
      </c>
      <c r="D449" s="229" t="s">
        <v>177</v>
      </c>
      <c r="E449" s="230" t="s">
        <v>746</v>
      </c>
      <c r="F449" s="231" t="s">
        <v>747</v>
      </c>
      <c r="G449" s="232" t="s">
        <v>323</v>
      </c>
      <c r="H449" s="233">
        <v>6.5</v>
      </c>
      <c r="I449" s="234"/>
      <c r="J449" s="235">
        <f>ROUND(I449*H449,2)</f>
        <v>0</v>
      </c>
      <c r="K449" s="236"/>
      <c r="L449" s="43"/>
      <c r="M449" s="237" t="s">
        <v>1</v>
      </c>
      <c r="N449" s="238" t="s">
        <v>50</v>
      </c>
      <c r="O449" s="90"/>
      <c r="P449" s="239">
        <f>O449*H449</f>
        <v>0</v>
      </c>
      <c r="Q449" s="239">
        <v>0</v>
      </c>
      <c r="R449" s="239">
        <f>Q449*H449</f>
        <v>0</v>
      </c>
      <c r="S449" s="239">
        <v>0</v>
      </c>
      <c r="T449" s="240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1" t="s">
        <v>196</v>
      </c>
      <c r="AT449" s="241" t="s">
        <v>177</v>
      </c>
      <c r="AU449" s="241" t="s">
        <v>129</v>
      </c>
      <c r="AY449" s="15" t="s">
        <v>176</v>
      </c>
      <c r="BE449" s="242">
        <f>IF(N449="základní",J449,0)</f>
        <v>0</v>
      </c>
      <c r="BF449" s="242">
        <f>IF(N449="snížená",J449,0)</f>
        <v>0</v>
      </c>
      <c r="BG449" s="242">
        <f>IF(N449="zákl. přenesená",J449,0)</f>
        <v>0</v>
      </c>
      <c r="BH449" s="242">
        <f>IF(N449="sníž. přenesená",J449,0)</f>
        <v>0</v>
      </c>
      <c r="BI449" s="242">
        <f>IF(N449="nulová",J449,0)</f>
        <v>0</v>
      </c>
      <c r="BJ449" s="15" t="s">
        <v>93</v>
      </c>
      <c r="BK449" s="242">
        <f>ROUND(I449*H449,2)</f>
        <v>0</v>
      </c>
      <c r="BL449" s="15" t="s">
        <v>196</v>
      </c>
      <c r="BM449" s="241" t="s">
        <v>1147</v>
      </c>
    </row>
    <row r="450" spans="1:47" s="2" customFormat="1" ht="12">
      <c r="A450" s="37"/>
      <c r="B450" s="38"/>
      <c r="C450" s="39"/>
      <c r="D450" s="243" t="s">
        <v>183</v>
      </c>
      <c r="E450" s="39"/>
      <c r="F450" s="244" t="s">
        <v>749</v>
      </c>
      <c r="G450" s="39"/>
      <c r="H450" s="39"/>
      <c r="I450" s="245"/>
      <c r="J450" s="39"/>
      <c r="K450" s="39"/>
      <c r="L450" s="43"/>
      <c r="M450" s="246"/>
      <c r="N450" s="247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5" t="s">
        <v>183</v>
      </c>
      <c r="AU450" s="15" t="s">
        <v>129</v>
      </c>
    </row>
    <row r="451" spans="1:51" s="13" customFormat="1" ht="12">
      <c r="A451" s="13"/>
      <c r="B451" s="248"/>
      <c r="C451" s="249"/>
      <c r="D451" s="243" t="s">
        <v>246</v>
      </c>
      <c r="E451" s="250" t="s">
        <v>1</v>
      </c>
      <c r="F451" s="251" t="s">
        <v>1148</v>
      </c>
      <c r="G451" s="249"/>
      <c r="H451" s="252">
        <v>6.5</v>
      </c>
      <c r="I451" s="253"/>
      <c r="J451" s="249"/>
      <c r="K451" s="249"/>
      <c r="L451" s="254"/>
      <c r="M451" s="255"/>
      <c r="N451" s="256"/>
      <c r="O451" s="256"/>
      <c r="P451" s="256"/>
      <c r="Q451" s="256"/>
      <c r="R451" s="256"/>
      <c r="S451" s="256"/>
      <c r="T451" s="25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8" t="s">
        <v>246</v>
      </c>
      <c r="AU451" s="258" t="s">
        <v>129</v>
      </c>
      <c r="AV451" s="13" t="s">
        <v>95</v>
      </c>
      <c r="AW451" s="13" t="s">
        <v>40</v>
      </c>
      <c r="AX451" s="13" t="s">
        <v>93</v>
      </c>
      <c r="AY451" s="258" t="s">
        <v>176</v>
      </c>
    </row>
    <row r="452" spans="1:65" s="2" customFormat="1" ht="24.15" customHeight="1">
      <c r="A452" s="37"/>
      <c r="B452" s="38"/>
      <c r="C452" s="229" t="s">
        <v>1149</v>
      </c>
      <c r="D452" s="229" t="s">
        <v>177</v>
      </c>
      <c r="E452" s="230" t="s">
        <v>752</v>
      </c>
      <c r="F452" s="231" t="s">
        <v>753</v>
      </c>
      <c r="G452" s="232" t="s">
        <v>323</v>
      </c>
      <c r="H452" s="233">
        <v>5</v>
      </c>
      <c r="I452" s="234"/>
      <c r="J452" s="235">
        <f>ROUND(I452*H452,2)</f>
        <v>0</v>
      </c>
      <c r="K452" s="236"/>
      <c r="L452" s="43"/>
      <c r="M452" s="237" t="s">
        <v>1</v>
      </c>
      <c r="N452" s="238" t="s">
        <v>50</v>
      </c>
      <c r="O452" s="90"/>
      <c r="P452" s="239">
        <f>O452*H452</f>
        <v>0</v>
      </c>
      <c r="Q452" s="239">
        <v>0</v>
      </c>
      <c r="R452" s="239">
        <f>Q452*H452</f>
        <v>0</v>
      </c>
      <c r="S452" s="239">
        <v>0</v>
      </c>
      <c r="T452" s="240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41" t="s">
        <v>196</v>
      </c>
      <c r="AT452" s="241" t="s">
        <v>177</v>
      </c>
      <c r="AU452" s="241" t="s">
        <v>129</v>
      </c>
      <c r="AY452" s="15" t="s">
        <v>176</v>
      </c>
      <c r="BE452" s="242">
        <f>IF(N452="základní",J452,0)</f>
        <v>0</v>
      </c>
      <c r="BF452" s="242">
        <f>IF(N452="snížená",J452,0)</f>
        <v>0</v>
      </c>
      <c r="BG452" s="242">
        <f>IF(N452="zákl. přenesená",J452,0)</f>
        <v>0</v>
      </c>
      <c r="BH452" s="242">
        <f>IF(N452="sníž. přenesená",J452,0)</f>
        <v>0</v>
      </c>
      <c r="BI452" s="242">
        <f>IF(N452="nulová",J452,0)</f>
        <v>0</v>
      </c>
      <c r="BJ452" s="15" t="s">
        <v>93</v>
      </c>
      <c r="BK452" s="242">
        <f>ROUND(I452*H452,2)</f>
        <v>0</v>
      </c>
      <c r="BL452" s="15" t="s">
        <v>196</v>
      </c>
      <c r="BM452" s="241" t="s">
        <v>1150</v>
      </c>
    </row>
    <row r="453" spans="1:47" s="2" customFormat="1" ht="12">
      <c r="A453" s="37"/>
      <c r="B453" s="38"/>
      <c r="C453" s="39"/>
      <c r="D453" s="243" t="s">
        <v>183</v>
      </c>
      <c r="E453" s="39"/>
      <c r="F453" s="244" t="s">
        <v>755</v>
      </c>
      <c r="G453" s="39"/>
      <c r="H453" s="39"/>
      <c r="I453" s="245"/>
      <c r="J453" s="39"/>
      <c r="K453" s="39"/>
      <c r="L453" s="43"/>
      <c r="M453" s="246"/>
      <c r="N453" s="247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5" t="s">
        <v>183</v>
      </c>
      <c r="AU453" s="15" t="s">
        <v>129</v>
      </c>
    </row>
    <row r="454" spans="1:51" s="13" customFormat="1" ht="12">
      <c r="A454" s="13"/>
      <c r="B454" s="248"/>
      <c r="C454" s="249"/>
      <c r="D454" s="243" t="s">
        <v>246</v>
      </c>
      <c r="E454" s="250" t="s">
        <v>1</v>
      </c>
      <c r="F454" s="251" t="s">
        <v>175</v>
      </c>
      <c r="G454" s="249"/>
      <c r="H454" s="252">
        <v>5</v>
      </c>
      <c r="I454" s="253"/>
      <c r="J454" s="249"/>
      <c r="K454" s="249"/>
      <c r="L454" s="254"/>
      <c r="M454" s="255"/>
      <c r="N454" s="256"/>
      <c r="O454" s="256"/>
      <c r="P454" s="256"/>
      <c r="Q454" s="256"/>
      <c r="R454" s="256"/>
      <c r="S454" s="256"/>
      <c r="T454" s="25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8" t="s">
        <v>246</v>
      </c>
      <c r="AU454" s="258" t="s">
        <v>129</v>
      </c>
      <c r="AV454" s="13" t="s">
        <v>95</v>
      </c>
      <c r="AW454" s="13" t="s">
        <v>40</v>
      </c>
      <c r="AX454" s="13" t="s">
        <v>93</v>
      </c>
      <c r="AY454" s="258" t="s">
        <v>176</v>
      </c>
    </row>
    <row r="455" spans="1:63" s="12" customFormat="1" ht="22.8" customHeight="1">
      <c r="A455" s="12"/>
      <c r="B455" s="213"/>
      <c r="C455" s="214"/>
      <c r="D455" s="215" t="s">
        <v>84</v>
      </c>
      <c r="E455" s="227" t="s">
        <v>757</v>
      </c>
      <c r="F455" s="227" t="s">
        <v>758</v>
      </c>
      <c r="G455" s="214"/>
      <c r="H455" s="214"/>
      <c r="I455" s="217"/>
      <c r="J455" s="228">
        <f>BK455</f>
        <v>0</v>
      </c>
      <c r="K455" s="214"/>
      <c r="L455" s="219"/>
      <c r="M455" s="220"/>
      <c r="N455" s="221"/>
      <c r="O455" s="221"/>
      <c r="P455" s="222">
        <f>SUM(P456:P461)</f>
        <v>0</v>
      </c>
      <c r="Q455" s="221"/>
      <c r="R455" s="222">
        <f>SUM(R456:R461)</f>
        <v>0</v>
      </c>
      <c r="S455" s="221"/>
      <c r="T455" s="223">
        <f>SUM(T456:T461)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4" t="s">
        <v>93</v>
      </c>
      <c r="AT455" s="225" t="s">
        <v>84</v>
      </c>
      <c r="AU455" s="225" t="s">
        <v>93</v>
      </c>
      <c r="AY455" s="224" t="s">
        <v>176</v>
      </c>
      <c r="BK455" s="226">
        <f>SUM(BK456:BK461)</f>
        <v>0</v>
      </c>
    </row>
    <row r="456" spans="1:65" s="2" customFormat="1" ht="24.15" customHeight="1">
      <c r="A456" s="37"/>
      <c r="B456" s="38"/>
      <c r="C456" s="229" t="s">
        <v>1151</v>
      </c>
      <c r="D456" s="229" t="s">
        <v>177</v>
      </c>
      <c r="E456" s="230" t="s">
        <v>1152</v>
      </c>
      <c r="F456" s="231" t="s">
        <v>1153</v>
      </c>
      <c r="G456" s="232" t="s">
        <v>323</v>
      </c>
      <c r="H456" s="233">
        <v>27.6</v>
      </c>
      <c r="I456" s="234"/>
      <c r="J456" s="235">
        <f>ROUND(I456*H456,2)</f>
        <v>0</v>
      </c>
      <c r="K456" s="236"/>
      <c r="L456" s="43"/>
      <c r="M456" s="237" t="s">
        <v>1</v>
      </c>
      <c r="N456" s="238" t="s">
        <v>50</v>
      </c>
      <c r="O456" s="90"/>
      <c r="P456" s="239">
        <f>O456*H456</f>
        <v>0</v>
      </c>
      <c r="Q456" s="239">
        <v>0</v>
      </c>
      <c r="R456" s="239">
        <f>Q456*H456</f>
        <v>0</v>
      </c>
      <c r="S456" s="239">
        <v>0</v>
      </c>
      <c r="T456" s="240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41" t="s">
        <v>196</v>
      </c>
      <c r="AT456" s="241" t="s">
        <v>177</v>
      </c>
      <c r="AU456" s="241" t="s">
        <v>95</v>
      </c>
      <c r="AY456" s="15" t="s">
        <v>176</v>
      </c>
      <c r="BE456" s="242">
        <f>IF(N456="základní",J456,0)</f>
        <v>0</v>
      </c>
      <c r="BF456" s="242">
        <f>IF(N456="snížená",J456,0)</f>
        <v>0</v>
      </c>
      <c r="BG456" s="242">
        <f>IF(N456="zákl. přenesená",J456,0)</f>
        <v>0</v>
      </c>
      <c r="BH456" s="242">
        <f>IF(N456="sníž. přenesená",J456,0)</f>
        <v>0</v>
      </c>
      <c r="BI456" s="242">
        <f>IF(N456="nulová",J456,0)</f>
        <v>0</v>
      </c>
      <c r="BJ456" s="15" t="s">
        <v>93</v>
      </c>
      <c r="BK456" s="242">
        <f>ROUND(I456*H456,2)</f>
        <v>0</v>
      </c>
      <c r="BL456" s="15" t="s">
        <v>196</v>
      </c>
      <c r="BM456" s="241" t="s">
        <v>1154</v>
      </c>
    </row>
    <row r="457" spans="1:47" s="2" customFormat="1" ht="12">
      <c r="A457" s="37"/>
      <c r="B457" s="38"/>
      <c r="C457" s="39"/>
      <c r="D457" s="243" t="s">
        <v>183</v>
      </c>
      <c r="E457" s="39"/>
      <c r="F457" s="244" t="s">
        <v>1155</v>
      </c>
      <c r="G457" s="39"/>
      <c r="H457" s="39"/>
      <c r="I457" s="245"/>
      <c r="J457" s="39"/>
      <c r="K457" s="39"/>
      <c r="L457" s="43"/>
      <c r="M457" s="246"/>
      <c r="N457" s="247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5" t="s">
        <v>183</v>
      </c>
      <c r="AU457" s="15" t="s">
        <v>95</v>
      </c>
    </row>
    <row r="458" spans="1:51" s="13" customFormat="1" ht="12">
      <c r="A458" s="13"/>
      <c r="B458" s="248"/>
      <c r="C458" s="249"/>
      <c r="D458" s="243" t="s">
        <v>246</v>
      </c>
      <c r="E458" s="250" t="s">
        <v>1</v>
      </c>
      <c r="F458" s="251" t="s">
        <v>1139</v>
      </c>
      <c r="G458" s="249"/>
      <c r="H458" s="252">
        <v>27.6</v>
      </c>
      <c r="I458" s="253"/>
      <c r="J458" s="249"/>
      <c r="K458" s="249"/>
      <c r="L458" s="254"/>
      <c r="M458" s="255"/>
      <c r="N458" s="256"/>
      <c r="O458" s="256"/>
      <c r="P458" s="256"/>
      <c r="Q458" s="256"/>
      <c r="R458" s="256"/>
      <c r="S458" s="256"/>
      <c r="T458" s="25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8" t="s">
        <v>246</v>
      </c>
      <c r="AU458" s="258" t="s">
        <v>95</v>
      </c>
      <c r="AV458" s="13" t="s">
        <v>95</v>
      </c>
      <c r="AW458" s="13" t="s">
        <v>40</v>
      </c>
      <c r="AX458" s="13" t="s">
        <v>85</v>
      </c>
      <c r="AY458" s="258" t="s">
        <v>176</v>
      </c>
    </row>
    <row r="459" spans="1:65" s="2" customFormat="1" ht="44.25" customHeight="1">
      <c r="A459" s="37"/>
      <c r="B459" s="38"/>
      <c r="C459" s="229" t="s">
        <v>1156</v>
      </c>
      <c r="D459" s="229" t="s">
        <v>177</v>
      </c>
      <c r="E459" s="230" t="s">
        <v>766</v>
      </c>
      <c r="F459" s="231" t="s">
        <v>767</v>
      </c>
      <c r="G459" s="232" t="s">
        <v>323</v>
      </c>
      <c r="H459" s="233">
        <v>13.95</v>
      </c>
      <c r="I459" s="234"/>
      <c r="J459" s="235">
        <f>ROUND(I459*H459,2)</f>
        <v>0</v>
      </c>
      <c r="K459" s="236"/>
      <c r="L459" s="43"/>
      <c r="M459" s="237" t="s">
        <v>1</v>
      </c>
      <c r="N459" s="238" t="s">
        <v>50</v>
      </c>
      <c r="O459" s="90"/>
      <c r="P459" s="239">
        <f>O459*H459</f>
        <v>0</v>
      </c>
      <c r="Q459" s="239">
        <v>0</v>
      </c>
      <c r="R459" s="239">
        <f>Q459*H459</f>
        <v>0</v>
      </c>
      <c r="S459" s="239">
        <v>0</v>
      </c>
      <c r="T459" s="240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41" t="s">
        <v>196</v>
      </c>
      <c r="AT459" s="241" t="s">
        <v>177</v>
      </c>
      <c r="AU459" s="241" t="s">
        <v>95</v>
      </c>
      <c r="AY459" s="15" t="s">
        <v>176</v>
      </c>
      <c r="BE459" s="242">
        <f>IF(N459="základní",J459,0)</f>
        <v>0</v>
      </c>
      <c r="BF459" s="242">
        <f>IF(N459="snížená",J459,0)</f>
        <v>0</v>
      </c>
      <c r="BG459" s="242">
        <f>IF(N459="zákl. přenesená",J459,0)</f>
        <v>0</v>
      </c>
      <c r="BH459" s="242">
        <f>IF(N459="sníž. přenesená",J459,0)</f>
        <v>0</v>
      </c>
      <c r="BI459" s="242">
        <f>IF(N459="nulová",J459,0)</f>
        <v>0</v>
      </c>
      <c r="BJ459" s="15" t="s">
        <v>93</v>
      </c>
      <c r="BK459" s="242">
        <f>ROUND(I459*H459,2)</f>
        <v>0</v>
      </c>
      <c r="BL459" s="15" t="s">
        <v>196</v>
      </c>
      <c r="BM459" s="241" t="s">
        <v>1157</v>
      </c>
    </row>
    <row r="460" spans="1:47" s="2" customFormat="1" ht="12">
      <c r="A460" s="37"/>
      <c r="B460" s="38"/>
      <c r="C460" s="39"/>
      <c r="D460" s="243" t="s">
        <v>183</v>
      </c>
      <c r="E460" s="39"/>
      <c r="F460" s="244" t="s">
        <v>767</v>
      </c>
      <c r="G460" s="39"/>
      <c r="H460" s="39"/>
      <c r="I460" s="245"/>
      <c r="J460" s="39"/>
      <c r="K460" s="39"/>
      <c r="L460" s="43"/>
      <c r="M460" s="246"/>
      <c r="N460" s="247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5" t="s">
        <v>183</v>
      </c>
      <c r="AU460" s="15" t="s">
        <v>95</v>
      </c>
    </row>
    <row r="461" spans="1:51" s="13" customFormat="1" ht="12">
      <c r="A461" s="13"/>
      <c r="B461" s="248"/>
      <c r="C461" s="249"/>
      <c r="D461" s="243" t="s">
        <v>246</v>
      </c>
      <c r="E461" s="250" t="s">
        <v>1</v>
      </c>
      <c r="F461" s="251" t="s">
        <v>1140</v>
      </c>
      <c r="G461" s="249"/>
      <c r="H461" s="252">
        <v>13.95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8" t="s">
        <v>246</v>
      </c>
      <c r="AU461" s="258" t="s">
        <v>95</v>
      </c>
      <c r="AV461" s="13" t="s">
        <v>95</v>
      </c>
      <c r="AW461" s="13" t="s">
        <v>40</v>
      </c>
      <c r="AX461" s="13" t="s">
        <v>93</v>
      </c>
      <c r="AY461" s="258" t="s">
        <v>176</v>
      </c>
    </row>
    <row r="462" spans="1:63" s="12" customFormat="1" ht="25.9" customHeight="1">
      <c r="A462" s="12"/>
      <c r="B462" s="213"/>
      <c r="C462" s="214"/>
      <c r="D462" s="215" t="s">
        <v>84</v>
      </c>
      <c r="E462" s="216" t="s">
        <v>769</v>
      </c>
      <c r="F462" s="216" t="s">
        <v>770</v>
      </c>
      <c r="G462" s="214"/>
      <c r="H462" s="214"/>
      <c r="I462" s="217"/>
      <c r="J462" s="218">
        <f>BK462</f>
        <v>0</v>
      </c>
      <c r="K462" s="214"/>
      <c r="L462" s="219"/>
      <c r="M462" s="220"/>
      <c r="N462" s="221"/>
      <c r="O462" s="221"/>
      <c r="P462" s="222">
        <f>P463</f>
        <v>0</v>
      </c>
      <c r="Q462" s="221"/>
      <c r="R462" s="222">
        <f>R463</f>
        <v>0.00368</v>
      </c>
      <c r="S462" s="221"/>
      <c r="T462" s="223">
        <f>T463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24" t="s">
        <v>95</v>
      </c>
      <c r="AT462" s="225" t="s">
        <v>84</v>
      </c>
      <c r="AU462" s="225" t="s">
        <v>85</v>
      </c>
      <c r="AY462" s="224" t="s">
        <v>176</v>
      </c>
      <c r="BK462" s="226">
        <f>BK463</f>
        <v>0</v>
      </c>
    </row>
    <row r="463" spans="1:63" s="12" customFormat="1" ht="22.8" customHeight="1">
      <c r="A463" s="12"/>
      <c r="B463" s="213"/>
      <c r="C463" s="214"/>
      <c r="D463" s="215" t="s">
        <v>84</v>
      </c>
      <c r="E463" s="227" t="s">
        <v>1158</v>
      </c>
      <c r="F463" s="227" t="s">
        <v>1159</v>
      </c>
      <c r="G463" s="214"/>
      <c r="H463" s="214"/>
      <c r="I463" s="217"/>
      <c r="J463" s="228">
        <f>BK463</f>
        <v>0</v>
      </c>
      <c r="K463" s="214"/>
      <c r="L463" s="219"/>
      <c r="M463" s="220"/>
      <c r="N463" s="221"/>
      <c r="O463" s="221"/>
      <c r="P463" s="222">
        <f>SUM(P464:P467)</f>
        <v>0</v>
      </c>
      <c r="Q463" s="221"/>
      <c r="R463" s="222">
        <f>SUM(R464:R467)</f>
        <v>0.00368</v>
      </c>
      <c r="S463" s="221"/>
      <c r="T463" s="223">
        <f>SUM(T464:T467)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24" t="s">
        <v>95</v>
      </c>
      <c r="AT463" s="225" t="s">
        <v>84</v>
      </c>
      <c r="AU463" s="225" t="s">
        <v>93</v>
      </c>
      <c r="AY463" s="224" t="s">
        <v>176</v>
      </c>
      <c r="BK463" s="226">
        <f>SUM(BK464:BK467)</f>
        <v>0</v>
      </c>
    </row>
    <row r="464" spans="1:65" s="2" customFormat="1" ht="24.15" customHeight="1">
      <c r="A464" s="37"/>
      <c r="B464" s="38"/>
      <c r="C464" s="229" t="s">
        <v>1160</v>
      </c>
      <c r="D464" s="229" t="s">
        <v>177</v>
      </c>
      <c r="E464" s="230" t="s">
        <v>1161</v>
      </c>
      <c r="F464" s="231" t="s">
        <v>1162</v>
      </c>
      <c r="G464" s="232" t="s">
        <v>577</v>
      </c>
      <c r="H464" s="233">
        <v>1</v>
      </c>
      <c r="I464" s="234"/>
      <c r="J464" s="235">
        <f>ROUND(I464*H464,2)</f>
        <v>0</v>
      </c>
      <c r="K464" s="236"/>
      <c r="L464" s="43"/>
      <c r="M464" s="237" t="s">
        <v>1</v>
      </c>
      <c r="N464" s="238" t="s">
        <v>50</v>
      </c>
      <c r="O464" s="90"/>
      <c r="P464" s="239">
        <f>O464*H464</f>
        <v>0</v>
      </c>
      <c r="Q464" s="239">
        <v>0.00268</v>
      </c>
      <c r="R464" s="239">
        <f>Q464*H464</f>
        <v>0.00268</v>
      </c>
      <c r="S464" s="239">
        <v>0</v>
      </c>
      <c r="T464" s="240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41" t="s">
        <v>258</v>
      </c>
      <c r="AT464" s="241" t="s">
        <v>177</v>
      </c>
      <c r="AU464" s="241" t="s">
        <v>95</v>
      </c>
      <c r="AY464" s="15" t="s">
        <v>176</v>
      </c>
      <c r="BE464" s="242">
        <f>IF(N464="základní",J464,0)</f>
        <v>0</v>
      </c>
      <c r="BF464" s="242">
        <f>IF(N464="snížená",J464,0)</f>
        <v>0</v>
      </c>
      <c r="BG464" s="242">
        <f>IF(N464="zákl. přenesená",J464,0)</f>
        <v>0</v>
      </c>
      <c r="BH464" s="242">
        <f>IF(N464="sníž. přenesená",J464,0)</f>
        <v>0</v>
      </c>
      <c r="BI464" s="242">
        <f>IF(N464="nulová",J464,0)</f>
        <v>0</v>
      </c>
      <c r="BJ464" s="15" t="s">
        <v>93</v>
      </c>
      <c r="BK464" s="242">
        <f>ROUND(I464*H464,2)</f>
        <v>0</v>
      </c>
      <c r="BL464" s="15" t="s">
        <v>258</v>
      </c>
      <c r="BM464" s="241" t="s">
        <v>1163</v>
      </c>
    </row>
    <row r="465" spans="1:47" s="2" customFormat="1" ht="12">
      <c r="A465" s="37"/>
      <c r="B465" s="38"/>
      <c r="C465" s="39"/>
      <c r="D465" s="243" t="s">
        <v>183</v>
      </c>
      <c r="E465" s="39"/>
      <c r="F465" s="244" t="s">
        <v>1164</v>
      </c>
      <c r="G465" s="39"/>
      <c r="H465" s="39"/>
      <c r="I465" s="245"/>
      <c r="J465" s="39"/>
      <c r="K465" s="39"/>
      <c r="L465" s="43"/>
      <c r="M465" s="246"/>
      <c r="N465" s="247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5" t="s">
        <v>183</v>
      </c>
      <c r="AU465" s="15" t="s">
        <v>95</v>
      </c>
    </row>
    <row r="466" spans="1:65" s="2" customFormat="1" ht="24.15" customHeight="1">
      <c r="A466" s="37"/>
      <c r="B466" s="38"/>
      <c r="C466" s="263" t="s">
        <v>1165</v>
      </c>
      <c r="D466" s="263" t="s">
        <v>320</v>
      </c>
      <c r="E466" s="264" t="s">
        <v>1166</v>
      </c>
      <c r="F466" s="265" t="s">
        <v>1167</v>
      </c>
      <c r="G466" s="266" t="s">
        <v>476</v>
      </c>
      <c r="H466" s="267">
        <v>1</v>
      </c>
      <c r="I466" s="268"/>
      <c r="J466" s="269">
        <f>ROUND(I466*H466,2)</f>
        <v>0</v>
      </c>
      <c r="K466" s="270"/>
      <c r="L466" s="271"/>
      <c r="M466" s="272" t="s">
        <v>1</v>
      </c>
      <c r="N466" s="273" t="s">
        <v>50</v>
      </c>
      <c r="O466" s="90"/>
      <c r="P466" s="239">
        <f>O466*H466</f>
        <v>0</v>
      </c>
      <c r="Q466" s="239">
        <v>0.001</v>
      </c>
      <c r="R466" s="239">
        <f>Q466*H466</f>
        <v>0.001</v>
      </c>
      <c r="S466" s="239">
        <v>0</v>
      </c>
      <c r="T466" s="240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41" t="s">
        <v>452</v>
      </c>
      <c r="AT466" s="241" t="s">
        <v>320</v>
      </c>
      <c r="AU466" s="241" t="s">
        <v>95</v>
      </c>
      <c r="AY466" s="15" t="s">
        <v>176</v>
      </c>
      <c r="BE466" s="242">
        <f>IF(N466="základní",J466,0)</f>
        <v>0</v>
      </c>
      <c r="BF466" s="242">
        <f>IF(N466="snížená",J466,0)</f>
        <v>0</v>
      </c>
      <c r="BG466" s="242">
        <f>IF(N466="zákl. přenesená",J466,0)</f>
        <v>0</v>
      </c>
      <c r="BH466" s="242">
        <f>IF(N466="sníž. přenesená",J466,0)</f>
        <v>0</v>
      </c>
      <c r="BI466" s="242">
        <f>IF(N466="nulová",J466,0)</f>
        <v>0</v>
      </c>
      <c r="BJ466" s="15" t="s">
        <v>93</v>
      </c>
      <c r="BK466" s="242">
        <f>ROUND(I466*H466,2)</f>
        <v>0</v>
      </c>
      <c r="BL466" s="15" t="s">
        <v>258</v>
      </c>
      <c r="BM466" s="241" t="s">
        <v>1168</v>
      </c>
    </row>
    <row r="467" spans="1:47" s="2" customFormat="1" ht="12">
      <c r="A467" s="37"/>
      <c r="B467" s="38"/>
      <c r="C467" s="39"/>
      <c r="D467" s="243" t="s">
        <v>183</v>
      </c>
      <c r="E467" s="39"/>
      <c r="F467" s="244" t="s">
        <v>1167</v>
      </c>
      <c r="G467" s="39"/>
      <c r="H467" s="39"/>
      <c r="I467" s="245"/>
      <c r="J467" s="39"/>
      <c r="K467" s="39"/>
      <c r="L467" s="43"/>
      <c r="M467" s="246"/>
      <c r="N467" s="247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5" t="s">
        <v>183</v>
      </c>
      <c r="AU467" s="15" t="s">
        <v>95</v>
      </c>
    </row>
    <row r="468" spans="1:63" s="12" customFormat="1" ht="25.9" customHeight="1">
      <c r="A468" s="12"/>
      <c r="B468" s="213"/>
      <c r="C468" s="214"/>
      <c r="D468" s="215" t="s">
        <v>84</v>
      </c>
      <c r="E468" s="216" t="s">
        <v>320</v>
      </c>
      <c r="F468" s="216" t="s">
        <v>777</v>
      </c>
      <c r="G468" s="214"/>
      <c r="H468" s="214"/>
      <c r="I468" s="217"/>
      <c r="J468" s="218">
        <f>BK468</f>
        <v>0</v>
      </c>
      <c r="K468" s="214"/>
      <c r="L468" s="219"/>
      <c r="M468" s="220"/>
      <c r="N468" s="221"/>
      <c r="O468" s="221"/>
      <c r="P468" s="222">
        <f>P469</f>
        <v>0</v>
      </c>
      <c r="Q468" s="221"/>
      <c r="R468" s="222">
        <f>R469</f>
        <v>0</v>
      </c>
      <c r="S468" s="221"/>
      <c r="T468" s="223">
        <f>T469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24" t="s">
        <v>129</v>
      </c>
      <c r="AT468" s="225" t="s">
        <v>84</v>
      </c>
      <c r="AU468" s="225" t="s">
        <v>85</v>
      </c>
      <c r="AY468" s="224" t="s">
        <v>176</v>
      </c>
      <c r="BK468" s="226">
        <f>BK469</f>
        <v>0</v>
      </c>
    </row>
    <row r="469" spans="1:63" s="12" customFormat="1" ht="22.8" customHeight="1">
      <c r="A469" s="12"/>
      <c r="B469" s="213"/>
      <c r="C469" s="214"/>
      <c r="D469" s="215" t="s">
        <v>84</v>
      </c>
      <c r="E469" s="227" t="s">
        <v>785</v>
      </c>
      <c r="F469" s="227" t="s">
        <v>786</v>
      </c>
      <c r="G469" s="214"/>
      <c r="H469" s="214"/>
      <c r="I469" s="217"/>
      <c r="J469" s="228">
        <f>BK469</f>
        <v>0</v>
      </c>
      <c r="K469" s="214"/>
      <c r="L469" s="219"/>
      <c r="M469" s="220"/>
      <c r="N469" s="221"/>
      <c r="O469" s="221"/>
      <c r="P469" s="222">
        <f>SUM(P470:P477)</f>
        <v>0</v>
      </c>
      <c r="Q469" s="221"/>
      <c r="R469" s="222">
        <f>SUM(R470:R477)</f>
        <v>0</v>
      </c>
      <c r="S469" s="221"/>
      <c r="T469" s="223">
        <f>SUM(T470:T477)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4" t="s">
        <v>129</v>
      </c>
      <c r="AT469" s="225" t="s">
        <v>84</v>
      </c>
      <c r="AU469" s="225" t="s">
        <v>93</v>
      </c>
      <c r="AY469" s="224" t="s">
        <v>176</v>
      </c>
      <c r="BK469" s="226">
        <f>SUM(BK470:BK477)</f>
        <v>0</v>
      </c>
    </row>
    <row r="470" spans="1:65" s="2" customFormat="1" ht="24.15" customHeight="1">
      <c r="A470" s="37"/>
      <c r="B470" s="38"/>
      <c r="C470" s="229" t="s">
        <v>1169</v>
      </c>
      <c r="D470" s="229" t="s">
        <v>177</v>
      </c>
      <c r="E470" s="230" t="s">
        <v>788</v>
      </c>
      <c r="F470" s="231" t="s">
        <v>789</v>
      </c>
      <c r="G470" s="232" t="s">
        <v>334</v>
      </c>
      <c r="H470" s="233">
        <v>96.996</v>
      </c>
      <c r="I470" s="234"/>
      <c r="J470" s="235">
        <f>ROUND(I470*H470,2)</f>
        <v>0</v>
      </c>
      <c r="K470" s="236"/>
      <c r="L470" s="43"/>
      <c r="M470" s="237" t="s">
        <v>1</v>
      </c>
      <c r="N470" s="238" t="s">
        <v>50</v>
      </c>
      <c r="O470" s="90"/>
      <c r="P470" s="239">
        <f>O470*H470</f>
        <v>0</v>
      </c>
      <c r="Q470" s="239">
        <v>0</v>
      </c>
      <c r="R470" s="239">
        <f>Q470*H470</f>
        <v>0</v>
      </c>
      <c r="S470" s="239">
        <v>0</v>
      </c>
      <c r="T470" s="240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41" t="s">
        <v>627</v>
      </c>
      <c r="AT470" s="241" t="s">
        <v>177</v>
      </c>
      <c r="AU470" s="241" t="s">
        <v>95</v>
      </c>
      <c r="AY470" s="15" t="s">
        <v>176</v>
      </c>
      <c r="BE470" s="242">
        <f>IF(N470="základní",J470,0)</f>
        <v>0</v>
      </c>
      <c r="BF470" s="242">
        <f>IF(N470="snížená",J470,0)</f>
        <v>0</v>
      </c>
      <c r="BG470" s="242">
        <f>IF(N470="zákl. přenesená",J470,0)</f>
        <v>0</v>
      </c>
      <c r="BH470" s="242">
        <f>IF(N470="sníž. přenesená",J470,0)</f>
        <v>0</v>
      </c>
      <c r="BI470" s="242">
        <f>IF(N470="nulová",J470,0)</f>
        <v>0</v>
      </c>
      <c r="BJ470" s="15" t="s">
        <v>93</v>
      </c>
      <c r="BK470" s="242">
        <f>ROUND(I470*H470,2)</f>
        <v>0</v>
      </c>
      <c r="BL470" s="15" t="s">
        <v>627</v>
      </c>
      <c r="BM470" s="241" t="s">
        <v>1170</v>
      </c>
    </row>
    <row r="471" spans="1:47" s="2" customFormat="1" ht="12">
      <c r="A471" s="37"/>
      <c r="B471" s="38"/>
      <c r="C471" s="39"/>
      <c r="D471" s="243" t="s">
        <v>183</v>
      </c>
      <c r="E471" s="39"/>
      <c r="F471" s="244" t="s">
        <v>791</v>
      </c>
      <c r="G471" s="39"/>
      <c r="H471" s="39"/>
      <c r="I471" s="245"/>
      <c r="J471" s="39"/>
      <c r="K471" s="39"/>
      <c r="L471" s="43"/>
      <c r="M471" s="246"/>
      <c r="N471" s="247"/>
      <c r="O471" s="90"/>
      <c r="P471" s="90"/>
      <c r="Q471" s="90"/>
      <c r="R471" s="90"/>
      <c r="S471" s="90"/>
      <c r="T471" s="91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15" t="s">
        <v>183</v>
      </c>
      <c r="AU471" s="15" t="s">
        <v>95</v>
      </c>
    </row>
    <row r="472" spans="1:51" s="13" customFormat="1" ht="12">
      <c r="A472" s="13"/>
      <c r="B472" s="248"/>
      <c r="C472" s="249"/>
      <c r="D472" s="243" t="s">
        <v>246</v>
      </c>
      <c r="E472" s="250" t="s">
        <v>1</v>
      </c>
      <c r="F472" s="251" t="s">
        <v>1171</v>
      </c>
      <c r="G472" s="249"/>
      <c r="H472" s="252">
        <v>112.941</v>
      </c>
      <c r="I472" s="253"/>
      <c r="J472" s="249"/>
      <c r="K472" s="249"/>
      <c r="L472" s="254"/>
      <c r="M472" s="255"/>
      <c r="N472" s="256"/>
      <c r="O472" s="256"/>
      <c r="P472" s="256"/>
      <c r="Q472" s="256"/>
      <c r="R472" s="256"/>
      <c r="S472" s="256"/>
      <c r="T472" s="25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8" t="s">
        <v>246</v>
      </c>
      <c r="AU472" s="258" t="s">
        <v>95</v>
      </c>
      <c r="AV472" s="13" t="s">
        <v>95</v>
      </c>
      <c r="AW472" s="13" t="s">
        <v>40</v>
      </c>
      <c r="AX472" s="13" t="s">
        <v>85</v>
      </c>
      <c r="AY472" s="258" t="s">
        <v>176</v>
      </c>
    </row>
    <row r="473" spans="1:51" s="13" customFormat="1" ht="12">
      <c r="A473" s="13"/>
      <c r="B473" s="248"/>
      <c r="C473" s="249"/>
      <c r="D473" s="243" t="s">
        <v>246</v>
      </c>
      <c r="E473" s="250" t="s">
        <v>1</v>
      </c>
      <c r="F473" s="251" t="s">
        <v>1172</v>
      </c>
      <c r="G473" s="249"/>
      <c r="H473" s="252">
        <v>-15.945</v>
      </c>
      <c r="I473" s="253"/>
      <c r="J473" s="249"/>
      <c r="K473" s="249"/>
      <c r="L473" s="254"/>
      <c r="M473" s="255"/>
      <c r="N473" s="256"/>
      <c r="O473" s="256"/>
      <c r="P473" s="256"/>
      <c r="Q473" s="256"/>
      <c r="R473" s="256"/>
      <c r="S473" s="256"/>
      <c r="T473" s="25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8" t="s">
        <v>246</v>
      </c>
      <c r="AU473" s="258" t="s">
        <v>95</v>
      </c>
      <c r="AV473" s="13" t="s">
        <v>95</v>
      </c>
      <c r="AW473" s="13" t="s">
        <v>40</v>
      </c>
      <c r="AX473" s="13" t="s">
        <v>85</v>
      </c>
      <c r="AY473" s="258" t="s">
        <v>176</v>
      </c>
    </row>
    <row r="474" spans="1:65" s="2" customFormat="1" ht="24.15" customHeight="1">
      <c r="A474" s="37"/>
      <c r="B474" s="38"/>
      <c r="C474" s="229" t="s">
        <v>1173</v>
      </c>
      <c r="D474" s="229" t="s">
        <v>177</v>
      </c>
      <c r="E474" s="230" t="s">
        <v>793</v>
      </c>
      <c r="F474" s="231" t="s">
        <v>794</v>
      </c>
      <c r="G474" s="232" t="s">
        <v>334</v>
      </c>
      <c r="H474" s="233">
        <v>64.664</v>
      </c>
      <c r="I474" s="234"/>
      <c r="J474" s="235">
        <f>ROUND(I474*H474,2)</f>
        <v>0</v>
      </c>
      <c r="K474" s="236"/>
      <c r="L474" s="43"/>
      <c r="M474" s="237" t="s">
        <v>1</v>
      </c>
      <c r="N474" s="238" t="s">
        <v>50</v>
      </c>
      <c r="O474" s="90"/>
      <c r="P474" s="239">
        <f>O474*H474</f>
        <v>0</v>
      </c>
      <c r="Q474" s="239">
        <v>0</v>
      </c>
      <c r="R474" s="239">
        <f>Q474*H474</f>
        <v>0</v>
      </c>
      <c r="S474" s="239">
        <v>0</v>
      </c>
      <c r="T474" s="240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41" t="s">
        <v>627</v>
      </c>
      <c r="AT474" s="241" t="s">
        <v>177</v>
      </c>
      <c r="AU474" s="241" t="s">
        <v>95</v>
      </c>
      <c r="AY474" s="15" t="s">
        <v>176</v>
      </c>
      <c r="BE474" s="242">
        <f>IF(N474="základní",J474,0)</f>
        <v>0</v>
      </c>
      <c r="BF474" s="242">
        <f>IF(N474="snížená",J474,0)</f>
        <v>0</v>
      </c>
      <c r="BG474" s="242">
        <f>IF(N474="zákl. přenesená",J474,0)</f>
        <v>0</v>
      </c>
      <c r="BH474" s="242">
        <f>IF(N474="sníž. přenesená",J474,0)</f>
        <v>0</v>
      </c>
      <c r="BI474" s="242">
        <f>IF(N474="nulová",J474,0)</f>
        <v>0</v>
      </c>
      <c r="BJ474" s="15" t="s">
        <v>93</v>
      </c>
      <c r="BK474" s="242">
        <f>ROUND(I474*H474,2)</f>
        <v>0</v>
      </c>
      <c r="BL474" s="15" t="s">
        <v>627</v>
      </c>
      <c r="BM474" s="241" t="s">
        <v>1174</v>
      </c>
    </row>
    <row r="475" spans="1:47" s="2" customFormat="1" ht="12">
      <c r="A475" s="37"/>
      <c r="B475" s="38"/>
      <c r="C475" s="39"/>
      <c r="D475" s="243" t="s">
        <v>183</v>
      </c>
      <c r="E475" s="39"/>
      <c r="F475" s="244" t="s">
        <v>796</v>
      </c>
      <c r="G475" s="39"/>
      <c r="H475" s="39"/>
      <c r="I475" s="245"/>
      <c r="J475" s="39"/>
      <c r="K475" s="39"/>
      <c r="L475" s="43"/>
      <c r="M475" s="246"/>
      <c r="N475" s="247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5" t="s">
        <v>183</v>
      </c>
      <c r="AU475" s="15" t="s">
        <v>95</v>
      </c>
    </row>
    <row r="476" spans="1:51" s="13" customFormat="1" ht="12">
      <c r="A476" s="13"/>
      <c r="B476" s="248"/>
      <c r="C476" s="249"/>
      <c r="D476" s="243" t="s">
        <v>246</v>
      </c>
      <c r="E476" s="250" t="s">
        <v>1</v>
      </c>
      <c r="F476" s="251" t="s">
        <v>922</v>
      </c>
      <c r="G476" s="249"/>
      <c r="H476" s="252">
        <v>75.294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8" t="s">
        <v>246</v>
      </c>
      <c r="AU476" s="258" t="s">
        <v>95</v>
      </c>
      <c r="AV476" s="13" t="s">
        <v>95</v>
      </c>
      <c r="AW476" s="13" t="s">
        <v>40</v>
      </c>
      <c r="AX476" s="13" t="s">
        <v>85</v>
      </c>
      <c r="AY476" s="258" t="s">
        <v>176</v>
      </c>
    </row>
    <row r="477" spans="1:51" s="13" customFormat="1" ht="12">
      <c r="A477" s="13"/>
      <c r="B477" s="248"/>
      <c r="C477" s="249"/>
      <c r="D477" s="243" t="s">
        <v>246</v>
      </c>
      <c r="E477" s="250" t="s">
        <v>1</v>
      </c>
      <c r="F477" s="251" t="s">
        <v>923</v>
      </c>
      <c r="G477" s="249"/>
      <c r="H477" s="252">
        <v>-10.63</v>
      </c>
      <c r="I477" s="253"/>
      <c r="J477" s="249"/>
      <c r="K477" s="249"/>
      <c r="L477" s="254"/>
      <c r="M477" s="274"/>
      <c r="N477" s="275"/>
      <c r="O477" s="275"/>
      <c r="P477" s="275"/>
      <c r="Q477" s="275"/>
      <c r="R477" s="275"/>
      <c r="S477" s="275"/>
      <c r="T477" s="27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8" t="s">
        <v>246</v>
      </c>
      <c r="AU477" s="258" t="s">
        <v>95</v>
      </c>
      <c r="AV477" s="13" t="s">
        <v>95</v>
      </c>
      <c r="AW477" s="13" t="s">
        <v>40</v>
      </c>
      <c r="AX477" s="13" t="s">
        <v>85</v>
      </c>
      <c r="AY477" s="258" t="s">
        <v>176</v>
      </c>
    </row>
    <row r="478" spans="1:31" s="2" customFormat="1" ht="6.95" customHeight="1">
      <c r="A478" s="37"/>
      <c r="B478" s="65"/>
      <c r="C478" s="66"/>
      <c r="D478" s="66"/>
      <c r="E478" s="66"/>
      <c r="F478" s="66"/>
      <c r="G478" s="66"/>
      <c r="H478" s="66"/>
      <c r="I478" s="66"/>
      <c r="J478" s="66"/>
      <c r="K478" s="66"/>
      <c r="L478" s="43"/>
      <c r="M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</sheetData>
  <sheetProtection password="CC35" sheet="1" objects="1" scenarios="1" formatColumns="0" formatRows="0" autoFilter="0"/>
  <autoFilter ref="C128:K477"/>
  <mergeCells count="9">
    <mergeCell ref="E7:H7"/>
    <mergeCell ref="E9:H9"/>
    <mergeCell ref="E18:H18"/>
    <mergeCell ref="E27:H27"/>
    <mergeCell ref="E84:H84"/>
    <mergeCell ref="E86:H86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1175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107</v>
      </c>
      <c r="G11" s="37"/>
      <c r="H11" s="37"/>
      <c r="I11" s="150" t="s">
        <v>20</v>
      </c>
      <c r="J11" s="140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263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33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39</v>
      </c>
      <c r="F21" s="37"/>
      <c r="G21" s="37"/>
      <c r="H21" s="37"/>
      <c r="I21" s="150" t="s">
        <v>34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ROUND((SUM(BE125:BE399)),2)</f>
        <v>0</v>
      </c>
      <c r="G33" s="37"/>
      <c r="H33" s="37"/>
      <c r="I33" s="166">
        <v>0.21</v>
      </c>
      <c r="J33" s="165">
        <f>ROUND(((SUM(BE125:BE399))*I33),2)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ROUND((SUM(BF125:BF399)),2)</f>
        <v>0</v>
      </c>
      <c r="G34" s="37"/>
      <c r="H34" s="37"/>
      <c r="I34" s="166">
        <v>0.15</v>
      </c>
      <c r="J34" s="165">
        <f>ROUND(((SUM(BF125:BF399))*I34),2)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ROUND((SUM(BG125:BG399)),2)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ROUND((SUM(BH125:BH399)),2)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ROUND((SUM(BI125:BI399)),2)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 hidden="1">
      <c r="A86" s="37"/>
      <c r="B86" s="38"/>
      <c r="C86" s="39"/>
      <c r="D86" s="39"/>
      <c r="E86" s="75" t="str">
        <f>E9</f>
        <v xml:space="preserve">2022_3.5 - IO 05 Vodovod k  ČS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 - 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>Město Třeboň</v>
      </c>
      <c r="G90" s="39"/>
      <c r="H90" s="39"/>
      <c r="I90" s="30" t="s">
        <v>37</v>
      </c>
      <c r="J90" s="35" t="str">
        <f>E21</f>
        <v>Vodohospodářský rozvoj a výstavba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J125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264</v>
      </c>
      <c r="E96" s="193"/>
      <c r="F96" s="193"/>
      <c r="G96" s="193"/>
      <c r="H96" s="193"/>
      <c r="I96" s="193"/>
      <c r="J96" s="194">
        <f>J126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265</v>
      </c>
      <c r="E97" s="198"/>
      <c r="F97" s="198"/>
      <c r="G97" s="198"/>
      <c r="H97" s="198"/>
      <c r="I97" s="198"/>
      <c r="J97" s="199">
        <f>J127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268</v>
      </c>
      <c r="E98" s="198"/>
      <c r="F98" s="198"/>
      <c r="G98" s="198"/>
      <c r="H98" s="198"/>
      <c r="I98" s="198"/>
      <c r="J98" s="199">
        <f>J234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269</v>
      </c>
      <c r="E99" s="198"/>
      <c r="F99" s="198"/>
      <c r="G99" s="198"/>
      <c r="H99" s="198"/>
      <c r="I99" s="198"/>
      <c r="J99" s="199">
        <f>J244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271</v>
      </c>
      <c r="E100" s="198"/>
      <c r="F100" s="198"/>
      <c r="G100" s="198"/>
      <c r="H100" s="198"/>
      <c r="I100" s="198"/>
      <c r="J100" s="199">
        <f>J269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 hidden="1">
      <c r="A101" s="10"/>
      <c r="B101" s="196"/>
      <c r="C101" s="132"/>
      <c r="D101" s="197" t="s">
        <v>273</v>
      </c>
      <c r="E101" s="198"/>
      <c r="F101" s="198"/>
      <c r="G101" s="198"/>
      <c r="H101" s="198"/>
      <c r="I101" s="198"/>
      <c r="J101" s="199">
        <f>J357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272</v>
      </c>
      <c r="E102" s="198"/>
      <c r="F102" s="198"/>
      <c r="G102" s="198"/>
      <c r="H102" s="198"/>
      <c r="I102" s="198"/>
      <c r="J102" s="199">
        <f>J379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274</v>
      </c>
      <c r="E103" s="198"/>
      <c r="F103" s="198"/>
      <c r="G103" s="198"/>
      <c r="H103" s="198"/>
      <c r="I103" s="198"/>
      <c r="J103" s="199">
        <f>J383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90"/>
      <c r="C104" s="191"/>
      <c r="D104" s="192" t="s">
        <v>277</v>
      </c>
      <c r="E104" s="193"/>
      <c r="F104" s="193"/>
      <c r="G104" s="193"/>
      <c r="H104" s="193"/>
      <c r="I104" s="193"/>
      <c r="J104" s="194">
        <f>J390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96"/>
      <c r="C105" s="132"/>
      <c r="D105" s="197" t="s">
        <v>279</v>
      </c>
      <c r="E105" s="198"/>
      <c r="F105" s="198"/>
      <c r="G105" s="198"/>
      <c r="H105" s="198"/>
      <c r="I105" s="198"/>
      <c r="J105" s="199">
        <f>J391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 hidden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2" hidden="1"/>
    <row r="109" ht="12" hidden="1"/>
    <row r="110" ht="12" hidden="1"/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1" t="s">
        <v>160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85" t="str">
        <f>E7</f>
        <v>Odkanalizování Holičky</v>
      </c>
      <c r="F115" s="30"/>
      <c r="G115" s="30"/>
      <c r="H115" s="30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0" t="s">
        <v>141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 xml:space="preserve">2022_3.5 - IO 05 Vodovod k  ČS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22</v>
      </c>
      <c r="D119" s="39"/>
      <c r="E119" s="39"/>
      <c r="F119" s="25" t="str">
        <f>F12</f>
        <v>Třeboň - Holičky</v>
      </c>
      <c r="G119" s="39"/>
      <c r="H119" s="39"/>
      <c r="I119" s="30" t="s">
        <v>24</v>
      </c>
      <c r="J119" s="78" t="str">
        <f>IF(J12="","",J12)</f>
        <v>21. 4. 2023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0" t="s">
        <v>30</v>
      </c>
      <c r="D121" s="39"/>
      <c r="E121" s="39"/>
      <c r="F121" s="25" t="str">
        <f>E15</f>
        <v>Město Třeboň</v>
      </c>
      <c r="G121" s="39"/>
      <c r="H121" s="39"/>
      <c r="I121" s="30" t="s">
        <v>37</v>
      </c>
      <c r="J121" s="35" t="str">
        <f>E21</f>
        <v>Vodohospodářský rozvoj a výstavba a.s.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0" t="s">
        <v>35</v>
      </c>
      <c r="D122" s="39"/>
      <c r="E122" s="39"/>
      <c r="F122" s="25" t="str">
        <f>IF(E18="","",E18)</f>
        <v>Vyplň údaj</v>
      </c>
      <c r="G122" s="39"/>
      <c r="H122" s="39"/>
      <c r="I122" s="30" t="s">
        <v>41</v>
      </c>
      <c r="J122" s="35" t="str">
        <f>E24</f>
        <v>Dvořák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01"/>
      <c r="B124" s="202"/>
      <c r="C124" s="203" t="s">
        <v>161</v>
      </c>
      <c r="D124" s="204" t="s">
        <v>70</v>
      </c>
      <c r="E124" s="204" t="s">
        <v>66</v>
      </c>
      <c r="F124" s="204" t="s">
        <v>67</v>
      </c>
      <c r="G124" s="204" t="s">
        <v>162</v>
      </c>
      <c r="H124" s="204" t="s">
        <v>163</v>
      </c>
      <c r="I124" s="204" t="s">
        <v>164</v>
      </c>
      <c r="J124" s="205" t="s">
        <v>151</v>
      </c>
      <c r="K124" s="206" t="s">
        <v>165</v>
      </c>
      <c r="L124" s="207"/>
      <c r="M124" s="99" t="s">
        <v>1</v>
      </c>
      <c r="N124" s="100" t="s">
        <v>49</v>
      </c>
      <c r="O124" s="100" t="s">
        <v>166</v>
      </c>
      <c r="P124" s="100" t="s">
        <v>167</v>
      </c>
      <c r="Q124" s="100" t="s">
        <v>168</v>
      </c>
      <c r="R124" s="100" t="s">
        <v>169</v>
      </c>
      <c r="S124" s="100" t="s">
        <v>170</v>
      </c>
      <c r="T124" s="101" t="s">
        <v>171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7"/>
      <c r="B125" s="38"/>
      <c r="C125" s="106" t="s">
        <v>172</v>
      </c>
      <c r="D125" s="39"/>
      <c r="E125" s="39"/>
      <c r="F125" s="39"/>
      <c r="G125" s="39"/>
      <c r="H125" s="39"/>
      <c r="I125" s="39"/>
      <c r="J125" s="208">
        <f>BK125</f>
        <v>0</v>
      </c>
      <c r="K125" s="39"/>
      <c r="L125" s="43"/>
      <c r="M125" s="102"/>
      <c r="N125" s="209"/>
      <c r="O125" s="103"/>
      <c r="P125" s="210">
        <f>P126+P390</f>
        <v>0</v>
      </c>
      <c r="Q125" s="103"/>
      <c r="R125" s="210">
        <f>R126+R390</f>
        <v>46.1475066</v>
      </c>
      <c r="S125" s="103"/>
      <c r="T125" s="211">
        <f>T126+T390</f>
        <v>27.084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5" t="s">
        <v>84</v>
      </c>
      <c r="AU125" s="15" t="s">
        <v>153</v>
      </c>
      <c r="BK125" s="212">
        <f>BK126+BK390</f>
        <v>0</v>
      </c>
    </row>
    <row r="126" spans="1:63" s="12" customFormat="1" ht="25.9" customHeight="1">
      <c r="A126" s="12"/>
      <c r="B126" s="213"/>
      <c r="C126" s="214"/>
      <c r="D126" s="215" t="s">
        <v>84</v>
      </c>
      <c r="E126" s="216" t="s">
        <v>280</v>
      </c>
      <c r="F126" s="216" t="s">
        <v>281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P127+P234+P244+P269+P379+P383</f>
        <v>0</v>
      </c>
      <c r="Q126" s="221"/>
      <c r="R126" s="222">
        <f>R127+R234+R244+R269+R379+R383</f>
        <v>46.1475066</v>
      </c>
      <c r="S126" s="221"/>
      <c r="T126" s="223">
        <f>T127+T234+T244+T269+T379+T383</f>
        <v>27.084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93</v>
      </c>
      <c r="AT126" s="225" t="s">
        <v>84</v>
      </c>
      <c r="AU126" s="225" t="s">
        <v>85</v>
      </c>
      <c r="AY126" s="224" t="s">
        <v>176</v>
      </c>
      <c r="BK126" s="226">
        <f>BK127+BK234+BK244+BK269+BK379+BK383</f>
        <v>0</v>
      </c>
    </row>
    <row r="127" spans="1:63" s="12" customFormat="1" ht="22.8" customHeight="1">
      <c r="A127" s="12"/>
      <c r="B127" s="213"/>
      <c r="C127" s="214"/>
      <c r="D127" s="215" t="s">
        <v>84</v>
      </c>
      <c r="E127" s="227" t="s">
        <v>93</v>
      </c>
      <c r="F127" s="227" t="s">
        <v>282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SUM(P128:P233)</f>
        <v>0</v>
      </c>
      <c r="Q127" s="221"/>
      <c r="R127" s="222">
        <f>SUM(R128:R233)</f>
        <v>35.27066000000001</v>
      </c>
      <c r="S127" s="221"/>
      <c r="T127" s="223">
        <f>SUM(T128:T233)</f>
        <v>27.084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93</v>
      </c>
      <c r="AT127" s="225" t="s">
        <v>84</v>
      </c>
      <c r="AU127" s="225" t="s">
        <v>93</v>
      </c>
      <c r="AY127" s="224" t="s">
        <v>176</v>
      </c>
      <c r="BK127" s="226">
        <f>SUM(BK128:BK233)</f>
        <v>0</v>
      </c>
    </row>
    <row r="128" spans="1:65" s="2" customFormat="1" ht="24.15" customHeight="1">
      <c r="A128" s="37"/>
      <c r="B128" s="38"/>
      <c r="C128" s="229" t="s">
        <v>93</v>
      </c>
      <c r="D128" s="229" t="s">
        <v>177</v>
      </c>
      <c r="E128" s="230" t="s">
        <v>283</v>
      </c>
      <c r="F128" s="231" t="s">
        <v>284</v>
      </c>
      <c r="G128" s="232" t="s">
        <v>285</v>
      </c>
      <c r="H128" s="233">
        <v>42</v>
      </c>
      <c r="I128" s="234"/>
      <c r="J128" s="235">
        <f>ROUND(I128*H128,2)</f>
        <v>0</v>
      </c>
      <c r="K128" s="236"/>
      <c r="L128" s="43"/>
      <c r="M128" s="237" t="s">
        <v>1</v>
      </c>
      <c r="N128" s="238" t="s">
        <v>50</v>
      </c>
      <c r="O128" s="90"/>
      <c r="P128" s="239">
        <f>O128*H128</f>
        <v>0</v>
      </c>
      <c r="Q128" s="239">
        <v>0</v>
      </c>
      <c r="R128" s="239">
        <f>Q128*H128</f>
        <v>0</v>
      </c>
      <c r="S128" s="239">
        <v>0.29</v>
      </c>
      <c r="T128" s="240">
        <f>S128*H128</f>
        <v>12.18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1" t="s">
        <v>196</v>
      </c>
      <c r="AT128" s="241" t="s">
        <v>177</v>
      </c>
      <c r="AU128" s="241" t="s">
        <v>95</v>
      </c>
      <c r="AY128" s="15" t="s">
        <v>176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5" t="s">
        <v>93</v>
      </c>
      <c r="BK128" s="242">
        <f>ROUND(I128*H128,2)</f>
        <v>0</v>
      </c>
      <c r="BL128" s="15" t="s">
        <v>196</v>
      </c>
      <c r="BM128" s="241" t="s">
        <v>1176</v>
      </c>
    </row>
    <row r="129" spans="1:47" s="2" customFormat="1" ht="12">
      <c r="A129" s="37"/>
      <c r="B129" s="38"/>
      <c r="C129" s="39"/>
      <c r="D129" s="243" t="s">
        <v>183</v>
      </c>
      <c r="E129" s="39"/>
      <c r="F129" s="244" t="s">
        <v>287</v>
      </c>
      <c r="G129" s="39"/>
      <c r="H129" s="39"/>
      <c r="I129" s="245"/>
      <c r="J129" s="39"/>
      <c r="K129" s="39"/>
      <c r="L129" s="43"/>
      <c r="M129" s="246"/>
      <c r="N129" s="247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183</v>
      </c>
      <c r="AU129" s="15" t="s">
        <v>95</v>
      </c>
    </row>
    <row r="130" spans="1:51" s="13" customFormat="1" ht="12">
      <c r="A130" s="13"/>
      <c r="B130" s="248"/>
      <c r="C130" s="249"/>
      <c r="D130" s="243" t="s">
        <v>246</v>
      </c>
      <c r="E130" s="250" t="s">
        <v>1</v>
      </c>
      <c r="F130" s="251" t="s">
        <v>1177</v>
      </c>
      <c r="G130" s="249"/>
      <c r="H130" s="252">
        <v>42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8" t="s">
        <v>246</v>
      </c>
      <c r="AU130" s="258" t="s">
        <v>95</v>
      </c>
      <c r="AV130" s="13" t="s">
        <v>95</v>
      </c>
      <c r="AW130" s="13" t="s">
        <v>40</v>
      </c>
      <c r="AX130" s="13" t="s">
        <v>93</v>
      </c>
      <c r="AY130" s="258" t="s">
        <v>176</v>
      </c>
    </row>
    <row r="131" spans="1:65" s="2" customFormat="1" ht="24.15" customHeight="1">
      <c r="A131" s="37"/>
      <c r="B131" s="38"/>
      <c r="C131" s="229" t="s">
        <v>95</v>
      </c>
      <c r="D131" s="229" t="s">
        <v>177</v>
      </c>
      <c r="E131" s="230" t="s">
        <v>289</v>
      </c>
      <c r="F131" s="231" t="s">
        <v>290</v>
      </c>
      <c r="G131" s="232" t="s">
        <v>285</v>
      </c>
      <c r="H131" s="233">
        <v>36</v>
      </c>
      <c r="I131" s="234"/>
      <c r="J131" s="235">
        <f>ROUND(I131*H131,2)</f>
        <v>0</v>
      </c>
      <c r="K131" s="236"/>
      <c r="L131" s="43"/>
      <c r="M131" s="237" t="s">
        <v>1</v>
      </c>
      <c r="N131" s="238" t="s">
        <v>50</v>
      </c>
      <c r="O131" s="90"/>
      <c r="P131" s="239">
        <f>O131*H131</f>
        <v>0</v>
      </c>
      <c r="Q131" s="239">
        <v>0</v>
      </c>
      <c r="R131" s="239">
        <f>Q131*H131</f>
        <v>0</v>
      </c>
      <c r="S131" s="239">
        <v>0.316</v>
      </c>
      <c r="T131" s="240">
        <f>S131*H131</f>
        <v>11.376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1" t="s">
        <v>196</v>
      </c>
      <c r="AT131" s="241" t="s">
        <v>177</v>
      </c>
      <c r="AU131" s="241" t="s">
        <v>95</v>
      </c>
      <c r="AY131" s="15" t="s">
        <v>176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5" t="s">
        <v>93</v>
      </c>
      <c r="BK131" s="242">
        <f>ROUND(I131*H131,2)</f>
        <v>0</v>
      </c>
      <c r="BL131" s="15" t="s">
        <v>196</v>
      </c>
      <c r="BM131" s="241" t="s">
        <v>1178</v>
      </c>
    </row>
    <row r="132" spans="1:47" s="2" customFormat="1" ht="12">
      <c r="A132" s="37"/>
      <c r="B132" s="38"/>
      <c r="C132" s="39"/>
      <c r="D132" s="243" t="s">
        <v>183</v>
      </c>
      <c r="E132" s="39"/>
      <c r="F132" s="244" t="s">
        <v>292</v>
      </c>
      <c r="G132" s="39"/>
      <c r="H132" s="39"/>
      <c r="I132" s="245"/>
      <c r="J132" s="39"/>
      <c r="K132" s="39"/>
      <c r="L132" s="43"/>
      <c r="M132" s="246"/>
      <c r="N132" s="247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183</v>
      </c>
      <c r="AU132" s="15" t="s">
        <v>95</v>
      </c>
    </row>
    <row r="133" spans="1:51" s="13" customFormat="1" ht="12">
      <c r="A133" s="13"/>
      <c r="B133" s="248"/>
      <c r="C133" s="249"/>
      <c r="D133" s="243" t="s">
        <v>246</v>
      </c>
      <c r="E133" s="250" t="s">
        <v>1</v>
      </c>
      <c r="F133" s="251" t="s">
        <v>1179</v>
      </c>
      <c r="G133" s="249"/>
      <c r="H133" s="252">
        <v>36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246</v>
      </c>
      <c r="AU133" s="258" t="s">
        <v>95</v>
      </c>
      <c r="AV133" s="13" t="s">
        <v>95</v>
      </c>
      <c r="AW133" s="13" t="s">
        <v>40</v>
      </c>
      <c r="AX133" s="13" t="s">
        <v>85</v>
      </c>
      <c r="AY133" s="258" t="s">
        <v>176</v>
      </c>
    </row>
    <row r="134" spans="1:65" s="2" customFormat="1" ht="24.15" customHeight="1">
      <c r="A134" s="37"/>
      <c r="B134" s="38"/>
      <c r="C134" s="229" t="s">
        <v>129</v>
      </c>
      <c r="D134" s="229" t="s">
        <v>177</v>
      </c>
      <c r="E134" s="230" t="s">
        <v>294</v>
      </c>
      <c r="F134" s="231" t="s">
        <v>295</v>
      </c>
      <c r="G134" s="232" t="s">
        <v>285</v>
      </c>
      <c r="H134" s="233">
        <v>36</v>
      </c>
      <c r="I134" s="234"/>
      <c r="J134" s="235">
        <f>ROUND(I134*H134,2)</f>
        <v>0</v>
      </c>
      <c r="K134" s="236"/>
      <c r="L134" s="43"/>
      <c r="M134" s="237" t="s">
        <v>1</v>
      </c>
      <c r="N134" s="238" t="s">
        <v>50</v>
      </c>
      <c r="O134" s="90"/>
      <c r="P134" s="239">
        <f>O134*H134</f>
        <v>0</v>
      </c>
      <c r="Q134" s="239">
        <v>0</v>
      </c>
      <c r="R134" s="239">
        <f>Q134*H134</f>
        <v>0</v>
      </c>
      <c r="S134" s="239">
        <v>0.098</v>
      </c>
      <c r="T134" s="240">
        <f>S134*H134</f>
        <v>3.528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1" t="s">
        <v>196</v>
      </c>
      <c r="AT134" s="241" t="s">
        <v>177</v>
      </c>
      <c r="AU134" s="241" t="s">
        <v>95</v>
      </c>
      <c r="AY134" s="15" t="s">
        <v>176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5" t="s">
        <v>93</v>
      </c>
      <c r="BK134" s="242">
        <f>ROUND(I134*H134,2)</f>
        <v>0</v>
      </c>
      <c r="BL134" s="15" t="s">
        <v>196</v>
      </c>
      <c r="BM134" s="241" t="s">
        <v>1180</v>
      </c>
    </row>
    <row r="135" spans="1:47" s="2" customFormat="1" ht="12">
      <c r="A135" s="37"/>
      <c r="B135" s="38"/>
      <c r="C135" s="39"/>
      <c r="D135" s="243" t="s">
        <v>183</v>
      </c>
      <c r="E135" s="39"/>
      <c r="F135" s="244" t="s">
        <v>297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183</v>
      </c>
      <c r="AU135" s="15" t="s">
        <v>95</v>
      </c>
    </row>
    <row r="136" spans="1:51" s="13" customFormat="1" ht="12">
      <c r="A136" s="13"/>
      <c r="B136" s="248"/>
      <c r="C136" s="249"/>
      <c r="D136" s="243" t="s">
        <v>246</v>
      </c>
      <c r="E136" s="250" t="s">
        <v>1</v>
      </c>
      <c r="F136" s="251" t="s">
        <v>1179</v>
      </c>
      <c r="G136" s="249"/>
      <c r="H136" s="252">
        <v>36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246</v>
      </c>
      <c r="AU136" s="258" t="s">
        <v>95</v>
      </c>
      <c r="AV136" s="13" t="s">
        <v>95</v>
      </c>
      <c r="AW136" s="13" t="s">
        <v>40</v>
      </c>
      <c r="AX136" s="13" t="s">
        <v>93</v>
      </c>
      <c r="AY136" s="258" t="s">
        <v>176</v>
      </c>
    </row>
    <row r="137" spans="1:65" s="2" customFormat="1" ht="16.5" customHeight="1">
      <c r="A137" s="37"/>
      <c r="B137" s="38"/>
      <c r="C137" s="229" t="s">
        <v>196</v>
      </c>
      <c r="D137" s="229" t="s">
        <v>177</v>
      </c>
      <c r="E137" s="230" t="s">
        <v>298</v>
      </c>
      <c r="F137" s="231" t="s">
        <v>299</v>
      </c>
      <c r="G137" s="232" t="s">
        <v>300</v>
      </c>
      <c r="H137" s="233">
        <v>5</v>
      </c>
      <c r="I137" s="234"/>
      <c r="J137" s="235">
        <f>ROUND(I137*H137,2)</f>
        <v>0</v>
      </c>
      <c r="K137" s="236"/>
      <c r="L137" s="43"/>
      <c r="M137" s="237" t="s">
        <v>1</v>
      </c>
      <c r="N137" s="238" t="s">
        <v>50</v>
      </c>
      <c r="O137" s="90"/>
      <c r="P137" s="239">
        <f>O137*H137</f>
        <v>0</v>
      </c>
      <c r="Q137" s="239">
        <v>0.00719</v>
      </c>
      <c r="R137" s="239">
        <f>Q137*H137</f>
        <v>0.03595</v>
      </c>
      <c r="S137" s="239">
        <v>0</v>
      </c>
      <c r="T137" s="24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1" t="s">
        <v>196</v>
      </c>
      <c r="AT137" s="241" t="s">
        <v>177</v>
      </c>
      <c r="AU137" s="241" t="s">
        <v>95</v>
      </c>
      <c r="AY137" s="15" t="s">
        <v>176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5" t="s">
        <v>93</v>
      </c>
      <c r="BK137" s="242">
        <f>ROUND(I137*H137,2)</f>
        <v>0</v>
      </c>
      <c r="BL137" s="15" t="s">
        <v>196</v>
      </c>
      <c r="BM137" s="241" t="s">
        <v>1181</v>
      </c>
    </row>
    <row r="138" spans="1:47" s="2" customFormat="1" ht="12">
      <c r="A138" s="37"/>
      <c r="B138" s="38"/>
      <c r="C138" s="39"/>
      <c r="D138" s="243" t="s">
        <v>183</v>
      </c>
      <c r="E138" s="39"/>
      <c r="F138" s="244" t="s">
        <v>302</v>
      </c>
      <c r="G138" s="39"/>
      <c r="H138" s="39"/>
      <c r="I138" s="245"/>
      <c r="J138" s="39"/>
      <c r="K138" s="39"/>
      <c r="L138" s="43"/>
      <c r="M138" s="246"/>
      <c r="N138" s="247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183</v>
      </c>
      <c r="AU138" s="15" t="s">
        <v>95</v>
      </c>
    </row>
    <row r="139" spans="1:51" s="13" customFormat="1" ht="12">
      <c r="A139" s="13"/>
      <c r="B139" s="248"/>
      <c r="C139" s="249"/>
      <c r="D139" s="243" t="s">
        <v>246</v>
      </c>
      <c r="E139" s="250" t="s">
        <v>1</v>
      </c>
      <c r="F139" s="251" t="s">
        <v>175</v>
      </c>
      <c r="G139" s="249"/>
      <c r="H139" s="252">
        <v>5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246</v>
      </c>
      <c r="AU139" s="258" t="s">
        <v>95</v>
      </c>
      <c r="AV139" s="13" t="s">
        <v>95</v>
      </c>
      <c r="AW139" s="13" t="s">
        <v>40</v>
      </c>
      <c r="AX139" s="13" t="s">
        <v>93</v>
      </c>
      <c r="AY139" s="258" t="s">
        <v>176</v>
      </c>
    </row>
    <row r="140" spans="1:65" s="2" customFormat="1" ht="24.15" customHeight="1">
      <c r="A140" s="37"/>
      <c r="B140" s="38"/>
      <c r="C140" s="229" t="s">
        <v>175</v>
      </c>
      <c r="D140" s="229" t="s">
        <v>177</v>
      </c>
      <c r="E140" s="230" t="s">
        <v>304</v>
      </c>
      <c r="F140" s="231" t="s">
        <v>305</v>
      </c>
      <c r="G140" s="232" t="s">
        <v>306</v>
      </c>
      <c r="H140" s="233">
        <v>8</v>
      </c>
      <c r="I140" s="234"/>
      <c r="J140" s="235">
        <f>ROUND(I140*H140,2)</f>
        <v>0</v>
      </c>
      <c r="K140" s="236"/>
      <c r="L140" s="43"/>
      <c r="M140" s="237" t="s">
        <v>1</v>
      </c>
      <c r="N140" s="238" t="s">
        <v>50</v>
      </c>
      <c r="O140" s="90"/>
      <c r="P140" s="239">
        <f>O140*H140</f>
        <v>0</v>
      </c>
      <c r="Q140" s="239">
        <v>4E-05</v>
      </c>
      <c r="R140" s="239">
        <f>Q140*H140</f>
        <v>0.00032</v>
      </c>
      <c r="S140" s="239">
        <v>0</v>
      </c>
      <c r="T140" s="24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196</v>
      </c>
      <c r="AT140" s="241" t="s">
        <v>177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196</v>
      </c>
      <c r="BM140" s="241" t="s">
        <v>1182</v>
      </c>
    </row>
    <row r="141" spans="1:47" s="2" customFormat="1" ht="12">
      <c r="A141" s="37"/>
      <c r="B141" s="38"/>
      <c r="C141" s="39"/>
      <c r="D141" s="243" t="s">
        <v>183</v>
      </c>
      <c r="E141" s="39"/>
      <c r="F141" s="244" t="s">
        <v>308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183</v>
      </c>
      <c r="AU141" s="15" t="s">
        <v>95</v>
      </c>
    </row>
    <row r="142" spans="1:51" s="13" customFormat="1" ht="12">
      <c r="A142" s="13"/>
      <c r="B142" s="248"/>
      <c r="C142" s="249"/>
      <c r="D142" s="243" t="s">
        <v>246</v>
      </c>
      <c r="E142" s="250" t="s">
        <v>1</v>
      </c>
      <c r="F142" s="251" t="s">
        <v>863</v>
      </c>
      <c r="G142" s="249"/>
      <c r="H142" s="252">
        <v>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246</v>
      </c>
      <c r="AU142" s="258" t="s">
        <v>95</v>
      </c>
      <c r="AV142" s="13" t="s">
        <v>95</v>
      </c>
      <c r="AW142" s="13" t="s">
        <v>40</v>
      </c>
      <c r="AX142" s="13" t="s">
        <v>93</v>
      </c>
      <c r="AY142" s="258" t="s">
        <v>176</v>
      </c>
    </row>
    <row r="143" spans="1:65" s="2" customFormat="1" ht="24.15" customHeight="1">
      <c r="A143" s="37"/>
      <c r="B143" s="38"/>
      <c r="C143" s="229" t="s">
        <v>204</v>
      </c>
      <c r="D143" s="229" t="s">
        <v>177</v>
      </c>
      <c r="E143" s="230" t="s">
        <v>310</v>
      </c>
      <c r="F143" s="231" t="s">
        <v>311</v>
      </c>
      <c r="G143" s="232" t="s">
        <v>312</v>
      </c>
      <c r="H143" s="233">
        <v>2</v>
      </c>
      <c r="I143" s="234"/>
      <c r="J143" s="235">
        <f>ROUND(I143*H143,2)</f>
        <v>0</v>
      </c>
      <c r="K143" s="236"/>
      <c r="L143" s="43"/>
      <c r="M143" s="237" t="s">
        <v>1</v>
      </c>
      <c r="N143" s="238" t="s">
        <v>50</v>
      </c>
      <c r="O143" s="90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1" t="s">
        <v>196</v>
      </c>
      <c r="AT143" s="241" t="s">
        <v>177</v>
      </c>
      <c r="AU143" s="241" t="s">
        <v>95</v>
      </c>
      <c r="AY143" s="15" t="s">
        <v>176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5" t="s">
        <v>93</v>
      </c>
      <c r="BK143" s="242">
        <f>ROUND(I143*H143,2)</f>
        <v>0</v>
      </c>
      <c r="BL143" s="15" t="s">
        <v>196</v>
      </c>
      <c r="BM143" s="241" t="s">
        <v>1183</v>
      </c>
    </row>
    <row r="144" spans="1:47" s="2" customFormat="1" ht="12">
      <c r="A144" s="37"/>
      <c r="B144" s="38"/>
      <c r="C144" s="39"/>
      <c r="D144" s="243" t="s">
        <v>183</v>
      </c>
      <c r="E144" s="39"/>
      <c r="F144" s="244" t="s">
        <v>314</v>
      </c>
      <c r="G144" s="39"/>
      <c r="H144" s="39"/>
      <c r="I144" s="245"/>
      <c r="J144" s="39"/>
      <c r="K144" s="39"/>
      <c r="L144" s="43"/>
      <c r="M144" s="246"/>
      <c r="N144" s="24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183</v>
      </c>
      <c r="AU144" s="15" t="s">
        <v>95</v>
      </c>
    </row>
    <row r="145" spans="1:51" s="13" customFormat="1" ht="12">
      <c r="A145" s="13"/>
      <c r="B145" s="248"/>
      <c r="C145" s="249"/>
      <c r="D145" s="243" t="s">
        <v>246</v>
      </c>
      <c r="E145" s="250" t="s">
        <v>1</v>
      </c>
      <c r="F145" s="251" t="s">
        <v>95</v>
      </c>
      <c r="G145" s="249"/>
      <c r="H145" s="252">
        <v>2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246</v>
      </c>
      <c r="AU145" s="258" t="s">
        <v>95</v>
      </c>
      <c r="AV145" s="13" t="s">
        <v>95</v>
      </c>
      <c r="AW145" s="13" t="s">
        <v>40</v>
      </c>
      <c r="AX145" s="13" t="s">
        <v>93</v>
      </c>
      <c r="AY145" s="258" t="s">
        <v>176</v>
      </c>
    </row>
    <row r="146" spans="1:65" s="2" customFormat="1" ht="16.5" customHeight="1">
      <c r="A146" s="37"/>
      <c r="B146" s="38"/>
      <c r="C146" s="263" t="s">
        <v>208</v>
      </c>
      <c r="D146" s="263" t="s">
        <v>320</v>
      </c>
      <c r="E146" s="264" t="s">
        <v>321</v>
      </c>
      <c r="F146" s="265" t="s">
        <v>322</v>
      </c>
      <c r="G146" s="266" t="s">
        <v>323</v>
      </c>
      <c r="H146" s="267">
        <v>34.822</v>
      </c>
      <c r="I146" s="268"/>
      <c r="J146" s="269">
        <f>ROUND(I146*H146,2)</f>
        <v>0</v>
      </c>
      <c r="K146" s="270"/>
      <c r="L146" s="271"/>
      <c r="M146" s="272" t="s">
        <v>1</v>
      </c>
      <c r="N146" s="273" t="s">
        <v>50</v>
      </c>
      <c r="O146" s="90"/>
      <c r="P146" s="239">
        <f>O146*H146</f>
        <v>0</v>
      </c>
      <c r="Q146" s="239">
        <v>1</v>
      </c>
      <c r="R146" s="239">
        <f>Q146*H146</f>
        <v>34.822</v>
      </c>
      <c r="S146" s="239">
        <v>0</v>
      </c>
      <c r="T146" s="24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1" t="s">
        <v>213</v>
      </c>
      <c r="AT146" s="241" t="s">
        <v>320</v>
      </c>
      <c r="AU146" s="241" t="s">
        <v>95</v>
      </c>
      <c r="AY146" s="15" t="s">
        <v>176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5" t="s">
        <v>93</v>
      </c>
      <c r="BK146" s="242">
        <f>ROUND(I146*H146,2)</f>
        <v>0</v>
      </c>
      <c r="BL146" s="15" t="s">
        <v>196</v>
      </c>
      <c r="BM146" s="241" t="s">
        <v>1184</v>
      </c>
    </row>
    <row r="147" spans="1:47" s="2" customFormat="1" ht="12">
      <c r="A147" s="37"/>
      <c r="B147" s="38"/>
      <c r="C147" s="39"/>
      <c r="D147" s="243" t="s">
        <v>183</v>
      </c>
      <c r="E147" s="39"/>
      <c r="F147" s="244" t="s">
        <v>322</v>
      </c>
      <c r="G147" s="39"/>
      <c r="H147" s="39"/>
      <c r="I147" s="245"/>
      <c r="J147" s="39"/>
      <c r="K147" s="39"/>
      <c r="L147" s="43"/>
      <c r="M147" s="246"/>
      <c r="N147" s="24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183</v>
      </c>
      <c r="AU147" s="15" t="s">
        <v>95</v>
      </c>
    </row>
    <row r="148" spans="1:51" s="13" customFormat="1" ht="12">
      <c r="A148" s="13"/>
      <c r="B148" s="248"/>
      <c r="C148" s="249"/>
      <c r="D148" s="243" t="s">
        <v>246</v>
      </c>
      <c r="E148" s="250" t="s">
        <v>1</v>
      </c>
      <c r="F148" s="251" t="s">
        <v>1185</v>
      </c>
      <c r="G148" s="249"/>
      <c r="H148" s="252">
        <v>-1.178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246</v>
      </c>
      <c r="AU148" s="258" t="s">
        <v>95</v>
      </c>
      <c r="AV148" s="13" t="s">
        <v>95</v>
      </c>
      <c r="AW148" s="13" t="s">
        <v>40</v>
      </c>
      <c r="AX148" s="13" t="s">
        <v>85</v>
      </c>
      <c r="AY148" s="258" t="s">
        <v>176</v>
      </c>
    </row>
    <row r="149" spans="1:51" s="13" customFormat="1" ht="12">
      <c r="A149" s="13"/>
      <c r="B149" s="248"/>
      <c r="C149" s="249"/>
      <c r="D149" s="243" t="s">
        <v>246</v>
      </c>
      <c r="E149" s="250" t="s">
        <v>1</v>
      </c>
      <c r="F149" s="251" t="s">
        <v>1186</v>
      </c>
      <c r="G149" s="249"/>
      <c r="H149" s="252">
        <v>36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246</v>
      </c>
      <c r="AU149" s="258" t="s">
        <v>95</v>
      </c>
      <c r="AV149" s="13" t="s">
        <v>95</v>
      </c>
      <c r="AW149" s="13" t="s">
        <v>40</v>
      </c>
      <c r="AX149" s="13" t="s">
        <v>85</v>
      </c>
      <c r="AY149" s="258" t="s">
        <v>176</v>
      </c>
    </row>
    <row r="150" spans="1:65" s="2" customFormat="1" ht="24.15" customHeight="1">
      <c r="A150" s="37"/>
      <c r="B150" s="38"/>
      <c r="C150" s="229" t="s">
        <v>213</v>
      </c>
      <c r="D150" s="229" t="s">
        <v>177</v>
      </c>
      <c r="E150" s="230" t="s">
        <v>315</v>
      </c>
      <c r="F150" s="231" t="s">
        <v>316</v>
      </c>
      <c r="G150" s="232" t="s">
        <v>300</v>
      </c>
      <c r="H150" s="233">
        <v>3</v>
      </c>
      <c r="I150" s="234"/>
      <c r="J150" s="235">
        <f>ROUND(I150*H150,2)</f>
        <v>0</v>
      </c>
      <c r="K150" s="236"/>
      <c r="L150" s="43"/>
      <c r="M150" s="237" t="s">
        <v>1</v>
      </c>
      <c r="N150" s="238" t="s">
        <v>50</v>
      </c>
      <c r="O150" s="90"/>
      <c r="P150" s="239">
        <f>O150*H150</f>
        <v>0</v>
      </c>
      <c r="Q150" s="239">
        <v>0.00868</v>
      </c>
      <c r="R150" s="239">
        <f>Q150*H150</f>
        <v>0.02604</v>
      </c>
      <c r="S150" s="239">
        <v>0</v>
      </c>
      <c r="T150" s="24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1" t="s">
        <v>196</v>
      </c>
      <c r="AT150" s="241" t="s">
        <v>177</v>
      </c>
      <c r="AU150" s="241" t="s">
        <v>95</v>
      </c>
      <c r="AY150" s="15" t="s">
        <v>176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5" t="s">
        <v>93</v>
      </c>
      <c r="BK150" s="242">
        <f>ROUND(I150*H150,2)</f>
        <v>0</v>
      </c>
      <c r="BL150" s="15" t="s">
        <v>196</v>
      </c>
      <c r="BM150" s="241" t="s">
        <v>1187</v>
      </c>
    </row>
    <row r="151" spans="1:47" s="2" customFormat="1" ht="12">
      <c r="A151" s="37"/>
      <c r="B151" s="38"/>
      <c r="C151" s="39"/>
      <c r="D151" s="243" t="s">
        <v>183</v>
      </c>
      <c r="E151" s="39"/>
      <c r="F151" s="244" t="s">
        <v>318</v>
      </c>
      <c r="G151" s="39"/>
      <c r="H151" s="39"/>
      <c r="I151" s="245"/>
      <c r="J151" s="39"/>
      <c r="K151" s="39"/>
      <c r="L151" s="43"/>
      <c r="M151" s="246"/>
      <c r="N151" s="24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183</v>
      </c>
      <c r="AU151" s="15" t="s">
        <v>95</v>
      </c>
    </row>
    <row r="152" spans="1:51" s="13" customFormat="1" ht="12">
      <c r="A152" s="13"/>
      <c r="B152" s="248"/>
      <c r="C152" s="249"/>
      <c r="D152" s="243" t="s">
        <v>246</v>
      </c>
      <c r="E152" s="250" t="s">
        <v>1</v>
      </c>
      <c r="F152" s="251" t="s">
        <v>129</v>
      </c>
      <c r="G152" s="249"/>
      <c r="H152" s="252">
        <v>3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246</v>
      </c>
      <c r="AU152" s="258" t="s">
        <v>95</v>
      </c>
      <c r="AV152" s="13" t="s">
        <v>95</v>
      </c>
      <c r="AW152" s="13" t="s">
        <v>40</v>
      </c>
      <c r="AX152" s="13" t="s">
        <v>93</v>
      </c>
      <c r="AY152" s="258" t="s">
        <v>176</v>
      </c>
    </row>
    <row r="153" spans="1:65" s="2" customFormat="1" ht="24.15" customHeight="1">
      <c r="A153" s="37"/>
      <c r="B153" s="38"/>
      <c r="C153" s="229" t="s">
        <v>218</v>
      </c>
      <c r="D153" s="229" t="s">
        <v>177</v>
      </c>
      <c r="E153" s="230" t="s">
        <v>327</v>
      </c>
      <c r="F153" s="231" t="s">
        <v>328</v>
      </c>
      <c r="G153" s="232" t="s">
        <v>300</v>
      </c>
      <c r="H153" s="233">
        <v>5</v>
      </c>
      <c r="I153" s="234"/>
      <c r="J153" s="235">
        <f>ROUND(I153*H153,2)</f>
        <v>0</v>
      </c>
      <c r="K153" s="236"/>
      <c r="L153" s="43"/>
      <c r="M153" s="237" t="s">
        <v>1</v>
      </c>
      <c r="N153" s="238" t="s">
        <v>50</v>
      </c>
      <c r="O153" s="90"/>
      <c r="P153" s="239">
        <f>O153*H153</f>
        <v>0</v>
      </c>
      <c r="Q153" s="239">
        <v>0.0369</v>
      </c>
      <c r="R153" s="239">
        <f>Q153*H153</f>
        <v>0.1845</v>
      </c>
      <c r="S153" s="239">
        <v>0</v>
      </c>
      <c r="T153" s="24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1" t="s">
        <v>196</v>
      </c>
      <c r="AT153" s="241" t="s">
        <v>177</v>
      </c>
      <c r="AU153" s="241" t="s">
        <v>95</v>
      </c>
      <c r="AY153" s="15" t="s">
        <v>176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5" t="s">
        <v>93</v>
      </c>
      <c r="BK153" s="242">
        <f>ROUND(I153*H153,2)</f>
        <v>0</v>
      </c>
      <c r="BL153" s="15" t="s">
        <v>196</v>
      </c>
      <c r="BM153" s="241" t="s">
        <v>1188</v>
      </c>
    </row>
    <row r="154" spans="1:47" s="2" customFormat="1" ht="12">
      <c r="A154" s="37"/>
      <c r="B154" s="38"/>
      <c r="C154" s="39"/>
      <c r="D154" s="243" t="s">
        <v>183</v>
      </c>
      <c r="E154" s="39"/>
      <c r="F154" s="244" t="s">
        <v>330</v>
      </c>
      <c r="G154" s="39"/>
      <c r="H154" s="39"/>
      <c r="I154" s="245"/>
      <c r="J154" s="39"/>
      <c r="K154" s="39"/>
      <c r="L154" s="43"/>
      <c r="M154" s="246"/>
      <c r="N154" s="24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183</v>
      </c>
      <c r="AU154" s="15" t="s">
        <v>95</v>
      </c>
    </row>
    <row r="155" spans="1:51" s="13" customFormat="1" ht="12">
      <c r="A155" s="13"/>
      <c r="B155" s="248"/>
      <c r="C155" s="249"/>
      <c r="D155" s="243" t="s">
        <v>246</v>
      </c>
      <c r="E155" s="250" t="s">
        <v>1</v>
      </c>
      <c r="F155" s="251" t="s">
        <v>175</v>
      </c>
      <c r="G155" s="249"/>
      <c r="H155" s="252">
        <v>5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246</v>
      </c>
      <c r="AU155" s="258" t="s">
        <v>95</v>
      </c>
      <c r="AV155" s="13" t="s">
        <v>95</v>
      </c>
      <c r="AW155" s="13" t="s">
        <v>40</v>
      </c>
      <c r="AX155" s="13" t="s">
        <v>93</v>
      </c>
      <c r="AY155" s="258" t="s">
        <v>176</v>
      </c>
    </row>
    <row r="156" spans="1:65" s="2" customFormat="1" ht="24.15" customHeight="1">
      <c r="A156" s="37"/>
      <c r="B156" s="38"/>
      <c r="C156" s="229" t="s">
        <v>223</v>
      </c>
      <c r="D156" s="229" t="s">
        <v>177</v>
      </c>
      <c r="E156" s="230" t="s">
        <v>332</v>
      </c>
      <c r="F156" s="231" t="s">
        <v>333</v>
      </c>
      <c r="G156" s="232" t="s">
        <v>334</v>
      </c>
      <c r="H156" s="233">
        <v>11.25</v>
      </c>
      <c r="I156" s="234"/>
      <c r="J156" s="235">
        <f>ROUND(I156*H156,2)</f>
        <v>0</v>
      </c>
      <c r="K156" s="236"/>
      <c r="L156" s="43"/>
      <c r="M156" s="237" t="s">
        <v>1</v>
      </c>
      <c r="N156" s="238" t="s">
        <v>50</v>
      </c>
      <c r="O156" s="90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1" t="s">
        <v>196</v>
      </c>
      <c r="AT156" s="241" t="s">
        <v>177</v>
      </c>
      <c r="AU156" s="241" t="s">
        <v>95</v>
      </c>
      <c r="AY156" s="15" t="s">
        <v>176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5" t="s">
        <v>93</v>
      </c>
      <c r="BK156" s="242">
        <f>ROUND(I156*H156,2)</f>
        <v>0</v>
      </c>
      <c r="BL156" s="15" t="s">
        <v>196</v>
      </c>
      <c r="BM156" s="241" t="s">
        <v>1189</v>
      </c>
    </row>
    <row r="157" spans="1:47" s="2" customFormat="1" ht="12">
      <c r="A157" s="37"/>
      <c r="B157" s="38"/>
      <c r="C157" s="39"/>
      <c r="D157" s="243" t="s">
        <v>183</v>
      </c>
      <c r="E157" s="39"/>
      <c r="F157" s="244" t="s">
        <v>336</v>
      </c>
      <c r="G157" s="39"/>
      <c r="H157" s="39"/>
      <c r="I157" s="245"/>
      <c r="J157" s="39"/>
      <c r="K157" s="39"/>
      <c r="L157" s="43"/>
      <c r="M157" s="246"/>
      <c r="N157" s="24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183</v>
      </c>
      <c r="AU157" s="15" t="s">
        <v>95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1190</v>
      </c>
      <c r="G158" s="249"/>
      <c r="H158" s="252">
        <v>11.25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93</v>
      </c>
      <c r="AY158" s="258" t="s">
        <v>176</v>
      </c>
    </row>
    <row r="159" spans="1:65" s="2" customFormat="1" ht="24.15" customHeight="1">
      <c r="A159" s="37"/>
      <c r="B159" s="38"/>
      <c r="C159" s="229" t="s">
        <v>228</v>
      </c>
      <c r="D159" s="229" t="s">
        <v>177</v>
      </c>
      <c r="E159" s="230" t="s">
        <v>338</v>
      </c>
      <c r="F159" s="231" t="s">
        <v>339</v>
      </c>
      <c r="G159" s="232" t="s">
        <v>285</v>
      </c>
      <c r="H159" s="233">
        <v>10</v>
      </c>
      <c r="I159" s="234"/>
      <c r="J159" s="235">
        <f>ROUND(I159*H159,2)</f>
        <v>0</v>
      </c>
      <c r="K159" s="236"/>
      <c r="L159" s="43"/>
      <c r="M159" s="237" t="s">
        <v>1</v>
      </c>
      <c r="N159" s="238" t="s">
        <v>50</v>
      </c>
      <c r="O159" s="90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196</v>
      </c>
      <c r="AT159" s="241" t="s">
        <v>177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196</v>
      </c>
      <c r="BM159" s="241" t="s">
        <v>1191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341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51" s="13" customFormat="1" ht="12">
      <c r="A161" s="13"/>
      <c r="B161" s="248"/>
      <c r="C161" s="249"/>
      <c r="D161" s="243" t="s">
        <v>246</v>
      </c>
      <c r="E161" s="250" t="s">
        <v>1</v>
      </c>
      <c r="F161" s="251" t="s">
        <v>1192</v>
      </c>
      <c r="G161" s="249"/>
      <c r="H161" s="252">
        <v>10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246</v>
      </c>
      <c r="AU161" s="258" t="s">
        <v>95</v>
      </c>
      <c r="AV161" s="13" t="s">
        <v>95</v>
      </c>
      <c r="AW161" s="13" t="s">
        <v>40</v>
      </c>
      <c r="AX161" s="13" t="s">
        <v>93</v>
      </c>
      <c r="AY161" s="258" t="s">
        <v>176</v>
      </c>
    </row>
    <row r="162" spans="1:65" s="2" customFormat="1" ht="33" customHeight="1">
      <c r="A162" s="37"/>
      <c r="B162" s="38"/>
      <c r="C162" s="229" t="s">
        <v>234</v>
      </c>
      <c r="D162" s="229" t="s">
        <v>177</v>
      </c>
      <c r="E162" s="230" t="s">
        <v>343</v>
      </c>
      <c r="F162" s="231" t="s">
        <v>1193</v>
      </c>
      <c r="G162" s="232" t="s">
        <v>334</v>
      </c>
      <c r="H162" s="233">
        <v>18.63</v>
      </c>
      <c r="I162" s="234"/>
      <c r="J162" s="235">
        <f>ROUND(I162*H162,2)</f>
        <v>0</v>
      </c>
      <c r="K162" s="236"/>
      <c r="L162" s="43"/>
      <c r="M162" s="237" t="s">
        <v>1</v>
      </c>
      <c r="N162" s="238" t="s">
        <v>50</v>
      </c>
      <c r="O162" s="90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1" t="s">
        <v>196</v>
      </c>
      <c r="AT162" s="241" t="s">
        <v>177</v>
      </c>
      <c r="AU162" s="241" t="s">
        <v>95</v>
      </c>
      <c r="AY162" s="15" t="s">
        <v>176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5" t="s">
        <v>93</v>
      </c>
      <c r="BK162" s="242">
        <f>ROUND(I162*H162,2)</f>
        <v>0</v>
      </c>
      <c r="BL162" s="15" t="s">
        <v>196</v>
      </c>
      <c r="BM162" s="241" t="s">
        <v>1194</v>
      </c>
    </row>
    <row r="163" spans="1:47" s="2" customFormat="1" ht="12">
      <c r="A163" s="37"/>
      <c r="B163" s="38"/>
      <c r="C163" s="39"/>
      <c r="D163" s="243" t="s">
        <v>183</v>
      </c>
      <c r="E163" s="39"/>
      <c r="F163" s="244" t="s">
        <v>346</v>
      </c>
      <c r="G163" s="39"/>
      <c r="H163" s="39"/>
      <c r="I163" s="245"/>
      <c r="J163" s="39"/>
      <c r="K163" s="39"/>
      <c r="L163" s="43"/>
      <c r="M163" s="246"/>
      <c r="N163" s="24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183</v>
      </c>
      <c r="AU163" s="15" t="s">
        <v>95</v>
      </c>
    </row>
    <row r="164" spans="1:51" s="13" customFormat="1" ht="12">
      <c r="A164" s="13"/>
      <c r="B164" s="248"/>
      <c r="C164" s="249"/>
      <c r="D164" s="243" t="s">
        <v>246</v>
      </c>
      <c r="E164" s="250" t="s">
        <v>1</v>
      </c>
      <c r="F164" s="251" t="s">
        <v>1195</v>
      </c>
      <c r="G164" s="249"/>
      <c r="H164" s="252">
        <v>22.95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246</v>
      </c>
      <c r="AU164" s="258" t="s">
        <v>95</v>
      </c>
      <c r="AV164" s="13" t="s">
        <v>95</v>
      </c>
      <c r="AW164" s="13" t="s">
        <v>40</v>
      </c>
      <c r="AX164" s="13" t="s">
        <v>85</v>
      </c>
      <c r="AY164" s="258" t="s">
        <v>176</v>
      </c>
    </row>
    <row r="165" spans="1:51" s="13" customFormat="1" ht="12">
      <c r="A165" s="13"/>
      <c r="B165" s="248"/>
      <c r="C165" s="249"/>
      <c r="D165" s="243" t="s">
        <v>246</v>
      </c>
      <c r="E165" s="250" t="s">
        <v>1</v>
      </c>
      <c r="F165" s="251" t="s">
        <v>1196</v>
      </c>
      <c r="G165" s="249"/>
      <c r="H165" s="252">
        <v>-4.32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246</v>
      </c>
      <c r="AU165" s="258" t="s">
        <v>95</v>
      </c>
      <c r="AV165" s="13" t="s">
        <v>95</v>
      </c>
      <c r="AW165" s="13" t="s">
        <v>40</v>
      </c>
      <c r="AX165" s="13" t="s">
        <v>85</v>
      </c>
      <c r="AY165" s="258" t="s">
        <v>176</v>
      </c>
    </row>
    <row r="166" spans="1:65" s="2" customFormat="1" ht="37.8" customHeight="1">
      <c r="A166" s="37"/>
      <c r="B166" s="38"/>
      <c r="C166" s="229" t="s">
        <v>242</v>
      </c>
      <c r="D166" s="229" t="s">
        <v>177</v>
      </c>
      <c r="E166" s="230" t="s">
        <v>349</v>
      </c>
      <c r="F166" s="231" t="s">
        <v>350</v>
      </c>
      <c r="G166" s="232" t="s">
        <v>334</v>
      </c>
      <c r="H166" s="233">
        <v>2</v>
      </c>
      <c r="I166" s="234"/>
      <c r="J166" s="235">
        <f>ROUND(I166*H166,2)</f>
        <v>0</v>
      </c>
      <c r="K166" s="236"/>
      <c r="L166" s="43"/>
      <c r="M166" s="237" t="s">
        <v>1</v>
      </c>
      <c r="N166" s="238" t="s">
        <v>50</v>
      </c>
      <c r="O166" s="90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1" t="s">
        <v>196</v>
      </c>
      <c r="AT166" s="241" t="s">
        <v>177</v>
      </c>
      <c r="AU166" s="241" t="s">
        <v>95</v>
      </c>
      <c r="AY166" s="15" t="s">
        <v>176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5" t="s">
        <v>93</v>
      </c>
      <c r="BK166" s="242">
        <f>ROUND(I166*H166,2)</f>
        <v>0</v>
      </c>
      <c r="BL166" s="15" t="s">
        <v>196</v>
      </c>
      <c r="BM166" s="241" t="s">
        <v>1197</v>
      </c>
    </row>
    <row r="167" spans="1:47" s="2" customFormat="1" ht="12">
      <c r="A167" s="37"/>
      <c r="B167" s="38"/>
      <c r="C167" s="39"/>
      <c r="D167" s="243" t="s">
        <v>183</v>
      </c>
      <c r="E167" s="39"/>
      <c r="F167" s="244" t="s">
        <v>352</v>
      </c>
      <c r="G167" s="39"/>
      <c r="H167" s="39"/>
      <c r="I167" s="245"/>
      <c r="J167" s="39"/>
      <c r="K167" s="39"/>
      <c r="L167" s="43"/>
      <c r="M167" s="246"/>
      <c r="N167" s="24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183</v>
      </c>
      <c r="AU167" s="15" t="s">
        <v>95</v>
      </c>
    </row>
    <row r="168" spans="1:51" s="13" customFormat="1" ht="12">
      <c r="A168" s="13"/>
      <c r="B168" s="248"/>
      <c r="C168" s="249"/>
      <c r="D168" s="243" t="s">
        <v>246</v>
      </c>
      <c r="E168" s="250" t="s">
        <v>1</v>
      </c>
      <c r="F168" s="251" t="s">
        <v>95</v>
      </c>
      <c r="G168" s="249"/>
      <c r="H168" s="252">
        <v>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8" t="s">
        <v>246</v>
      </c>
      <c r="AU168" s="258" t="s">
        <v>95</v>
      </c>
      <c r="AV168" s="13" t="s">
        <v>95</v>
      </c>
      <c r="AW168" s="13" t="s">
        <v>40</v>
      </c>
      <c r="AX168" s="13" t="s">
        <v>93</v>
      </c>
      <c r="AY168" s="258" t="s">
        <v>176</v>
      </c>
    </row>
    <row r="169" spans="1:65" s="2" customFormat="1" ht="33" customHeight="1">
      <c r="A169" s="37"/>
      <c r="B169" s="38"/>
      <c r="C169" s="229" t="s">
        <v>249</v>
      </c>
      <c r="D169" s="229" t="s">
        <v>177</v>
      </c>
      <c r="E169" s="230" t="s">
        <v>354</v>
      </c>
      <c r="F169" s="231" t="s">
        <v>1198</v>
      </c>
      <c r="G169" s="232" t="s">
        <v>334</v>
      </c>
      <c r="H169" s="233">
        <v>16.63</v>
      </c>
      <c r="I169" s="234"/>
      <c r="J169" s="235">
        <f>ROUND(I169*H169,2)</f>
        <v>0</v>
      </c>
      <c r="K169" s="236"/>
      <c r="L169" s="43"/>
      <c r="M169" s="237" t="s">
        <v>1</v>
      </c>
      <c r="N169" s="238" t="s">
        <v>50</v>
      </c>
      <c r="O169" s="90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1" t="s">
        <v>196</v>
      </c>
      <c r="AT169" s="241" t="s">
        <v>177</v>
      </c>
      <c r="AU169" s="241" t="s">
        <v>95</v>
      </c>
      <c r="AY169" s="15" t="s">
        <v>176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5" t="s">
        <v>93</v>
      </c>
      <c r="BK169" s="242">
        <f>ROUND(I169*H169,2)</f>
        <v>0</v>
      </c>
      <c r="BL169" s="15" t="s">
        <v>196</v>
      </c>
      <c r="BM169" s="241" t="s">
        <v>1199</v>
      </c>
    </row>
    <row r="170" spans="1:47" s="2" customFormat="1" ht="12">
      <c r="A170" s="37"/>
      <c r="B170" s="38"/>
      <c r="C170" s="39"/>
      <c r="D170" s="243" t="s">
        <v>183</v>
      </c>
      <c r="E170" s="39"/>
      <c r="F170" s="244" t="s">
        <v>357</v>
      </c>
      <c r="G170" s="39"/>
      <c r="H170" s="39"/>
      <c r="I170" s="245"/>
      <c r="J170" s="39"/>
      <c r="K170" s="39"/>
      <c r="L170" s="43"/>
      <c r="M170" s="246"/>
      <c r="N170" s="247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5" t="s">
        <v>183</v>
      </c>
      <c r="AU170" s="15" t="s">
        <v>95</v>
      </c>
    </row>
    <row r="171" spans="1:51" s="13" customFormat="1" ht="12">
      <c r="A171" s="13"/>
      <c r="B171" s="248"/>
      <c r="C171" s="249"/>
      <c r="D171" s="243" t="s">
        <v>246</v>
      </c>
      <c r="E171" s="250" t="s">
        <v>1</v>
      </c>
      <c r="F171" s="251" t="s">
        <v>1200</v>
      </c>
      <c r="G171" s="249"/>
      <c r="H171" s="252">
        <v>20.95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8" t="s">
        <v>246</v>
      </c>
      <c r="AU171" s="258" t="s">
        <v>95</v>
      </c>
      <c r="AV171" s="13" t="s">
        <v>95</v>
      </c>
      <c r="AW171" s="13" t="s">
        <v>40</v>
      </c>
      <c r="AX171" s="13" t="s">
        <v>85</v>
      </c>
      <c r="AY171" s="258" t="s">
        <v>176</v>
      </c>
    </row>
    <row r="172" spans="1:51" s="13" customFormat="1" ht="12">
      <c r="A172" s="13"/>
      <c r="B172" s="248"/>
      <c r="C172" s="249"/>
      <c r="D172" s="243" t="s">
        <v>246</v>
      </c>
      <c r="E172" s="250" t="s">
        <v>1</v>
      </c>
      <c r="F172" s="251" t="s">
        <v>1201</v>
      </c>
      <c r="G172" s="249"/>
      <c r="H172" s="252">
        <v>-4.32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246</v>
      </c>
      <c r="AU172" s="258" t="s">
        <v>95</v>
      </c>
      <c r="AV172" s="13" t="s">
        <v>95</v>
      </c>
      <c r="AW172" s="13" t="s">
        <v>40</v>
      </c>
      <c r="AX172" s="13" t="s">
        <v>85</v>
      </c>
      <c r="AY172" s="258" t="s">
        <v>176</v>
      </c>
    </row>
    <row r="173" spans="1:65" s="2" customFormat="1" ht="33" customHeight="1">
      <c r="A173" s="37"/>
      <c r="B173" s="38"/>
      <c r="C173" s="229" t="s">
        <v>8</v>
      </c>
      <c r="D173" s="229" t="s">
        <v>177</v>
      </c>
      <c r="E173" s="230" t="s">
        <v>364</v>
      </c>
      <c r="F173" s="231" t="s">
        <v>365</v>
      </c>
      <c r="G173" s="232" t="s">
        <v>334</v>
      </c>
      <c r="H173" s="233">
        <v>24.84</v>
      </c>
      <c r="I173" s="234"/>
      <c r="J173" s="235">
        <f>ROUND(I173*H173,2)</f>
        <v>0</v>
      </c>
      <c r="K173" s="236"/>
      <c r="L173" s="43"/>
      <c r="M173" s="237" t="s">
        <v>1</v>
      </c>
      <c r="N173" s="238" t="s">
        <v>50</v>
      </c>
      <c r="O173" s="90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1" t="s">
        <v>196</v>
      </c>
      <c r="AT173" s="241" t="s">
        <v>177</v>
      </c>
      <c r="AU173" s="241" t="s">
        <v>95</v>
      </c>
      <c r="AY173" s="15" t="s">
        <v>176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5" t="s">
        <v>93</v>
      </c>
      <c r="BK173" s="242">
        <f>ROUND(I173*H173,2)</f>
        <v>0</v>
      </c>
      <c r="BL173" s="15" t="s">
        <v>196</v>
      </c>
      <c r="BM173" s="241" t="s">
        <v>1202</v>
      </c>
    </row>
    <row r="174" spans="1:47" s="2" customFormat="1" ht="12">
      <c r="A174" s="37"/>
      <c r="B174" s="38"/>
      <c r="C174" s="39"/>
      <c r="D174" s="243" t="s">
        <v>183</v>
      </c>
      <c r="E174" s="39"/>
      <c r="F174" s="244" t="s">
        <v>367</v>
      </c>
      <c r="G174" s="39"/>
      <c r="H174" s="39"/>
      <c r="I174" s="245"/>
      <c r="J174" s="39"/>
      <c r="K174" s="39"/>
      <c r="L174" s="43"/>
      <c r="M174" s="246"/>
      <c r="N174" s="24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183</v>
      </c>
      <c r="AU174" s="15" t="s">
        <v>95</v>
      </c>
    </row>
    <row r="175" spans="1:51" s="13" customFormat="1" ht="12">
      <c r="A175" s="13"/>
      <c r="B175" s="248"/>
      <c r="C175" s="249"/>
      <c r="D175" s="243" t="s">
        <v>246</v>
      </c>
      <c r="E175" s="250" t="s">
        <v>1</v>
      </c>
      <c r="F175" s="251" t="s">
        <v>1203</v>
      </c>
      <c r="G175" s="249"/>
      <c r="H175" s="252">
        <v>30.6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246</v>
      </c>
      <c r="AU175" s="258" t="s">
        <v>95</v>
      </c>
      <c r="AV175" s="13" t="s">
        <v>95</v>
      </c>
      <c r="AW175" s="13" t="s">
        <v>40</v>
      </c>
      <c r="AX175" s="13" t="s">
        <v>85</v>
      </c>
      <c r="AY175" s="258" t="s">
        <v>176</v>
      </c>
    </row>
    <row r="176" spans="1:51" s="13" customFormat="1" ht="12">
      <c r="A176" s="13"/>
      <c r="B176" s="248"/>
      <c r="C176" s="249"/>
      <c r="D176" s="243" t="s">
        <v>246</v>
      </c>
      <c r="E176" s="250" t="s">
        <v>1</v>
      </c>
      <c r="F176" s="251" t="s">
        <v>1204</v>
      </c>
      <c r="G176" s="249"/>
      <c r="H176" s="252">
        <v>-5.76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246</v>
      </c>
      <c r="AU176" s="258" t="s">
        <v>95</v>
      </c>
      <c r="AV176" s="13" t="s">
        <v>95</v>
      </c>
      <c r="AW176" s="13" t="s">
        <v>40</v>
      </c>
      <c r="AX176" s="13" t="s">
        <v>85</v>
      </c>
      <c r="AY176" s="258" t="s">
        <v>176</v>
      </c>
    </row>
    <row r="177" spans="1:65" s="2" customFormat="1" ht="21.75" customHeight="1">
      <c r="A177" s="37"/>
      <c r="B177" s="38"/>
      <c r="C177" s="229" t="s">
        <v>258</v>
      </c>
      <c r="D177" s="229" t="s">
        <v>177</v>
      </c>
      <c r="E177" s="230" t="s">
        <v>890</v>
      </c>
      <c r="F177" s="231" t="s">
        <v>891</v>
      </c>
      <c r="G177" s="232" t="s">
        <v>285</v>
      </c>
      <c r="H177" s="233">
        <v>240</v>
      </c>
      <c r="I177" s="234"/>
      <c r="J177" s="235">
        <f>ROUND(I177*H177,2)</f>
        <v>0</v>
      </c>
      <c r="K177" s="236"/>
      <c r="L177" s="43"/>
      <c r="M177" s="237" t="s">
        <v>1</v>
      </c>
      <c r="N177" s="238" t="s">
        <v>50</v>
      </c>
      <c r="O177" s="90"/>
      <c r="P177" s="239">
        <f>O177*H177</f>
        <v>0</v>
      </c>
      <c r="Q177" s="239">
        <v>0.00084</v>
      </c>
      <c r="R177" s="239">
        <f>Q177*H177</f>
        <v>0.2016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196</v>
      </c>
      <c r="AT177" s="241" t="s">
        <v>177</v>
      </c>
      <c r="AU177" s="241" t="s">
        <v>95</v>
      </c>
      <c r="AY177" s="15" t="s">
        <v>176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5" t="s">
        <v>93</v>
      </c>
      <c r="BK177" s="242">
        <f>ROUND(I177*H177,2)</f>
        <v>0</v>
      </c>
      <c r="BL177" s="15" t="s">
        <v>196</v>
      </c>
      <c r="BM177" s="241" t="s">
        <v>1205</v>
      </c>
    </row>
    <row r="178" spans="1:47" s="2" customFormat="1" ht="12">
      <c r="A178" s="37"/>
      <c r="B178" s="38"/>
      <c r="C178" s="39"/>
      <c r="D178" s="243" t="s">
        <v>183</v>
      </c>
      <c r="E178" s="39"/>
      <c r="F178" s="244" t="s">
        <v>893</v>
      </c>
      <c r="G178" s="39"/>
      <c r="H178" s="39"/>
      <c r="I178" s="245"/>
      <c r="J178" s="39"/>
      <c r="K178" s="39"/>
      <c r="L178" s="43"/>
      <c r="M178" s="246"/>
      <c r="N178" s="24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183</v>
      </c>
      <c r="AU178" s="15" t="s">
        <v>95</v>
      </c>
    </row>
    <row r="179" spans="1:51" s="13" customFormat="1" ht="12">
      <c r="A179" s="13"/>
      <c r="B179" s="248"/>
      <c r="C179" s="249"/>
      <c r="D179" s="243" t="s">
        <v>246</v>
      </c>
      <c r="E179" s="250" t="s">
        <v>1</v>
      </c>
      <c r="F179" s="251" t="s">
        <v>1206</v>
      </c>
      <c r="G179" s="249"/>
      <c r="H179" s="252">
        <v>240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246</v>
      </c>
      <c r="AU179" s="258" t="s">
        <v>95</v>
      </c>
      <c r="AV179" s="13" t="s">
        <v>95</v>
      </c>
      <c r="AW179" s="13" t="s">
        <v>40</v>
      </c>
      <c r="AX179" s="13" t="s">
        <v>93</v>
      </c>
      <c r="AY179" s="258" t="s">
        <v>176</v>
      </c>
    </row>
    <row r="180" spans="1:65" s="2" customFormat="1" ht="24.15" customHeight="1">
      <c r="A180" s="37"/>
      <c r="B180" s="38"/>
      <c r="C180" s="229" t="s">
        <v>188</v>
      </c>
      <c r="D180" s="229" t="s">
        <v>177</v>
      </c>
      <c r="E180" s="230" t="s">
        <v>895</v>
      </c>
      <c r="F180" s="231" t="s">
        <v>896</v>
      </c>
      <c r="G180" s="232" t="s">
        <v>285</v>
      </c>
      <c r="H180" s="233">
        <v>240</v>
      </c>
      <c r="I180" s="234"/>
      <c r="J180" s="235">
        <f>ROUND(I180*H180,2)</f>
        <v>0</v>
      </c>
      <c r="K180" s="236"/>
      <c r="L180" s="43"/>
      <c r="M180" s="237" t="s">
        <v>1</v>
      </c>
      <c r="N180" s="238" t="s">
        <v>50</v>
      </c>
      <c r="O180" s="90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196</v>
      </c>
      <c r="AT180" s="241" t="s">
        <v>177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196</v>
      </c>
      <c r="BM180" s="241" t="s">
        <v>1207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898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51" s="13" customFormat="1" ht="12">
      <c r="A182" s="13"/>
      <c r="B182" s="248"/>
      <c r="C182" s="249"/>
      <c r="D182" s="243" t="s">
        <v>246</v>
      </c>
      <c r="E182" s="250" t="s">
        <v>1</v>
      </c>
      <c r="F182" s="251" t="s">
        <v>1208</v>
      </c>
      <c r="G182" s="249"/>
      <c r="H182" s="252">
        <v>240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246</v>
      </c>
      <c r="AU182" s="258" t="s">
        <v>95</v>
      </c>
      <c r="AV182" s="13" t="s">
        <v>95</v>
      </c>
      <c r="AW182" s="13" t="s">
        <v>40</v>
      </c>
      <c r="AX182" s="13" t="s">
        <v>93</v>
      </c>
      <c r="AY182" s="258" t="s">
        <v>176</v>
      </c>
    </row>
    <row r="183" spans="1:65" s="2" customFormat="1" ht="24.15" customHeight="1">
      <c r="A183" s="37"/>
      <c r="B183" s="38"/>
      <c r="C183" s="229" t="s">
        <v>374</v>
      </c>
      <c r="D183" s="229" t="s">
        <v>177</v>
      </c>
      <c r="E183" s="230" t="s">
        <v>394</v>
      </c>
      <c r="F183" s="231" t="s">
        <v>395</v>
      </c>
      <c r="G183" s="232" t="s">
        <v>334</v>
      </c>
      <c r="H183" s="233">
        <v>74.52</v>
      </c>
      <c r="I183" s="234"/>
      <c r="J183" s="235">
        <f>ROUND(I183*H183,2)</f>
        <v>0</v>
      </c>
      <c r="K183" s="236"/>
      <c r="L183" s="43"/>
      <c r="M183" s="237" t="s">
        <v>1</v>
      </c>
      <c r="N183" s="238" t="s">
        <v>50</v>
      </c>
      <c r="O183" s="90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1" t="s">
        <v>196</v>
      </c>
      <c r="AT183" s="241" t="s">
        <v>177</v>
      </c>
      <c r="AU183" s="241" t="s">
        <v>95</v>
      </c>
      <c r="AY183" s="15" t="s">
        <v>176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5" t="s">
        <v>93</v>
      </c>
      <c r="BK183" s="242">
        <f>ROUND(I183*H183,2)</f>
        <v>0</v>
      </c>
      <c r="BL183" s="15" t="s">
        <v>196</v>
      </c>
      <c r="BM183" s="241" t="s">
        <v>1209</v>
      </c>
    </row>
    <row r="184" spans="1:47" s="2" customFormat="1" ht="12">
      <c r="A184" s="37"/>
      <c r="B184" s="38"/>
      <c r="C184" s="39"/>
      <c r="D184" s="243" t="s">
        <v>183</v>
      </c>
      <c r="E184" s="39"/>
      <c r="F184" s="244" t="s">
        <v>397</v>
      </c>
      <c r="G184" s="39"/>
      <c r="H184" s="39"/>
      <c r="I184" s="245"/>
      <c r="J184" s="39"/>
      <c r="K184" s="39"/>
      <c r="L184" s="43"/>
      <c r="M184" s="246"/>
      <c r="N184" s="24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183</v>
      </c>
      <c r="AU184" s="15" t="s">
        <v>95</v>
      </c>
    </row>
    <row r="185" spans="1:51" s="13" customFormat="1" ht="12">
      <c r="A185" s="13"/>
      <c r="B185" s="248"/>
      <c r="C185" s="249"/>
      <c r="D185" s="243" t="s">
        <v>246</v>
      </c>
      <c r="E185" s="250" t="s">
        <v>1</v>
      </c>
      <c r="F185" s="251" t="s">
        <v>1210</v>
      </c>
      <c r="G185" s="249"/>
      <c r="H185" s="252">
        <v>91.8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246</v>
      </c>
      <c r="AU185" s="258" t="s">
        <v>95</v>
      </c>
      <c r="AV185" s="13" t="s">
        <v>95</v>
      </c>
      <c r="AW185" s="13" t="s">
        <v>40</v>
      </c>
      <c r="AX185" s="13" t="s">
        <v>85</v>
      </c>
      <c r="AY185" s="258" t="s">
        <v>176</v>
      </c>
    </row>
    <row r="186" spans="1:51" s="13" customFormat="1" ht="12">
      <c r="A186" s="13"/>
      <c r="B186" s="248"/>
      <c r="C186" s="249"/>
      <c r="D186" s="243" t="s">
        <v>246</v>
      </c>
      <c r="E186" s="250" t="s">
        <v>1</v>
      </c>
      <c r="F186" s="251" t="s">
        <v>1211</v>
      </c>
      <c r="G186" s="249"/>
      <c r="H186" s="252">
        <v>-17.28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246</v>
      </c>
      <c r="AU186" s="258" t="s">
        <v>95</v>
      </c>
      <c r="AV186" s="13" t="s">
        <v>95</v>
      </c>
      <c r="AW186" s="13" t="s">
        <v>40</v>
      </c>
      <c r="AX186" s="13" t="s">
        <v>85</v>
      </c>
      <c r="AY186" s="258" t="s">
        <v>176</v>
      </c>
    </row>
    <row r="187" spans="1:65" s="2" customFormat="1" ht="24.15" customHeight="1">
      <c r="A187" s="37"/>
      <c r="B187" s="38"/>
      <c r="C187" s="229" t="s">
        <v>379</v>
      </c>
      <c r="D187" s="229" t="s">
        <v>177</v>
      </c>
      <c r="E187" s="230" t="s">
        <v>401</v>
      </c>
      <c r="F187" s="231" t="s">
        <v>907</v>
      </c>
      <c r="G187" s="232" t="s">
        <v>334</v>
      </c>
      <c r="H187" s="233">
        <v>49.68</v>
      </c>
      <c r="I187" s="234"/>
      <c r="J187" s="235">
        <f>ROUND(I187*H187,2)</f>
        <v>0</v>
      </c>
      <c r="K187" s="236"/>
      <c r="L187" s="43"/>
      <c r="M187" s="237" t="s">
        <v>1</v>
      </c>
      <c r="N187" s="238" t="s">
        <v>50</v>
      </c>
      <c r="O187" s="90"/>
      <c r="P187" s="239">
        <f>O187*H187</f>
        <v>0</v>
      </c>
      <c r="Q187" s="239">
        <v>0</v>
      </c>
      <c r="R187" s="239">
        <f>Q187*H187</f>
        <v>0</v>
      </c>
      <c r="S187" s="239">
        <v>0</v>
      </c>
      <c r="T187" s="24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1" t="s">
        <v>196</v>
      </c>
      <c r="AT187" s="241" t="s">
        <v>177</v>
      </c>
      <c r="AU187" s="241" t="s">
        <v>95</v>
      </c>
      <c r="AY187" s="15" t="s">
        <v>176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5" t="s">
        <v>93</v>
      </c>
      <c r="BK187" s="242">
        <f>ROUND(I187*H187,2)</f>
        <v>0</v>
      </c>
      <c r="BL187" s="15" t="s">
        <v>196</v>
      </c>
      <c r="BM187" s="241" t="s">
        <v>1212</v>
      </c>
    </row>
    <row r="188" spans="1:47" s="2" customFormat="1" ht="12">
      <c r="A188" s="37"/>
      <c r="B188" s="38"/>
      <c r="C188" s="39"/>
      <c r="D188" s="243" t="s">
        <v>183</v>
      </c>
      <c r="E188" s="39"/>
      <c r="F188" s="244" t="s">
        <v>404</v>
      </c>
      <c r="G188" s="39"/>
      <c r="H188" s="39"/>
      <c r="I188" s="245"/>
      <c r="J188" s="39"/>
      <c r="K188" s="39"/>
      <c r="L188" s="43"/>
      <c r="M188" s="246"/>
      <c r="N188" s="24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5" t="s">
        <v>183</v>
      </c>
      <c r="AU188" s="15" t="s">
        <v>95</v>
      </c>
    </row>
    <row r="189" spans="1:51" s="13" customFormat="1" ht="12">
      <c r="A189" s="13"/>
      <c r="B189" s="248"/>
      <c r="C189" s="249"/>
      <c r="D189" s="243" t="s">
        <v>246</v>
      </c>
      <c r="E189" s="250" t="s">
        <v>1</v>
      </c>
      <c r="F189" s="251" t="s">
        <v>1213</v>
      </c>
      <c r="G189" s="249"/>
      <c r="H189" s="252">
        <v>61.2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246</v>
      </c>
      <c r="AU189" s="258" t="s">
        <v>95</v>
      </c>
      <c r="AV189" s="13" t="s">
        <v>95</v>
      </c>
      <c r="AW189" s="13" t="s">
        <v>40</v>
      </c>
      <c r="AX189" s="13" t="s">
        <v>85</v>
      </c>
      <c r="AY189" s="258" t="s">
        <v>176</v>
      </c>
    </row>
    <row r="190" spans="1:51" s="13" customFormat="1" ht="12">
      <c r="A190" s="13"/>
      <c r="B190" s="248"/>
      <c r="C190" s="249"/>
      <c r="D190" s="243" t="s">
        <v>246</v>
      </c>
      <c r="E190" s="250" t="s">
        <v>1</v>
      </c>
      <c r="F190" s="251" t="s">
        <v>1214</v>
      </c>
      <c r="G190" s="249"/>
      <c r="H190" s="252">
        <v>-11.52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246</v>
      </c>
      <c r="AU190" s="258" t="s">
        <v>95</v>
      </c>
      <c r="AV190" s="13" t="s">
        <v>95</v>
      </c>
      <c r="AW190" s="13" t="s">
        <v>40</v>
      </c>
      <c r="AX190" s="13" t="s">
        <v>85</v>
      </c>
      <c r="AY190" s="258" t="s">
        <v>176</v>
      </c>
    </row>
    <row r="191" spans="1:65" s="2" customFormat="1" ht="33" customHeight="1">
      <c r="A191" s="37"/>
      <c r="B191" s="38"/>
      <c r="C191" s="229" t="s">
        <v>383</v>
      </c>
      <c r="D191" s="229" t="s">
        <v>177</v>
      </c>
      <c r="E191" s="230" t="s">
        <v>408</v>
      </c>
      <c r="F191" s="231" t="s">
        <v>409</v>
      </c>
      <c r="G191" s="232" t="s">
        <v>334</v>
      </c>
      <c r="H191" s="233">
        <v>74.52</v>
      </c>
      <c r="I191" s="234"/>
      <c r="J191" s="235">
        <f>ROUND(I191*H191,2)</f>
        <v>0</v>
      </c>
      <c r="K191" s="236"/>
      <c r="L191" s="43"/>
      <c r="M191" s="237" t="s">
        <v>1</v>
      </c>
      <c r="N191" s="238" t="s">
        <v>50</v>
      </c>
      <c r="O191" s="90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1" t="s">
        <v>196</v>
      </c>
      <c r="AT191" s="241" t="s">
        <v>177</v>
      </c>
      <c r="AU191" s="241" t="s">
        <v>95</v>
      </c>
      <c r="AY191" s="15" t="s">
        <v>176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5" t="s">
        <v>93</v>
      </c>
      <c r="BK191" s="242">
        <f>ROUND(I191*H191,2)</f>
        <v>0</v>
      </c>
      <c r="BL191" s="15" t="s">
        <v>196</v>
      </c>
      <c r="BM191" s="241" t="s">
        <v>1215</v>
      </c>
    </row>
    <row r="192" spans="1:47" s="2" customFormat="1" ht="12">
      <c r="A192" s="37"/>
      <c r="B192" s="38"/>
      <c r="C192" s="39"/>
      <c r="D192" s="243" t="s">
        <v>183</v>
      </c>
      <c r="E192" s="39"/>
      <c r="F192" s="244" t="s">
        <v>411</v>
      </c>
      <c r="G192" s="39"/>
      <c r="H192" s="39"/>
      <c r="I192" s="245"/>
      <c r="J192" s="39"/>
      <c r="K192" s="39"/>
      <c r="L192" s="43"/>
      <c r="M192" s="246"/>
      <c r="N192" s="24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5" t="s">
        <v>183</v>
      </c>
      <c r="AU192" s="15" t="s">
        <v>95</v>
      </c>
    </row>
    <row r="193" spans="1:51" s="13" customFormat="1" ht="12">
      <c r="A193" s="13"/>
      <c r="B193" s="248"/>
      <c r="C193" s="249"/>
      <c r="D193" s="243" t="s">
        <v>246</v>
      </c>
      <c r="E193" s="250" t="s">
        <v>1</v>
      </c>
      <c r="F193" s="251" t="s">
        <v>1210</v>
      </c>
      <c r="G193" s="249"/>
      <c r="H193" s="252">
        <v>91.8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8" t="s">
        <v>246</v>
      </c>
      <c r="AU193" s="258" t="s">
        <v>95</v>
      </c>
      <c r="AV193" s="13" t="s">
        <v>95</v>
      </c>
      <c r="AW193" s="13" t="s">
        <v>40</v>
      </c>
      <c r="AX193" s="13" t="s">
        <v>85</v>
      </c>
      <c r="AY193" s="258" t="s">
        <v>176</v>
      </c>
    </row>
    <row r="194" spans="1:51" s="13" customFormat="1" ht="12">
      <c r="A194" s="13"/>
      <c r="B194" s="248"/>
      <c r="C194" s="249"/>
      <c r="D194" s="243" t="s">
        <v>246</v>
      </c>
      <c r="E194" s="250" t="s">
        <v>1</v>
      </c>
      <c r="F194" s="251" t="s">
        <v>1211</v>
      </c>
      <c r="G194" s="249"/>
      <c r="H194" s="252">
        <v>-17.28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246</v>
      </c>
      <c r="AU194" s="258" t="s">
        <v>95</v>
      </c>
      <c r="AV194" s="13" t="s">
        <v>95</v>
      </c>
      <c r="AW194" s="13" t="s">
        <v>40</v>
      </c>
      <c r="AX194" s="13" t="s">
        <v>85</v>
      </c>
      <c r="AY194" s="258" t="s">
        <v>176</v>
      </c>
    </row>
    <row r="195" spans="1:65" s="2" customFormat="1" ht="37.8" customHeight="1">
      <c r="A195" s="37"/>
      <c r="B195" s="38"/>
      <c r="C195" s="229" t="s">
        <v>7</v>
      </c>
      <c r="D195" s="229" t="s">
        <v>177</v>
      </c>
      <c r="E195" s="230" t="s">
        <v>413</v>
      </c>
      <c r="F195" s="231" t="s">
        <v>913</v>
      </c>
      <c r="G195" s="232" t="s">
        <v>334</v>
      </c>
      <c r="H195" s="233">
        <v>49.68</v>
      </c>
      <c r="I195" s="234"/>
      <c r="J195" s="235">
        <f>ROUND(I195*H195,2)</f>
        <v>0</v>
      </c>
      <c r="K195" s="236"/>
      <c r="L195" s="43"/>
      <c r="M195" s="237" t="s">
        <v>1</v>
      </c>
      <c r="N195" s="238" t="s">
        <v>50</v>
      </c>
      <c r="O195" s="90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1" t="s">
        <v>196</v>
      </c>
      <c r="AT195" s="241" t="s">
        <v>177</v>
      </c>
      <c r="AU195" s="241" t="s">
        <v>95</v>
      </c>
      <c r="AY195" s="15" t="s">
        <v>176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5" t="s">
        <v>93</v>
      </c>
      <c r="BK195" s="242">
        <f>ROUND(I195*H195,2)</f>
        <v>0</v>
      </c>
      <c r="BL195" s="15" t="s">
        <v>196</v>
      </c>
      <c r="BM195" s="241" t="s">
        <v>1216</v>
      </c>
    </row>
    <row r="196" spans="1:47" s="2" customFormat="1" ht="12">
      <c r="A196" s="37"/>
      <c r="B196" s="38"/>
      <c r="C196" s="39"/>
      <c r="D196" s="243" t="s">
        <v>183</v>
      </c>
      <c r="E196" s="39"/>
      <c r="F196" s="244" t="s">
        <v>416</v>
      </c>
      <c r="G196" s="39"/>
      <c r="H196" s="39"/>
      <c r="I196" s="245"/>
      <c r="J196" s="39"/>
      <c r="K196" s="39"/>
      <c r="L196" s="43"/>
      <c r="M196" s="246"/>
      <c r="N196" s="24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183</v>
      </c>
      <c r="AU196" s="15" t="s">
        <v>95</v>
      </c>
    </row>
    <row r="197" spans="1:51" s="13" customFormat="1" ht="12">
      <c r="A197" s="13"/>
      <c r="B197" s="248"/>
      <c r="C197" s="249"/>
      <c r="D197" s="243" t="s">
        <v>246</v>
      </c>
      <c r="E197" s="250" t="s">
        <v>1</v>
      </c>
      <c r="F197" s="251" t="s">
        <v>1213</v>
      </c>
      <c r="G197" s="249"/>
      <c r="H197" s="252">
        <v>61.2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246</v>
      </c>
      <c r="AU197" s="258" t="s">
        <v>95</v>
      </c>
      <c r="AV197" s="13" t="s">
        <v>95</v>
      </c>
      <c r="AW197" s="13" t="s">
        <v>40</v>
      </c>
      <c r="AX197" s="13" t="s">
        <v>85</v>
      </c>
      <c r="AY197" s="258" t="s">
        <v>176</v>
      </c>
    </row>
    <row r="198" spans="1:51" s="13" customFormat="1" ht="12">
      <c r="A198" s="13"/>
      <c r="B198" s="248"/>
      <c r="C198" s="249"/>
      <c r="D198" s="243" t="s">
        <v>246</v>
      </c>
      <c r="E198" s="250" t="s">
        <v>1</v>
      </c>
      <c r="F198" s="251" t="s">
        <v>1214</v>
      </c>
      <c r="G198" s="249"/>
      <c r="H198" s="252">
        <v>-11.52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246</v>
      </c>
      <c r="AU198" s="258" t="s">
        <v>95</v>
      </c>
      <c r="AV198" s="13" t="s">
        <v>95</v>
      </c>
      <c r="AW198" s="13" t="s">
        <v>40</v>
      </c>
      <c r="AX198" s="13" t="s">
        <v>85</v>
      </c>
      <c r="AY198" s="258" t="s">
        <v>176</v>
      </c>
    </row>
    <row r="199" spans="1:65" s="2" customFormat="1" ht="33" customHeight="1">
      <c r="A199" s="37"/>
      <c r="B199" s="38"/>
      <c r="C199" s="229" t="s">
        <v>393</v>
      </c>
      <c r="D199" s="229" t="s">
        <v>177</v>
      </c>
      <c r="E199" s="230" t="s">
        <v>419</v>
      </c>
      <c r="F199" s="231" t="s">
        <v>420</v>
      </c>
      <c r="G199" s="232" t="s">
        <v>334</v>
      </c>
      <c r="H199" s="233">
        <v>27.34</v>
      </c>
      <c r="I199" s="234"/>
      <c r="J199" s="235">
        <f>ROUND(I199*H199,2)</f>
        <v>0</v>
      </c>
      <c r="K199" s="236"/>
      <c r="L199" s="43"/>
      <c r="M199" s="237" t="s">
        <v>1</v>
      </c>
      <c r="N199" s="238" t="s">
        <v>50</v>
      </c>
      <c r="O199" s="90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1" t="s">
        <v>196</v>
      </c>
      <c r="AT199" s="241" t="s">
        <v>177</v>
      </c>
      <c r="AU199" s="241" t="s">
        <v>95</v>
      </c>
      <c r="AY199" s="15" t="s">
        <v>176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5" t="s">
        <v>93</v>
      </c>
      <c r="BK199" s="242">
        <f>ROUND(I199*H199,2)</f>
        <v>0</v>
      </c>
      <c r="BL199" s="15" t="s">
        <v>196</v>
      </c>
      <c r="BM199" s="241" t="s">
        <v>1217</v>
      </c>
    </row>
    <row r="200" spans="1:47" s="2" customFormat="1" ht="12">
      <c r="A200" s="37"/>
      <c r="B200" s="38"/>
      <c r="C200" s="39"/>
      <c r="D200" s="243" t="s">
        <v>183</v>
      </c>
      <c r="E200" s="39"/>
      <c r="F200" s="244" t="s">
        <v>422</v>
      </c>
      <c r="G200" s="39"/>
      <c r="H200" s="39"/>
      <c r="I200" s="245"/>
      <c r="J200" s="39"/>
      <c r="K200" s="39"/>
      <c r="L200" s="43"/>
      <c r="M200" s="246"/>
      <c r="N200" s="24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5" t="s">
        <v>183</v>
      </c>
      <c r="AU200" s="15" t="s">
        <v>95</v>
      </c>
    </row>
    <row r="201" spans="1:51" s="13" customFormat="1" ht="12">
      <c r="A201" s="13"/>
      <c r="B201" s="248"/>
      <c r="C201" s="249"/>
      <c r="D201" s="243" t="s">
        <v>246</v>
      </c>
      <c r="E201" s="250" t="s">
        <v>1</v>
      </c>
      <c r="F201" s="251" t="s">
        <v>1218</v>
      </c>
      <c r="G201" s="249"/>
      <c r="H201" s="252">
        <v>27.34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246</v>
      </c>
      <c r="AU201" s="258" t="s">
        <v>95</v>
      </c>
      <c r="AV201" s="13" t="s">
        <v>95</v>
      </c>
      <c r="AW201" s="13" t="s">
        <v>40</v>
      </c>
      <c r="AX201" s="13" t="s">
        <v>93</v>
      </c>
      <c r="AY201" s="258" t="s">
        <v>176</v>
      </c>
    </row>
    <row r="202" spans="1:65" s="2" customFormat="1" ht="37.8" customHeight="1">
      <c r="A202" s="37"/>
      <c r="B202" s="38"/>
      <c r="C202" s="229" t="s">
        <v>400</v>
      </c>
      <c r="D202" s="229" t="s">
        <v>177</v>
      </c>
      <c r="E202" s="230" t="s">
        <v>425</v>
      </c>
      <c r="F202" s="231" t="s">
        <v>426</v>
      </c>
      <c r="G202" s="232" t="s">
        <v>334</v>
      </c>
      <c r="H202" s="233">
        <v>136.7</v>
      </c>
      <c r="I202" s="234"/>
      <c r="J202" s="235">
        <f>ROUND(I202*H202,2)</f>
        <v>0</v>
      </c>
      <c r="K202" s="236"/>
      <c r="L202" s="43"/>
      <c r="M202" s="237" t="s">
        <v>1</v>
      </c>
      <c r="N202" s="238" t="s">
        <v>50</v>
      </c>
      <c r="O202" s="90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1" t="s">
        <v>196</v>
      </c>
      <c r="AT202" s="241" t="s">
        <v>177</v>
      </c>
      <c r="AU202" s="241" t="s">
        <v>95</v>
      </c>
      <c r="AY202" s="15" t="s">
        <v>176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5" t="s">
        <v>93</v>
      </c>
      <c r="BK202" s="242">
        <f>ROUND(I202*H202,2)</f>
        <v>0</v>
      </c>
      <c r="BL202" s="15" t="s">
        <v>196</v>
      </c>
      <c r="BM202" s="241" t="s">
        <v>1219</v>
      </c>
    </row>
    <row r="203" spans="1:47" s="2" customFormat="1" ht="12">
      <c r="A203" s="37"/>
      <c r="B203" s="38"/>
      <c r="C203" s="39"/>
      <c r="D203" s="243" t="s">
        <v>183</v>
      </c>
      <c r="E203" s="39"/>
      <c r="F203" s="244" t="s">
        <v>428</v>
      </c>
      <c r="G203" s="39"/>
      <c r="H203" s="39"/>
      <c r="I203" s="245"/>
      <c r="J203" s="39"/>
      <c r="K203" s="39"/>
      <c r="L203" s="43"/>
      <c r="M203" s="246"/>
      <c r="N203" s="24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5" t="s">
        <v>183</v>
      </c>
      <c r="AU203" s="15" t="s">
        <v>95</v>
      </c>
    </row>
    <row r="204" spans="1:51" s="13" customFormat="1" ht="12">
      <c r="A204" s="13"/>
      <c r="B204" s="248"/>
      <c r="C204" s="249"/>
      <c r="D204" s="243" t="s">
        <v>246</v>
      </c>
      <c r="E204" s="250" t="s">
        <v>1</v>
      </c>
      <c r="F204" s="251" t="s">
        <v>1220</v>
      </c>
      <c r="G204" s="249"/>
      <c r="H204" s="252">
        <v>136.7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8" t="s">
        <v>246</v>
      </c>
      <c r="AU204" s="258" t="s">
        <v>95</v>
      </c>
      <c r="AV204" s="13" t="s">
        <v>95</v>
      </c>
      <c r="AW204" s="13" t="s">
        <v>40</v>
      </c>
      <c r="AX204" s="13" t="s">
        <v>93</v>
      </c>
      <c r="AY204" s="258" t="s">
        <v>176</v>
      </c>
    </row>
    <row r="205" spans="1:65" s="2" customFormat="1" ht="37.8" customHeight="1">
      <c r="A205" s="37"/>
      <c r="B205" s="38"/>
      <c r="C205" s="229" t="s">
        <v>407</v>
      </c>
      <c r="D205" s="229" t="s">
        <v>177</v>
      </c>
      <c r="E205" s="230" t="s">
        <v>431</v>
      </c>
      <c r="F205" s="231" t="s">
        <v>432</v>
      </c>
      <c r="G205" s="232" t="s">
        <v>334</v>
      </c>
      <c r="H205" s="233">
        <v>24.84</v>
      </c>
      <c r="I205" s="234"/>
      <c r="J205" s="235">
        <f>ROUND(I205*H205,2)</f>
        <v>0</v>
      </c>
      <c r="K205" s="236"/>
      <c r="L205" s="43"/>
      <c r="M205" s="237" t="s">
        <v>1</v>
      </c>
      <c r="N205" s="238" t="s">
        <v>50</v>
      </c>
      <c r="O205" s="90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1" t="s">
        <v>196</v>
      </c>
      <c r="AT205" s="241" t="s">
        <v>177</v>
      </c>
      <c r="AU205" s="241" t="s">
        <v>95</v>
      </c>
      <c r="AY205" s="15" t="s">
        <v>176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5" t="s">
        <v>93</v>
      </c>
      <c r="BK205" s="242">
        <f>ROUND(I205*H205,2)</f>
        <v>0</v>
      </c>
      <c r="BL205" s="15" t="s">
        <v>196</v>
      </c>
      <c r="BM205" s="241" t="s">
        <v>1221</v>
      </c>
    </row>
    <row r="206" spans="1:47" s="2" customFormat="1" ht="12">
      <c r="A206" s="37"/>
      <c r="B206" s="38"/>
      <c r="C206" s="39"/>
      <c r="D206" s="243" t="s">
        <v>183</v>
      </c>
      <c r="E206" s="39"/>
      <c r="F206" s="244" t="s">
        <v>434</v>
      </c>
      <c r="G206" s="39"/>
      <c r="H206" s="39"/>
      <c r="I206" s="245"/>
      <c r="J206" s="39"/>
      <c r="K206" s="39"/>
      <c r="L206" s="43"/>
      <c r="M206" s="246"/>
      <c r="N206" s="247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5" t="s">
        <v>183</v>
      </c>
      <c r="AU206" s="15" t="s">
        <v>95</v>
      </c>
    </row>
    <row r="207" spans="1:51" s="13" customFormat="1" ht="12">
      <c r="A207" s="13"/>
      <c r="B207" s="248"/>
      <c r="C207" s="249"/>
      <c r="D207" s="243" t="s">
        <v>246</v>
      </c>
      <c r="E207" s="250" t="s">
        <v>1</v>
      </c>
      <c r="F207" s="251" t="s">
        <v>1203</v>
      </c>
      <c r="G207" s="249"/>
      <c r="H207" s="252">
        <v>30.6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246</v>
      </c>
      <c r="AU207" s="258" t="s">
        <v>95</v>
      </c>
      <c r="AV207" s="13" t="s">
        <v>95</v>
      </c>
      <c r="AW207" s="13" t="s">
        <v>40</v>
      </c>
      <c r="AX207" s="13" t="s">
        <v>85</v>
      </c>
      <c r="AY207" s="258" t="s">
        <v>176</v>
      </c>
    </row>
    <row r="208" spans="1:51" s="13" customFormat="1" ht="12">
      <c r="A208" s="13"/>
      <c r="B208" s="248"/>
      <c r="C208" s="249"/>
      <c r="D208" s="243" t="s">
        <v>246</v>
      </c>
      <c r="E208" s="250" t="s">
        <v>1</v>
      </c>
      <c r="F208" s="251" t="s">
        <v>1222</v>
      </c>
      <c r="G208" s="249"/>
      <c r="H208" s="252">
        <v>-5.76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246</v>
      </c>
      <c r="AU208" s="258" t="s">
        <v>95</v>
      </c>
      <c r="AV208" s="13" t="s">
        <v>95</v>
      </c>
      <c r="AW208" s="13" t="s">
        <v>40</v>
      </c>
      <c r="AX208" s="13" t="s">
        <v>85</v>
      </c>
      <c r="AY208" s="258" t="s">
        <v>176</v>
      </c>
    </row>
    <row r="209" spans="1:65" s="2" customFormat="1" ht="37.8" customHeight="1">
      <c r="A209" s="37"/>
      <c r="B209" s="38"/>
      <c r="C209" s="229" t="s">
        <v>412</v>
      </c>
      <c r="D209" s="229" t="s">
        <v>177</v>
      </c>
      <c r="E209" s="230" t="s">
        <v>436</v>
      </c>
      <c r="F209" s="231" t="s">
        <v>437</v>
      </c>
      <c r="G209" s="232" t="s">
        <v>334</v>
      </c>
      <c r="H209" s="233">
        <v>124.2</v>
      </c>
      <c r="I209" s="234"/>
      <c r="J209" s="235">
        <f>ROUND(I209*H209,2)</f>
        <v>0</v>
      </c>
      <c r="K209" s="236"/>
      <c r="L209" s="43"/>
      <c r="M209" s="237" t="s">
        <v>1</v>
      </c>
      <c r="N209" s="238" t="s">
        <v>50</v>
      </c>
      <c r="O209" s="90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1" t="s">
        <v>196</v>
      </c>
      <c r="AT209" s="241" t="s">
        <v>177</v>
      </c>
      <c r="AU209" s="241" t="s">
        <v>95</v>
      </c>
      <c r="AY209" s="15" t="s">
        <v>176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5" t="s">
        <v>93</v>
      </c>
      <c r="BK209" s="242">
        <f>ROUND(I209*H209,2)</f>
        <v>0</v>
      </c>
      <c r="BL209" s="15" t="s">
        <v>196</v>
      </c>
      <c r="BM209" s="241" t="s">
        <v>1223</v>
      </c>
    </row>
    <row r="210" spans="1:47" s="2" customFormat="1" ht="12">
      <c r="A210" s="37"/>
      <c r="B210" s="38"/>
      <c r="C210" s="39"/>
      <c r="D210" s="243" t="s">
        <v>183</v>
      </c>
      <c r="E210" s="39"/>
      <c r="F210" s="244" t="s">
        <v>439</v>
      </c>
      <c r="G210" s="39"/>
      <c r="H210" s="39"/>
      <c r="I210" s="245"/>
      <c r="J210" s="39"/>
      <c r="K210" s="39"/>
      <c r="L210" s="43"/>
      <c r="M210" s="246"/>
      <c r="N210" s="24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5" t="s">
        <v>183</v>
      </c>
      <c r="AU210" s="15" t="s">
        <v>95</v>
      </c>
    </row>
    <row r="211" spans="1:51" s="13" customFormat="1" ht="12">
      <c r="A211" s="13"/>
      <c r="B211" s="248"/>
      <c r="C211" s="249"/>
      <c r="D211" s="243" t="s">
        <v>246</v>
      </c>
      <c r="E211" s="250" t="s">
        <v>1</v>
      </c>
      <c r="F211" s="251" t="s">
        <v>1224</v>
      </c>
      <c r="G211" s="249"/>
      <c r="H211" s="252">
        <v>124.2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246</v>
      </c>
      <c r="AU211" s="258" t="s">
        <v>95</v>
      </c>
      <c r="AV211" s="13" t="s">
        <v>95</v>
      </c>
      <c r="AW211" s="13" t="s">
        <v>40</v>
      </c>
      <c r="AX211" s="13" t="s">
        <v>93</v>
      </c>
      <c r="AY211" s="258" t="s">
        <v>176</v>
      </c>
    </row>
    <row r="212" spans="1:65" s="2" customFormat="1" ht="16.5" customHeight="1">
      <c r="A212" s="37"/>
      <c r="B212" s="38"/>
      <c r="C212" s="229" t="s">
        <v>418</v>
      </c>
      <c r="D212" s="229" t="s">
        <v>177</v>
      </c>
      <c r="E212" s="230" t="s">
        <v>441</v>
      </c>
      <c r="F212" s="231" t="s">
        <v>442</v>
      </c>
      <c r="G212" s="232" t="s">
        <v>334</v>
      </c>
      <c r="H212" s="233">
        <v>52.18</v>
      </c>
      <c r="I212" s="234"/>
      <c r="J212" s="235">
        <f>ROUND(I212*H212,2)</f>
        <v>0</v>
      </c>
      <c r="K212" s="236"/>
      <c r="L212" s="43"/>
      <c r="M212" s="237" t="s">
        <v>1</v>
      </c>
      <c r="N212" s="238" t="s">
        <v>50</v>
      </c>
      <c r="O212" s="90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1" t="s">
        <v>196</v>
      </c>
      <c r="AT212" s="241" t="s">
        <v>177</v>
      </c>
      <c r="AU212" s="241" t="s">
        <v>95</v>
      </c>
      <c r="AY212" s="15" t="s">
        <v>176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5" t="s">
        <v>93</v>
      </c>
      <c r="BK212" s="242">
        <f>ROUND(I212*H212,2)</f>
        <v>0</v>
      </c>
      <c r="BL212" s="15" t="s">
        <v>196</v>
      </c>
      <c r="BM212" s="241" t="s">
        <v>1225</v>
      </c>
    </row>
    <row r="213" spans="1:47" s="2" customFormat="1" ht="12">
      <c r="A213" s="37"/>
      <c r="B213" s="38"/>
      <c r="C213" s="39"/>
      <c r="D213" s="243" t="s">
        <v>183</v>
      </c>
      <c r="E213" s="39"/>
      <c r="F213" s="244" t="s">
        <v>444</v>
      </c>
      <c r="G213" s="39"/>
      <c r="H213" s="39"/>
      <c r="I213" s="245"/>
      <c r="J213" s="39"/>
      <c r="K213" s="39"/>
      <c r="L213" s="43"/>
      <c r="M213" s="246"/>
      <c r="N213" s="24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5" t="s">
        <v>183</v>
      </c>
      <c r="AU213" s="15" t="s">
        <v>95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1226</v>
      </c>
      <c r="G214" s="249"/>
      <c r="H214" s="252">
        <v>52.18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93</v>
      </c>
      <c r="AY214" s="258" t="s">
        <v>176</v>
      </c>
    </row>
    <row r="215" spans="1:65" s="2" customFormat="1" ht="33" customHeight="1">
      <c r="A215" s="37"/>
      <c r="B215" s="38"/>
      <c r="C215" s="229" t="s">
        <v>424</v>
      </c>
      <c r="D215" s="229" t="s">
        <v>177</v>
      </c>
      <c r="E215" s="230" t="s">
        <v>447</v>
      </c>
      <c r="F215" s="231" t="s">
        <v>448</v>
      </c>
      <c r="G215" s="232" t="s">
        <v>323</v>
      </c>
      <c r="H215" s="233">
        <v>104.36</v>
      </c>
      <c r="I215" s="234"/>
      <c r="J215" s="235">
        <f>ROUND(I215*H215,2)</f>
        <v>0</v>
      </c>
      <c r="K215" s="236"/>
      <c r="L215" s="43"/>
      <c r="M215" s="237" t="s">
        <v>1</v>
      </c>
      <c r="N215" s="238" t="s">
        <v>50</v>
      </c>
      <c r="O215" s="90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1" t="s">
        <v>196</v>
      </c>
      <c r="AT215" s="241" t="s">
        <v>177</v>
      </c>
      <c r="AU215" s="241" t="s">
        <v>95</v>
      </c>
      <c r="AY215" s="15" t="s">
        <v>176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5" t="s">
        <v>93</v>
      </c>
      <c r="BK215" s="242">
        <f>ROUND(I215*H215,2)</f>
        <v>0</v>
      </c>
      <c r="BL215" s="15" t="s">
        <v>196</v>
      </c>
      <c r="BM215" s="241" t="s">
        <v>1227</v>
      </c>
    </row>
    <row r="216" spans="1:47" s="2" customFormat="1" ht="12">
      <c r="A216" s="37"/>
      <c r="B216" s="38"/>
      <c r="C216" s="39"/>
      <c r="D216" s="243" t="s">
        <v>183</v>
      </c>
      <c r="E216" s="39"/>
      <c r="F216" s="244" t="s">
        <v>450</v>
      </c>
      <c r="G216" s="39"/>
      <c r="H216" s="39"/>
      <c r="I216" s="245"/>
      <c r="J216" s="39"/>
      <c r="K216" s="39"/>
      <c r="L216" s="43"/>
      <c r="M216" s="246"/>
      <c r="N216" s="24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183</v>
      </c>
      <c r="AU216" s="15" t="s">
        <v>95</v>
      </c>
    </row>
    <row r="217" spans="1:51" s="13" customFormat="1" ht="12">
      <c r="A217" s="13"/>
      <c r="B217" s="248"/>
      <c r="C217" s="249"/>
      <c r="D217" s="243" t="s">
        <v>246</v>
      </c>
      <c r="E217" s="250" t="s">
        <v>1</v>
      </c>
      <c r="F217" s="251" t="s">
        <v>1228</v>
      </c>
      <c r="G217" s="249"/>
      <c r="H217" s="252">
        <v>104.36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246</v>
      </c>
      <c r="AU217" s="258" t="s">
        <v>95</v>
      </c>
      <c r="AV217" s="13" t="s">
        <v>95</v>
      </c>
      <c r="AW217" s="13" t="s">
        <v>40</v>
      </c>
      <c r="AX217" s="13" t="s">
        <v>93</v>
      </c>
      <c r="AY217" s="258" t="s">
        <v>176</v>
      </c>
    </row>
    <row r="218" spans="1:65" s="2" customFormat="1" ht="24.15" customHeight="1">
      <c r="A218" s="37"/>
      <c r="B218" s="38"/>
      <c r="C218" s="229" t="s">
        <v>430</v>
      </c>
      <c r="D218" s="229" t="s">
        <v>177</v>
      </c>
      <c r="E218" s="230" t="s">
        <v>453</v>
      </c>
      <c r="F218" s="231" t="s">
        <v>454</v>
      </c>
      <c r="G218" s="232" t="s">
        <v>334</v>
      </c>
      <c r="H218" s="233">
        <v>26.1</v>
      </c>
      <c r="I218" s="234"/>
      <c r="J218" s="235">
        <f>ROUND(I218*H218,2)</f>
        <v>0</v>
      </c>
      <c r="K218" s="236"/>
      <c r="L218" s="43"/>
      <c r="M218" s="237" t="s">
        <v>1</v>
      </c>
      <c r="N218" s="238" t="s">
        <v>50</v>
      </c>
      <c r="O218" s="90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1" t="s">
        <v>196</v>
      </c>
      <c r="AT218" s="241" t="s">
        <v>177</v>
      </c>
      <c r="AU218" s="241" t="s">
        <v>95</v>
      </c>
      <c r="AY218" s="15" t="s">
        <v>176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5" t="s">
        <v>93</v>
      </c>
      <c r="BK218" s="242">
        <f>ROUND(I218*H218,2)</f>
        <v>0</v>
      </c>
      <c r="BL218" s="15" t="s">
        <v>196</v>
      </c>
      <c r="BM218" s="241" t="s">
        <v>1229</v>
      </c>
    </row>
    <row r="219" spans="1:47" s="2" customFormat="1" ht="12">
      <c r="A219" s="37"/>
      <c r="B219" s="38"/>
      <c r="C219" s="39"/>
      <c r="D219" s="243" t="s">
        <v>183</v>
      </c>
      <c r="E219" s="39"/>
      <c r="F219" s="244" t="s">
        <v>456</v>
      </c>
      <c r="G219" s="39"/>
      <c r="H219" s="39"/>
      <c r="I219" s="245"/>
      <c r="J219" s="39"/>
      <c r="K219" s="39"/>
      <c r="L219" s="43"/>
      <c r="M219" s="246"/>
      <c r="N219" s="24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183</v>
      </c>
      <c r="AU219" s="15" t="s">
        <v>95</v>
      </c>
    </row>
    <row r="220" spans="1:51" s="13" customFormat="1" ht="12">
      <c r="A220" s="13"/>
      <c r="B220" s="248"/>
      <c r="C220" s="249"/>
      <c r="D220" s="243" t="s">
        <v>246</v>
      </c>
      <c r="E220" s="250" t="s">
        <v>1</v>
      </c>
      <c r="F220" s="251" t="s">
        <v>1230</v>
      </c>
      <c r="G220" s="249"/>
      <c r="H220" s="252">
        <v>76.5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246</v>
      </c>
      <c r="AU220" s="258" t="s">
        <v>95</v>
      </c>
      <c r="AV220" s="13" t="s">
        <v>95</v>
      </c>
      <c r="AW220" s="13" t="s">
        <v>40</v>
      </c>
      <c r="AX220" s="13" t="s">
        <v>85</v>
      </c>
      <c r="AY220" s="258" t="s">
        <v>176</v>
      </c>
    </row>
    <row r="221" spans="1:51" s="13" customFormat="1" ht="12">
      <c r="A221" s="13"/>
      <c r="B221" s="248"/>
      <c r="C221" s="249"/>
      <c r="D221" s="243" t="s">
        <v>246</v>
      </c>
      <c r="E221" s="250" t="s">
        <v>1</v>
      </c>
      <c r="F221" s="251" t="s">
        <v>1231</v>
      </c>
      <c r="G221" s="249"/>
      <c r="H221" s="252">
        <v>-32.4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246</v>
      </c>
      <c r="AU221" s="258" t="s">
        <v>95</v>
      </c>
      <c r="AV221" s="13" t="s">
        <v>95</v>
      </c>
      <c r="AW221" s="13" t="s">
        <v>40</v>
      </c>
      <c r="AX221" s="13" t="s">
        <v>85</v>
      </c>
      <c r="AY221" s="258" t="s">
        <v>176</v>
      </c>
    </row>
    <row r="222" spans="1:51" s="13" customFormat="1" ht="12">
      <c r="A222" s="13"/>
      <c r="B222" s="248"/>
      <c r="C222" s="249"/>
      <c r="D222" s="243" t="s">
        <v>246</v>
      </c>
      <c r="E222" s="250" t="s">
        <v>1</v>
      </c>
      <c r="F222" s="251" t="s">
        <v>1232</v>
      </c>
      <c r="G222" s="249"/>
      <c r="H222" s="252">
        <v>-18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8" t="s">
        <v>246</v>
      </c>
      <c r="AU222" s="258" t="s">
        <v>95</v>
      </c>
      <c r="AV222" s="13" t="s">
        <v>95</v>
      </c>
      <c r="AW222" s="13" t="s">
        <v>40</v>
      </c>
      <c r="AX222" s="13" t="s">
        <v>85</v>
      </c>
      <c r="AY222" s="258" t="s">
        <v>176</v>
      </c>
    </row>
    <row r="223" spans="1:65" s="2" customFormat="1" ht="33" customHeight="1">
      <c r="A223" s="37"/>
      <c r="B223" s="38"/>
      <c r="C223" s="229" t="s">
        <v>435</v>
      </c>
      <c r="D223" s="229" t="s">
        <v>177</v>
      </c>
      <c r="E223" s="230" t="s">
        <v>1233</v>
      </c>
      <c r="F223" s="231" t="s">
        <v>1234</v>
      </c>
      <c r="G223" s="232" t="s">
        <v>334</v>
      </c>
      <c r="H223" s="233">
        <v>17.523</v>
      </c>
      <c r="I223" s="234"/>
      <c r="J223" s="235">
        <f>ROUND(I223*H223,2)</f>
        <v>0</v>
      </c>
      <c r="K223" s="236"/>
      <c r="L223" s="43"/>
      <c r="M223" s="237" t="s">
        <v>1</v>
      </c>
      <c r="N223" s="238" t="s">
        <v>50</v>
      </c>
      <c r="O223" s="90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1" t="s">
        <v>196</v>
      </c>
      <c r="AT223" s="241" t="s">
        <v>177</v>
      </c>
      <c r="AU223" s="241" t="s">
        <v>95</v>
      </c>
      <c r="AY223" s="15" t="s">
        <v>176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5" t="s">
        <v>93</v>
      </c>
      <c r="BK223" s="242">
        <f>ROUND(I223*H223,2)</f>
        <v>0</v>
      </c>
      <c r="BL223" s="15" t="s">
        <v>196</v>
      </c>
      <c r="BM223" s="241" t="s">
        <v>1235</v>
      </c>
    </row>
    <row r="224" spans="1:47" s="2" customFormat="1" ht="12">
      <c r="A224" s="37"/>
      <c r="B224" s="38"/>
      <c r="C224" s="39"/>
      <c r="D224" s="243" t="s">
        <v>183</v>
      </c>
      <c r="E224" s="39"/>
      <c r="F224" s="244" t="s">
        <v>1236</v>
      </c>
      <c r="G224" s="39"/>
      <c r="H224" s="39"/>
      <c r="I224" s="245"/>
      <c r="J224" s="39"/>
      <c r="K224" s="39"/>
      <c r="L224" s="43"/>
      <c r="M224" s="246"/>
      <c r="N224" s="24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183</v>
      </c>
      <c r="AU224" s="15" t="s">
        <v>95</v>
      </c>
    </row>
    <row r="225" spans="1:51" s="13" customFormat="1" ht="12">
      <c r="A225" s="13"/>
      <c r="B225" s="248"/>
      <c r="C225" s="249"/>
      <c r="D225" s="243" t="s">
        <v>246</v>
      </c>
      <c r="E225" s="250" t="s">
        <v>1</v>
      </c>
      <c r="F225" s="251" t="s">
        <v>1237</v>
      </c>
      <c r="G225" s="249"/>
      <c r="H225" s="252">
        <v>-0.477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8" t="s">
        <v>246</v>
      </c>
      <c r="AU225" s="258" t="s">
        <v>95</v>
      </c>
      <c r="AV225" s="13" t="s">
        <v>95</v>
      </c>
      <c r="AW225" s="13" t="s">
        <v>40</v>
      </c>
      <c r="AX225" s="13" t="s">
        <v>85</v>
      </c>
      <c r="AY225" s="258" t="s">
        <v>176</v>
      </c>
    </row>
    <row r="226" spans="1:51" s="13" customFormat="1" ht="12">
      <c r="A226" s="13"/>
      <c r="B226" s="248"/>
      <c r="C226" s="249"/>
      <c r="D226" s="243" t="s">
        <v>246</v>
      </c>
      <c r="E226" s="250" t="s">
        <v>1</v>
      </c>
      <c r="F226" s="251" t="s">
        <v>1238</v>
      </c>
      <c r="G226" s="249"/>
      <c r="H226" s="252">
        <v>18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8" t="s">
        <v>246</v>
      </c>
      <c r="AU226" s="258" t="s">
        <v>95</v>
      </c>
      <c r="AV226" s="13" t="s">
        <v>95</v>
      </c>
      <c r="AW226" s="13" t="s">
        <v>40</v>
      </c>
      <c r="AX226" s="13" t="s">
        <v>85</v>
      </c>
      <c r="AY226" s="258" t="s">
        <v>176</v>
      </c>
    </row>
    <row r="227" spans="1:65" s="2" customFormat="1" ht="24.15" customHeight="1">
      <c r="A227" s="37"/>
      <c r="B227" s="38"/>
      <c r="C227" s="229" t="s">
        <v>319</v>
      </c>
      <c r="D227" s="229" t="s">
        <v>177</v>
      </c>
      <c r="E227" s="230" t="s">
        <v>469</v>
      </c>
      <c r="F227" s="231" t="s">
        <v>470</v>
      </c>
      <c r="G227" s="232" t="s">
        <v>285</v>
      </c>
      <c r="H227" s="233">
        <v>10</v>
      </c>
      <c r="I227" s="234"/>
      <c r="J227" s="235">
        <f>ROUND(I227*H227,2)</f>
        <v>0</v>
      </c>
      <c r="K227" s="236"/>
      <c r="L227" s="43"/>
      <c r="M227" s="237" t="s">
        <v>1</v>
      </c>
      <c r="N227" s="238" t="s">
        <v>50</v>
      </c>
      <c r="O227" s="90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1" t="s">
        <v>196</v>
      </c>
      <c r="AT227" s="241" t="s">
        <v>177</v>
      </c>
      <c r="AU227" s="241" t="s">
        <v>95</v>
      </c>
      <c r="AY227" s="15" t="s">
        <v>176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5" t="s">
        <v>93</v>
      </c>
      <c r="BK227" s="242">
        <f>ROUND(I227*H227,2)</f>
        <v>0</v>
      </c>
      <c r="BL227" s="15" t="s">
        <v>196</v>
      </c>
      <c r="BM227" s="241" t="s">
        <v>1239</v>
      </c>
    </row>
    <row r="228" spans="1:47" s="2" customFormat="1" ht="12">
      <c r="A228" s="37"/>
      <c r="B228" s="38"/>
      <c r="C228" s="39"/>
      <c r="D228" s="243" t="s">
        <v>183</v>
      </c>
      <c r="E228" s="39"/>
      <c r="F228" s="244" t="s">
        <v>472</v>
      </c>
      <c r="G228" s="39"/>
      <c r="H228" s="39"/>
      <c r="I228" s="245"/>
      <c r="J228" s="39"/>
      <c r="K228" s="39"/>
      <c r="L228" s="43"/>
      <c r="M228" s="246"/>
      <c r="N228" s="24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5" t="s">
        <v>183</v>
      </c>
      <c r="AU228" s="15" t="s">
        <v>95</v>
      </c>
    </row>
    <row r="229" spans="1:51" s="13" customFormat="1" ht="12">
      <c r="A229" s="13"/>
      <c r="B229" s="248"/>
      <c r="C229" s="249"/>
      <c r="D229" s="243" t="s">
        <v>246</v>
      </c>
      <c r="E229" s="250" t="s">
        <v>1</v>
      </c>
      <c r="F229" s="251" t="s">
        <v>1192</v>
      </c>
      <c r="G229" s="249"/>
      <c r="H229" s="252">
        <v>10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8" t="s">
        <v>246</v>
      </c>
      <c r="AU229" s="258" t="s">
        <v>95</v>
      </c>
      <c r="AV229" s="13" t="s">
        <v>95</v>
      </c>
      <c r="AW229" s="13" t="s">
        <v>40</v>
      </c>
      <c r="AX229" s="13" t="s">
        <v>93</v>
      </c>
      <c r="AY229" s="258" t="s">
        <v>176</v>
      </c>
    </row>
    <row r="230" spans="1:65" s="2" customFormat="1" ht="16.5" customHeight="1">
      <c r="A230" s="37"/>
      <c r="B230" s="38"/>
      <c r="C230" s="263" t="s">
        <v>446</v>
      </c>
      <c r="D230" s="263" t="s">
        <v>320</v>
      </c>
      <c r="E230" s="264" t="s">
        <v>474</v>
      </c>
      <c r="F230" s="265" t="s">
        <v>475</v>
      </c>
      <c r="G230" s="266" t="s">
        <v>476</v>
      </c>
      <c r="H230" s="267">
        <v>0.25</v>
      </c>
      <c r="I230" s="268"/>
      <c r="J230" s="269">
        <f>ROUND(I230*H230,2)</f>
        <v>0</v>
      </c>
      <c r="K230" s="270"/>
      <c r="L230" s="271"/>
      <c r="M230" s="272" t="s">
        <v>1</v>
      </c>
      <c r="N230" s="273" t="s">
        <v>50</v>
      </c>
      <c r="O230" s="90"/>
      <c r="P230" s="239">
        <f>O230*H230</f>
        <v>0</v>
      </c>
      <c r="Q230" s="239">
        <v>0.001</v>
      </c>
      <c r="R230" s="239">
        <f>Q230*H230</f>
        <v>0.00025</v>
      </c>
      <c r="S230" s="239">
        <v>0</v>
      </c>
      <c r="T230" s="24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1" t="s">
        <v>213</v>
      </c>
      <c r="AT230" s="241" t="s">
        <v>320</v>
      </c>
      <c r="AU230" s="241" t="s">
        <v>95</v>
      </c>
      <c r="AY230" s="15" t="s">
        <v>176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5" t="s">
        <v>93</v>
      </c>
      <c r="BK230" s="242">
        <f>ROUND(I230*H230,2)</f>
        <v>0</v>
      </c>
      <c r="BL230" s="15" t="s">
        <v>196</v>
      </c>
      <c r="BM230" s="241" t="s">
        <v>1240</v>
      </c>
    </row>
    <row r="231" spans="1:47" s="2" customFormat="1" ht="12">
      <c r="A231" s="37"/>
      <c r="B231" s="38"/>
      <c r="C231" s="39"/>
      <c r="D231" s="243" t="s">
        <v>183</v>
      </c>
      <c r="E231" s="39"/>
      <c r="F231" s="244" t="s">
        <v>475</v>
      </c>
      <c r="G231" s="39"/>
      <c r="H231" s="39"/>
      <c r="I231" s="245"/>
      <c r="J231" s="39"/>
      <c r="K231" s="39"/>
      <c r="L231" s="43"/>
      <c r="M231" s="246"/>
      <c r="N231" s="24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183</v>
      </c>
      <c r="AU231" s="15" t="s">
        <v>95</v>
      </c>
    </row>
    <row r="232" spans="1:51" s="13" customFormat="1" ht="12">
      <c r="A232" s="13"/>
      <c r="B232" s="248"/>
      <c r="C232" s="249"/>
      <c r="D232" s="243" t="s">
        <v>246</v>
      </c>
      <c r="E232" s="250" t="s">
        <v>1</v>
      </c>
      <c r="F232" s="251" t="s">
        <v>1192</v>
      </c>
      <c r="G232" s="249"/>
      <c r="H232" s="252">
        <v>10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8" t="s">
        <v>246</v>
      </c>
      <c r="AU232" s="258" t="s">
        <v>95</v>
      </c>
      <c r="AV232" s="13" t="s">
        <v>95</v>
      </c>
      <c r="AW232" s="13" t="s">
        <v>40</v>
      </c>
      <c r="AX232" s="13" t="s">
        <v>93</v>
      </c>
      <c r="AY232" s="258" t="s">
        <v>176</v>
      </c>
    </row>
    <row r="233" spans="1:51" s="13" customFormat="1" ht="12">
      <c r="A233" s="13"/>
      <c r="B233" s="248"/>
      <c r="C233" s="249"/>
      <c r="D233" s="243" t="s">
        <v>246</v>
      </c>
      <c r="E233" s="249"/>
      <c r="F233" s="251" t="s">
        <v>1241</v>
      </c>
      <c r="G233" s="249"/>
      <c r="H233" s="252">
        <v>0.25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8" t="s">
        <v>246</v>
      </c>
      <c r="AU233" s="258" t="s">
        <v>95</v>
      </c>
      <c r="AV233" s="13" t="s">
        <v>95</v>
      </c>
      <c r="AW233" s="13" t="s">
        <v>4</v>
      </c>
      <c r="AX233" s="13" t="s">
        <v>93</v>
      </c>
      <c r="AY233" s="258" t="s">
        <v>176</v>
      </c>
    </row>
    <row r="234" spans="1:63" s="12" customFormat="1" ht="22.8" customHeight="1">
      <c r="A234" s="12"/>
      <c r="B234" s="213"/>
      <c r="C234" s="214"/>
      <c r="D234" s="215" t="s">
        <v>84</v>
      </c>
      <c r="E234" s="227" t="s">
        <v>196</v>
      </c>
      <c r="F234" s="227" t="s">
        <v>493</v>
      </c>
      <c r="G234" s="214"/>
      <c r="H234" s="214"/>
      <c r="I234" s="217"/>
      <c r="J234" s="228">
        <f>BK234</f>
        <v>0</v>
      </c>
      <c r="K234" s="214"/>
      <c r="L234" s="219"/>
      <c r="M234" s="220"/>
      <c r="N234" s="221"/>
      <c r="O234" s="221"/>
      <c r="P234" s="222">
        <f>SUM(P235:P243)</f>
        <v>0</v>
      </c>
      <c r="Q234" s="221"/>
      <c r="R234" s="222">
        <f>SUM(R235:R243)</f>
        <v>8.517666600000002</v>
      </c>
      <c r="S234" s="221"/>
      <c r="T234" s="223">
        <f>SUM(T235:T243)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4" t="s">
        <v>93</v>
      </c>
      <c r="AT234" s="225" t="s">
        <v>84</v>
      </c>
      <c r="AU234" s="225" t="s">
        <v>93</v>
      </c>
      <c r="AY234" s="224" t="s">
        <v>176</v>
      </c>
      <c r="BK234" s="226">
        <f>SUM(BK235:BK243)</f>
        <v>0</v>
      </c>
    </row>
    <row r="235" spans="1:65" s="2" customFormat="1" ht="16.5" customHeight="1">
      <c r="A235" s="37"/>
      <c r="B235" s="38"/>
      <c r="C235" s="229" t="s">
        <v>452</v>
      </c>
      <c r="D235" s="229" t="s">
        <v>177</v>
      </c>
      <c r="E235" s="230" t="s">
        <v>499</v>
      </c>
      <c r="F235" s="231" t="s">
        <v>500</v>
      </c>
      <c r="G235" s="232" t="s">
        <v>334</v>
      </c>
      <c r="H235" s="233">
        <v>4.5</v>
      </c>
      <c r="I235" s="234"/>
      <c r="J235" s="235">
        <f>ROUND(I235*H235,2)</f>
        <v>0</v>
      </c>
      <c r="K235" s="236"/>
      <c r="L235" s="43"/>
      <c r="M235" s="237" t="s">
        <v>1</v>
      </c>
      <c r="N235" s="238" t="s">
        <v>50</v>
      </c>
      <c r="O235" s="90"/>
      <c r="P235" s="239">
        <f>O235*H235</f>
        <v>0</v>
      </c>
      <c r="Q235" s="239">
        <v>1.89077</v>
      </c>
      <c r="R235" s="239">
        <f>Q235*H235</f>
        <v>8.508465000000001</v>
      </c>
      <c r="S235" s="239">
        <v>0</v>
      </c>
      <c r="T235" s="24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1" t="s">
        <v>196</v>
      </c>
      <c r="AT235" s="241" t="s">
        <v>177</v>
      </c>
      <c r="AU235" s="241" t="s">
        <v>95</v>
      </c>
      <c r="AY235" s="15" t="s">
        <v>176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5" t="s">
        <v>93</v>
      </c>
      <c r="BK235" s="242">
        <f>ROUND(I235*H235,2)</f>
        <v>0</v>
      </c>
      <c r="BL235" s="15" t="s">
        <v>196</v>
      </c>
      <c r="BM235" s="241" t="s">
        <v>1242</v>
      </c>
    </row>
    <row r="236" spans="1:47" s="2" customFormat="1" ht="12">
      <c r="A236" s="37"/>
      <c r="B236" s="38"/>
      <c r="C236" s="39"/>
      <c r="D236" s="243" t="s">
        <v>183</v>
      </c>
      <c r="E236" s="39"/>
      <c r="F236" s="244" t="s">
        <v>502</v>
      </c>
      <c r="G236" s="39"/>
      <c r="H236" s="39"/>
      <c r="I236" s="245"/>
      <c r="J236" s="39"/>
      <c r="K236" s="39"/>
      <c r="L236" s="43"/>
      <c r="M236" s="246"/>
      <c r="N236" s="24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5" t="s">
        <v>183</v>
      </c>
      <c r="AU236" s="15" t="s">
        <v>95</v>
      </c>
    </row>
    <row r="237" spans="1:51" s="13" customFormat="1" ht="12">
      <c r="A237" s="13"/>
      <c r="B237" s="248"/>
      <c r="C237" s="249"/>
      <c r="D237" s="243" t="s">
        <v>246</v>
      </c>
      <c r="E237" s="250" t="s">
        <v>1</v>
      </c>
      <c r="F237" s="251" t="s">
        <v>1243</v>
      </c>
      <c r="G237" s="249"/>
      <c r="H237" s="252">
        <v>4.5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8" t="s">
        <v>246</v>
      </c>
      <c r="AU237" s="258" t="s">
        <v>95</v>
      </c>
      <c r="AV237" s="13" t="s">
        <v>95</v>
      </c>
      <c r="AW237" s="13" t="s">
        <v>40</v>
      </c>
      <c r="AX237" s="13" t="s">
        <v>93</v>
      </c>
      <c r="AY237" s="258" t="s">
        <v>176</v>
      </c>
    </row>
    <row r="238" spans="1:65" s="2" customFormat="1" ht="24.15" customHeight="1">
      <c r="A238" s="37"/>
      <c r="B238" s="38"/>
      <c r="C238" s="229" t="s">
        <v>833</v>
      </c>
      <c r="D238" s="229" t="s">
        <v>177</v>
      </c>
      <c r="E238" s="230" t="s">
        <v>949</v>
      </c>
      <c r="F238" s="231" t="s">
        <v>950</v>
      </c>
      <c r="G238" s="232" t="s">
        <v>334</v>
      </c>
      <c r="H238" s="233">
        <v>0.21</v>
      </c>
      <c r="I238" s="234"/>
      <c r="J238" s="235">
        <f>ROUND(I238*H238,2)</f>
        <v>0</v>
      </c>
      <c r="K238" s="236"/>
      <c r="L238" s="43"/>
      <c r="M238" s="237" t="s">
        <v>1</v>
      </c>
      <c r="N238" s="238" t="s">
        <v>50</v>
      </c>
      <c r="O238" s="90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1" t="s">
        <v>196</v>
      </c>
      <c r="AT238" s="241" t="s">
        <v>177</v>
      </c>
      <c r="AU238" s="241" t="s">
        <v>95</v>
      </c>
      <c r="AY238" s="15" t="s">
        <v>176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5" t="s">
        <v>93</v>
      </c>
      <c r="BK238" s="242">
        <f>ROUND(I238*H238,2)</f>
        <v>0</v>
      </c>
      <c r="BL238" s="15" t="s">
        <v>196</v>
      </c>
      <c r="BM238" s="241" t="s">
        <v>1244</v>
      </c>
    </row>
    <row r="239" spans="1:47" s="2" customFormat="1" ht="12">
      <c r="A239" s="37"/>
      <c r="B239" s="38"/>
      <c r="C239" s="39"/>
      <c r="D239" s="243" t="s">
        <v>183</v>
      </c>
      <c r="E239" s="39"/>
      <c r="F239" s="244" t="s">
        <v>952</v>
      </c>
      <c r="G239" s="39"/>
      <c r="H239" s="39"/>
      <c r="I239" s="245"/>
      <c r="J239" s="39"/>
      <c r="K239" s="39"/>
      <c r="L239" s="43"/>
      <c r="M239" s="246"/>
      <c r="N239" s="24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5" t="s">
        <v>183</v>
      </c>
      <c r="AU239" s="15" t="s">
        <v>95</v>
      </c>
    </row>
    <row r="240" spans="1:51" s="13" customFormat="1" ht="12">
      <c r="A240" s="13"/>
      <c r="B240" s="248"/>
      <c r="C240" s="249"/>
      <c r="D240" s="243" t="s">
        <v>246</v>
      </c>
      <c r="E240" s="250" t="s">
        <v>1</v>
      </c>
      <c r="F240" s="251" t="s">
        <v>1245</v>
      </c>
      <c r="G240" s="249"/>
      <c r="H240" s="252">
        <v>0.21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8" t="s">
        <v>246</v>
      </c>
      <c r="AU240" s="258" t="s">
        <v>95</v>
      </c>
      <c r="AV240" s="13" t="s">
        <v>95</v>
      </c>
      <c r="AW240" s="13" t="s">
        <v>40</v>
      </c>
      <c r="AX240" s="13" t="s">
        <v>93</v>
      </c>
      <c r="AY240" s="258" t="s">
        <v>176</v>
      </c>
    </row>
    <row r="241" spans="1:65" s="2" customFormat="1" ht="16.5" customHeight="1">
      <c r="A241" s="37"/>
      <c r="B241" s="38"/>
      <c r="C241" s="229" t="s">
        <v>461</v>
      </c>
      <c r="D241" s="229" t="s">
        <v>177</v>
      </c>
      <c r="E241" s="230" t="s">
        <v>954</v>
      </c>
      <c r="F241" s="231" t="s">
        <v>955</v>
      </c>
      <c r="G241" s="232" t="s">
        <v>285</v>
      </c>
      <c r="H241" s="233">
        <v>1.44</v>
      </c>
      <c r="I241" s="234"/>
      <c r="J241" s="235">
        <f>ROUND(I241*H241,2)</f>
        <v>0</v>
      </c>
      <c r="K241" s="236"/>
      <c r="L241" s="43"/>
      <c r="M241" s="237" t="s">
        <v>1</v>
      </c>
      <c r="N241" s="238" t="s">
        <v>50</v>
      </c>
      <c r="O241" s="90"/>
      <c r="P241" s="239">
        <f>O241*H241</f>
        <v>0</v>
      </c>
      <c r="Q241" s="239">
        <v>0.00639</v>
      </c>
      <c r="R241" s="239">
        <f>Q241*H241</f>
        <v>0.009201599999999999</v>
      </c>
      <c r="S241" s="239">
        <v>0</v>
      </c>
      <c r="T241" s="24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1" t="s">
        <v>196</v>
      </c>
      <c r="AT241" s="241" t="s">
        <v>177</v>
      </c>
      <c r="AU241" s="241" t="s">
        <v>95</v>
      </c>
      <c r="AY241" s="15" t="s">
        <v>176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5" t="s">
        <v>93</v>
      </c>
      <c r="BK241" s="242">
        <f>ROUND(I241*H241,2)</f>
        <v>0</v>
      </c>
      <c r="BL241" s="15" t="s">
        <v>196</v>
      </c>
      <c r="BM241" s="241" t="s">
        <v>1246</v>
      </c>
    </row>
    <row r="242" spans="1:47" s="2" customFormat="1" ht="12">
      <c r="A242" s="37"/>
      <c r="B242" s="38"/>
      <c r="C242" s="39"/>
      <c r="D242" s="243" t="s">
        <v>183</v>
      </c>
      <c r="E242" s="39"/>
      <c r="F242" s="244" t="s">
        <v>957</v>
      </c>
      <c r="G242" s="39"/>
      <c r="H242" s="39"/>
      <c r="I242" s="245"/>
      <c r="J242" s="39"/>
      <c r="K242" s="39"/>
      <c r="L242" s="43"/>
      <c r="M242" s="246"/>
      <c r="N242" s="247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5" t="s">
        <v>183</v>
      </c>
      <c r="AU242" s="15" t="s">
        <v>95</v>
      </c>
    </row>
    <row r="243" spans="1:51" s="13" customFormat="1" ht="12">
      <c r="A243" s="13"/>
      <c r="B243" s="248"/>
      <c r="C243" s="249"/>
      <c r="D243" s="243" t="s">
        <v>246</v>
      </c>
      <c r="E243" s="250" t="s">
        <v>1</v>
      </c>
      <c r="F243" s="251" t="s">
        <v>1247</v>
      </c>
      <c r="G243" s="249"/>
      <c r="H243" s="252">
        <v>1.44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246</v>
      </c>
      <c r="AU243" s="258" t="s">
        <v>95</v>
      </c>
      <c r="AV243" s="13" t="s">
        <v>95</v>
      </c>
      <c r="AW243" s="13" t="s">
        <v>40</v>
      </c>
      <c r="AX243" s="13" t="s">
        <v>85</v>
      </c>
      <c r="AY243" s="258" t="s">
        <v>176</v>
      </c>
    </row>
    <row r="244" spans="1:63" s="12" customFormat="1" ht="22.8" customHeight="1">
      <c r="A244" s="12"/>
      <c r="B244" s="213"/>
      <c r="C244" s="214"/>
      <c r="D244" s="215" t="s">
        <v>84</v>
      </c>
      <c r="E244" s="227" t="s">
        <v>175</v>
      </c>
      <c r="F244" s="227" t="s">
        <v>504</v>
      </c>
      <c r="G244" s="214"/>
      <c r="H244" s="214"/>
      <c r="I244" s="217"/>
      <c r="J244" s="228">
        <f>BK244</f>
        <v>0</v>
      </c>
      <c r="K244" s="214"/>
      <c r="L244" s="219"/>
      <c r="M244" s="220"/>
      <c r="N244" s="221"/>
      <c r="O244" s="221"/>
      <c r="P244" s="222">
        <f>SUM(P245:P268)</f>
        <v>0</v>
      </c>
      <c r="Q244" s="221"/>
      <c r="R244" s="222">
        <f>SUM(R245:R268)</f>
        <v>0.28068</v>
      </c>
      <c r="S244" s="221"/>
      <c r="T244" s="223">
        <f>SUM(T245:T268)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4" t="s">
        <v>93</v>
      </c>
      <c r="AT244" s="225" t="s">
        <v>84</v>
      </c>
      <c r="AU244" s="225" t="s">
        <v>93</v>
      </c>
      <c r="AY244" s="224" t="s">
        <v>176</v>
      </c>
      <c r="BK244" s="226">
        <f>SUM(BK245:BK268)</f>
        <v>0</v>
      </c>
    </row>
    <row r="245" spans="1:65" s="2" customFormat="1" ht="24.15" customHeight="1">
      <c r="A245" s="37"/>
      <c r="B245" s="38"/>
      <c r="C245" s="229" t="s">
        <v>468</v>
      </c>
      <c r="D245" s="229" t="s">
        <v>177</v>
      </c>
      <c r="E245" s="230" t="s">
        <v>506</v>
      </c>
      <c r="F245" s="231" t="s">
        <v>507</v>
      </c>
      <c r="G245" s="232" t="s">
        <v>285</v>
      </c>
      <c r="H245" s="233">
        <v>84</v>
      </c>
      <c r="I245" s="234"/>
      <c r="J245" s="235">
        <f>ROUND(I245*H245,2)</f>
        <v>0</v>
      </c>
      <c r="K245" s="236"/>
      <c r="L245" s="43"/>
      <c r="M245" s="237" t="s">
        <v>1</v>
      </c>
      <c r="N245" s="238" t="s">
        <v>50</v>
      </c>
      <c r="O245" s="90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1" t="s">
        <v>196</v>
      </c>
      <c r="AT245" s="241" t="s">
        <v>177</v>
      </c>
      <c r="AU245" s="241" t="s">
        <v>95</v>
      </c>
      <c r="AY245" s="15" t="s">
        <v>176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5" t="s">
        <v>93</v>
      </c>
      <c r="BK245" s="242">
        <f>ROUND(I245*H245,2)</f>
        <v>0</v>
      </c>
      <c r="BL245" s="15" t="s">
        <v>196</v>
      </c>
      <c r="BM245" s="241" t="s">
        <v>1248</v>
      </c>
    </row>
    <row r="246" spans="1:47" s="2" customFormat="1" ht="12">
      <c r="A246" s="37"/>
      <c r="B246" s="38"/>
      <c r="C246" s="39"/>
      <c r="D246" s="243" t="s">
        <v>183</v>
      </c>
      <c r="E246" s="39"/>
      <c r="F246" s="244" t="s">
        <v>509</v>
      </c>
      <c r="G246" s="39"/>
      <c r="H246" s="39"/>
      <c r="I246" s="245"/>
      <c r="J246" s="39"/>
      <c r="K246" s="39"/>
      <c r="L246" s="43"/>
      <c r="M246" s="246"/>
      <c r="N246" s="24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183</v>
      </c>
      <c r="AU246" s="15" t="s">
        <v>95</v>
      </c>
    </row>
    <row r="247" spans="1:51" s="13" customFormat="1" ht="12">
      <c r="A247" s="13"/>
      <c r="B247" s="248"/>
      <c r="C247" s="249"/>
      <c r="D247" s="243" t="s">
        <v>246</v>
      </c>
      <c r="E247" s="250" t="s">
        <v>1</v>
      </c>
      <c r="F247" s="251" t="s">
        <v>1249</v>
      </c>
      <c r="G247" s="249"/>
      <c r="H247" s="252">
        <v>84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246</v>
      </c>
      <c r="AU247" s="258" t="s">
        <v>95</v>
      </c>
      <c r="AV247" s="13" t="s">
        <v>95</v>
      </c>
      <c r="AW247" s="13" t="s">
        <v>40</v>
      </c>
      <c r="AX247" s="13" t="s">
        <v>93</v>
      </c>
      <c r="AY247" s="258" t="s">
        <v>176</v>
      </c>
    </row>
    <row r="248" spans="1:65" s="2" customFormat="1" ht="24.15" customHeight="1">
      <c r="A248" s="37"/>
      <c r="B248" s="38"/>
      <c r="C248" s="229" t="s">
        <v>473</v>
      </c>
      <c r="D248" s="229" t="s">
        <v>177</v>
      </c>
      <c r="E248" s="230" t="s">
        <v>512</v>
      </c>
      <c r="F248" s="231" t="s">
        <v>513</v>
      </c>
      <c r="G248" s="232" t="s">
        <v>285</v>
      </c>
      <c r="H248" s="233">
        <v>36</v>
      </c>
      <c r="I248" s="234"/>
      <c r="J248" s="235">
        <f>ROUND(I248*H248,2)</f>
        <v>0</v>
      </c>
      <c r="K248" s="236"/>
      <c r="L248" s="43"/>
      <c r="M248" s="237" t="s">
        <v>1</v>
      </c>
      <c r="N248" s="238" t="s">
        <v>50</v>
      </c>
      <c r="O248" s="90"/>
      <c r="P248" s="239">
        <f>O248*H248</f>
        <v>0</v>
      </c>
      <c r="Q248" s="239">
        <v>0</v>
      </c>
      <c r="R248" s="239">
        <f>Q248*H248</f>
        <v>0</v>
      </c>
      <c r="S248" s="239">
        <v>0</v>
      </c>
      <c r="T248" s="24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1" t="s">
        <v>196</v>
      </c>
      <c r="AT248" s="241" t="s">
        <v>177</v>
      </c>
      <c r="AU248" s="241" t="s">
        <v>95</v>
      </c>
      <c r="AY248" s="15" t="s">
        <v>176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5" t="s">
        <v>93</v>
      </c>
      <c r="BK248" s="242">
        <f>ROUND(I248*H248,2)</f>
        <v>0</v>
      </c>
      <c r="BL248" s="15" t="s">
        <v>196</v>
      </c>
      <c r="BM248" s="241" t="s">
        <v>1250</v>
      </c>
    </row>
    <row r="249" spans="1:47" s="2" customFormat="1" ht="12">
      <c r="A249" s="37"/>
      <c r="B249" s="38"/>
      <c r="C249" s="39"/>
      <c r="D249" s="243" t="s">
        <v>183</v>
      </c>
      <c r="E249" s="39"/>
      <c r="F249" s="244" t="s">
        <v>515</v>
      </c>
      <c r="G249" s="39"/>
      <c r="H249" s="39"/>
      <c r="I249" s="245"/>
      <c r="J249" s="39"/>
      <c r="K249" s="39"/>
      <c r="L249" s="43"/>
      <c r="M249" s="246"/>
      <c r="N249" s="24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5" t="s">
        <v>183</v>
      </c>
      <c r="AU249" s="15" t="s">
        <v>95</v>
      </c>
    </row>
    <row r="250" spans="1:51" s="13" customFormat="1" ht="12">
      <c r="A250" s="13"/>
      <c r="B250" s="248"/>
      <c r="C250" s="249"/>
      <c r="D250" s="243" t="s">
        <v>246</v>
      </c>
      <c r="E250" s="250" t="s">
        <v>1</v>
      </c>
      <c r="F250" s="251" t="s">
        <v>1179</v>
      </c>
      <c r="G250" s="249"/>
      <c r="H250" s="252">
        <v>36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246</v>
      </c>
      <c r="AU250" s="258" t="s">
        <v>95</v>
      </c>
      <c r="AV250" s="13" t="s">
        <v>95</v>
      </c>
      <c r="AW250" s="13" t="s">
        <v>40</v>
      </c>
      <c r="AX250" s="13" t="s">
        <v>93</v>
      </c>
      <c r="AY250" s="258" t="s">
        <v>176</v>
      </c>
    </row>
    <row r="251" spans="1:65" s="2" customFormat="1" ht="24.15" customHeight="1">
      <c r="A251" s="37"/>
      <c r="B251" s="38"/>
      <c r="C251" s="229" t="s">
        <v>480</v>
      </c>
      <c r="D251" s="229" t="s">
        <v>177</v>
      </c>
      <c r="E251" s="230" t="s">
        <v>518</v>
      </c>
      <c r="F251" s="231" t="s">
        <v>519</v>
      </c>
      <c r="G251" s="232" t="s">
        <v>285</v>
      </c>
      <c r="H251" s="233">
        <v>36</v>
      </c>
      <c r="I251" s="234"/>
      <c r="J251" s="235">
        <f>ROUND(I251*H251,2)</f>
        <v>0</v>
      </c>
      <c r="K251" s="236"/>
      <c r="L251" s="43"/>
      <c r="M251" s="237" t="s">
        <v>1</v>
      </c>
      <c r="N251" s="238" t="s">
        <v>50</v>
      </c>
      <c r="O251" s="90"/>
      <c r="P251" s="239">
        <f>O251*H251</f>
        <v>0</v>
      </c>
      <c r="Q251" s="239">
        <v>0.00601</v>
      </c>
      <c r="R251" s="239">
        <f>Q251*H251</f>
        <v>0.21636</v>
      </c>
      <c r="S251" s="239">
        <v>0</v>
      </c>
      <c r="T251" s="24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1" t="s">
        <v>196</v>
      </c>
      <c r="AT251" s="241" t="s">
        <v>177</v>
      </c>
      <c r="AU251" s="241" t="s">
        <v>95</v>
      </c>
      <c r="AY251" s="15" t="s">
        <v>176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5" t="s">
        <v>93</v>
      </c>
      <c r="BK251" s="242">
        <f>ROUND(I251*H251,2)</f>
        <v>0</v>
      </c>
      <c r="BL251" s="15" t="s">
        <v>196</v>
      </c>
      <c r="BM251" s="241" t="s">
        <v>1251</v>
      </c>
    </row>
    <row r="252" spans="1:47" s="2" customFormat="1" ht="12">
      <c r="A252" s="37"/>
      <c r="B252" s="38"/>
      <c r="C252" s="39"/>
      <c r="D252" s="243" t="s">
        <v>183</v>
      </c>
      <c r="E252" s="39"/>
      <c r="F252" s="244" t="s">
        <v>521</v>
      </c>
      <c r="G252" s="39"/>
      <c r="H252" s="39"/>
      <c r="I252" s="245"/>
      <c r="J252" s="39"/>
      <c r="K252" s="39"/>
      <c r="L252" s="43"/>
      <c r="M252" s="246"/>
      <c r="N252" s="24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5" t="s">
        <v>183</v>
      </c>
      <c r="AU252" s="15" t="s">
        <v>95</v>
      </c>
    </row>
    <row r="253" spans="1:51" s="13" customFormat="1" ht="12">
      <c r="A253" s="13"/>
      <c r="B253" s="248"/>
      <c r="C253" s="249"/>
      <c r="D253" s="243" t="s">
        <v>246</v>
      </c>
      <c r="E253" s="250" t="s">
        <v>1</v>
      </c>
      <c r="F253" s="251" t="s">
        <v>1179</v>
      </c>
      <c r="G253" s="249"/>
      <c r="H253" s="252">
        <v>36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246</v>
      </c>
      <c r="AU253" s="258" t="s">
        <v>95</v>
      </c>
      <c r="AV253" s="13" t="s">
        <v>95</v>
      </c>
      <c r="AW253" s="13" t="s">
        <v>40</v>
      </c>
      <c r="AX253" s="13" t="s">
        <v>93</v>
      </c>
      <c r="AY253" s="258" t="s">
        <v>176</v>
      </c>
    </row>
    <row r="254" spans="1:65" s="2" customFormat="1" ht="24.15" customHeight="1">
      <c r="A254" s="37"/>
      <c r="B254" s="38"/>
      <c r="C254" s="229" t="s">
        <v>487</v>
      </c>
      <c r="D254" s="229" t="s">
        <v>177</v>
      </c>
      <c r="E254" s="230" t="s">
        <v>524</v>
      </c>
      <c r="F254" s="231" t="s">
        <v>525</v>
      </c>
      <c r="G254" s="232" t="s">
        <v>285</v>
      </c>
      <c r="H254" s="233">
        <v>72</v>
      </c>
      <c r="I254" s="234"/>
      <c r="J254" s="235">
        <f>ROUND(I254*H254,2)</f>
        <v>0</v>
      </c>
      <c r="K254" s="236"/>
      <c r="L254" s="43"/>
      <c r="M254" s="237" t="s">
        <v>1</v>
      </c>
      <c r="N254" s="238" t="s">
        <v>50</v>
      </c>
      <c r="O254" s="90"/>
      <c r="P254" s="239">
        <f>O254*H254</f>
        <v>0</v>
      </c>
      <c r="Q254" s="239">
        <v>0.00071</v>
      </c>
      <c r="R254" s="239">
        <f>Q254*H254</f>
        <v>0.05112</v>
      </c>
      <c r="S254" s="239">
        <v>0</v>
      </c>
      <c r="T254" s="24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1" t="s">
        <v>196</v>
      </c>
      <c r="AT254" s="241" t="s">
        <v>177</v>
      </c>
      <c r="AU254" s="241" t="s">
        <v>95</v>
      </c>
      <c r="AY254" s="15" t="s">
        <v>176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5" t="s">
        <v>93</v>
      </c>
      <c r="BK254" s="242">
        <f>ROUND(I254*H254,2)</f>
        <v>0</v>
      </c>
      <c r="BL254" s="15" t="s">
        <v>196</v>
      </c>
      <c r="BM254" s="241" t="s">
        <v>1252</v>
      </c>
    </row>
    <row r="255" spans="1:47" s="2" customFormat="1" ht="12">
      <c r="A255" s="37"/>
      <c r="B255" s="38"/>
      <c r="C255" s="39"/>
      <c r="D255" s="243" t="s">
        <v>183</v>
      </c>
      <c r="E255" s="39"/>
      <c r="F255" s="244" t="s">
        <v>527</v>
      </c>
      <c r="G255" s="39"/>
      <c r="H255" s="39"/>
      <c r="I255" s="245"/>
      <c r="J255" s="39"/>
      <c r="K255" s="39"/>
      <c r="L255" s="43"/>
      <c r="M255" s="246"/>
      <c r="N255" s="24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5" t="s">
        <v>183</v>
      </c>
      <c r="AU255" s="15" t="s">
        <v>95</v>
      </c>
    </row>
    <row r="256" spans="1:51" s="13" customFormat="1" ht="12">
      <c r="A256" s="13"/>
      <c r="B256" s="248"/>
      <c r="C256" s="249"/>
      <c r="D256" s="243" t="s">
        <v>246</v>
      </c>
      <c r="E256" s="250" t="s">
        <v>1</v>
      </c>
      <c r="F256" s="251" t="s">
        <v>1253</v>
      </c>
      <c r="G256" s="249"/>
      <c r="H256" s="252">
        <v>72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8" t="s">
        <v>246</v>
      </c>
      <c r="AU256" s="258" t="s">
        <v>95</v>
      </c>
      <c r="AV256" s="13" t="s">
        <v>95</v>
      </c>
      <c r="AW256" s="13" t="s">
        <v>40</v>
      </c>
      <c r="AX256" s="13" t="s">
        <v>85</v>
      </c>
      <c r="AY256" s="258" t="s">
        <v>176</v>
      </c>
    </row>
    <row r="257" spans="1:65" s="2" customFormat="1" ht="33" customHeight="1">
      <c r="A257" s="37"/>
      <c r="B257" s="38"/>
      <c r="C257" s="229" t="s">
        <v>494</v>
      </c>
      <c r="D257" s="229" t="s">
        <v>177</v>
      </c>
      <c r="E257" s="230" t="s">
        <v>530</v>
      </c>
      <c r="F257" s="231" t="s">
        <v>531</v>
      </c>
      <c r="G257" s="232" t="s">
        <v>285</v>
      </c>
      <c r="H257" s="233">
        <v>36</v>
      </c>
      <c r="I257" s="234"/>
      <c r="J257" s="235">
        <f>ROUND(I257*H257,2)</f>
        <v>0</v>
      </c>
      <c r="K257" s="236"/>
      <c r="L257" s="43"/>
      <c r="M257" s="237" t="s">
        <v>1</v>
      </c>
      <c r="N257" s="238" t="s">
        <v>50</v>
      </c>
      <c r="O257" s="90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1" t="s">
        <v>196</v>
      </c>
      <c r="AT257" s="241" t="s">
        <v>177</v>
      </c>
      <c r="AU257" s="241" t="s">
        <v>95</v>
      </c>
      <c r="AY257" s="15" t="s">
        <v>176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5" t="s">
        <v>93</v>
      </c>
      <c r="BK257" s="242">
        <f>ROUND(I257*H257,2)</f>
        <v>0</v>
      </c>
      <c r="BL257" s="15" t="s">
        <v>196</v>
      </c>
      <c r="BM257" s="241" t="s">
        <v>1254</v>
      </c>
    </row>
    <row r="258" spans="1:47" s="2" customFormat="1" ht="12">
      <c r="A258" s="37"/>
      <c r="B258" s="38"/>
      <c r="C258" s="39"/>
      <c r="D258" s="243" t="s">
        <v>183</v>
      </c>
      <c r="E258" s="39"/>
      <c r="F258" s="244" t="s">
        <v>533</v>
      </c>
      <c r="G258" s="39"/>
      <c r="H258" s="39"/>
      <c r="I258" s="245"/>
      <c r="J258" s="39"/>
      <c r="K258" s="39"/>
      <c r="L258" s="43"/>
      <c r="M258" s="246"/>
      <c r="N258" s="24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5" t="s">
        <v>183</v>
      </c>
      <c r="AU258" s="15" t="s">
        <v>95</v>
      </c>
    </row>
    <row r="259" spans="1:51" s="13" customFormat="1" ht="12">
      <c r="A259" s="13"/>
      <c r="B259" s="248"/>
      <c r="C259" s="249"/>
      <c r="D259" s="243" t="s">
        <v>246</v>
      </c>
      <c r="E259" s="250" t="s">
        <v>1</v>
      </c>
      <c r="F259" s="251" t="s">
        <v>1179</v>
      </c>
      <c r="G259" s="249"/>
      <c r="H259" s="252">
        <v>36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246</v>
      </c>
      <c r="AU259" s="258" t="s">
        <v>95</v>
      </c>
      <c r="AV259" s="13" t="s">
        <v>95</v>
      </c>
      <c r="AW259" s="13" t="s">
        <v>40</v>
      </c>
      <c r="AX259" s="13" t="s">
        <v>93</v>
      </c>
      <c r="AY259" s="258" t="s">
        <v>176</v>
      </c>
    </row>
    <row r="260" spans="1:65" s="2" customFormat="1" ht="24.15" customHeight="1">
      <c r="A260" s="37"/>
      <c r="B260" s="38"/>
      <c r="C260" s="229" t="s">
        <v>303</v>
      </c>
      <c r="D260" s="229" t="s">
        <v>177</v>
      </c>
      <c r="E260" s="230" t="s">
        <v>535</v>
      </c>
      <c r="F260" s="231" t="s">
        <v>536</v>
      </c>
      <c r="G260" s="232" t="s">
        <v>285</v>
      </c>
      <c r="H260" s="233">
        <v>36</v>
      </c>
      <c r="I260" s="234"/>
      <c r="J260" s="235">
        <f>ROUND(I260*H260,2)</f>
        <v>0</v>
      </c>
      <c r="K260" s="236"/>
      <c r="L260" s="43"/>
      <c r="M260" s="237" t="s">
        <v>1</v>
      </c>
      <c r="N260" s="238" t="s">
        <v>50</v>
      </c>
      <c r="O260" s="90"/>
      <c r="P260" s="239">
        <f>O260*H260</f>
        <v>0</v>
      </c>
      <c r="Q260" s="239">
        <v>0</v>
      </c>
      <c r="R260" s="239">
        <f>Q260*H260</f>
        <v>0</v>
      </c>
      <c r="S260" s="239">
        <v>0</v>
      </c>
      <c r="T260" s="24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1" t="s">
        <v>196</v>
      </c>
      <c r="AT260" s="241" t="s">
        <v>177</v>
      </c>
      <c r="AU260" s="241" t="s">
        <v>95</v>
      </c>
      <c r="AY260" s="15" t="s">
        <v>176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5" t="s">
        <v>93</v>
      </c>
      <c r="BK260" s="242">
        <f>ROUND(I260*H260,2)</f>
        <v>0</v>
      </c>
      <c r="BL260" s="15" t="s">
        <v>196</v>
      </c>
      <c r="BM260" s="241" t="s">
        <v>1255</v>
      </c>
    </row>
    <row r="261" spans="1:47" s="2" customFormat="1" ht="12">
      <c r="A261" s="37"/>
      <c r="B261" s="38"/>
      <c r="C261" s="39"/>
      <c r="D261" s="243" t="s">
        <v>183</v>
      </c>
      <c r="E261" s="39"/>
      <c r="F261" s="244" t="s">
        <v>538</v>
      </c>
      <c r="G261" s="39"/>
      <c r="H261" s="39"/>
      <c r="I261" s="245"/>
      <c r="J261" s="39"/>
      <c r="K261" s="39"/>
      <c r="L261" s="43"/>
      <c r="M261" s="246"/>
      <c r="N261" s="24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183</v>
      </c>
      <c r="AU261" s="15" t="s">
        <v>95</v>
      </c>
    </row>
    <row r="262" spans="1:51" s="13" customFormat="1" ht="12">
      <c r="A262" s="13"/>
      <c r="B262" s="248"/>
      <c r="C262" s="249"/>
      <c r="D262" s="243" t="s">
        <v>246</v>
      </c>
      <c r="E262" s="250" t="s">
        <v>1</v>
      </c>
      <c r="F262" s="251" t="s">
        <v>1179</v>
      </c>
      <c r="G262" s="249"/>
      <c r="H262" s="252">
        <v>36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8" t="s">
        <v>246</v>
      </c>
      <c r="AU262" s="258" t="s">
        <v>95</v>
      </c>
      <c r="AV262" s="13" t="s">
        <v>95</v>
      </c>
      <c r="AW262" s="13" t="s">
        <v>40</v>
      </c>
      <c r="AX262" s="13" t="s">
        <v>93</v>
      </c>
      <c r="AY262" s="258" t="s">
        <v>176</v>
      </c>
    </row>
    <row r="263" spans="1:65" s="2" customFormat="1" ht="24.15" customHeight="1">
      <c r="A263" s="37"/>
      <c r="B263" s="38"/>
      <c r="C263" s="229" t="s">
        <v>505</v>
      </c>
      <c r="D263" s="229" t="s">
        <v>177</v>
      </c>
      <c r="E263" s="230" t="s">
        <v>540</v>
      </c>
      <c r="F263" s="231" t="s">
        <v>541</v>
      </c>
      <c r="G263" s="232" t="s">
        <v>300</v>
      </c>
      <c r="H263" s="233">
        <v>60</v>
      </c>
      <c r="I263" s="234"/>
      <c r="J263" s="235">
        <f>ROUND(I263*H263,2)</f>
        <v>0</v>
      </c>
      <c r="K263" s="236"/>
      <c r="L263" s="43"/>
      <c r="M263" s="237" t="s">
        <v>1</v>
      </c>
      <c r="N263" s="238" t="s">
        <v>50</v>
      </c>
      <c r="O263" s="90"/>
      <c r="P263" s="239">
        <f>O263*H263</f>
        <v>0</v>
      </c>
      <c r="Q263" s="239">
        <v>0.00022</v>
      </c>
      <c r="R263" s="239">
        <f>Q263*H263</f>
        <v>0.0132</v>
      </c>
      <c r="S263" s="239">
        <v>0</v>
      </c>
      <c r="T263" s="24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41" t="s">
        <v>196</v>
      </c>
      <c r="AT263" s="241" t="s">
        <v>177</v>
      </c>
      <c r="AU263" s="241" t="s">
        <v>95</v>
      </c>
      <c r="AY263" s="15" t="s">
        <v>176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5" t="s">
        <v>93</v>
      </c>
      <c r="BK263" s="242">
        <f>ROUND(I263*H263,2)</f>
        <v>0</v>
      </c>
      <c r="BL263" s="15" t="s">
        <v>196</v>
      </c>
      <c r="BM263" s="241" t="s">
        <v>1256</v>
      </c>
    </row>
    <row r="264" spans="1:47" s="2" customFormat="1" ht="12">
      <c r="A264" s="37"/>
      <c r="B264" s="38"/>
      <c r="C264" s="39"/>
      <c r="D264" s="243" t="s">
        <v>183</v>
      </c>
      <c r="E264" s="39"/>
      <c r="F264" s="244" t="s">
        <v>543</v>
      </c>
      <c r="G264" s="39"/>
      <c r="H264" s="39"/>
      <c r="I264" s="245"/>
      <c r="J264" s="39"/>
      <c r="K264" s="39"/>
      <c r="L264" s="43"/>
      <c r="M264" s="246"/>
      <c r="N264" s="24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183</v>
      </c>
      <c r="AU264" s="15" t="s">
        <v>95</v>
      </c>
    </row>
    <row r="265" spans="1:51" s="13" customFormat="1" ht="12">
      <c r="A265" s="13"/>
      <c r="B265" s="248"/>
      <c r="C265" s="249"/>
      <c r="D265" s="243" t="s">
        <v>246</v>
      </c>
      <c r="E265" s="250" t="s">
        <v>1</v>
      </c>
      <c r="F265" s="251" t="s">
        <v>568</v>
      </c>
      <c r="G265" s="249"/>
      <c r="H265" s="252">
        <v>60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8" t="s">
        <v>246</v>
      </c>
      <c r="AU265" s="258" t="s">
        <v>95</v>
      </c>
      <c r="AV265" s="13" t="s">
        <v>95</v>
      </c>
      <c r="AW265" s="13" t="s">
        <v>40</v>
      </c>
      <c r="AX265" s="13" t="s">
        <v>93</v>
      </c>
      <c r="AY265" s="258" t="s">
        <v>176</v>
      </c>
    </row>
    <row r="266" spans="1:65" s="2" customFormat="1" ht="24.15" customHeight="1">
      <c r="A266" s="37"/>
      <c r="B266" s="38"/>
      <c r="C266" s="229" t="s">
        <v>511</v>
      </c>
      <c r="D266" s="229" t="s">
        <v>177</v>
      </c>
      <c r="E266" s="230" t="s">
        <v>546</v>
      </c>
      <c r="F266" s="231" t="s">
        <v>547</v>
      </c>
      <c r="G266" s="232" t="s">
        <v>300</v>
      </c>
      <c r="H266" s="233">
        <v>60</v>
      </c>
      <c r="I266" s="234"/>
      <c r="J266" s="235">
        <f>ROUND(I266*H266,2)</f>
        <v>0</v>
      </c>
      <c r="K266" s="236"/>
      <c r="L266" s="43"/>
      <c r="M266" s="237" t="s">
        <v>1</v>
      </c>
      <c r="N266" s="238" t="s">
        <v>50</v>
      </c>
      <c r="O266" s="90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1" t="s">
        <v>196</v>
      </c>
      <c r="AT266" s="241" t="s">
        <v>177</v>
      </c>
      <c r="AU266" s="241" t="s">
        <v>95</v>
      </c>
      <c r="AY266" s="15" t="s">
        <v>176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5" t="s">
        <v>93</v>
      </c>
      <c r="BK266" s="242">
        <f>ROUND(I266*H266,2)</f>
        <v>0</v>
      </c>
      <c r="BL266" s="15" t="s">
        <v>196</v>
      </c>
      <c r="BM266" s="241" t="s">
        <v>1257</v>
      </c>
    </row>
    <row r="267" spans="1:47" s="2" customFormat="1" ht="12">
      <c r="A267" s="37"/>
      <c r="B267" s="38"/>
      <c r="C267" s="39"/>
      <c r="D267" s="243" t="s">
        <v>183</v>
      </c>
      <c r="E267" s="39"/>
      <c r="F267" s="244" t="s">
        <v>549</v>
      </c>
      <c r="G267" s="39"/>
      <c r="H267" s="39"/>
      <c r="I267" s="245"/>
      <c r="J267" s="39"/>
      <c r="K267" s="39"/>
      <c r="L267" s="43"/>
      <c r="M267" s="246"/>
      <c r="N267" s="247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5" t="s">
        <v>183</v>
      </c>
      <c r="AU267" s="15" t="s">
        <v>95</v>
      </c>
    </row>
    <row r="268" spans="1:51" s="13" customFormat="1" ht="12">
      <c r="A268" s="13"/>
      <c r="B268" s="248"/>
      <c r="C268" s="249"/>
      <c r="D268" s="243" t="s">
        <v>246</v>
      </c>
      <c r="E268" s="250" t="s">
        <v>1</v>
      </c>
      <c r="F268" s="251" t="s">
        <v>568</v>
      </c>
      <c r="G268" s="249"/>
      <c r="H268" s="252">
        <v>60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246</v>
      </c>
      <c r="AU268" s="258" t="s">
        <v>95</v>
      </c>
      <c r="AV268" s="13" t="s">
        <v>95</v>
      </c>
      <c r="AW268" s="13" t="s">
        <v>40</v>
      </c>
      <c r="AX268" s="13" t="s">
        <v>93</v>
      </c>
      <c r="AY268" s="258" t="s">
        <v>176</v>
      </c>
    </row>
    <row r="269" spans="1:63" s="12" customFormat="1" ht="22.8" customHeight="1">
      <c r="A269" s="12"/>
      <c r="B269" s="213"/>
      <c r="C269" s="214"/>
      <c r="D269" s="215" t="s">
        <v>84</v>
      </c>
      <c r="E269" s="227" t="s">
        <v>213</v>
      </c>
      <c r="F269" s="227" t="s">
        <v>557</v>
      </c>
      <c r="G269" s="214"/>
      <c r="H269" s="214"/>
      <c r="I269" s="217"/>
      <c r="J269" s="228">
        <f>BK269</f>
        <v>0</v>
      </c>
      <c r="K269" s="214"/>
      <c r="L269" s="219"/>
      <c r="M269" s="220"/>
      <c r="N269" s="221"/>
      <c r="O269" s="221"/>
      <c r="P269" s="222">
        <f>P270+SUM(P271:P357)</f>
        <v>0</v>
      </c>
      <c r="Q269" s="221"/>
      <c r="R269" s="222">
        <f>R270+SUM(R271:R357)</f>
        <v>2.0785000000000005</v>
      </c>
      <c r="S269" s="221"/>
      <c r="T269" s="223">
        <f>T270+SUM(T271:T357)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4" t="s">
        <v>93</v>
      </c>
      <c r="AT269" s="225" t="s">
        <v>84</v>
      </c>
      <c r="AU269" s="225" t="s">
        <v>93</v>
      </c>
      <c r="AY269" s="224" t="s">
        <v>176</v>
      </c>
      <c r="BK269" s="226">
        <f>BK270+SUM(BK271:BK357)</f>
        <v>0</v>
      </c>
    </row>
    <row r="270" spans="1:65" s="2" customFormat="1" ht="16.5" customHeight="1">
      <c r="A270" s="37"/>
      <c r="B270" s="38"/>
      <c r="C270" s="263" t="s">
        <v>517</v>
      </c>
      <c r="D270" s="263" t="s">
        <v>320</v>
      </c>
      <c r="E270" s="264" t="s">
        <v>1258</v>
      </c>
      <c r="F270" s="265" t="s">
        <v>1259</v>
      </c>
      <c r="G270" s="266" t="s">
        <v>300</v>
      </c>
      <c r="H270" s="267">
        <v>75</v>
      </c>
      <c r="I270" s="268"/>
      <c r="J270" s="269">
        <f>ROUND(I270*H270,2)</f>
        <v>0</v>
      </c>
      <c r="K270" s="270"/>
      <c r="L270" s="271"/>
      <c r="M270" s="272" t="s">
        <v>1</v>
      </c>
      <c r="N270" s="273" t="s">
        <v>50</v>
      </c>
      <c r="O270" s="90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1" t="s">
        <v>561</v>
      </c>
      <c r="AT270" s="241" t="s">
        <v>320</v>
      </c>
      <c r="AU270" s="241" t="s">
        <v>95</v>
      </c>
      <c r="AY270" s="15" t="s">
        <v>176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5" t="s">
        <v>93</v>
      </c>
      <c r="BK270" s="242">
        <f>ROUND(I270*H270,2)</f>
        <v>0</v>
      </c>
      <c r="BL270" s="15" t="s">
        <v>561</v>
      </c>
      <c r="BM270" s="241" t="s">
        <v>1260</v>
      </c>
    </row>
    <row r="271" spans="1:47" s="2" customFormat="1" ht="12">
      <c r="A271" s="37"/>
      <c r="B271" s="38"/>
      <c r="C271" s="39"/>
      <c r="D271" s="243" t="s">
        <v>183</v>
      </c>
      <c r="E271" s="39"/>
      <c r="F271" s="244" t="s">
        <v>1259</v>
      </c>
      <c r="G271" s="39"/>
      <c r="H271" s="39"/>
      <c r="I271" s="245"/>
      <c r="J271" s="39"/>
      <c r="K271" s="39"/>
      <c r="L271" s="43"/>
      <c r="M271" s="246"/>
      <c r="N271" s="247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183</v>
      </c>
      <c r="AU271" s="15" t="s">
        <v>95</v>
      </c>
    </row>
    <row r="272" spans="1:51" s="13" customFormat="1" ht="12">
      <c r="A272" s="13"/>
      <c r="B272" s="248"/>
      <c r="C272" s="249"/>
      <c r="D272" s="243" t="s">
        <v>246</v>
      </c>
      <c r="E272" s="250" t="s">
        <v>1</v>
      </c>
      <c r="F272" s="251" t="s">
        <v>1057</v>
      </c>
      <c r="G272" s="249"/>
      <c r="H272" s="252">
        <v>75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246</v>
      </c>
      <c r="AU272" s="258" t="s">
        <v>95</v>
      </c>
      <c r="AV272" s="13" t="s">
        <v>95</v>
      </c>
      <c r="AW272" s="13" t="s">
        <v>40</v>
      </c>
      <c r="AX272" s="13" t="s">
        <v>93</v>
      </c>
      <c r="AY272" s="258" t="s">
        <v>176</v>
      </c>
    </row>
    <row r="273" spans="1:65" s="2" customFormat="1" ht="24.15" customHeight="1">
      <c r="A273" s="37"/>
      <c r="B273" s="38"/>
      <c r="C273" s="229" t="s">
        <v>523</v>
      </c>
      <c r="D273" s="229" t="s">
        <v>177</v>
      </c>
      <c r="E273" s="230" t="s">
        <v>1261</v>
      </c>
      <c r="F273" s="231" t="s">
        <v>1262</v>
      </c>
      <c r="G273" s="232" t="s">
        <v>577</v>
      </c>
      <c r="H273" s="233">
        <v>2</v>
      </c>
      <c r="I273" s="234"/>
      <c r="J273" s="235">
        <f>ROUND(I273*H273,2)</f>
        <v>0</v>
      </c>
      <c r="K273" s="236"/>
      <c r="L273" s="43"/>
      <c r="M273" s="237" t="s">
        <v>1</v>
      </c>
      <c r="N273" s="238" t="s">
        <v>50</v>
      </c>
      <c r="O273" s="90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1" t="s">
        <v>196</v>
      </c>
      <c r="AT273" s="241" t="s">
        <v>177</v>
      </c>
      <c r="AU273" s="241" t="s">
        <v>95</v>
      </c>
      <c r="AY273" s="15" t="s">
        <v>176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5" t="s">
        <v>93</v>
      </c>
      <c r="BK273" s="242">
        <f>ROUND(I273*H273,2)</f>
        <v>0</v>
      </c>
      <c r="BL273" s="15" t="s">
        <v>196</v>
      </c>
      <c r="BM273" s="241" t="s">
        <v>1263</v>
      </c>
    </row>
    <row r="274" spans="1:47" s="2" customFormat="1" ht="12">
      <c r="A274" s="37"/>
      <c r="B274" s="38"/>
      <c r="C274" s="39"/>
      <c r="D274" s="243" t="s">
        <v>183</v>
      </c>
      <c r="E274" s="39"/>
      <c r="F274" s="244" t="s">
        <v>1262</v>
      </c>
      <c r="G274" s="39"/>
      <c r="H274" s="39"/>
      <c r="I274" s="245"/>
      <c r="J274" s="39"/>
      <c r="K274" s="39"/>
      <c r="L274" s="43"/>
      <c r="M274" s="246"/>
      <c r="N274" s="24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183</v>
      </c>
      <c r="AU274" s="15" t="s">
        <v>95</v>
      </c>
    </row>
    <row r="275" spans="1:65" s="2" customFormat="1" ht="24.15" customHeight="1">
      <c r="A275" s="37"/>
      <c r="B275" s="38"/>
      <c r="C275" s="229" t="s">
        <v>529</v>
      </c>
      <c r="D275" s="229" t="s">
        <v>177</v>
      </c>
      <c r="E275" s="230" t="s">
        <v>971</v>
      </c>
      <c r="F275" s="231" t="s">
        <v>972</v>
      </c>
      <c r="G275" s="232" t="s">
        <v>300</v>
      </c>
      <c r="H275" s="233">
        <v>75</v>
      </c>
      <c r="I275" s="234"/>
      <c r="J275" s="235">
        <f>ROUND(I275*H275,2)</f>
        <v>0</v>
      </c>
      <c r="K275" s="236"/>
      <c r="L275" s="43"/>
      <c r="M275" s="237" t="s">
        <v>1</v>
      </c>
      <c r="N275" s="238" t="s">
        <v>50</v>
      </c>
      <c r="O275" s="90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1" t="s">
        <v>196</v>
      </c>
      <c r="AT275" s="241" t="s">
        <v>177</v>
      </c>
      <c r="AU275" s="241" t="s">
        <v>95</v>
      </c>
      <c r="AY275" s="15" t="s">
        <v>176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5" t="s">
        <v>93</v>
      </c>
      <c r="BK275" s="242">
        <f>ROUND(I275*H275,2)</f>
        <v>0</v>
      </c>
      <c r="BL275" s="15" t="s">
        <v>196</v>
      </c>
      <c r="BM275" s="241" t="s">
        <v>1264</v>
      </c>
    </row>
    <row r="276" spans="1:47" s="2" customFormat="1" ht="12">
      <c r="A276" s="37"/>
      <c r="B276" s="38"/>
      <c r="C276" s="39"/>
      <c r="D276" s="243" t="s">
        <v>183</v>
      </c>
      <c r="E276" s="39"/>
      <c r="F276" s="244" t="s">
        <v>974</v>
      </c>
      <c r="G276" s="39"/>
      <c r="H276" s="39"/>
      <c r="I276" s="245"/>
      <c r="J276" s="39"/>
      <c r="K276" s="39"/>
      <c r="L276" s="43"/>
      <c r="M276" s="246"/>
      <c r="N276" s="24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183</v>
      </c>
      <c r="AU276" s="15" t="s">
        <v>95</v>
      </c>
    </row>
    <row r="277" spans="1:51" s="13" customFormat="1" ht="12">
      <c r="A277" s="13"/>
      <c r="B277" s="248"/>
      <c r="C277" s="249"/>
      <c r="D277" s="243" t="s">
        <v>246</v>
      </c>
      <c r="E277" s="250" t="s">
        <v>1</v>
      </c>
      <c r="F277" s="251" t="s">
        <v>1057</v>
      </c>
      <c r="G277" s="249"/>
      <c r="H277" s="252">
        <v>75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8" t="s">
        <v>246</v>
      </c>
      <c r="AU277" s="258" t="s">
        <v>95</v>
      </c>
      <c r="AV277" s="13" t="s">
        <v>95</v>
      </c>
      <c r="AW277" s="13" t="s">
        <v>40</v>
      </c>
      <c r="AX277" s="13" t="s">
        <v>93</v>
      </c>
      <c r="AY277" s="258" t="s">
        <v>176</v>
      </c>
    </row>
    <row r="278" spans="1:65" s="2" customFormat="1" ht="24.15" customHeight="1">
      <c r="A278" s="37"/>
      <c r="B278" s="38"/>
      <c r="C278" s="229" t="s">
        <v>534</v>
      </c>
      <c r="D278" s="229" t="s">
        <v>177</v>
      </c>
      <c r="E278" s="230" t="s">
        <v>1265</v>
      </c>
      <c r="F278" s="231" t="s">
        <v>1266</v>
      </c>
      <c r="G278" s="232" t="s">
        <v>300</v>
      </c>
      <c r="H278" s="233">
        <v>75</v>
      </c>
      <c r="I278" s="234"/>
      <c r="J278" s="235">
        <f>ROUND(I278*H278,2)</f>
        <v>0</v>
      </c>
      <c r="K278" s="236"/>
      <c r="L278" s="43"/>
      <c r="M278" s="237" t="s">
        <v>1</v>
      </c>
      <c r="N278" s="238" t="s">
        <v>50</v>
      </c>
      <c r="O278" s="90"/>
      <c r="P278" s="239">
        <f>O278*H278</f>
        <v>0</v>
      </c>
      <c r="Q278" s="239">
        <v>0</v>
      </c>
      <c r="R278" s="239">
        <f>Q278*H278</f>
        <v>0</v>
      </c>
      <c r="S278" s="239">
        <v>0</v>
      </c>
      <c r="T278" s="24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1" t="s">
        <v>196</v>
      </c>
      <c r="AT278" s="241" t="s">
        <v>177</v>
      </c>
      <c r="AU278" s="241" t="s">
        <v>95</v>
      </c>
      <c r="AY278" s="15" t="s">
        <v>176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5" t="s">
        <v>93</v>
      </c>
      <c r="BK278" s="242">
        <f>ROUND(I278*H278,2)</f>
        <v>0</v>
      </c>
      <c r="BL278" s="15" t="s">
        <v>196</v>
      </c>
      <c r="BM278" s="241" t="s">
        <v>1267</v>
      </c>
    </row>
    <row r="279" spans="1:47" s="2" customFormat="1" ht="12">
      <c r="A279" s="37"/>
      <c r="B279" s="38"/>
      <c r="C279" s="39"/>
      <c r="D279" s="243" t="s">
        <v>183</v>
      </c>
      <c r="E279" s="39"/>
      <c r="F279" s="244" t="s">
        <v>1266</v>
      </c>
      <c r="G279" s="39"/>
      <c r="H279" s="39"/>
      <c r="I279" s="245"/>
      <c r="J279" s="39"/>
      <c r="K279" s="39"/>
      <c r="L279" s="43"/>
      <c r="M279" s="246"/>
      <c r="N279" s="24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5" t="s">
        <v>183</v>
      </c>
      <c r="AU279" s="15" t="s">
        <v>95</v>
      </c>
    </row>
    <row r="280" spans="1:51" s="13" customFormat="1" ht="12">
      <c r="A280" s="13"/>
      <c r="B280" s="248"/>
      <c r="C280" s="249"/>
      <c r="D280" s="243" t="s">
        <v>246</v>
      </c>
      <c r="E280" s="250" t="s">
        <v>1</v>
      </c>
      <c r="F280" s="251" t="s">
        <v>1057</v>
      </c>
      <c r="G280" s="249"/>
      <c r="H280" s="252">
        <v>75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246</v>
      </c>
      <c r="AU280" s="258" t="s">
        <v>95</v>
      </c>
      <c r="AV280" s="13" t="s">
        <v>95</v>
      </c>
      <c r="AW280" s="13" t="s">
        <v>40</v>
      </c>
      <c r="AX280" s="13" t="s">
        <v>93</v>
      </c>
      <c r="AY280" s="258" t="s">
        <v>176</v>
      </c>
    </row>
    <row r="281" spans="1:65" s="2" customFormat="1" ht="16.5" customHeight="1">
      <c r="A281" s="37"/>
      <c r="B281" s="38"/>
      <c r="C281" s="229" t="s">
        <v>539</v>
      </c>
      <c r="D281" s="229" t="s">
        <v>177</v>
      </c>
      <c r="E281" s="230" t="s">
        <v>1005</v>
      </c>
      <c r="F281" s="231" t="s">
        <v>1006</v>
      </c>
      <c r="G281" s="232" t="s">
        <v>300</v>
      </c>
      <c r="H281" s="233">
        <v>75</v>
      </c>
      <c r="I281" s="234"/>
      <c r="J281" s="235">
        <f>ROUND(I281*H281,2)</f>
        <v>0</v>
      </c>
      <c r="K281" s="236"/>
      <c r="L281" s="43"/>
      <c r="M281" s="237" t="s">
        <v>1</v>
      </c>
      <c r="N281" s="238" t="s">
        <v>50</v>
      </c>
      <c r="O281" s="90"/>
      <c r="P281" s="239">
        <f>O281*H281</f>
        <v>0</v>
      </c>
      <c r="Q281" s="239">
        <v>0.00019</v>
      </c>
      <c r="R281" s="239">
        <f>Q281*H281</f>
        <v>0.01425</v>
      </c>
      <c r="S281" s="239">
        <v>0</v>
      </c>
      <c r="T281" s="24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41" t="s">
        <v>196</v>
      </c>
      <c r="AT281" s="241" t="s">
        <v>177</v>
      </c>
      <c r="AU281" s="241" t="s">
        <v>95</v>
      </c>
      <c r="AY281" s="15" t="s">
        <v>176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5" t="s">
        <v>93</v>
      </c>
      <c r="BK281" s="242">
        <f>ROUND(I281*H281,2)</f>
        <v>0</v>
      </c>
      <c r="BL281" s="15" t="s">
        <v>196</v>
      </c>
      <c r="BM281" s="241" t="s">
        <v>1268</v>
      </c>
    </row>
    <row r="282" spans="1:47" s="2" customFormat="1" ht="12">
      <c r="A282" s="37"/>
      <c r="B282" s="38"/>
      <c r="C282" s="39"/>
      <c r="D282" s="243" t="s">
        <v>183</v>
      </c>
      <c r="E282" s="39"/>
      <c r="F282" s="244" t="s">
        <v>1008</v>
      </c>
      <c r="G282" s="39"/>
      <c r="H282" s="39"/>
      <c r="I282" s="245"/>
      <c r="J282" s="39"/>
      <c r="K282" s="39"/>
      <c r="L282" s="43"/>
      <c r="M282" s="246"/>
      <c r="N282" s="24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183</v>
      </c>
      <c r="AU282" s="15" t="s">
        <v>95</v>
      </c>
    </row>
    <row r="283" spans="1:65" s="2" customFormat="1" ht="21.75" customHeight="1">
      <c r="A283" s="37"/>
      <c r="B283" s="38"/>
      <c r="C283" s="229" t="s">
        <v>545</v>
      </c>
      <c r="D283" s="229" t="s">
        <v>177</v>
      </c>
      <c r="E283" s="230" t="s">
        <v>689</v>
      </c>
      <c r="F283" s="231" t="s">
        <v>690</v>
      </c>
      <c r="G283" s="232" t="s">
        <v>300</v>
      </c>
      <c r="H283" s="233">
        <v>75</v>
      </c>
      <c r="I283" s="234"/>
      <c r="J283" s="235">
        <f>ROUND(I283*H283,2)</f>
        <v>0</v>
      </c>
      <c r="K283" s="236"/>
      <c r="L283" s="43"/>
      <c r="M283" s="237" t="s">
        <v>1</v>
      </c>
      <c r="N283" s="238" t="s">
        <v>50</v>
      </c>
      <c r="O283" s="90"/>
      <c r="P283" s="239">
        <f>O283*H283</f>
        <v>0</v>
      </c>
      <c r="Q283" s="239">
        <v>0.00013</v>
      </c>
      <c r="R283" s="239">
        <f>Q283*H283</f>
        <v>0.00975</v>
      </c>
      <c r="S283" s="239">
        <v>0</v>
      </c>
      <c r="T283" s="240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41" t="s">
        <v>196</v>
      </c>
      <c r="AT283" s="241" t="s">
        <v>177</v>
      </c>
      <c r="AU283" s="241" t="s">
        <v>95</v>
      </c>
      <c r="AY283" s="15" t="s">
        <v>176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5" t="s">
        <v>93</v>
      </c>
      <c r="BK283" s="242">
        <f>ROUND(I283*H283,2)</f>
        <v>0</v>
      </c>
      <c r="BL283" s="15" t="s">
        <v>196</v>
      </c>
      <c r="BM283" s="241" t="s">
        <v>1269</v>
      </c>
    </row>
    <row r="284" spans="1:47" s="2" customFormat="1" ht="12">
      <c r="A284" s="37"/>
      <c r="B284" s="38"/>
      <c r="C284" s="39"/>
      <c r="D284" s="243" t="s">
        <v>183</v>
      </c>
      <c r="E284" s="39"/>
      <c r="F284" s="244" t="s">
        <v>692</v>
      </c>
      <c r="G284" s="39"/>
      <c r="H284" s="39"/>
      <c r="I284" s="245"/>
      <c r="J284" s="39"/>
      <c r="K284" s="39"/>
      <c r="L284" s="43"/>
      <c r="M284" s="246"/>
      <c r="N284" s="24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5" t="s">
        <v>183</v>
      </c>
      <c r="AU284" s="15" t="s">
        <v>95</v>
      </c>
    </row>
    <row r="285" spans="1:51" s="13" customFormat="1" ht="12">
      <c r="A285" s="13"/>
      <c r="B285" s="248"/>
      <c r="C285" s="249"/>
      <c r="D285" s="243" t="s">
        <v>246</v>
      </c>
      <c r="E285" s="250" t="s">
        <v>1</v>
      </c>
      <c r="F285" s="251" t="s">
        <v>1057</v>
      </c>
      <c r="G285" s="249"/>
      <c r="H285" s="252">
        <v>75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8" t="s">
        <v>246</v>
      </c>
      <c r="AU285" s="258" t="s">
        <v>95</v>
      </c>
      <c r="AV285" s="13" t="s">
        <v>95</v>
      </c>
      <c r="AW285" s="13" t="s">
        <v>40</v>
      </c>
      <c r="AX285" s="13" t="s">
        <v>93</v>
      </c>
      <c r="AY285" s="258" t="s">
        <v>176</v>
      </c>
    </row>
    <row r="286" spans="1:65" s="2" customFormat="1" ht="21.75" customHeight="1">
      <c r="A286" s="37"/>
      <c r="B286" s="38"/>
      <c r="C286" s="263" t="s">
        <v>551</v>
      </c>
      <c r="D286" s="263" t="s">
        <v>320</v>
      </c>
      <c r="E286" s="264" t="s">
        <v>1270</v>
      </c>
      <c r="F286" s="265" t="s">
        <v>1271</v>
      </c>
      <c r="G286" s="266" t="s">
        <v>300</v>
      </c>
      <c r="H286" s="267">
        <v>75</v>
      </c>
      <c r="I286" s="268"/>
      <c r="J286" s="269">
        <f>ROUND(I286*H286,2)</f>
        <v>0</v>
      </c>
      <c r="K286" s="270"/>
      <c r="L286" s="271"/>
      <c r="M286" s="272" t="s">
        <v>1</v>
      </c>
      <c r="N286" s="273" t="s">
        <v>50</v>
      </c>
      <c r="O286" s="90"/>
      <c r="P286" s="239">
        <f>O286*H286</f>
        <v>0</v>
      </c>
      <c r="Q286" s="239">
        <v>0.00018</v>
      </c>
      <c r="R286" s="239">
        <f>Q286*H286</f>
        <v>0.013500000000000002</v>
      </c>
      <c r="S286" s="239">
        <v>0</v>
      </c>
      <c r="T286" s="24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41" t="s">
        <v>213</v>
      </c>
      <c r="AT286" s="241" t="s">
        <v>320</v>
      </c>
      <c r="AU286" s="241" t="s">
        <v>95</v>
      </c>
      <c r="AY286" s="15" t="s">
        <v>176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5" t="s">
        <v>93</v>
      </c>
      <c r="BK286" s="242">
        <f>ROUND(I286*H286,2)</f>
        <v>0</v>
      </c>
      <c r="BL286" s="15" t="s">
        <v>196</v>
      </c>
      <c r="BM286" s="241" t="s">
        <v>1272</v>
      </c>
    </row>
    <row r="287" spans="1:47" s="2" customFormat="1" ht="12">
      <c r="A287" s="37"/>
      <c r="B287" s="38"/>
      <c r="C287" s="39"/>
      <c r="D287" s="243" t="s">
        <v>183</v>
      </c>
      <c r="E287" s="39"/>
      <c r="F287" s="244" t="s">
        <v>1271</v>
      </c>
      <c r="G287" s="39"/>
      <c r="H287" s="39"/>
      <c r="I287" s="245"/>
      <c r="J287" s="39"/>
      <c r="K287" s="39"/>
      <c r="L287" s="43"/>
      <c r="M287" s="246"/>
      <c r="N287" s="24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5" t="s">
        <v>183</v>
      </c>
      <c r="AU287" s="15" t="s">
        <v>95</v>
      </c>
    </row>
    <row r="288" spans="1:51" s="13" customFormat="1" ht="12">
      <c r="A288" s="13"/>
      <c r="B288" s="248"/>
      <c r="C288" s="249"/>
      <c r="D288" s="243" t="s">
        <v>246</v>
      </c>
      <c r="E288" s="250" t="s">
        <v>1</v>
      </c>
      <c r="F288" s="251" t="s">
        <v>1057</v>
      </c>
      <c r="G288" s="249"/>
      <c r="H288" s="252">
        <v>75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8" t="s">
        <v>246</v>
      </c>
      <c r="AU288" s="258" t="s">
        <v>95</v>
      </c>
      <c r="AV288" s="13" t="s">
        <v>95</v>
      </c>
      <c r="AW288" s="13" t="s">
        <v>40</v>
      </c>
      <c r="AX288" s="13" t="s">
        <v>93</v>
      </c>
      <c r="AY288" s="258" t="s">
        <v>176</v>
      </c>
    </row>
    <row r="289" spans="1:65" s="2" customFormat="1" ht="16.5" customHeight="1">
      <c r="A289" s="37"/>
      <c r="B289" s="38"/>
      <c r="C289" s="229" t="s">
        <v>558</v>
      </c>
      <c r="D289" s="229" t="s">
        <v>177</v>
      </c>
      <c r="E289" s="230" t="s">
        <v>997</v>
      </c>
      <c r="F289" s="231" t="s">
        <v>998</v>
      </c>
      <c r="G289" s="232" t="s">
        <v>300</v>
      </c>
      <c r="H289" s="233">
        <v>75</v>
      </c>
      <c r="I289" s="234"/>
      <c r="J289" s="235">
        <f>ROUND(I289*H289,2)</f>
        <v>0</v>
      </c>
      <c r="K289" s="236"/>
      <c r="L289" s="43"/>
      <c r="M289" s="237" t="s">
        <v>1</v>
      </c>
      <c r="N289" s="238" t="s">
        <v>50</v>
      </c>
      <c r="O289" s="90"/>
      <c r="P289" s="239">
        <f>O289*H289</f>
        <v>0</v>
      </c>
      <c r="Q289" s="239">
        <v>0</v>
      </c>
      <c r="R289" s="239">
        <f>Q289*H289</f>
        <v>0</v>
      </c>
      <c r="S289" s="239">
        <v>0</v>
      </c>
      <c r="T289" s="240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41" t="s">
        <v>196</v>
      </c>
      <c r="AT289" s="241" t="s">
        <v>177</v>
      </c>
      <c r="AU289" s="241" t="s">
        <v>95</v>
      </c>
      <c r="AY289" s="15" t="s">
        <v>176</v>
      </c>
      <c r="BE289" s="242">
        <f>IF(N289="základní",J289,0)</f>
        <v>0</v>
      </c>
      <c r="BF289" s="242">
        <f>IF(N289="snížená",J289,0)</f>
        <v>0</v>
      </c>
      <c r="BG289" s="242">
        <f>IF(N289="zákl. přenesená",J289,0)</f>
        <v>0</v>
      </c>
      <c r="BH289" s="242">
        <f>IF(N289="sníž. přenesená",J289,0)</f>
        <v>0</v>
      </c>
      <c r="BI289" s="242">
        <f>IF(N289="nulová",J289,0)</f>
        <v>0</v>
      </c>
      <c r="BJ289" s="15" t="s">
        <v>93</v>
      </c>
      <c r="BK289" s="242">
        <f>ROUND(I289*H289,2)</f>
        <v>0</v>
      </c>
      <c r="BL289" s="15" t="s">
        <v>196</v>
      </c>
      <c r="BM289" s="241" t="s">
        <v>1273</v>
      </c>
    </row>
    <row r="290" spans="1:47" s="2" customFormat="1" ht="12">
      <c r="A290" s="37"/>
      <c r="B290" s="38"/>
      <c r="C290" s="39"/>
      <c r="D290" s="243" t="s">
        <v>183</v>
      </c>
      <c r="E290" s="39"/>
      <c r="F290" s="244" t="s">
        <v>998</v>
      </c>
      <c r="G290" s="39"/>
      <c r="H290" s="39"/>
      <c r="I290" s="245"/>
      <c r="J290" s="39"/>
      <c r="K290" s="39"/>
      <c r="L290" s="43"/>
      <c r="M290" s="246"/>
      <c r="N290" s="24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5" t="s">
        <v>183</v>
      </c>
      <c r="AU290" s="15" t="s">
        <v>95</v>
      </c>
    </row>
    <row r="291" spans="1:51" s="13" customFormat="1" ht="12">
      <c r="A291" s="13"/>
      <c r="B291" s="248"/>
      <c r="C291" s="249"/>
      <c r="D291" s="243" t="s">
        <v>246</v>
      </c>
      <c r="E291" s="250" t="s">
        <v>1</v>
      </c>
      <c r="F291" s="251" t="s">
        <v>1057</v>
      </c>
      <c r="G291" s="249"/>
      <c r="H291" s="252">
        <v>75</v>
      </c>
      <c r="I291" s="253"/>
      <c r="J291" s="249"/>
      <c r="K291" s="249"/>
      <c r="L291" s="254"/>
      <c r="M291" s="255"/>
      <c r="N291" s="256"/>
      <c r="O291" s="256"/>
      <c r="P291" s="256"/>
      <c r="Q291" s="256"/>
      <c r="R291" s="256"/>
      <c r="S291" s="256"/>
      <c r="T291" s="25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8" t="s">
        <v>246</v>
      </c>
      <c r="AU291" s="258" t="s">
        <v>95</v>
      </c>
      <c r="AV291" s="13" t="s">
        <v>95</v>
      </c>
      <c r="AW291" s="13" t="s">
        <v>40</v>
      </c>
      <c r="AX291" s="13" t="s">
        <v>93</v>
      </c>
      <c r="AY291" s="258" t="s">
        <v>176</v>
      </c>
    </row>
    <row r="292" spans="1:65" s="2" customFormat="1" ht="24.15" customHeight="1">
      <c r="A292" s="37"/>
      <c r="B292" s="38"/>
      <c r="C292" s="229" t="s">
        <v>563</v>
      </c>
      <c r="D292" s="229" t="s">
        <v>177</v>
      </c>
      <c r="E292" s="230" t="s">
        <v>1274</v>
      </c>
      <c r="F292" s="231" t="s">
        <v>1275</v>
      </c>
      <c r="G292" s="232" t="s">
        <v>577</v>
      </c>
      <c r="H292" s="233">
        <v>1</v>
      </c>
      <c r="I292" s="234"/>
      <c r="J292" s="235">
        <f>ROUND(I292*H292,2)</f>
        <v>0</v>
      </c>
      <c r="K292" s="236"/>
      <c r="L292" s="43"/>
      <c r="M292" s="237" t="s">
        <v>1</v>
      </c>
      <c r="N292" s="238" t="s">
        <v>50</v>
      </c>
      <c r="O292" s="90"/>
      <c r="P292" s="239">
        <f>O292*H292</f>
        <v>0</v>
      </c>
      <c r="Q292" s="239">
        <v>0.00171</v>
      </c>
      <c r="R292" s="239">
        <f>Q292*H292</f>
        <v>0.00171</v>
      </c>
      <c r="S292" s="239">
        <v>0</v>
      </c>
      <c r="T292" s="24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41" t="s">
        <v>196</v>
      </c>
      <c r="AT292" s="241" t="s">
        <v>177</v>
      </c>
      <c r="AU292" s="241" t="s">
        <v>95</v>
      </c>
      <c r="AY292" s="15" t="s">
        <v>176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5" t="s">
        <v>93</v>
      </c>
      <c r="BK292" s="242">
        <f>ROUND(I292*H292,2)</f>
        <v>0</v>
      </c>
      <c r="BL292" s="15" t="s">
        <v>196</v>
      </c>
      <c r="BM292" s="241" t="s">
        <v>1276</v>
      </c>
    </row>
    <row r="293" spans="1:47" s="2" customFormat="1" ht="12">
      <c r="A293" s="37"/>
      <c r="B293" s="38"/>
      <c r="C293" s="39"/>
      <c r="D293" s="243" t="s">
        <v>183</v>
      </c>
      <c r="E293" s="39"/>
      <c r="F293" s="244" t="s">
        <v>1277</v>
      </c>
      <c r="G293" s="39"/>
      <c r="H293" s="39"/>
      <c r="I293" s="245"/>
      <c r="J293" s="39"/>
      <c r="K293" s="39"/>
      <c r="L293" s="43"/>
      <c r="M293" s="246"/>
      <c r="N293" s="247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183</v>
      </c>
      <c r="AU293" s="15" t="s">
        <v>95</v>
      </c>
    </row>
    <row r="294" spans="1:65" s="2" customFormat="1" ht="33" customHeight="1">
      <c r="A294" s="37"/>
      <c r="B294" s="38"/>
      <c r="C294" s="263" t="s">
        <v>569</v>
      </c>
      <c r="D294" s="263" t="s">
        <v>320</v>
      </c>
      <c r="E294" s="264" t="s">
        <v>1278</v>
      </c>
      <c r="F294" s="265" t="s">
        <v>1279</v>
      </c>
      <c r="G294" s="266" t="s">
        <v>577</v>
      </c>
      <c r="H294" s="267">
        <v>1</v>
      </c>
      <c r="I294" s="268"/>
      <c r="J294" s="269">
        <f>ROUND(I294*H294,2)</f>
        <v>0</v>
      </c>
      <c r="K294" s="270"/>
      <c r="L294" s="271"/>
      <c r="M294" s="272" t="s">
        <v>1</v>
      </c>
      <c r="N294" s="273" t="s">
        <v>50</v>
      </c>
      <c r="O294" s="90"/>
      <c r="P294" s="239">
        <f>O294*H294</f>
        <v>0</v>
      </c>
      <c r="Q294" s="239">
        <v>0.0178</v>
      </c>
      <c r="R294" s="239">
        <f>Q294*H294</f>
        <v>0.0178</v>
      </c>
      <c r="S294" s="239">
        <v>0</v>
      </c>
      <c r="T294" s="24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1" t="s">
        <v>213</v>
      </c>
      <c r="AT294" s="241" t="s">
        <v>320</v>
      </c>
      <c r="AU294" s="241" t="s">
        <v>95</v>
      </c>
      <c r="AY294" s="15" t="s">
        <v>176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5" t="s">
        <v>93</v>
      </c>
      <c r="BK294" s="242">
        <f>ROUND(I294*H294,2)</f>
        <v>0</v>
      </c>
      <c r="BL294" s="15" t="s">
        <v>196</v>
      </c>
      <c r="BM294" s="241" t="s">
        <v>1280</v>
      </c>
    </row>
    <row r="295" spans="1:47" s="2" customFormat="1" ht="12">
      <c r="A295" s="37"/>
      <c r="B295" s="38"/>
      <c r="C295" s="39"/>
      <c r="D295" s="243" t="s">
        <v>183</v>
      </c>
      <c r="E295" s="39"/>
      <c r="F295" s="244" t="s">
        <v>1279</v>
      </c>
      <c r="G295" s="39"/>
      <c r="H295" s="39"/>
      <c r="I295" s="245"/>
      <c r="J295" s="39"/>
      <c r="K295" s="39"/>
      <c r="L295" s="43"/>
      <c r="M295" s="246"/>
      <c r="N295" s="247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5" t="s">
        <v>183</v>
      </c>
      <c r="AU295" s="15" t="s">
        <v>95</v>
      </c>
    </row>
    <row r="296" spans="1:65" s="2" customFormat="1" ht="24.15" customHeight="1">
      <c r="A296" s="37"/>
      <c r="B296" s="38"/>
      <c r="C296" s="229" t="s">
        <v>574</v>
      </c>
      <c r="D296" s="229" t="s">
        <v>177</v>
      </c>
      <c r="E296" s="230" t="s">
        <v>1037</v>
      </c>
      <c r="F296" s="231" t="s">
        <v>1038</v>
      </c>
      <c r="G296" s="232" t="s">
        <v>577</v>
      </c>
      <c r="H296" s="233">
        <v>17</v>
      </c>
      <c r="I296" s="234"/>
      <c r="J296" s="235">
        <f>ROUND(I296*H296,2)</f>
        <v>0</v>
      </c>
      <c r="K296" s="236"/>
      <c r="L296" s="43"/>
      <c r="M296" s="237" t="s">
        <v>1</v>
      </c>
      <c r="N296" s="238" t="s">
        <v>50</v>
      </c>
      <c r="O296" s="90"/>
      <c r="P296" s="239">
        <f>O296*H296</f>
        <v>0</v>
      </c>
      <c r="Q296" s="239">
        <v>0</v>
      </c>
      <c r="R296" s="239">
        <f>Q296*H296</f>
        <v>0</v>
      </c>
      <c r="S296" s="239">
        <v>0</v>
      </c>
      <c r="T296" s="24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1" t="s">
        <v>196</v>
      </c>
      <c r="AT296" s="241" t="s">
        <v>177</v>
      </c>
      <c r="AU296" s="241" t="s">
        <v>95</v>
      </c>
      <c r="AY296" s="15" t="s">
        <v>176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5" t="s">
        <v>93</v>
      </c>
      <c r="BK296" s="242">
        <f>ROUND(I296*H296,2)</f>
        <v>0</v>
      </c>
      <c r="BL296" s="15" t="s">
        <v>196</v>
      </c>
      <c r="BM296" s="241" t="s">
        <v>1281</v>
      </c>
    </row>
    <row r="297" spans="1:47" s="2" customFormat="1" ht="12">
      <c r="A297" s="37"/>
      <c r="B297" s="38"/>
      <c r="C297" s="39"/>
      <c r="D297" s="243" t="s">
        <v>183</v>
      </c>
      <c r="E297" s="39"/>
      <c r="F297" s="244" t="s">
        <v>1040</v>
      </c>
      <c r="G297" s="39"/>
      <c r="H297" s="39"/>
      <c r="I297" s="245"/>
      <c r="J297" s="39"/>
      <c r="K297" s="39"/>
      <c r="L297" s="43"/>
      <c r="M297" s="246"/>
      <c r="N297" s="24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183</v>
      </c>
      <c r="AU297" s="15" t="s">
        <v>95</v>
      </c>
    </row>
    <row r="298" spans="1:51" s="13" customFormat="1" ht="12">
      <c r="A298" s="13"/>
      <c r="B298" s="248"/>
      <c r="C298" s="249"/>
      <c r="D298" s="243" t="s">
        <v>246</v>
      </c>
      <c r="E298" s="250" t="s">
        <v>1</v>
      </c>
      <c r="F298" s="251" t="s">
        <v>188</v>
      </c>
      <c r="G298" s="249"/>
      <c r="H298" s="252">
        <v>17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8" t="s">
        <v>246</v>
      </c>
      <c r="AU298" s="258" t="s">
        <v>95</v>
      </c>
      <c r="AV298" s="13" t="s">
        <v>95</v>
      </c>
      <c r="AW298" s="13" t="s">
        <v>40</v>
      </c>
      <c r="AX298" s="13" t="s">
        <v>93</v>
      </c>
      <c r="AY298" s="258" t="s">
        <v>176</v>
      </c>
    </row>
    <row r="299" spans="1:65" s="2" customFormat="1" ht="16.5" customHeight="1">
      <c r="A299" s="37"/>
      <c r="B299" s="38"/>
      <c r="C299" s="263" t="s">
        <v>595</v>
      </c>
      <c r="D299" s="263" t="s">
        <v>320</v>
      </c>
      <c r="E299" s="264" t="s">
        <v>1041</v>
      </c>
      <c r="F299" s="265" t="s">
        <v>1042</v>
      </c>
      <c r="G299" s="266" t="s">
        <v>577</v>
      </c>
      <c r="H299" s="267">
        <v>17</v>
      </c>
      <c r="I299" s="268"/>
      <c r="J299" s="269">
        <f>ROUND(I299*H299,2)</f>
        <v>0</v>
      </c>
      <c r="K299" s="270"/>
      <c r="L299" s="271"/>
      <c r="M299" s="272" t="s">
        <v>1</v>
      </c>
      <c r="N299" s="273" t="s">
        <v>50</v>
      </c>
      <c r="O299" s="90"/>
      <c r="P299" s="239">
        <f>O299*H299</f>
        <v>0</v>
      </c>
      <c r="Q299" s="239">
        <v>0.00039</v>
      </c>
      <c r="R299" s="239">
        <f>Q299*H299</f>
        <v>0.00663</v>
      </c>
      <c r="S299" s="239">
        <v>0</v>
      </c>
      <c r="T299" s="24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1" t="s">
        <v>213</v>
      </c>
      <c r="AT299" s="241" t="s">
        <v>320</v>
      </c>
      <c r="AU299" s="241" t="s">
        <v>95</v>
      </c>
      <c r="AY299" s="15" t="s">
        <v>176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5" t="s">
        <v>93</v>
      </c>
      <c r="BK299" s="242">
        <f>ROUND(I299*H299,2)</f>
        <v>0</v>
      </c>
      <c r="BL299" s="15" t="s">
        <v>196</v>
      </c>
      <c r="BM299" s="241" t="s">
        <v>1282</v>
      </c>
    </row>
    <row r="300" spans="1:47" s="2" customFormat="1" ht="12">
      <c r="A300" s="37"/>
      <c r="B300" s="38"/>
      <c r="C300" s="39"/>
      <c r="D300" s="243" t="s">
        <v>183</v>
      </c>
      <c r="E300" s="39"/>
      <c r="F300" s="244" t="s">
        <v>1042</v>
      </c>
      <c r="G300" s="39"/>
      <c r="H300" s="39"/>
      <c r="I300" s="245"/>
      <c r="J300" s="39"/>
      <c r="K300" s="39"/>
      <c r="L300" s="43"/>
      <c r="M300" s="246"/>
      <c r="N300" s="24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183</v>
      </c>
      <c r="AU300" s="15" t="s">
        <v>95</v>
      </c>
    </row>
    <row r="301" spans="1:51" s="13" customFormat="1" ht="12">
      <c r="A301" s="13"/>
      <c r="B301" s="248"/>
      <c r="C301" s="249"/>
      <c r="D301" s="243" t="s">
        <v>246</v>
      </c>
      <c r="E301" s="250" t="s">
        <v>1</v>
      </c>
      <c r="F301" s="251" t="s">
        <v>188</v>
      </c>
      <c r="G301" s="249"/>
      <c r="H301" s="252">
        <v>17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8" t="s">
        <v>246</v>
      </c>
      <c r="AU301" s="258" t="s">
        <v>95</v>
      </c>
      <c r="AV301" s="13" t="s">
        <v>95</v>
      </c>
      <c r="AW301" s="13" t="s">
        <v>40</v>
      </c>
      <c r="AX301" s="13" t="s">
        <v>93</v>
      </c>
      <c r="AY301" s="258" t="s">
        <v>176</v>
      </c>
    </row>
    <row r="302" spans="1:65" s="2" customFormat="1" ht="24.15" customHeight="1">
      <c r="A302" s="37"/>
      <c r="B302" s="38"/>
      <c r="C302" s="263" t="s">
        <v>600</v>
      </c>
      <c r="D302" s="263" t="s">
        <v>320</v>
      </c>
      <c r="E302" s="264" t="s">
        <v>1283</v>
      </c>
      <c r="F302" s="265" t="s">
        <v>1284</v>
      </c>
      <c r="G302" s="266" t="s">
        <v>577</v>
      </c>
      <c r="H302" s="267">
        <v>1</v>
      </c>
      <c r="I302" s="268"/>
      <c r="J302" s="269">
        <f>ROUND(I302*H302,2)</f>
        <v>0</v>
      </c>
      <c r="K302" s="270"/>
      <c r="L302" s="271"/>
      <c r="M302" s="272" t="s">
        <v>1</v>
      </c>
      <c r="N302" s="273" t="s">
        <v>50</v>
      </c>
      <c r="O302" s="90"/>
      <c r="P302" s="239">
        <f>O302*H302</f>
        <v>0</v>
      </c>
      <c r="Q302" s="239">
        <v>0.0011</v>
      </c>
      <c r="R302" s="239">
        <f>Q302*H302</f>
        <v>0.0011</v>
      </c>
      <c r="S302" s="239">
        <v>0</v>
      </c>
      <c r="T302" s="24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1" t="s">
        <v>213</v>
      </c>
      <c r="AT302" s="241" t="s">
        <v>320</v>
      </c>
      <c r="AU302" s="241" t="s">
        <v>95</v>
      </c>
      <c r="AY302" s="15" t="s">
        <v>176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5" t="s">
        <v>93</v>
      </c>
      <c r="BK302" s="242">
        <f>ROUND(I302*H302,2)</f>
        <v>0</v>
      </c>
      <c r="BL302" s="15" t="s">
        <v>196</v>
      </c>
      <c r="BM302" s="241" t="s">
        <v>1285</v>
      </c>
    </row>
    <row r="303" spans="1:47" s="2" customFormat="1" ht="12">
      <c r="A303" s="37"/>
      <c r="B303" s="38"/>
      <c r="C303" s="39"/>
      <c r="D303" s="243" t="s">
        <v>183</v>
      </c>
      <c r="E303" s="39"/>
      <c r="F303" s="244" t="s">
        <v>1284</v>
      </c>
      <c r="G303" s="39"/>
      <c r="H303" s="39"/>
      <c r="I303" s="245"/>
      <c r="J303" s="39"/>
      <c r="K303" s="39"/>
      <c r="L303" s="43"/>
      <c r="M303" s="246"/>
      <c r="N303" s="247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183</v>
      </c>
      <c r="AU303" s="15" t="s">
        <v>95</v>
      </c>
    </row>
    <row r="304" spans="1:65" s="2" customFormat="1" ht="24.15" customHeight="1">
      <c r="A304" s="37"/>
      <c r="B304" s="38"/>
      <c r="C304" s="263" t="s">
        <v>605</v>
      </c>
      <c r="D304" s="263" t="s">
        <v>320</v>
      </c>
      <c r="E304" s="264" t="s">
        <v>1286</v>
      </c>
      <c r="F304" s="265" t="s">
        <v>1287</v>
      </c>
      <c r="G304" s="266" t="s">
        <v>577</v>
      </c>
      <c r="H304" s="267">
        <v>1</v>
      </c>
      <c r="I304" s="268"/>
      <c r="J304" s="269">
        <f>ROUND(I304*H304,2)</f>
        <v>0</v>
      </c>
      <c r="K304" s="270"/>
      <c r="L304" s="271"/>
      <c r="M304" s="272" t="s">
        <v>1</v>
      </c>
      <c r="N304" s="273" t="s">
        <v>50</v>
      </c>
      <c r="O304" s="90"/>
      <c r="P304" s="239">
        <f>O304*H304</f>
        <v>0</v>
      </c>
      <c r="Q304" s="239">
        <v>0.0012</v>
      </c>
      <c r="R304" s="239">
        <f>Q304*H304</f>
        <v>0.0012</v>
      </c>
      <c r="S304" s="239">
        <v>0</v>
      </c>
      <c r="T304" s="24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1" t="s">
        <v>213</v>
      </c>
      <c r="AT304" s="241" t="s">
        <v>320</v>
      </c>
      <c r="AU304" s="241" t="s">
        <v>95</v>
      </c>
      <c r="AY304" s="15" t="s">
        <v>176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5" t="s">
        <v>93</v>
      </c>
      <c r="BK304" s="242">
        <f>ROUND(I304*H304,2)</f>
        <v>0</v>
      </c>
      <c r="BL304" s="15" t="s">
        <v>196</v>
      </c>
      <c r="BM304" s="241" t="s">
        <v>1288</v>
      </c>
    </row>
    <row r="305" spans="1:47" s="2" customFormat="1" ht="12">
      <c r="A305" s="37"/>
      <c r="B305" s="38"/>
      <c r="C305" s="39"/>
      <c r="D305" s="243" t="s">
        <v>183</v>
      </c>
      <c r="E305" s="39"/>
      <c r="F305" s="244" t="s">
        <v>1287</v>
      </c>
      <c r="G305" s="39"/>
      <c r="H305" s="39"/>
      <c r="I305" s="245"/>
      <c r="J305" s="39"/>
      <c r="K305" s="39"/>
      <c r="L305" s="43"/>
      <c r="M305" s="246"/>
      <c r="N305" s="247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5" t="s">
        <v>183</v>
      </c>
      <c r="AU305" s="15" t="s">
        <v>95</v>
      </c>
    </row>
    <row r="306" spans="1:65" s="2" customFormat="1" ht="16.5" customHeight="1">
      <c r="A306" s="37"/>
      <c r="B306" s="38"/>
      <c r="C306" s="263" t="s">
        <v>568</v>
      </c>
      <c r="D306" s="263" t="s">
        <v>320</v>
      </c>
      <c r="E306" s="264" t="s">
        <v>1289</v>
      </c>
      <c r="F306" s="265" t="s">
        <v>1290</v>
      </c>
      <c r="G306" s="266" t="s">
        <v>577</v>
      </c>
      <c r="H306" s="267">
        <v>2</v>
      </c>
      <c r="I306" s="268"/>
      <c r="J306" s="269">
        <f>ROUND(I306*H306,2)</f>
        <v>0</v>
      </c>
      <c r="K306" s="270"/>
      <c r="L306" s="271"/>
      <c r="M306" s="272" t="s">
        <v>1</v>
      </c>
      <c r="N306" s="273" t="s">
        <v>50</v>
      </c>
      <c r="O306" s="90"/>
      <c r="P306" s="239">
        <f>O306*H306</f>
        <v>0</v>
      </c>
      <c r="Q306" s="239">
        <v>0.00141</v>
      </c>
      <c r="R306" s="239">
        <f>Q306*H306</f>
        <v>0.00282</v>
      </c>
      <c r="S306" s="239">
        <v>0</v>
      </c>
      <c r="T306" s="24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1" t="s">
        <v>213</v>
      </c>
      <c r="AT306" s="241" t="s">
        <v>320</v>
      </c>
      <c r="AU306" s="241" t="s">
        <v>95</v>
      </c>
      <c r="AY306" s="15" t="s">
        <v>176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5" t="s">
        <v>93</v>
      </c>
      <c r="BK306" s="242">
        <f>ROUND(I306*H306,2)</f>
        <v>0</v>
      </c>
      <c r="BL306" s="15" t="s">
        <v>196</v>
      </c>
      <c r="BM306" s="241" t="s">
        <v>1291</v>
      </c>
    </row>
    <row r="307" spans="1:47" s="2" customFormat="1" ht="12">
      <c r="A307" s="37"/>
      <c r="B307" s="38"/>
      <c r="C307" s="39"/>
      <c r="D307" s="243" t="s">
        <v>183</v>
      </c>
      <c r="E307" s="39"/>
      <c r="F307" s="244" t="s">
        <v>1290</v>
      </c>
      <c r="G307" s="39"/>
      <c r="H307" s="39"/>
      <c r="I307" s="245"/>
      <c r="J307" s="39"/>
      <c r="K307" s="39"/>
      <c r="L307" s="43"/>
      <c r="M307" s="246"/>
      <c r="N307" s="24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5" t="s">
        <v>183</v>
      </c>
      <c r="AU307" s="15" t="s">
        <v>95</v>
      </c>
    </row>
    <row r="308" spans="1:51" s="13" customFormat="1" ht="12">
      <c r="A308" s="13"/>
      <c r="B308" s="248"/>
      <c r="C308" s="249"/>
      <c r="D308" s="243" t="s">
        <v>246</v>
      </c>
      <c r="E308" s="250" t="s">
        <v>1</v>
      </c>
      <c r="F308" s="251" t="s">
        <v>95</v>
      </c>
      <c r="G308" s="249"/>
      <c r="H308" s="252">
        <v>2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8" t="s">
        <v>246</v>
      </c>
      <c r="AU308" s="258" t="s">
        <v>95</v>
      </c>
      <c r="AV308" s="13" t="s">
        <v>95</v>
      </c>
      <c r="AW308" s="13" t="s">
        <v>40</v>
      </c>
      <c r="AX308" s="13" t="s">
        <v>93</v>
      </c>
      <c r="AY308" s="258" t="s">
        <v>176</v>
      </c>
    </row>
    <row r="309" spans="1:65" s="2" customFormat="1" ht="16.5" customHeight="1">
      <c r="A309" s="37"/>
      <c r="B309" s="38"/>
      <c r="C309" s="263" t="s">
        <v>613</v>
      </c>
      <c r="D309" s="263" t="s">
        <v>320</v>
      </c>
      <c r="E309" s="264" t="s">
        <v>1051</v>
      </c>
      <c r="F309" s="265" t="s">
        <v>1052</v>
      </c>
      <c r="G309" s="266" t="s">
        <v>577</v>
      </c>
      <c r="H309" s="267">
        <v>2</v>
      </c>
      <c r="I309" s="268"/>
      <c r="J309" s="269">
        <f>ROUND(I309*H309,2)</f>
        <v>0</v>
      </c>
      <c r="K309" s="270"/>
      <c r="L309" s="271"/>
      <c r="M309" s="272" t="s">
        <v>1</v>
      </c>
      <c r="N309" s="273" t="s">
        <v>50</v>
      </c>
      <c r="O309" s="90"/>
      <c r="P309" s="239">
        <f>O309*H309</f>
        <v>0</v>
      </c>
      <c r="Q309" s="239">
        <v>0.00139</v>
      </c>
      <c r="R309" s="239">
        <f>Q309*H309</f>
        <v>0.00278</v>
      </c>
      <c r="S309" s="239">
        <v>0</v>
      </c>
      <c r="T309" s="24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41" t="s">
        <v>213</v>
      </c>
      <c r="AT309" s="241" t="s">
        <v>320</v>
      </c>
      <c r="AU309" s="241" t="s">
        <v>95</v>
      </c>
      <c r="AY309" s="15" t="s">
        <v>176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5" t="s">
        <v>93</v>
      </c>
      <c r="BK309" s="242">
        <f>ROUND(I309*H309,2)</f>
        <v>0</v>
      </c>
      <c r="BL309" s="15" t="s">
        <v>196</v>
      </c>
      <c r="BM309" s="241" t="s">
        <v>1292</v>
      </c>
    </row>
    <row r="310" spans="1:47" s="2" customFormat="1" ht="12">
      <c r="A310" s="37"/>
      <c r="B310" s="38"/>
      <c r="C310" s="39"/>
      <c r="D310" s="243" t="s">
        <v>183</v>
      </c>
      <c r="E310" s="39"/>
      <c r="F310" s="244" t="s">
        <v>1052</v>
      </c>
      <c r="G310" s="39"/>
      <c r="H310" s="39"/>
      <c r="I310" s="245"/>
      <c r="J310" s="39"/>
      <c r="K310" s="39"/>
      <c r="L310" s="43"/>
      <c r="M310" s="246"/>
      <c r="N310" s="247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5" t="s">
        <v>183</v>
      </c>
      <c r="AU310" s="15" t="s">
        <v>95</v>
      </c>
    </row>
    <row r="311" spans="1:65" s="2" customFormat="1" ht="16.5" customHeight="1">
      <c r="A311" s="37"/>
      <c r="B311" s="38"/>
      <c r="C311" s="229" t="s">
        <v>619</v>
      </c>
      <c r="D311" s="229" t="s">
        <v>177</v>
      </c>
      <c r="E311" s="230" t="s">
        <v>1293</v>
      </c>
      <c r="F311" s="231" t="s">
        <v>1294</v>
      </c>
      <c r="G311" s="232" t="s">
        <v>577</v>
      </c>
      <c r="H311" s="233">
        <v>1</v>
      </c>
      <c r="I311" s="234"/>
      <c r="J311" s="235">
        <f>ROUND(I311*H311,2)</f>
        <v>0</v>
      </c>
      <c r="K311" s="236"/>
      <c r="L311" s="43"/>
      <c r="M311" s="237" t="s">
        <v>1</v>
      </c>
      <c r="N311" s="238" t="s">
        <v>50</v>
      </c>
      <c r="O311" s="90"/>
      <c r="P311" s="239">
        <f>O311*H311</f>
        <v>0</v>
      </c>
      <c r="Q311" s="239">
        <v>0.00136</v>
      </c>
      <c r="R311" s="239">
        <f>Q311*H311</f>
        <v>0.00136</v>
      </c>
      <c r="S311" s="239">
        <v>0</v>
      </c>
      <c r="T311" s="24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1" t="s">
        <v>196</v>
      </c>
      <c r="AT311" s="241" t="s">
        <v>177</v>
      </c>
      <c r="AU311" s="241" t="s">
        <v>95</v>
      </c>
      <c r="AY311" s="15" t="s">
        <v>176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5" t="s">
        <v>93</v>
      </c>
      <c r="BK311" s="242">
        <f>ROUND(I311*H311,2)</f>
        <v>0</v>
      </c>
      <c r="BL311" s="15" t="s">
        <v>196</v>
      </c>
      <c r="BM311" s="241" t="s">
        <v>1295</v>
      </c>
    </row>
    <row r="312" spans="1:47" s="2" customFormat="1" ht="12">
      <c r="A312" s="37"/>
      <c r="B312" s="38"/>
      <c r="C312" s="39"/>
      <c r="D312" s="243" t="s">
        <v>183</v>
      </c>
      <c r="E312" s="39"/>
      <c r="F312" s="244" t="s">
        <v>1296</v>
      </c>
      <c r="G312" s="39"/>
      <c r="H312" s="39"/>
      <c r="I312" s="245"/>
      <c r="J312" s="39"/>
      <c r="K312" s="39"/>
      <c r="L312" s="43"/>
      <c r="M312" s="246"/>
      <c r="N312" s="247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5" t="s">
        <v>183</v>
      </c>
      <c r="AU312" s="15" t="s">
        <v>95</v>
      </c>
    </row>
    <row r="313" spans="1:65" s="2" customFormat="1" ht="24.15" customHeight="1">
      <c r="A313" s="37"/>
      <c r="B313" s="38"/>
      <c r="C313" s="263" t="s">
        <v>623</v>
      </c>
      <c r="D313" s="263" t="s">
        <v>320</v>
      </c>
      <c r="E313" s="264" t="s">
        <v>1297</v>
      </c>
      <c r="F313" s="265" t="s">
        <v>1298</v>
      </c>
      <c r="G313" s="266" t="s">
        <v>577</v>
      </c>
      <c r="H313" s="267">
        <v>1</v>
      </c>
      <c r="I313" s="268"/>
      <c r="J313" s="269">
        <f>ROUND(I313*H313,2)</f>
        <v>0</v>
      </c>
      <c r="K313" s="270"/>
      <c r="L313" s="271"/>
      <c r="M313" s="272" t="s">
        <v>1</v>
      </c>
      <c r="N313" s="273" t="s">
        <v>50</v>
      </c>
      <c r="O313" s="90"/>
      <c r="P313" s="239">
        <f>O313*H313</f>
        <v>0</v>
      </c>
      <c r="Q313" s="239">
        <v>0.078</v>
      </c>
      <c r="R313" s="239">
        <f>Q313*H313</f>
        <v>0.078</v>
      </c>
      <c r="S313" s="239">
        <v>0</v>
      </c>
      <c r="T313" s="240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41" t="s">
        <v>213</v>
      </c>
      <c r="AT313" s="241" t="s">
        <v>320</v>
      </c>
      <c r="AU313" s="241" t="s">
        <v>95</v>
      </c>
      <c r="AY313" s="15" t="s">
        <v>176</v>
      </c>
      <c r="BE313" s="242">
        <f>IF(N313="základní",J313,0)</f>
        <v>0</v>
      </c>
      <c r="BF313" s="242">
        <f>IF(N313="snížená",J313,0)</f>
        <v>0</v>
      </c>
      <c r="BG313" s="242">
        <f>IF(N313="zákl. přenesená",J313,0)</f>
        <v>0</v>
      </c>
      <c r="BH313" s="242">
        <f>IF(N313="sníž. přenesená",J313,0)</f>
        <v>0</v>
      </c>
      <c r="BI313" s="242">
        <f>IF(N313="nulová",J313,0)</f>
        <v>0</v>
      </c>
      <c r="BJ313" s="15" t="s">
        <v>93</v>
      </c>
      <c r="BK313" s="242">
        <f>ROUND(I313*H313,2)</f>
        <v>0</v>
      </c>
      <c r="BL313" s="15" t="s">
        <v>196</v>
      </c>
      <c r="BM313" s="241" t="s">
        <v>1299</v>
      </c>
    </row>
    <row r="314" spans="1:47" s="2" customFormat="1" ht="12">
      <c r="A314" s="37"/>
      <c r="B314" s="38"/>
      <c r="C314" s="39"/>
      <c r="D314" s="243" t="s">
        <v>183</v>
      </c>
      <c r="E314" s="39"/>
      <c r="F314" s="244" t="s">
        <v>1298</v>
      </c>
      <c r="G314" s="39"/>
      <c r="H314" s="39"/>
      <c r="I314" s="245"/>
      <c r="J314" s="39"/>
      <c r="K314" s="39"/>
      <c r="L314" s="43"/>
      <c r="M314" s="246"/>
      <c r="N314" s="247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5" t="s">
        <v>183</v>
      </c>
      <c r="AU314" s="15" t="s">
        <v>95</v>
      </c>
    </row>
    <row r="315" spans="1:65" s="2" customFormat="1" ht="24.15" customHeight="1">
      <c r="A315" s="37"/>
      <c r="B315" s="38"/>
      <c r="C315" s="229" t="s">
        <v>627</v>
      </c>
      <c r="D315" s="229" t="s">
        <v>177</v>
      </c>
      <c r="E315" s="230" t="s">
        <v>1128</v>
      </c>
      <c r="F315" s="231" t="s">
        <v>1129</v>
      </c>
      <c r="G315" s="232" t="s">
        <v>577</v>
      </c>
      <c r="H315" s="233">
        <v>2</v>
      </c>
      <c r="I315" s="234"/>
      <c r="J315" s="235">
        <f>ROUND(I315*H315,2)</f>
        <v>0</v>
      </c>
      <c r="K315" s="236"/>
      <c r="L315" s="43"/>
      <c r="M315" s="237" t="s">
        <v>1</v>
      </c>
      <c r="N315" s="238" t="s">
        <v>50</v>
      </c>
      <c r="O315" s="90"/>
      <c r="P315" s="239">
        <f>O315*H315</f>
        <v>0</v>
      </c>
      <c r="Q315" s="239">
        <v>0.00016</v>
      </c>
      <c r="R315" s="239">
        <f>Q315*H315</f>
        <v>0.00032</v>
      </c>
      <c r="S315" s="239">
        <v>0</v>
      </c>
      <c r="T315" s="24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1" t="s">
        <v>196</v>
      </c>
      <c r="AT315" s="241" t="s">
        <v>177</v>
      </c>
      <c r="AU315" s="241" t="s">
        <v>95</v>
      </c>
      <c r="AY315" s="15" t="s">
        <v>176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5" t="s">
        <v>93</v>
      </c>
      <c r="BK315" s="242">
        <f>ROUND(I315*H315,2)</f>
        <v>0</v>
      </c>
      <c r="BL315" s="15" t="s">
        <v>196</v>
      </c>
      <c r="BM315" s="241" t="s">
        <v>1300</v>
      </c>
    </row>
    <row r="316" spans="1:47" s="2" customFormat="1" ht="12">
      <c r="A316" s="37"/>
      <c r="B316" s="38"/>
      <c r="C316" s="39"/>
      <c r="D316" s="243" t="s">
        <v>183</v>
      </c>
      <c r="E316" s="39"/>
      <c r="F316" s="244" t="s">
        <v>1131</v>
      </c>
      <c r="G316" s="39"/>
      <c r="H316" s="39"/>
      <c r="I316" s="245"/>
      <c r="J316" s="39"/>
      <c r="K316" s="39"/>
      <c r="L316" s="43"/>
      <c r="M316" s="246"/>
      <c r="N316" s="247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5" t="s">
        <v>183</v>
      </c>
      <c r="AU316" s="15" t="s">
        <v>95</v>
      </c>
    </row>
    <row r="317" spans="1:65" s="2" customFormat="1" ht="21.75" customHeight="1">
      <c r="A317" s="37"/>
      <c r="B317" s="38"/>
      <c r="C317" s="263" t="s">
        <v>632</v>
      </c>
      <c r="D317" s="263" t="s">
        <v>320</v>
      </c>
      <c r="E317" s="264" t="s">
        <v>1301</v>
      </c>
      <c r="F317" s="265" t="s">
        <v>1302</v>
      </c>
      <c r="G317" s="266" t="s">
        <v>1303</v>
      </c>
      <c r="H317" s="267">
        <v>1</v>
      </c>
      <c r="I317" s="268"/>
      <c r="J317" s="269">
        <f>ROUND(I317*H317,2)</f>
        <v>0</v>
      </c>
      <c r="K317" s="270"/>
      <c r="L317" s="271"/>
      <c r="M317" s="272" t="s">
        <v>1</v>
      </c>
      <c r="N317" s="273" t="s">
        <v>50</v>
      </c>
      <c r="O317" s="90"/>
      <c r="P317" s="239">
        <f>O317*H317</f>
        <v>0</v>
      </c>
      <c r="Q317" s="239">
        <v>0.0015</v>
      </c>
      <c r="R317" s="239">
        <f>Q317*H317</f>
        <v>0.0015</v>
      </c>
      <c r="S317" s="239">
        <v>0</v>
      </c>
      <c r="T317" s="240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41" t="s">
        <v>213</v>
      </c>
      <c r="AT317" s="241" t="s">
        <v>320</v>
      </c>
      <c r="AU317" s="241" t="s">
        <v>95</v>
      </c>
      <c r="AY317" s="15" t="s">
        <v>176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5" t="s">
        <v>93</v>
      </c>
      <c r="BK317" s="242">
        <f>ROUND(I317*H317,2)</f>
        <v>0</v>
      </c>
      <c r="BL317" s="15" t="s">
        <v>196</v>
      </c>
      <c r="BM317" s="241" t="s">
        <v>1304</v>
      </c>
    </row>
    <row r="318" spans="1:47" s="2" customFormat="1" ht="12">
      <c r="A318" s="37"/>
      <c r="B318" s="38"/>
      <c r="C318" s="39"/>
      <c r="D318" s="243" t="s">
        <v>183</v>
      </c>
      <c r="E318" s="39"/>
      <c r="F318" s="244" t="s">
        <v>1302</v>
      </c>
      <c r="G318" s="39"/>
      <c r="H318" s="39"/>
      <c r="I318" s="245"/>
      <c r="J318" s="39"/>
      <c r="K318" s="39"/>
      <c r="L318" s="43"/>
      <c r="M318" s="246"/>
      <c r="N318" s="247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5" t="s">
        <v>183</v>
      </c>
      <c r="AU318" s="15" t="s">
        <v>95</v>
      </c>
    </row>
    <row r="319" spans="1:51" s="13" customFormat="1" ht="12">
      <c r="A319" s="13"/>
      <c r="B319" s="248"/>
      <c r="C319" s="249"/>
      <c r="D319" s="243" t="s">
        <v>246</v>
      </c>
      <c r="E319" s="250" t="s">
        <v>1</v>
      </c>
      <c r="F319" s="251" t="s">
        <v>1305</v>
      </c>
      <c r="G319" s="249"/>
      <c r="H319" s="252">
        <v>1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8" t="s">
        <v>246</v>
      </c>
      <c r="AU319" s="258" t="s">
        <v>95</v>
      </c>
      <c r="AV319" s="13" t="s">
        <v>95</v>
      </c>
      <c r="AW319" s="13" t="s">
        <v>40</v>
      </c>
      <c r="AX319" s="13" t="s">
        <v>93</v>
      </c>
      <c r="AY319" s="258" t="s">
        <v>176</v>
      </c>
    </row>
    <row r="320" spans="1:65" s="2" customFormat="1" ht="21.75" customHeight="1">
      <c r="A320" s="37"/>
      <c r="B320" s="38"/>
      <c r="C320" s="229" t="s">
        <v>636</v>
      </c>
      <c r="D320" s="229" t="s">
        <v>177</v>
      </c>
      <c r="E320" s="230" t="s">
        <v>1058</v>
      </c>
      <c r="F320" s="231" t="s">
        <v>1059</v>
      </c>
      <c r="G320" s="232" t="s">
        <v>577</v>
      </c>
      <c r="H320" s="233">
        <v>2</v>
      </c>
      <c r="I320" s="234"/>
      <c r="J320" s="235">
        <f>ROUND(I320*H320,2)</f>
        <v>0</v>
      </c>
      <c r="K320" s="236"/>
      <c r="L320" s="43"/>
      <c r="M320" s="237" t="s">
        <v>1</v>
      </c>
      <c r="N320" s="238" t="s">
        <v>50</v>
      </c>
      <c r="O320" s="90"/>
      <c r="P320" s="239">
        <f>O320*H320</f>
        <v>0</v>
      </c>
      <c r="Q320" s="239">
        <v>0.00162</v>
      </c>
      <c r="R320" s="239">
        <f>Q320*H320</f>
        <v>0.00324</v>
      </c>
      <c r="S320" s="239">
        <v>0</v>
      </c>
      <c r="T320" s="24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41" t="s">
        <v>196</v>
      </c>
      <c r="AT320" s="241" t="s">
        <v>177</v>
      </c>
      <c r="AU320" s="241" t="s">
        <v>95</v>
      </c>
      <c r="AY320" s="15" t="s">
        <v>176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5" t="s">
        <v>93</v>
      </c>
      <c r="BK320" s="242">
        <f>ROUND(I320*H320,2)</f>
        <v>0</v>
      </c>
      <c r="BL320" s="15" t="s">
        <v>196</v>
      </c>
      <c r="BM320" s="241" t="s">
        <v>1306</v>
      </c>
    </row>
    <row r="321" spans="1:47" s="2" customFormat="1" ht="12">
      <c r="A321" s="37"/>
      <c r="B321" s="38"/>
      <c r="C321" s="39"/>
      <c r="D321" s="243" t="s">
        <v>183</v>
      </c>
      <c r="E321" s="39"/>
      <c r="F321" s="244" t="s">
        <v>1061</v>
      </c>
      <c r="G321" s="39"/>
      <c r="H321" s="39"/>
      <c r="I321" s="245"/>
      <c r="J321" s="39"/>
      <c r="K321" s="39"/>
      <c r="L321" s="43"/>
      <c r="M321" s="246"/>
      <c r="N321" s="247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183</v>
      </c>
      <c r="AU321" s="15" t="s">
        <v>95</v>
      </c>
    </row>
    <row r="322" spans="1:65" s="2" customFormat="1" ht="24.15" customHeight="1">
      <c r="A322" s="37"/>
      <c r="B322" s="38"/>
      <c r="C322" s="263" t="s">
        <v>641</v>
      </c>
      <c r="D322" s="263" t="s">
        <v>320</v>
      </c>
      <c r="E322" s="264" t="s">
        <v>1307</v>
      </c>
      <c r="F322" s="265" t="s">
        <v>1308</v>
      </c>
      <c r="G322" s="266" t="s">
        <v>577</v>
      </c>
      <c r="H322" s="267">
        <v>2</v>
      </c>
      <c r="I322" s="268"/>
      <c r="J322" s="269">
        <f>ROUND(I322*H322,2)</f>
        <v>0</v>
      </c>
      <c r="K322" s="270"/>
      <c r="L322" s="271"/>
      <c r="M322" s="272" t="s">
        <v>1</v>
      </c>
      <c r="N322" s="273" t="s">
        <v>50</v>
      </c>
      <c r="O322" s="90"/>
      <c r="P322" s="239">
        <f>O322*H322</f>
        <v>0</v>
      </c>
      <c r="Q322" s="239">
        <v>0.018</v>
      </c>
      <c r="R322" s="239">
        <f>Q322*H322</f>
        <v>0.036</v>
      </c>
      <c r="S322" s="239">
        <v>0</v>
      </c>
      <c r="T322" s="24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41" t="s">
        <v>213</v>
      </c>
      <c r="AT322" s="241" t="s">
        <v>320</v>
      </c>
      <c r="AU322" s="241" t="s">
        <v>95</v>
      </c>
      <c r="AY322" s="15" t="s">
        <v>176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5" t="s">
        <v>93</v>
      </c>
      <c r="BK322" s="242">
        <f>ROUND(I322*H322,2)</f>
        <v>0</v>
      </c>
      <c r="BL322" s="15" t="s">
        <v>196</v>
      </c>
      <c r="BM322" s="241" t="s">
        <v>1309</v>
      </c>
    </row>
    <row r="323" spans="1:47" s="2" customFormat="1" ht="12">
      <c r="A323" s="37"/>
      <c r="B323" s="38"/>
      <c r="C323" s="39"/>
      <c r="D323" s="243" t="s">
        <v>183</v>
      </c>
      <c r="E323" s="39"/>
      <c r="F323" s="244" t="s">
        <v>1308</v>
      </c>
      <c r="G323" s="39"/>
      <c r="H323" s="39"/>
      <c r="I323" s="245"/>
      <c r="J323" s="39"/>
      <c r="K323" s="39"/>
      <c r="L323" s="43"/>
      <c r="M323" s="246"/>
      <c r="N323" s="247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183</v>
      </c>
      <c r="AU323" s="15" t="s">
        <v>95</v>
      </c>
    </row>
    <row r="324" spans="1:65" s="2" customFormat="1" ht="24.15" customHeight="1">
      <c r="A324" s="37"/>
      <c r="B324" s="38"/>
      <c r="C324" s="263" t="s">
        <v>645</v>
      </c>
      <c r="D324" s="263" t="s">
        <v>320</v>
      </c>
      <c r="E324" s="264" t="s">
        <v>1078</v>
      </c>
      <c r="F324" s="265" t="s">
        <v>1079</v>
      </c>
      <c r="G324" s="266" t="s">
        <v>577</v>
      </c>
      <c r="H324" s="267">
        <v>2</v>
      </c>
      <c r="I324" s="268"/>
      <c r="J324" s="269">
        <f>ROUND(I324*H324,2)</f>
        <v>0</v>
      </c>
      <c r="K324" s="270"/>
      <c r="L324" s="271"/>
      <c r="M324" s="272" t="s">
        <v>1</v>
      </c>
      <c r="N324" s="273" t="s">
        <v>50</v>
      </c>
      <c r="O324" s="90"/>
      <c r="P324" s="239">
        <f>O324*H324</f>
        <v>0</v>
      </c>
      <c r="Q324" s="239">
        <v>0.00065</v>
      </c>
      <c r="R324" s="239">
        <f>Q324*H324</f>
        <v>0.0013</v>
      </c>
      <c r="S324" s="239">
        <v>0</v>
      </c>
      <c r="T324" s="24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1" t="s">
        <v>213</v>
      </c>
      <c r="AT324" s="241" t="s">
        <v>320</v>
      </c>
      <c r="AU324" s="241" t="s">
        <v>95</v>
      </c>
      <c r="AY324" s="15" t="s">
        <v>176</v>
      </c>
      <c r="BE324" s="242">
        <f>IF(N324="základní",J324,0)</f>
        <v>0</v>
      </c>
      <c r="BF324" s="242">
        <f>IF(N324="snížená",J324,0)</f>
        <v>0</v>
      </c>
      <c r="BG324" s="242">
        <f>IF(N324="zákl. přenesená",J324,0)</f>
        <v>0</v>
      </c>
      <c r="BH324" s="242">
        <f>IF(N324="sníž. přenesená",J324,0)</f>
        <v>0</v>
      </c>
      <c r="BI324" s="242">
        <f>IF(N324="nulová",J324,0)</f>
        <v>0</v>
      </c>
      <c r="BJ324" s="15" t="s">
        <v>93</v>
      </c>
      <c r="BK324" s="242">
        <f>ROUND(I324*H324,2)</f>
        <v>0</v>
      </c>
      <c r="BL324" s="15" t="s">
        <v>196</v>
      </c>
      <c r="BM324" s="241" t="s">
        <v>1310</v>
      </c>
    </row>
    <row r="325" spans="1:47" s="2" customFormat="1" ht="12">
      <c r="A325" s="37"/>
      <c r="B325" s="38"/>
      <c r="C325" s="39"/>
      <c r="D325" s="243" t="s">
        <v>183</v>
      </c>
      <c r="E325" s="39"/>
      <c r="F325" s="244" t="s">
        <v>1079</v>
      </c>
      <c r="G325" s="39"/>
      <c r="H325" s="39"/>
      <c r="I325" s="245"/>
      <c r="J325" s="39"/>
      <c r="K325" s="39"/>
      <c r="L325" s="43"/>
      <c r="M325" s="246"/>
      <c r="N325" s="247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5" t="s">
        <v>183</v>
      </c>
      <c r="AU325" s="15" t="s">
        <v>95</v>
      </c>
    </row>
    <row r="326" spans="1:51" s="13" customFormat="1" ht="12">
      <c r="A326" s="13"/>
      <c r="B326" s="248"/>
      <c r="C326" s="249"/>
      <c r="D326" s="243" t="s">
        <v>246</v>
      </c>
      <c r="E326" s="250" t="s">
        <v>1</v>
      </c>
      <c r="F326" s="251" t="s">
        <v>95</v>
      </c>
      <c r="G326" s="249"/>
      <c r="H326" s="252">
        <v>2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8" t="s">
        <v>246</v>
      </c>
      <c r="AU326" s="258" t="s">
        <v>95</v>
      </c>
      <c r="AV326" s="13" t="s">
        <v>95</v>
      </c>
      <c r="AW326" s="13" t="s">
        <v>40</v>
      </c>
      <c r="AX326" s="13" t="s">
        <v>93</v>
      </c>
      <c r="AY326" s="258" t="s">
        <v>176</v>
      </c>
    </row>
    <row r="327" spans="1:65" s="2" customFormat="1" ht="24.15" customHeight="1">
      <c r="A327" s="37"/>
      <c r="B327" s="38"/>
      <c r="C327" s="263" t="s">
        <v>649</v>
      </c>
      <c r="D327" s="263" t="s">
        <v>320</v>
      </c>
      <c r="E327" s="264" t="s">
        <v>1311</v>
      </c>
      <c r="F327" s="265" t="s">
        <v>1312</v>
      </c>
      <c r="G327" s="266" t="s">
        <v>1313</v>
      </c>
      <c r="H327" s="267">
        <v>2</v>
      </c>
      <c r="I327" s="268"/>
      <c r="J327" s="269">
        <f>ROUND(I327*H327,2)</f>
        <v>0</v>
      </c>
      <c r="K327" s="270"/>
      <c r="L327" s="271"/>
      <c r="M327" s="272" t="s">
        <v>1</v>
      </c>
      <c r="N327" s="273" t="s">
        <v>50</v>
      </c>
      <c r="O327" s="90"/>
      <c r="P327" s="239">
        <f>O327*H327</f>
        <v>0</v>
      </c>
      <c r="Q327" s="239">
        <v>0.0105</v>
      </c>
      <c r="R327" s="239">
        <f>Q327*H327</f>
        <v>0.021</v>
      </c>
      <c r="S327" s="239">
        <v>0</v>
      </c>
      <c r="T327" s="240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41" t="s">
        <v>213</v>
      </c>
      <c r="AT327" s="241" t="s">
        <v>320</v>
      </c>
      <c r="AU327" s="241" t="s">
        <v>95</v>
      </c>
      <c r="AY327" s="15" t="s">
        <v>176</v>
      </c>
      <c r="BE327" s="242">
        <f>IF(N327="základní",J327,0)</f>
        <v>0</v>
      </c>
      <c r="BF327" s="242">
        <f>IF(N327="snížená",J327,0)</f>
        <v>0</v>
      </c>
      <c r="BG327" s="242">
        <f>IF(N327="zákl. přenesená",J327,0)</f>
        <v>0</v>
      </c>
      <c r="BH327" s="242">
        <f>IF(N327="sníž. přenesená",J327,0)</f>
        <v>0</v>
      </c>
      <c r="BI327" s="242">
        <f>IF(N327="nulová",J327,0)</f>
        <v>0</v>
      </c>
      <c r="BJ327" s="15" t="s">
        <v>93</v>
      </c>
      <c r="BK327" s="242">
        <f>ROUND(I327*H327,2)</f>
        <v>0</v>
      </c>
      <c r="BL327" s="15" t="s">
        <v>196</v>
      </c>
      <c r="BM327" s="241" t="s">
        <v>1314</v>
      </c>
    </row>
    <row r="328" spans="1:47" s="2" customFormat="1" ht="12">
      <c r="A328" s="37"/>
      <c r="B328" s="38"/>
      <c r="C328" s="39"/>
      <c r="D328" s="243" t="s">
        <v>183</v>
      </c>
      <c r="E328" s="39"/>
      <c r="F328" s="244" t="s">
        <v>1312</v>
      </c>
      <c r="G328" s="39"/>
      <c r="H328" s="39"/>
      <c r="I328" s="245"/>
      <c r="J328" s="39"/>
      <c r="K328" s="39"/>
      <c r="L328" s="43"/>
      <c r="M328" s="246"/>
      <c r="N328" s="247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5" t="s">
        <v>183</v>
      </c>
      <c r="AU328" s="15" t="s">
        <v>95</v>
      </c>
    </row>
    <row r="329" spans="1:65" s="2" customFormat="1" ht="16.5" customHeight="1">
      <c r="A329" s="37"/>
      <c r="B329" s="38"/>
      <c r="C329" s="229" t="s">
        <v>653</v>
      </c>
      <c r="D329" s="229" t="s">
        <v>177</v>
      </c>
      <c r="E329" s="230" t="s">
        <v>1071</v>
      </c>
      <c r="F329" s="231" t="s">
        <v>1072</v>
      </c>
      <c r="G329" s="232" t="s">
        <v>577</v>
      </c>
      <c r="H329" s="233">
        <v>2</v>
      </c>
      <c r="I329" s="234"/>
      <c r="J329" s="235">
        <f>ROUND(I329*H329,2)</f>
        <v>0</v>
      </c>
      <c r="K329" s="236"/>
      <c r="L329" s="43"/>
      <c r="M329" s="237" t="s">
        <v>1</v>
      </c>
      <c r="N329" s="238" t="s">
        <v>50</v>
      </c>
      <c r="O329" s="90"/>
      <c r="P329" s="239">
        <f>O329*H329</f>
        <v>0</v>
      </c>
      <c r="Q329" s="239">
        <v>0.12303</v>
      </c>
      <c r="R329" s="239">
        <f>Q329*H329</f>
        <v>0.24606</v>
      </c>
      <c r="S329" s="239">
        <v>0</v>
      </c>
      <c r="T329" s="240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41" t="s">
        <v>196</v>
      </c>
      <c r="AT329" s="241" t="s">
        <v>177</v>
      </c>
      <c r="AU329" s="241" t="s">
        <v>95</v>
      </c>
      <c r="AY329" s="15" t="s">
        <v>176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5" t="s">
        <v>93</v>
      </c>
      <c r="BK329" s="242">
        <f>ROUND(I329*H329,2)</f>
        <v>0</v>
      </c>
      <c r="BL329" s="15" t="s">
        <v>196</v>
      </c>
      <c r="BM329" s="241" t="s">
        <v>1315</v>
      </c>
    </row>
    <row r="330" spans="1:47" s="2" customFormat="1" ht="12">
      <c r="A330" s="37"/>
      <c r="B330" s="38"/>
      <c r="C330" s="39"/>
      <c r="D330" s="243" t="s">
        <v>183</v>
      </c>
      <c r="E330" s="39"/>
      <c r="F330" s="244" t="s">
        <v>1072</v>
      </c>
      <c r="G330" s="39"/>
      <c r="H330" s="39"/>
      <c r="I330" s="245"/>
      <c r="J330" s="39"/>
      <c r="K330" s="39"/>
      <c r="L330" s="43"/>
      <c r="M330" s="246"/>
      <c r="N330" s="247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5" t="s">
        <v>183</v>
      </c>
      <c r="AU330" s="15" t="s">
        <v>95</v>
      </c>
    </row>
    <row r="331" spans="1:51" s="13" customFormat="1" ht="12">
      <c r="A331" s="13"/>
      <c r="B331" s="248"/>
      <c r="C331" s="249"/>
      <c r="D331" s="243" t="s">
        <v>246</v>
      </c>
      <c r="E331" s="250" t="s">
        <v>1</v>
      </c>
      <c r="F331" s="251" t="s">
        <v>95</v>
      </c>
      <c r="G331" s="249"/>
      <c r="H331" s="252">
        <v>2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8" t="s">
        <v>246</v>
      </c>
      <c r="AU331" s="258" t="s">
        <v>95</v>
      </c>
      <c r="AV331" s="13" t="s">
        <v>95</v>
      </c>
      <c r="AW331" s="13" t="s">
        <v>40</v>
      </c>
      <c r="AX331" s="13" t="s">
        <v>93</v>
      </c>
      <c r="AY331" s="258" t="s">
        <v>176</v>
      </c>
    </row>
    <row r="332" spans="1:65" s="2" customFormat="1" ht="16.5" customHeight="1">
      <c r="A332" s="37"/>
      <c r="B332" s="38"/>
      <c r="C332" s="263" t="s">
        <v>657</v>
      </c>
      <c r="D332" s="263" t="s">
        <v>320</v>
      </c>
      <c r="E332" s="264" t="s">
        <v>1316</v>
      </c>
      <c r="F332" s="265" t="s">
        <v>1317</v>
      </c>
      <c r="G332" s="266" t="s">
        <v>577</v>
      </c>
      <c r="H332" s="267">
        <v>2</v>
      </c>
      <c r="I332" s="268"/>
      <c r="J332" s="269">
        <f>ROUND(I332*H332,2)</f>
        <v>0</v>
      </c>
      <c r="K332" s="270"/>
      <c r="L332" s="271"/>
      <c r="M332" s="272" t="s">
        <v>1</v>
      </c>
      <c r="N332" s="273" t="s">
        <v>50</v>
      </c>
      <c r="O332" s="90"/>
      <c r="P332" s="239">
        <f>O332*H332</f>
        <v>0</v>
      </c>
      <c r="Q332" s="239">
        <v>0.0133</v>
      </c>
      <c r="R332" s="239">
        <f>Q332*H332</f>
        <v>0.0266</v>
      </c>
      <c r="S332" s="239">
        <v>0</v>
      </c>
      <c r="T332" s="240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1" t="s">
        <v>213</v>
      </c>
      <c r="AT332" s="241" t="s">
        <v>320</v>
      </c>
      <c r="AU332" s="241" t="s">
        <v>95</v>
      </c>
      <c r="AY332" s="15" t="s">
        <v>176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5" t="s">
        <v>93</v>
      </c>
      <c r="BK332" s="242">
        <f>ROUND(I332*H332,2)</f>
        <v>0</v>
      </c>
      <c r="BL332" s="15" t="s">
        <v>196</v>
      </c>
      <c r="BM332" s="241" t="s">
        <v>1318</v>
      </c>
    </row>
    <row r="333" spans="1:47" s="2" customFormat="1" ht="12">
      <c r="A333" s="37"/>
      <c r="B333" s="38"/>
      <c r="C333" s="39"/>
      <c r="D333" s="243" t="s">
        <v>183</v>
      </c>
      <c r="E333" s="39"/>
      <c r="F333" s="244" t="s">
        <v>1317</v>
      </c>
      <c r="G333" s="39"/>
      <c r="H333" s="39"/>
      <c r="I333" s="245"/>
      <c r="J333" s="39"/>
      <c r="K333" s="39"/>
      <c r="L333" s="43"/>
      <c r="M333" s="246"/>
      <c r="N333" s="247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5" t="s">
        <v>183</v>
      </c>
      <c r="AU333" s="15" t="s">
        <v>95</v>
      </c>
    </row>
    <row r="334" spans="1:51" s="13" customFormat="1" ht="12">
      <c r="A334" s="13"/>
      <c r="B334" s="248"/>
      <c r="C334" s="249"/>
      <c r="D334" s="243" t="s">
        <v>246</v>
      </c>
      <c r="E334" s="250" t="s">
        <v>1</v>
      </c>
      <c r="F334" s="251" t="s">
        <v>95</v>
      </c>
      <c r="G334" s="249"/>
      <c r="H334" s="252">
        <v>2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8" t="s">
        <v>246</v>
      </c>
      <c r="AU334" s="258" t="s">
        <v>95</v>
      </c>
      <c r="AV334" s="13" t="s">
        <v>95</v>
      </c>
      <c r="AW334" s="13" t="s">
        <v>40</v>
      </c>
      <c r="AX334" s="13" t="s">
        <v>93</v>
      </c>
      <c r="AY334" s="258" t="s">
        <v>176</v>
      </c>
    </row>
    <row r="335" spans="1:65" s="2" customFormat="1" ht="24.15" customHeight="1">
      <c r="A335" s="37"/>
      <c r="B335" s="38"/>
      <c r="C335" s="263" t="s">
        <v>661</v>
      </c>
      <c r="D335" s="263" t="s">
        <v>320</v>
      </c>
      <c r="E335" s="264" t="s">
        <v>1319</v>
      </c>
      <c r="F335" s="265" t="s">
        <v>1320</v>
      </c>
      <c r="G335" s="266" t="s">
        <v>577</v>
      </c>
      <c r="H335" s="267">
        <v>2</v>
      </c>
      <c r="I335" s="268"/>
      <c r="J335" s="269">
        <f>ROUND(I335*H335,2)</f>
        <v>0</v>
      </c>
      <c r="K335" s="270"/>
      <c r="L335" s="271"/>
      <c r="M335" s="272" t="s">
        <v>1</v>
      </c>
      <c r="N335" s="273" t="s">
        <v>50</v>
      </c>
      <c r="O335" s="90"/>
      <c r="P335" s="239">
        <f>O335*H335</f>
        <v>0</v>
      </c>
      <c r="Q335" s="239">
        <v>0.011</v>
      </c>
      <c r="R335" s="239">
        <f>Q335*H335</f>
        <v>0.022</v>
      </c>
      <c r="S335" s="239">
        <v>0</v>
      </c>
      <c r="T335" s="240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1" t="s">
        <v>213</v>
      </c>
      <c r="AT335" s="241" t="s">
        <v>320</v>
      </c>
      <c r="AU335" s="241" t="s">
        <v>95</v>
      </c>
      <c r="AY335" s="15" t="s">
        <v>176</v>
      </c>
      <c r="BE335" s="242">
        <f>IF(N335="základní",J335,0)</f>
        <v>0</v>
      </c>
      <c r="BF335" s="242">
        <f>IF(N335="snížená",J335,0)</f>
        <v>0</v>
      </c>
      <c r="BG335" s="242">
        <f>IF(N335="zákl. přenesená",J335,0)</f>
        <v>0</v>
      </c>
      <c r="BH335" s="242">
        <f>IF(N335="sníž. přenesená",J335,0)</f>
        <v>0</v>
      </c>
      <c r="BI335" s="242">
        <f>IF(N335="nulová",J335,0)</f>
        <v>0</v>
      </c>
      <c r="BJ335" s="15" t="s">
        <v>93</v>
      </c>
      <c r="BK335" s="242">
        <f>ROUND(I335*H335,2)</f>
        <v>0</v>
      </c>
      <c r="BL335" s="15" t="s">
        <v>196</v>
      </c>
      <c r="BM335" s="241" t="s">
        <v>1321</v>
      </c>
    </row>
    <row r="336" spans="1:47" s="2" customFormat="1" ht="12">
      <c r="A336" s="37"/>
      <c r="B336" s="38"/>
      <c r="C336" s="39"/>
      <c r="D336" s="243" t="s">
        <v>183</v>
      </c>
      <c r="E336" s="39"/>
      <c r="F336" s="244" t="s">
        <v>1320</v>
      </c>
      <c r="G336" s="39"/>
      <c r="H336" s="39"/>
      <c r="I336" s="245"/>
      <c r="J336" s="39"/>
      <c r="K336" s="39"/>
      <c r="L336" s="43"/>
      <c r="M336" s="246"/>
      <c r="N336" s="247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5" t="s">
        <v>183</v>
      </c>
      <c r="AU336" s="15" t="s">
        <v>95</v>
      </c>
    </row>
    <row r="337" spans="1:65" s="2" customFormat="1" ht="24.15" customHeight="1">
      <c r="A337" s="37"/>
      <c r="B337" s="38"/>
      <c r="C337" s="229" t="s">
        <v>665</v>
      </c>
      <c r="D337" s="229" t="s">
        <v>177</v>
      </c>
      <c r="E337" s="230" t="s">
        <v>1015</v>
      </c>
      <c r="F337" s="231" t="s">
        <v>1016</v>
      </c>
      <c r="G337" s="232" t="s">
        <v>577</v>
      </c>
      <c r="H337" s="233">
        <v>1</v>
      </c>
      <c r="I337" s="234"/>
      <c r="J337" s="235">
        <f>ROUND(I337*H337,2)</f>
        <v>0</v>
      </c>
      <c r="K337" s="236"/>
      <c r="L337" s="43"/>
      <c r="M337" s="237" t="s">
        <v>1</v>
      </c>
      <c r="N337" s="238" t="s">
        <v>50</v>
      </c>
      <c r="O337" s="90"/>
      <c r="P337" s="239">
        <f>O337*H337</f>
        <v>0</v>
      </c>
      <c r="Q337" s="239">
        <v>0.00167</v>
      </c>
      <c r="R337" s="239">
        <f>Q337*H337</f>
        <v>0.00167</v>
      </c>
      <c r="S337" s="239">
        <v>0</v>
      </c>
      <c r="T337" s="240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41" t="s">
        <v>196</v>
      </c>
      <c r="AT337" s="241" t="s">
        <v>177</v>
      </c>
      <c r="AU337" s="241" t="s">
        <v>95</v>
      </c>
      <c r="AY337" s="15" t="s">
        <v>176</v>
      </c>
      <c r="BE337" s="242">
        <f>IF(N337="základní",J337,0)</f>
        <v>0</v>
      </c>
      <c r="BF337" s="242">
        <f>IF(N337="snížená",J337,0)</f>
        <v>0</v>
      </c>
      <c r="BG337" s="242">
        <f>IF(N337="zákl. přenesená",J337,0)</f>
        <v>0</v>
      </c>
      <c r="BH337" s="242">
        <f>IF(N337="sníž. přenesená",J337,0)</f>
        <v>0</v>
      </c>
      <c r="BI337" s="242">
        <f>IF(N337="nulová",J337,0)</f>
        <v>0</v>
      </c>
      <c r="BJ337" s="15" t="s">
        <v>93</v>
      </c>
      <c r="BK337" s="242">
        <f>ROUND(I337*H337,2)</f>
        <v>0</v>
      </c>
      <c r="BL337" s="15" t="s">
        <v>196</v>
      </c>
      <c r="BM337" s="241" t="s">
        <v>1322</v>
      </c>
    </row>
    <row r="338" spans="1:47" s="2" customFormat="1" ht="12">
      <c r="A338" s="37"/>
      <c r="B338" s="38"/>
      <c r="C338" s="39"/>
      <c r="D338" s="243" t="s">
        <v>183</v>
      </c>
      <c r="E338" s="39"/>
      <c r="F338" s="244" t="s">
        <v>1016</v>
      </c>
      <c r="G338" s="39"/>
      <c r="H338" s="39"/>
      <c r="I338" s="245"/>
      <c r="J338" s="39"/>
      <c r="K338" s="39"/>
      <c r="L338" s="43"/>
      <c r="M338" s="246"/>
      <c r="N338" s="247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5" t="s">
        <v>183</v>
      </c>
      <c r="AU338" s="15" t="s">
        <v>95</v>
      </c>
    </row>
    <row r="339" spans="1:51" s="13" customFormat="1" ht="12">
      <c r="A339" s="13"/>
      <c r="B339" s="248"/>
      <c r="C339" s="249"/>
      <c r="D339" s="243" t="s">
        <v>246</v>
      </c>
      <c r="E339" s="250" t="s">
        <v>1</v>
      </c>
      <c r="F339" s="251" t="s">
        <v>93</v>
      </c>
      <c r="G339" s="249"/>
      <c r="H339" s="252">
        <v>1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8" t="s">
        <v>246</v>
      </c>
      <c r="AU339" s="258" t="s">
        <v>95</v>
      </c>
      <c r="AV339" s="13" t="s">
        <v>95</v>
      </c>
      <c r="AW339" s="13" t="s">
        <v>40</v>
      </c>
      <c r="AX339" s="13" t="s">
        <v>93</v>
      </c>
      <c r="AY339" s="258" t="s">
        <v>176</v>
      </c>
    </row>
    <row r="340" spans="1:65" s="2" customFormat="1" ht="24.15" customHeight="1">
      <c r="A340" s="37"/>
      <c r="B340" s="38"/>
      <c r="C340" s="263" t="s">
        <v>669</v>
      </c>
      <c r="D340" s="263" t="s">
        <v>320</v>
      </c>
      <c r="E340" s="264" t="s">
        <v>1018</v>
      </c>
      <c r="F340" s="265" t="s">
        <v>1019</v>
      </c>
      <c r="G340" s="266" t="s">
        <v>577</v>
      </c>
      <c r="H340" s="267">
        <v>1</v>
      </c>
      <c r="I340" s="268"/>
      <c r="J340" s="269">
        <f>ROUND(I340*H340,2)</f>
        <v>0</v>
      </c>
      <c r="K340" s="270"/>
      <c r="L340" s="271"/>
      <c r="M340" s="272" t="s">
        <v>1</v>
      </c>
      <c r="N340" s="273" t="s">
        <v>50</v>
      </c>
      <c r="O340" s="90"/>
      <c r="P340" s="239">
        <f>O340*H340</f>
        <v>0</v>
      </c>
      <c r="Q340" s="239">
        <v>0.0165</v>
      </c>
      <c r="R340" s="239">
        <f>Q340*H340</f>
        <v>0.0165</v>
      </c>
      <c r="S340" s="239">
        <v>0</v>
      </c>
      <c r="T340" s="24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41" t="s">
        <v>213</v>
      </c>
      <c r="AT340" s="241" t="s">
        <v>320</v>
      </c>
      <c r="AU340" s="241" t="s">
        <v>95</v>
      </c>
      <c r="AY340" s="15" t="s">
        <v>176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5" t="s">
        <v>93</v>
      </c>
      <c r="BK340" s="242">
        <f>ROUND(I340*H340,2)</f>
        <v>0</v>
      </c>
      <c r="BL340" s="15" t="s">
        <v>196</v>
      </c>
      <c r="BM340" s="241" t="s">
        <v>1323</v>
      </c>
    </row>
    <row r="341" spans="1:47" s="2" customFormat="1" ht="12">
      <c r="A341" s="37"/>
      <c r="B341" s="38"/>
      <c r="C341" s="39"/>
      <c r="D341" s="243" t="s">
        <v>183</v>
      </c>
      <c r="E341" s="39"/>
      <c r="F341" s="244" t="s">
        <v>1019</v>
      </c>
      <c r="G341" s="39"/>
      <c r="H341" s="39"/>
      <c r="I341" s="245"/>
      <c r="J341" s="39"/>
      <c r="K341" s="39"/>
      <c r="L341" s="43"/>
      <c r="M341" s="246"/>
      <c r="N341" s="247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5" t="s">
        <v>183</v>
      </c>
      <c r="AU341" s="15" t="s">
        <v>95</v>
      </c>
    </row>
    <row r="342" spans="1:65" s="2" customFormat="1" ht="16.5" customHeight="1">
      <c r="A342" s="37"/>
      <c r="B342" s="38"/>
      <c r="C342" s="263" t="s">
        <v>1057</v>
      </c>
      <c r="D342" s="263" t="s">
        <v>320</v>
      </c>
      <c r="E342" s="264" t="s">
        <v>1324</v>
      </c>
      <c r="F342" s="265" t="s">
        <v>1325</v>
      </c>
      <c r="G342" s="266" t="s">
        <v>237</v>
      </c>
      <c r="H342" s="267">
        <v>1</v>
      </c>
      <c r="I342" s="268"/>
      <c r="J342" s="269">
        <f>ROUND(I342*H342,2)</f>
        <v>0</v>
      </c>
      <c r="K342" s="270"/>
      <c r="L342" s="271"/>
      <c r="M342" s="272" t="s">
        <v>1</v>
      </c>
      <c r="N342" s="273" t="s">
        <v>50</v>
      </c>
      <c r="O342" s="90"/>
      <c r="P342" s="239">
        <f>O342*H342</f>
        <v>0</v>
      </c>
      <c r="Q342" s="239">
        <v>0.00425</v>
      </c>
      <c r="R342" s="239">
        <f>Q342*H342</f>
        <v>0.00425</v>
      </c>
      <c r="S342" s="239">
        <v>0</v>
      </c>
      <c r="T342" s="240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41" t="s">
        <v>213</v>
      </c>
      <c r="AT342" s="241" t="s">
        <v>320</v>
      </c>
      <c r="AU342" s="241" t="s">
        <v>95</v>
      </c>
      <c r="AY342" s="15" t="s">
        <v>176</v>
      </c>
      <c r="BE342" s="242">
        <f>IF(N342="základní",J342,0)</f>
        <v>0</v>
      </c>
      <c r="BF342" s="242">
        <f>IF(N342="snížená",J342,0)</f>
        <v>0</v>
      </c>
      <c r="BG342" s="242">
        <f>IF(N342="zákl. přenesená",J342,0)</f>
        <v>0</v>
      </c>
      <c r="BH342" s="242">
        <f>IF(N342="sníž. přenesená",J342,0)</f>
        <v>0</v>
      </c>
      <c r="BI342" s="242">
        <f>IF(N342="nulová",J342,0)</f>
        <v>0</v>
      </c>
      <c r="BJ342" s="15" t="s">
        <v>93</v>
      </c>
      <c r="BK342" s="242">
        <f>ROUND(I342*H342,2)</f>
        <v>0</v>
      </c>
      <c r="BL342" s="15" t="s">
        <v>196</v>
      </c>
      <c r="BM342" s="241" t="s">
        <v>1326</v>
      </c>
    </row>
    <row r="343" spans="1:47" s="2" customFormat="1" ht="12">
      <c r="A343" s="37"/>
      <c r="B343" s="38"/>
      <c r="C343" s="39"/>
      <c r="D343" s="243" t="s">
        <v>183</v>
      </c>
      <c r="E343" s="39"/>
      <c r="F343" s="244" t="s">
        <v>1325</v>
      </c>
      <c r="G343" s="39"/>
      <c r="H343" s="39"/>
      <c r="I343" s="245"/>
      <c r="J343" s="39"/>
      <c r="K343" s="39"/>
      <c r="L343" s="43"/>
      <c r="M343" s="246"/>
      <c r="N343" s="247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5" t="s">
        <v>183</v>
      </c>
      <c r="AU343" s="15" t="s">
        <v>95</v>
      </c>
    </row>
    <row r="344" spans="1:51" s="13" customFormat="1" ht="12">
      <c r="A344" s="13"/>
      <c r="B344" s="248"/>
      <c r="C344" s="249"/>
      <c r="D344" s="243" t="s">
        <v>246</v>
      </c>
      <c r="E344" s="250" t="s">
        <v>1</v>
      </c>
      <c r="F344" s="251" t="s">
        <v>93</v>
      </c>
      <c r="G344" s="249"/>
      <c r="H344" s="252">
        <v>1</v>
      </c>
      <c r="I344" s="253"/>
      <c r="J344" s="249"/>
      <c r="K344" s="249"/>
      <c r="L344" s="254"/>
      <c r="M344" s="255"/>
      <c r="N344" s="256"/>
      <c r="O344" s="256"/>
      <c r="P344" s="256"/>
      <c r="Q344" s="256"/>
      <c r="R344" s="256"/>
      <c r="S344" s="256"/>
      <c r="T344" s="25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8" t="s">
        <v>246</v>
      </c>
      <c r="AU344" s="258" t="s">
        <v>95</v>
      </c>
      <c r="AV344" s="13" t="s">
        <v>95</v>
      </c>
      <c r="AW344" s="13" t="s">
        <v>40</v>
      </c>
      <c r="AX344" s="13" t="s">
        <v>93</v>
      </c>
      <c r="AY344" s="258" t="s">
        <v>176</v>
      </c>
    </row>
    <row r="345" spans="1:65" s="2" customFormat="1" ht="24.15" customHeight="1">
      <c r="A345" s="37"/>
      <c r="B345" s="38"/>
      <c r="C345" s="229" t="s">
        <v>1062</v>
      </c>
      <c r="D345" s="229" t="s">
        <v>177</v>
      </c>
      <c r="E345" s="230" t="s">
        <v>1011</v>
      </c>
      <c r="F345" s="231" t="s">
        <v>1012</v>
      </c>
      <c r="G345" s="232" t="s">
        <v>577</v>
      </c>
      <c r="H345" s="233">
        <v>2</v>
      </c>
      <c r="I345" s="234"/>
      <c r="J345" s="235">
        <f>ROUND(I345*H345,2)</f>
        <v>0</v>
      </c>
      <c r="K345" s="236"/>
      <c r="L345" s="43"/>
      <c r="M345" s="237" t="s">
        <v>1</v>
      </c>
      <c r="N345" s="238" t="s">
        <v>50</v>
      </c>
      <c r="O345" s="90"/>
      <c r="P345" s="239">
        <f>O345*H345</f>
        <v>0</v>
      </c>
      <c r="Q345" s="239">
        <v>0.45937</v>
      </c>
      <c r="R345" s="239">
        <f>Q345*H345</f>
        <v>0.91874</v>
      </c>
      <c r="S345" s="239">
        <v>0</v>
      </c>
      <c r="T345" s="24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41" t="s">
        <v>196</v>
      </c>
      <c r="AT345" s="241" t="s">
        <v>177</v>
      </c>
      <c r="AU345" s="241" t="s">
        <v>95</v>
      </c>
      <c r="AY345" s="15" t="s">
        <v>176</v>
      </c>
      <c r="BE345" s="242">
        <f>IF(N345="základní",J345,0)</f>
        <v>0</v>
      </c>
      <c r="BF345" s="242">
        <f>IF(N345="snížená",J345,0)</f>
        <v>0</v>
      </c>
      <c r="BG345" s="242">
        <f>IF(N345="zákl. přenesená",J345,0)</f>
        <v>0</v>
      </c>
      <c r="BH345" s="242">
        <f>IF(N345="sníž. přenesená",J345,0)</f>
        <v>0</v>
      </c>
      <c r="BI345" s="242">
        <f>IF(N345="nulová",J345,0)</f>
        <v>0</v>
      </c>
      <c r="BJ345" s="15" t="s">
        <v>93</v>
      </c>
      <c r="BK345" s="242">
        <f>ROUND(I345*H345,2)</f>
        <v>0</v>
      </c>
      <c r="BL345" s="15" t="s">
        <v>196</v>
      </c>
      <c r="BM345" s="241" t="s">
        <v>1327</v>
      </c>
    </row>
    <row r="346" spans="1:47" s="2" customFormat="1" ht="12">
      <c r="A346" s="37"/>
      <c r="B346" s="38"/>
      <c r="C346" s="39"/>
      <c r="D346" s="243" t="s">
        <v>183</v>
      </c>
      <c r="E346" s="39"/>
      <c r="F346" s="244" t="s">
        <v>1014</v>
      </c>
      <c r="G346" s="39"/>
      <c r="H346" s="39"/>
      <c r="I346" s="245"/>
      <c r="J346" s="39"/>
      <c r="K346" s="39"/>
      <c r="L346" s="43"/>
      <c r="M346" s="246"/>
      <c r="N346" s="247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5" t="s">
        <v>183</v>
      </c>
      <c r="AU346" s="15" t="s">
        <v>95</v>
      </c>
    </row>
    <row r="347" spans="1:51" s="13" customFormat="1" ht="12">
      <c r="A347" s="13"/>
      <c r="B347" s="248"/>
      <c r="C347" s="249"/>
      <c r="D347" s="243" t="s">
        <v>246</v>
      </c>
      <c r="E347" s="250" t="s">
        <v>1</v>
      </c>
      <c r="F347" s="251" t="s">
        <v>95</v>
      </c>
      <c r="G347" s="249"/>
      <c r="H347" s="252">
        <v>2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8" t="s">
        <v>246</v>
      </c>
      <c r="AU347" s="258" t="s">
        <v>95</v>
      </c>
      <c r="AV347" s="13" t="s">
        <v>95</v>
      </c>
      <c r="AW347" s="13" t="s">
        <v>40</v>
      </c>
      <c r="AX347" s="13" t="s">
        <v>93</v>
      </c>
      <c r="AY347" s="258" t="s">
        <v>176</v>
      </c>
    </row>
    <row r="348" spans="1:65" s="2" customFormat="1" ht="33" customHeight="1">
      <c r="A348" s="37"/>
      <c r="B348" s="38"/>
      <c r="C348" s="229" t="s">
        <v>1066</v>
      </c>
      <c r="D348" s="229" t="s">
        <v>177</v>
      </c>
      <c r="E348" s="230" t="s">
        <v>1124</v>
      </c>
      <c r="F348" s="231" t="s">
        <v>1125</v>
      </c>
      <c r="G348" s="232" t="s">
        <v>577</v>
      </c>
      <c r="H348" s="233">
        <v>2</v>
      </c>
      <c r="I348" s="234"/>
      <c r="J348" s="235">
        <f>ROUND(I348*H348,2)</f>
        <v>0</v>
      </c>
      <c r="K348" s="236"/>
      <c r="L348" s="43"/>
      <c r="M348" s="237" t="s">
        <v>1</v>
      </c>
      <c r="N348" s="238" t="s">
        <v>50</v>
      </c>
      <c r="O348" s="90"/>
      <c r="P348" s="239">
        <f>O348*H348</f>
        <v>0</v>
      </c>
      <c r="Q348" s="239">
        <v>0.31108</v>
      </c>
      <c r="R348" s="239">
        <f>Q348*H348</f>
        <v>0.62216</v>
      </c>
      <c r="S348" s="239">
        <v>0</v>
      </c>
      <c r="T348" s="240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41" t="s">
        <v>196</v>
      </c>
      <c r="AT348" s="241" t="s">
        <v>177</v>
      </c>
      <c r="AU348" s="241" t="s">
        <v>95</v>
      </c>
      <c r="AY348" s="15" t="s">
        <v>176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5" t="s">
        <v>93</v>
      </c>
      <c r="BK348" s="242">
        <f>ROUND(I348*H348,2)</f>
        <v>0</v>
      </c>
      <c r="BL348" s="15" t="s">
        <v>196</v>
      </c>
      <c r="BM348" s="241" t="s">
        <v>1328</v>
      </c>
    </row>
    <row r="349" spans="1:47" s="2" customFormat="1" ht="12">
      <c r="A349" s="37"/>
      <c r="B349" s="38"/>
      <c r="C349" s="39"/>
      <c r="D349" s="243" t="s">
        <v>183</v>
      </c>
      <c r="E349" s="39"/>
      <c r="F349" s="244" t="s">
        <v>1127</v>
      </c>
      <c r="G349" s="39"/>
      <c r="H349" s="39"/>
      <c r="I349" s="245"/>
      <c r="J349" s="39"/>
      <c r="K349" s="39"/>
      <c r="L349" s="43"/>
      <c r="M349" s="246"/>
      <c r="N349" s="247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5" t="s">
        <v>183</v>
      </c>
      <c r="AU349" s="15" t="s">
        <v>95</v>
      </c>
    </row>
    <row r="350" spans="1:51" s="13" customFormat="1" ht="12">
      <c r="A350" s="13"/>
      <c r="B350" s="248"/>
      <c r="C350" s="249"/>
      <c r="D350" s="243" t="s">
        <v>246</v>
      </c>
      <c r="E350" s="250" t="s">
        <v>1</v>
      </c>
      <c r="F350" s="251" t="s">
        <v>95</v>
      </c>
      <c r="G350" s="249"/>
      <c r="H350" s="252">
        <v>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8" t="s">
        <v>246</v>
      </c>
      <c r="AU350" s="258" t="s">
        <v>95</v>
      </c>
      <c r="AV350" s="13" t="s">
        <v>95</v>
      </c>
      <c r="AW350" s="13" t="s">
        <v>40</v>
      </c>
      <c r="AX350" s="13" t="s">
        <v>93</v>
      </c>
      <c r="AY350" s="258" t="s">
        <v>176</v>
      </c>
    </row>
    <row r="351" spans="1:65" s="2" customFormat="1" ht="16.5" customHeight="1">
      <c r="A351" s="37"/>
      <c r="B351" s="38"/>
      <c r="C351" s="263" t="s">
        <v>1070</v>
      </c>
      <c r="D351" s="263" t="s">
        <v>320</v>
      </c>
      <c r="E351" s="264" t="s">
        <v>1329</v>
      </c>
      <c r="F351" s="265" t="s">
        <v>1330</v>
      </c>
      <c r="G351" s="266" t="s">
        <v>577</v>
      </c>
      <c r="H351" s="267">
        <v>1</v>
      </c>
      <c r="I351" s="268"/>
      <c r="J351" s="269">
        <f>ROUND(I351*H351,2)</f>
        <v>0</v>
      </c>
      <c r="K351" s="270"/>
      <c r="L351" s="271"/>
      <c r="M351" s="272" t="s">
        <v>1</v>
      </c>
      <c r="N351" s="273" t="s">
        <v>50</v>
      </c>
      <c r="O351" s="90"/>
      <c r="P351" s="239">
        <f>O351*H351</f>
        <v>0</v>
      </c>
      <c r="Q351" s="239">
        <v>0.0061</v>
      </c>
      <c r="R351" s="239">
        <f>Q351*H351</f>
        <v>0.0061</v>
      </c>
      <c r="S351" s="239">
        <v>0</v>
      </c>
      <c r="T351" s="240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41" t="s">
        <v>213</v>
      </c>
      <c r="AT351" s="241" t="s">
        <v>320</v>
      </c>
      <c r="AU351" s="241" t="s">
        <v>95</v>
      </c>
      <c r="AY351" s="15" t="s">
        <v>176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5" t="s">
        <v>93</v>
      </c>
      <c r="BK351" s="242">
        <f>ROUND(I351*H351,2)</f>
        <v>0</v>
      </c>
      <c r="BL351" s="15" t="s">
        <v>196</v>
      </c>
      <c r="BM351" s="241" t="s">
        <v>1331</v>
      </c>
    </row>
    <row r="352" spans="1:47" s="2" customFormat="1" ht="12">
      <c r="A352" s="37"/>
      <c r="B352" s="38"/>
      <c r="C352" s="39"/>
      <c r="D352" s="243" t="s">
        <v>183</v>
      </c>
      <c r="E352" s="39"/>
      <c r="F352" s="244" t="s">
        <v>1330</v>
      </c>
      <c r="G352" s="39"/>
      <c r="H352" s="39"/>
      <c r="I352" s="245"/>
      <c r="J352" s="39"/>
      <c r="K352" s="39"/>
      <c r="L352" s="43"/>
      <c r="M352" s="246"/>
      <c r="N352" s="247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5" t="s">
        <v>183</v>
      </c>
      <c r="AU352" s="15" t="s">
        <v>95</v>
      </c>
    </row>
    <row r="353" spans="1:51" s="13" customFormat="1" ht="12">
      <c r="A353" s="13"/>
      <c r="B353" s="248"/>
      <c r="C353" s="249"/>
      <c r="D353" s="243" t="s">
        <v>246</v>
      </c>
      <c r="E353" s="250" t="s">
        <v>1</v>
      </c>
      <c r="F353" s="251" t="s">
        <v>93</v>
      </c>
      <c r="G353" s="249"/>
      <c r="H353" s="252">
        <v>1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8" t="s">
        <v>246</v>
      </c>
      <c r="AU353" s="258" t="s">
        <v>95</v>
      </c>
      <c r="AV353" s="13" t="s">
        <v>95</v>
      </c>
      <c r="AW353" s="13" t="s">
        <v>40</v>
      </c>
      <c r="AX353" s="13" t="s">
        <v>93</v>
      </c>
      <c r="AY353" s="258" t="s">
        <v>176</v>
      </c>
    </row>
    <row r="354" spans="1:65" s="2" customFormat="1" ht="24.15" customHeight="1">
      <c r="A354" s="37"/>
      <c r="B354" s="38"/>
      <c r="C354" s="229" t="s">
        <v>1074</v>
      </c>
      <c r="D354" s="229" t="s">
        <v>177</v>
      </c>
      <c r="E354" s="230" t="s">
        <v>1128</v>
      </c>
      <c r="F354" s="231" t="s">
        <v>1129</v>
      </c>
      <c r="G354" s="232" t="s">
        <v>577</v>
      </c>
      <c r="H354" s="233">
        <v>1</v>
      </c>
      <c r="I354" s="234"/>
      <c r="J354" s="235">
        <f>ROUND(I354*H354,2)</f>
        <v>0</v>
      </c>
      <c r="K354" s="236"/>
      <c r="L354" s="43"/>
      <c r="M354" s="237" t="s">
        <v>1</v>
      </c>
      <c r="N354" s="238" t="s">
        <v>50</v>
      </c>
      <c r="O354" s="90"/>
      <c r="P354" s="239">
        <f>O354*H354</f>
        <v>0</v>
      </c>
      <c r="Q354" s="239">
        <v>0.00016</v>
      </c>
      <c r="R354" s="239">
        <f>Q354*H354</f>
        <v>0.00016</v>
      </c>
      <c r="S354" s="239">
        <v>0</v>
      </c>
      <c r="T354" s="240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1" t="s">
        <v>196</v>
      </c>
      <c r="AT354" s="241" t="s">
        <v>177</v>
      </c>
      <c r="AU354" s="241" t="s">
        <v>95</v>
      </c>
      <c r="AY354" s="15" t="s">
        <v>176</v>
      </c>
      <c r="BE354" s="242">
        <f>IF(N354="základní",J354,0)</f>
        <v>0</v>
      </c>
      <c r="BF354" s="242">
        <f>IF(N354="snížená",J354,0)</f>
        <v>0</v>
      </c>
      <c r="BG354" s="242">
        <f>IF(N354="zákl. přenesená",J354,0)</f>
        <v>0</v>
      </c>
      <c r="BH354" s="242">
        <f>IF(N354="sníž. přenesená",J354,0)</f>
        <v>0</v>
      </c>
      <c r="BI354" s="242">
        <f>IF(N354="nulová",J354,0)</f>
        <v>0</v>
      </c>
      <c r="BJ354" s="15" t="s">
        <v>93</v>
      </c>
      <c r="BK354" s="242">
        <f>ROUND(I354*H354,2)</f>
        <v>0</v>
      </c>
      <c r="BL354" s="15" t="s">
        <v>196</v>
      </c>
      <c r="BM354" s="241" t="s">
        <v>1332</v>
      </c>
    </row>
    <row r="355" spans="1:47" s="2" customFormat="1" ht="12">
      <c r="A355" s="37"/>
      <c r="B355" s="38"/>
      <c r="C355" s="39"/>
      <c r="D355" s="243" t="s">
        <v>183</v>
      </c>
      <c r="E355" s="39"/>
      <c r="F355" s="244" t="s">
        <v>1131</v>
      </c>
      <c r="G355" s="39"/>
      <c r="H355" s="39"/>
      <c r="I355" s="245"/>
      <c r="J355" s="39"/>
      <c r="K355" s="39"/>
      <c r="L355" s="43"/>
      <c r="M355" s="246"/>
      <c r="N355" s="247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5" t="s">
        <v>183</v>
      </c>
      <c r="AU355" s="15" t="s">
        <v>95</v>
      </c>
    </row>
    <row r="356" spans="1:51" s="13" customFormat="1" ht="12">
      <c r="A356" s="13"/>
      <c r="B356" s="248"/>
      <c r="C356" s="249"/>
      <c r="D356" s="243" t="s">
        <v>246</v>
      </c>
      <c r="E356" s="250" t="s">
        <v>1</v>
      </c>
      <c r="F356" s="251" t="s">
        <v>93</v>
      </c>
      <c r="G356" s="249"/>
      <c r="H356" s="252">
        <v>1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8" t="s">
        <v>246</v>
      </c>
      <c r="AU356" s="258" t="s">
        <v>95</v>
      </c>
      <c r="AV356" s="13" t="s">
        <v>95</v>
      </c>
      <c r="AW356" s="13" t="s">
        <v>40</v>
      </c>
      <c r="AX356" s="13" t="s">
        <v>93</v>
      </c>
      <c r="AY356" s="258" t="s">
        <v>176</v>
      </c>
    </row>
    <row r="357" spans="1:63" s="12" customFormat="1" ht="20.85" customHeight="1">
      <c r="A357" s="12"/>
      <c r="B357" s="213"/>
      <c r="C357" s="214"/>
      <c r="D357" s="215" t="s">
        <v>84</v>
      </c>
      <c r="E357" s="227" t="s">
        <v>716</v>
      </c>
      <c r="F357" s="227" t="s">
        <v>717</v>
      </c>
      <c r="G357" s="214"/>
      <c r="H357" s="214"/>
      <c r="I357" s="217"/>
      <c r="J357" s="228">
        <f>BK357</f>
        <v>0</v>
      </c>
      <c r="K357" s="214"/>
      <c r="L357" s="219"/>
      <c r="M357" s="220"/>
      <c r="N357" s="221"/>
      <c r="O357" s="221"/>
      <c r="P357" s="222">
        <f>SUM(P358:P378)</f>
        <v>0</v>
      </c>
      <c r="Q357" s="221"/>
      <c r="R357" s="222">
        <f>SUM(R358:R378)</f>
        <v>0</v>
      </c>
      <c r="S357" s="221"/>
      <c r="T357" s="223">
        <f>SUM(T358:T378)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4" t="s">
        <v>93</v>
      </c>
      <c r="AT357" s="225" t="s">
        <v>84</v>
      </c>
      <c r="AU357" s="225" t="s">
        <v>95</v>
      </c>
      <c r="AY357" s="224" t="s">
        <v>176</v>
      </c>
      <c r="BK357" s="226">
        <f>SUM(BK358:BK378)</f>
        <v>0</v>
      </c>
    </row>
    <row r="358" spans="1:65" s="2" customFormat="1" ht="21.75" customHeight="1">
      <c r="A358" s="37"/>
      <c r="B358" s="38"/>
      <c r="C358" s="229" t="s">
        <v>331</v>
      </c>
      <c r="D358" s="229" t="s">
        <v>177</v>
      </c>
      <c r="E358" s="230" t="s">
        <v>719</v>
      </c>
      <c r="F358" s="231" t="s">
        <v>720</v>
      </c>
      <c r="G358" s="232" t="s">
        <v>300</v>
      </c>
      <c r="H358" s="233">
        <v>60</v>
      </c>
      <c r="I358" s="234"/>
      <c r="J358" s="235">
        <f>ROUND(I358*H358,2)</f>
        <v>0</v>
      </c>
      <c r="K358" s="236"/>
      <c r="L358" s="43"/>
      <c r="M358" s="237" t="s">
        <v>1</v>
      </c>
      <c r="N358" s="238" t="s">
        <v>50</v>
      </c>
      <c r="O358" s="90"/>
      <c r="P358" s="239">
        <f>O358*H358</f>
        <v>0</v>
      </c>
      <c r="Q358" s="239">
        <v>0</v>
      </c>
      <c r="R358" s="239">
        <f>Q358*H358</f>
        <v>0</v>
      </c>
      <c r="S358" s="239">
        <v>0</v>
      </c>
      <c r="T358" s="240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41" t="s">
        <v>196</v>
      </c>
      <c r="AT358" s="241" t="s">
        <v>177</v>
      </c>
      <c r="AU358" s="241" t="s">
        <v>129</v>
      </c>
      <c r="AY358" s="15" t="s">
        <v>176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5" t="s">
        <v>93</v>
      </c>
      <c r="BK358" s="242">
        <f>ROUND(I358*H358,2)</f>
        <v>0</v>
      </c>
      <c r="BL358" s="15" t="s">
        <v>196</v>
      </c>
      <c r="BM358" s="241" t="s">
        <v>1333</v>
      </c>
    </row>
    <row r="359" spans="1:47" s="2" customFormat="1" ht="12">
      <c r="A359" s="37"/>
      <c r="B359" s="38"/>
      <c r="C359" s="39"/>
      <c r="D359" s="243" t="s">
        <v>183</v>
      </c>
      <c r="E359" s="39"/>
      <c r="F359" s="244" t="s">
        <v>722</v>
      </c>
      <c r="G359" s="39"/>
      <c r="H359" s="39"/>
      <c r="I359" s="245"/>
      <c r="J359" s="39"/>
      <c r="K359" s="39"/>
      <c r="L359" s="43"/>
      <c r="M359" s="246"/>
      <c r="N359" s="247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5" t="s">
        <v>183</v>
      </c>
      <c r="AU359" s="15" t="s">
        <v>129</v>
      </c>
    </row>
    <row r="360" spans="1:51" s="13" customFormat="1" ht="12">
      <c r="A360" s="13"/>
      <c r="B360" s="248"/>
      <c r="C360" s="249"/>
      <c r="D360" s="243" t="s">
        <v>246</v>
      </c>
      <c r="E360" s="250" t="s">
        <v>1</v>
      </c>
      <c r="F360" s="251" t="s">
        <v>568</v>
      </c>
      <c r="G360" s="249"/>
      <c r="H360" s="252">
        <v>60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8" t="s">
        <v>246</v>
      </c>
      <c r="AU360" s="258" t="s">
        <v>129</v>
      </c>
      <c r="AV360" s="13" t="s">
        <v>95</v>
      </c>
      <c r="AW360" s="13" t="s">
        <v>40</v>
      </c>
      <c r="AX360" s="13" t="s">
        <v>93</v>
      </c>
      <c r="AY360" s="258" t="s">
        <v>176</v>
      </c>
    </row>
    <row r="361" spans="1:65" s="2" customFormat="1" ht="24.15" customHeight="1">
      <c r="A361" s="37"/>
      <c r="B361" s="38"/>
      <c r="C361" s="229" t="s">
        <v>674</v>
      </c>
      <c r="D361" s="229" t="s">
        <v>177</v>
      </c>
      <c r="E361" s="230" t="s">
        <v>724</v>
      </c>
      <c r="F361" s="231" t="s">
        <v>725</v>
      </c>
      <c r="G361" s="232" t="s">
        <v>323</v>
      </c>
      <c r="H361" s="233">
        <v>27.6</v>
      </c>
      <c r="I361" s="234"/>
      <c r="J361" s="235">
        <f>ROUND(I361*H361,2)</f>
        <v>0</v>
      </c>
      <c r="K361" s="236"/>
      <c r="L361" s="43"/>
      <c r="M361" s="237" t="s">
        <v>1</v>
      </c>
      <c r="N361" s="238" t="s">
        <v>50</v>
      </c>
      <c r="O361" s="90"/>
      <c r="P361" s="239">
        <f>O361*H361</f>
        <v>0</v>
      </c>
      <c r="Q361" s="239">
        <v>0</v>
      </c>
      <c r="R361" s="239">
        <f>Q361*H361</f>
        <v>0</v>
      </c>
      <c r="S361" s="239">
        <v>0</v>
      </c>
      <c r="T361" s="240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41" t="s">
        <v>196</v>
      </c>
      <c r="AT361" s="241" t="s">
        <v>177</v>
      </c>
      <c r="AU361" s="241" t="s">
        <v>129</v>
      </c>
      <c r="AY361" s="15" t="s">
        <v>176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5" t="s">
        <v>93</v>
      </c>
      <c r="BK361" s="242">
        <f>ROUND(I361*H361,2)</f>
        <v>0</v>
      </c>
      <c r="BL361" s="15" t="s">
        <v>196</v>
      </c>
      <c r="BM361" s="241" t="s">
        <v>1334</v>
      </c>
    </row>
    <row r="362" spans="1:47" s="2" customFormat="1" ht="12">
      <c r="A362" s="37"/>
      <c r="B362" s="38"/>
      <c r="C362" s="39"/>
      <c r="D362" s="243" t="s">
        <v>183</v>
      </c>
      <c r="E362" s="39"/>
      <c r="F362" s="244" t="s">
        <v>727</v>
      </c>
      <c r="G362" s="39"/>
      <c r="H362" s="39"/>
      <c r="I362" s="245"/>
      <c r="J362" s="39"/>
      <c r="K362" s="39"/>
      <c r="L362" s="43"/>
      <c r="M362" s="246"/>
      <c r="N362" s="247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5" t="s">
        <v>183</v>
      </c>
      <c r="AU362" s="15" t="s">
        <v>129</v>
      </c>
    </row>
    <row r="363" spans="1:51" s="13" customFormat="1" ht="12">
      <c r="A363" s="13"/>
      <c r="B363" s="248"/>
      <c r="C363" s="249"/>
      <c r="D363" s="243" t="s">
        <v>246</v>
      </c>
      <c r="E363" s="250" t="s">
        <v>1</v>
      </c>
      <c r="F363" s="251" t="s">
        <v>1335</v>
      </c>
      <c r="G363" s="249"/>
      <c r="H363" s="252">
        <v>10.8</v>
      </c>
      <c r="I363" s="253"/>
      <c r="J363" s="249"/>
      <c r="K363" s="249"/>
      <c r="L363" s="254"/>
      <c r="M363" s="255"/>
      <c r="N363" s="256"/>
      <c r="O363" s="256"/>
      <c r="P363" s="256"/>
      <c r="Q363" s="256"/>
      <c r="R363" s="256"/>
      <c r="S363" s="256"/>
      <c r="T363" s="25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8" t="s">
        <v>246</v>
      </c>
      <c r="AU363" s="258" t="s">
        <v>129</v>
      </c>
      <c r="AV363" s="13" t="s">
        <v>95</v>
      </c>
      <c r="AW363" s="13" t="s">
        <v>40</v>
      </c>
      <c r="AX363" s="13" t="s">
        <v>85</v>
      </c>
      <c r="AY363" s="258" t="s">
        <v>176</v>
      </c>
    </row>
    <row r="364" spans="1:51" s="13" customFormat="1" ht="12">
      <c r="A364" s="13"/>
      <c r="B364" s="248"/>
      <c r="C364" s="249"/>
      <c r="D364" s="243" t="s">
        <v>246</v>
      </c>
      <c r="E364" s="250" t="s">
        <v>1</v>
      </c>
      <c r="F364" s="251" t="s">
        <v>1336</v>
      </c>
      <c r="G364" s="249"/>
      <c r="H364" s="252">
        <v>16.8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8" t="s">
        <v>246</v>
      </c>
      <c r="AU364" s="258" t="s">
        <v>129</v>
      </c>
      <c r="AV364" s="13" t="s">
        <v>95</v>
      </c>
      <c r="AW364" s="13" t="s">
        <v>40</v>
      </c>
      <c r="AX364" s="13" t="s">
        <v>85</v>
      </c>
      <c r="AY364" s="258" t="s">
        <v>176</v>
      </c>
    </row>
    <row r="365" spans="1:65" s="2" customFormat="1" ht="24.15" customHeight="1">
      <c r="A365" s="37"/>
      <c r="B365" s="38"/>
      <c r="C365" s="229" t="s">
        <v>678</v>
      </c>
      <c r="D365" s="229" t="s">
        <v>177</v>
      </c>
      <c r="E365" s="230" t="s">
        <v>731</v>
      </c>
      <c r="F365" s="231" t="s">
        <v>732</v>
      </c>
      <c r="G365" s="232" t="s">
        <v>323</v>
      </c>
      <c r="H365" s="233">
        <v>386.4</v>
      </c>
      <c r="I365" s="234"/>
      <c r="J365" s="235">
        <f>ROUND(I365*H365,2)</f>
        <v>0</v>
      </c>
      <c r="K365" s="236"/>
      <c r="L365" s="43"/>
      <c r="M365" s="237" t="s">
        <v>1</v>
      </c>
      <c r="N365" s="238" t="s">
        <v>50</v>
      </c>
      <c r="O365" s="90"/>
      <c r="P365" s="239">
        <f>O365*H365</f>
        <v>0</v>
      </c>
      <c r="Q365" s="239">
        <v>0</v>
      </c>
      <c r="R365" s="239">
        <f>Q365*H365</f>
        <v>0</v>
      </c>
      <c r="S365" s="239">
        <v>0</v>
      </c>
      <c r="T365" s="240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1" t="s">
        <v>196</v>
      </c>
      <c r="AT365" s="241" t="s">
        <v>177</v>
      </c>
      <c r="AU365" s="241" t="s">
        <v>129</v>
      </c>
      <c r="AY365" s="15" t="s">
        <v>176</v>
      </c>
      <c r="BE365" s="242">
        <f>IF(N365="základní",J365,0)</f>
        <v>0</v>
      </c>
      <c r="BF365" s="242">
        <f>IF(N365="snížená",J365,0)</f>
        <v>0</v>
      </c>
      <c r="BG365" s="242">
        <f>IF(N365="zákl. přenesená",J365,0)</f>
        <v>0</v>
      </c>
      <c r="BH365" s="242">
        <f>IF(N365="sníž. přenesená",J365,0)</f>
        <v>0</v>
      </c>
      <c r="BI365" s="242">
        <f>IF(N365="nulová",J365,0)</f>
        <v>0</v>
      </c>
      <c r="BJ365" s="15" t="s">
        <v>93</v>
      </c>
      <c r="BK365" s="242">
        <f>ROUND(I365*H365,2)</f>
        <v>0</v>
      </c>
      <c r="BL365" s="15" t="s">
        <v>196</v>
      </c>
      <c r="BM365" s="241" t="s">
        <v>1337</v>
      </c>
    </row>
    <row r="366" spans="1:47" s="2" customFormat="1" ht="12">
      <c r="A366" s="37"/>
      <c r="B366" s="38"/>
      <c r="C366" s="39"/>
      <c r="D366" s="243" t="s">
        <v>183</v>
      </c>
      <c r="E366" s="39"/>
      <c r="F366" s="244" t="s">
        <v>732</v>
      </c>
      <c r="G366" s="39"/>
      <c r="H366" s="39"/>
      <c r="I366" s="245"/>
      <c r="J366" s="39"/>
      <c r="K366" s="39"/>
      <c r="L366" s="43"/>
      <c r="M366" s="246"/>
      <c r="N366" s="247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5" t="s">
        <v>183</v>
      </c>
      <c r="AU366" s="15" t="s">
        <v>129</v>
      </c>
    </row>
    <row r="367" spans="1:51" s="13" customFormat="1" ht="12">
      <c r="A367" s="13"/>
      <c r="B367" s="248"/>
      <c r="C367" s="249"/>
      <c r="D367" s="243" t="s">
        <v>246</v>
      </c>
      <c r="E367" s="250" t="s">
        <v>1</v>
      </c>
      <c r="F367" s="251" t="s">
        <v>1338</v>
      </c>
      <c r="G367" s="249"/>
      <c r="H367" s="252">
        <v>386.4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8" t="s">
        <v>246</v>
      </c>
      <c r="AU367" s="258" t="s">
        <v>129</v>
      </c>
      <c r="AV367" s="13" t="s">
        <v>95</v>
      </c>
      <c r="AW367" s="13" t="s">
        <v>40</v>
      </c>
      <c r="AX367" s="13" t="s">
        <v>85</v>
      </c>
      <c r="AY367" s="258" t="s">
        <v>176</v>
      </c>
    </row>
    <row r="368" spans="1:65" s="2" customFormat="1" ht="24.15" customHeight="1">
      <c r="A368" s="37"/>
      <c r="B368" s="38"/>
      <c r="C368" s="229" t="s">
        <v>683</v>
      </c>
      <c r="D368" s="229" t="s">
        <v>177</v>
      </c>
      <c r="E368" s="230" t="s">
        <v>736</v>
      </c>
      <c r="F368" s="231" t="s">
        <v>737</v>
      </c>
      <c r="G368" s="232" t="s">
        <v>323</v>
      </c>
      <c r="H368" s="233">
        <v>27.6</v>
      </c>
      <c r="I368" s="234"/>
      <c r="J368" s="235">
        <f>ROUND(I368*H368,2)</f>
        <v>0</v>
      </c>
      <c r="K368" s="236"/>
      <c r="L368" s="43"/>
      <c r="M368" s="237" t="s">
        <v>1</v>
      </c>
      <c r="N368" s="238" t="s">
        <v>50</v>
      </c>
      <c r="O368" s="90"/>
      <c r="P368" s="239">
        <f>O368*H368</f>
        <v>0</v>
      </c>
      <c r="Q368" s="239">
        <v>0</v>
      </c>
      <c r="R368" s="239">
        <f>Q368*H368</f>
        <v>0</v>
      </c>
      <c r="S368" s="239">
        <v>0</v>
      </c>
      <c r="T368" s="240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1" t="s">
        <v>196</v>
      </c>
      <c r="AT368" s="241" t="s">
        <v>177</v>
      </c>
      <c r="AU368" s="241" t="s">
        <v>129</v>
      </c>
      <c r="AY368" s="15" t="s">
        <v>176</v>
      </c>
      <c r="BE368" s="242">
        <f>IF(N368="základní",J368,0)</f>
        <v>0</v>
      </c>
      <c r="BF368" s="242">
        <f>IF(N368="snížená",J368,0)</f>
        <v>0</v>
      </c>
      <c r="BG368" s="242">
        <f>IF(N368="zákl. přenesená",J368,0)</f>
        <v>0</v>
      </c>
      <c r="BH368" s="242">
        <f>IF(N368="sníž. přenesená",J368,0)</f>
        <v>0</v>
      </c>
      <c r="BI368" s="242">
        <f>IF(N368="nulová",J368,0)</f>
        <v>0</v>
      </c>
      <c r="BJ368" s="15" t="s">
        <v>93</v>
      </c>
      <c r="BK368" s="242">
        <f>ROUND(I368*H368,2)</f>
        <v>0</v>
      </c>
      <c r="BL368" s="15" t="s">
        <v>196</v>
      </c>
      <c r="BM368" s="241" t="s">
        <v>1339</v>
      </c>
    </row>
    <row r="369" spans="1:47" s="2" customFormat="1" ht="12">
      <c r="A369" s="37"/>
      <c r="B369" s="38"/>
      <c r="C369" s="39"/>
      <c r="D369" s="243" t="s">
        <v>183</v>
      </c>
      <c r="E369" s="39"/>
      <c r="F369" s="244" t="s">
        <v>739</v>
      </c>
      <c r="G369" s="39"/>
      <c r="H369" s="39"/>
      <c r="I369" s="245"/>
      <c r="J369" s="39"/>
      <c r="K369" s="39"/>
      <c r="L369" s="43"/>
      <c r="M369" s="246"/>
      <c r="N369" s="247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5" t="s">
        <v>183</v>
      </c>
      <c r="AU369" s="15" t="s">
        <v>129</v>
      </c>
    </row>
    <row r="370" spans="1:51" s="13" customFormat="1" ht="12">
      <c r="A370" s="13"/>
      <c r="B370" s="248"/>
      <c r="C370" s="249"/>
      <c r="D370" s="243" t="s">
        <v>246</v>
      </c>
      <c r="E370" s="250" t="s">
        <v>1</v>
      </c>
      <c r="F370" s="251" t="s">
        <v>1335</v>
      </c>
      <c r="G370" s="249"/>
      <c r="H370" s="252">
        <v>10.8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8" t="s">
        <v>246</v>
      </c>
      <c r="AU370" s="258" t="s">
        <v>129</v>
      </c>
      <c r="AV370" s="13" t="s">
        <v>95</v>
      </c>
      <c r="AW370" s="13" t="s">
        <v>40</v>
      </c>
      <c r="AX370" s="13" t="s">
        <v>85</v>
      </c>
      <c r="AY370" s="258" t="s">
        <v>176</v>
      </c>
    </row>
    <row r="371" spans="1:51" s="13" customFormat="1" ht="12">
      <c r="A371" s="13"/>
      <c r="B371" s="248"/>
      <c r="C371" s="249"/>
      <c r="D371" s="243" t="s">
        <v>246</v>
      </c>
      <c r="E371" s="250" t="s">
        <v>1</v>
      </c>
      <c r="F371" s="251" t="s">
        <v>1336</v>
      </c>
      <c r="G371" s="249"/>
      <c r="H371" s="252">
        <v>16.8</v>
      </c>
      <c r="I371" s="253"/>
      <c r="J371" s="249"/>
      <c r="K371" s="249"/>
      <c r="L371" s="254"/>
      <c r="M371" s="255"/>
      <c r="N371" s="256"/>
      <c r="O371" s="256"/>
      <c r="P371" s="256"/>
      <c r="Q371" s="256"/>
      <c r="R371" s="256"/>
      <c r="S371" s="256"/>
      <c r="T371" s="25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8" t="s">
        <v>246</v>
      </c>
      <c r="AU371" s="258" t="s">
        <v>129</v>
      </c>
      <c r="AV371" s="13" t="s">
        <v>95</v>
      </c>
      <c r="AW371" s="13" t="s">
        <v>40</v>
      </c>
      <c r="AX371" s="13" t="s">
        <v>85</v>
      </c>
      <c r="AY371" s="258" t="s">
        <v>176</v>
      </c>
    </row>
    <row r="372" spans="1:65" s="2" customFormat="1" ht="33" customHeight="1">
      <c r="A372" s="37"/>
      <c r="B372" s="38"/>
      <c r="C372" s="229" t="s">
        <v>688</v>
      </c>
      <c r="D372" s="229" t="s">
        <v>177</v>
      </c>
      <c r="E372" s="230" t="s">
        <v>741</v>
      </c>
      <c r="F372" s="231" t="s">
        <v>742</v>
      </c>
      <c r="G372" s="232" t="s">
        <v>323</v>
      </c>
      <c r="H372" s="233">
        <v>63.6</v>
      </c>
      <c r="I372" s="234"/>
      <c r="J372" s="235">
        <f>ROUND(I372*H372,2)</f>
        <v>0</v>
      </c>
      <c r="K372" s="236"/>
      <c r="L372" s="43"/>
      <c r="M372" s="237" t="s">
        <v>1</v>
      </c>
      <c r="N372" s="238" t="s">
        <v>50</v>
      </c>
      <c r="O372" s="90"/>
      <c r="P372" s="239">
        <f>O372*H372</f>
        <v>0</v>
      </c>
      <c r="Q372" s="239">
        <v>0</v>
      </c>
      <c r="R372" s="239">
        <f>Q372*H372</f>
        <v>0</v>
      </c>
      <c r="S372" s="239">
        <v>0</v>
      </c>
      <c r="T372" s="240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41" t="s">
        <v>196</v>
      </c>
      <c r="AT372" s="241" t="s">
        <v>177</v>
      </c>
      <c r="AU372" s="241" t="s">
        <v>129</v>
      </c>
      <c r="AY372" s="15" t="s">
        <v>176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5" t="s">
        <v>93</v>
      </c>
      <c r="BK372" s="242">
        <f>ROUND(I372*H372,2)</f>
        <v>0</v>
      </c>
      <c r="BL372" s="15" t="s">
        <v>196</v>
      </c>
      <c r="BM372" s="241" t="s">
        <v>1340</v>
      </c>
    </row>
    <row r="373" spans="1:47" s="2" customFormat="1" ht="12">
      <c r="A373" s="37"/>
      <c r="B373" s="38"/>
      <c r="C373" s="39"/>
      <c r="D373" s="243" t="s">
        <v>183</v>
      </c>
      <c r="E373" s="39"/>
      <c r="F373" s="244" t="s">
        <v>744</v>
      </c>
      <c r="G373" s="39"/>
      <c r="H373" s="39"/>
      <c r="I373" s="245"/>
      <c r="J373" s="39"/>
      <c r="K373" s="39"/>
      <c r="L373" s="43"/>
      <c r="M373" s="246"/>
      <c r="N373" s="247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5" t="s">
        <v>183</v>
      </c>
      <c r="AU373" s="15" t="s">
        <v>129</v>
      </c>
    </row>
    <row r="374" spans="1:51" s="13" customFormat="1" ht="12">
      <c r="A374" s="13"/>
      <c r="B374" s="248"/>
      <c r="C374" s="249"/>
      <c r="D374" s="243" t="s">
        <v>246</v>
      </c>
      <c r="E374" s="250" t="s">
        <v>1</v>
      </c>
      <c r="F374" s="251" t="s">
        <v>1341</v>
      </c>
      <c r="G374" s="249"/>
      <c r="H374" s="252">
        <v>21.6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8" t="s">
        <v>246</v>
      </c>
      <c r="AU374" s="258" t="s">
        <v>129</v>
      </c>
      <c r="AV374" s="13" t="s">
        <v>95</v>
      </c>
      <c r="AW374" s="13" t="s">
        <v>40</v>
      </c>
      <c r="AX374" s="13" t="s">
        <v>85</v>
      </c>
      <c r="AY374" s="258" t="s">
        <v>176</v>
      </c>
    </row>
    <row r="375" spans="1:51" s="13" customFormat="1" ht="12">
      <c r="A375" s="13"/>
      <c r="B375" s="248"/>
      <c r="C375" s="249"/>
      <c r="D375" s="243" t="s">
        <v>246</v>
      </c>
      <c r="E375" s="250" t="s">
        <v>1</v>
      </c>
      <c r="F375" s="251" t="s">
        <v>1342</v>
      </c>
      <c r="G375" s="249"/>
      <c r="H375" s="252">
        <v>42</v>
      </c>
      <c r="I375" s="253"/>
      <c r="J375" s="249"/>
      <c r="K375" s="249"/>
      <c r="L375" s="254"/>
      <c r="M375" s="255"/>
      <c r="N375" s="256"/>
      <c r="O375" s="256"/>
      <c r="P375" s="256"/>
      <c r="Q375" s="256"/>
      <c r="R375" s="256"/>
      <c r="S375" s="256"/>
      <c r="T375" s="25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8" t="s">
        <v>246</v>
      </c>
      <c r="AU375" s="258" t="s">
        <v>129</v>
      </c>
      <c r="AV375" s="13" t="s">
        <v>95</v>
      </c>
      <c r="AW375" s="13" t="s">
        <v>40</v>
      </c>
      <c r="AX375" s="13" t="s">
        <v>85</v>
      </c>
      <c r="AY375" s="258" t="s">
        <v>176</v>
      </c>
    </row>
    <row r="376" spans="1:65" s="2" customFormat="1" ht="24.15" customHeight="1">
      <c r="A376" s="37"/>
      <c r="B376" s="38"/>
      <c r="C376" s="229" t="s">
        <v>1093</v>
      </c>
      <c r="D376" s="229" t="s">
        <v>177</v>
      </c>
      <c r="E376" s="230" t="s">
        <v>752</v>
      </c>
      <c r="F376" s="231" t="s">
        <v>753</v>
      </c>
      <c r="G376" s="232" t="s">
        <v>323</v>
      </c>
      <c r="H376" s="233">
        <v>2</v>
      </c>
      <c r="I376" s="234"/>
      <c r="J376" s="235">
        <f>ROUND(I376*H376,2)</f>
        <v>0</v>
      </c>
      <c r="K376" s="236"/>
      <c r="L376" s="43"/>
      <c r="M376" s="237" t="s">
        <v>1</v>
      </c>
      <c r="N376" s="238" t="s">
        <v>50</v>
      </c>
      <c r="O376" s="90"/>
      <c r="P376" s="239">
        <f>O376*H376</f>
        <v>0</v>
      </c>
      <c r="Q376" s="239">
        <v>0</v>
      </c>
      <c r="R376" s="239">
        <f>Q376*H376</f>
        <v>0</v>
      </c>
      <c r="S376" s="239">
        <v>0</v>
      </c>
      <c r="T376" s="240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41" t="s">
        <v>196</v>
      </c>
      <c r="AT376" s="241" t="s">
        <v>177</v>
      </c>
      <c r="AU376" s="241" t="s">
        <v>129</v>
      </c>
      <c r="AY376" s="15" t="s">
        <v>176</v>
      </c>
      <c r="BE376" s="242">
        <f>IF(N376="základní",J376,0)</f>
        <v>0</v>
      </c>
      <c r="BF376" s="242">
        <f>IF(N376="snížená",J376,0)</f>
        <v>0</v>
      </c>
      <c r="BG376" s="242">
        <f>IF(N376="zákl. přenesená",J376,0)</f>
        <v>0</v>
      </c>
      <c r="BH376" s="242">
        <f>IF(N376="sníž. přenesená",J376,0)</f>
        <v>0</v>
      </c>
      <c r="BI376" s="242">
        <f>IF(N376="nulová",J376,0)</f>
        <v>0</v>
      </c>
      <c r="BJ376" s="15" t="s">
        <v>93</v>
      </c>
      <c r="BK376" s="242">
        <f>ROUND(I376*H376,2)</f>
        <v>0</v>
      </c>
      <c r="BL376" s="15" t="s">
        <v>196</v>
      </c>
      <c r="BM376" s="241" t="s">
        <v>1343</v>
      </c>
    </row>
    <row r="377" spans="1:47" s="2" customFormat="1" ht="12">
      <c r="A377" s="37"/>
      <c r="B377" s="38"/>
      <c r="C377" s="39"/>
      <c r="D377" s="243" t="s">
        <v>183</v>
      </c>
      <c r="E377" s="39"/>
      <c r="F377" s="244" t="s">
        <v>755</v>
      </c>
      <c r="G377" s="39"/>
      <c r="H377" s="39"/>
      <c r="I377" s="245"/>
      <c r="J377" s="39"/>
      <c r="K377" s="39"/>
      <c r="L377" s="43"/>
      <c r="M377" s="246"/>
      <c r="N377" s="247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5" t="s">
        <v>183</v>
      </c>
      <c r="AU377" s="15" t="s">
        <v>129</v>
      </c>
    </row>
    <row r="378" spans="1:51" s="13" customFormat="1" ht="12">
      <c r="A378" s="13"/>
      <c r="B378" s="248"/>
      <c r="C378" s="249"/>
      <c r="D378" s="243" t="s">
        <v>246</v>
      </c>
      <c r="E378" s="250" t="s">
        <v>1</v>
      </c>
      <c r="F378" s="251" t="s">
        <v>95</v>
      </c>
      <c r="G378" s="249"/>
      <c r="H378" s="252">
        <v>2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8" t="s">
        <v>246</v>
      </c>
      <c r="AU378" s="258" t="s">
        <v>129</v>
      </c>
      <c r="AV378" s="13" t="s">
        <v>95</v>
      </c>
      <c r="AW378" s="13" t="s">
        <v>40</v>
      </c>
      <c r="AX378" s="13" t="s">
        <v>93</v>
      </c>
      <c r="AY378" s="258" t="s">
        <v>176</v>
      </c>
    </row>
    <row r="379" spans="1:63" s="12" customFormat="1" ht="22.8" customHeight="1">
      <c r="A379" s="12"/>
      <c r="B379" s="213"/>
      <c r="C379" s="214"/>
      <c r="D379" s="215" t="s">
        <v>84</v>
      </c>
      <c r="E379" s="227" t="s">
        <v>218</v>
      </c>
      <c r="F379" s="227" t="s">
        <v>693</v>
      </c>
      <c r="G379" s="214"/>
      <c r="H379" s="214"/>
      <c r="I379" s="217"/>
      <c r="J379" s="228">
        <f>BK379</f>
        <v>0</v>
      </c>
      <c r="K379" s="214"/>
      <c r="L379" s="219"/>
      <c r="M379" s="220"/>
      <c r="N379" s="221"/>
      <c r="O379" s="221"/>
      <c r="P379" s="222">
        <f>SUM(P380:P382)</f>
        <v>0</v>
      </c>
      <c r="Q379" s="221"/>
      <c r="R379" s="222">
        <f>SUM(R380:R382)</f>
        <v>0</v>
      </c>
      <c r="S379" s="221"/>
      <c r="T379" s="223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4" t="s">
        <v>93</v>
      </c>
      <c r="AT379" s="225" t="s">
        <v>84</v>
      </c>
      <c r="AU379" s="225" t="s">
        <v>93</v>
      </c>
      <c r="AY379" s="224" t="s">
        <v>176</v>
      </c>
      <c r="BK379" s="226">
        <f>SUM(BK380:BK382)</f>
        <v>0</v>
      </c>
    </row>
    <row r="380" spans="1:65" s="2" customFormat="1" ht="16.5" customHeight="1">
      <c r="A380" s="37"/>
      <c r="B380" s="38"/>
      <c r="C380" s="229" t="s">
        <v>1095</v>
      </c>
      <c r="D380" s="229" t="s">
        <v>177</v>
      </c>
      <c r="E380" s="230" t="s">
        <v>706</v>
      </c>
      <c r="F380" s="231" t="s">
        <v>707</v>
      </c>
      <c r="G380" s="232" t="s">
        <v>300</v>
      </c>
      <c r="H380" s="233">
        <v>60</v>
      </c>
      <c r="I380" s="234"/>
      <c r="J380" s="235">
        <f>ROUND(I380*H380,2)</f>
        <v>0</v>
      </c>
      <c r="K380" s="236"/>
      <c r="L380" s="43"/>
      <c r="M380" s="237" t="s">
        <v>1</v>
      </c>
      <c r="N380" s="238" t="s">
        <v>50</v>
      </c>
      <c r="O380" s="90"/>
      <c r="P380" s="239">
        <f>O380*H380</f>
        <v>0</v>
      </c>
      <c r="Q380" s="239">
        <v>0</v>
      </c>
      <c r="R380" s="239">
        <f>Q380*H380</f>
        <v>0</v>
      </c>
      <c r="S380" s="239">
        <v>0</v>
      </c>
      <c r="T380" s="24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41" t="s">
        <v>196</v>
      </c>
      <c r="AT380" s="241" t="s">
        <v>177</v>
      </c>
      <c r="AU380" s="241" t="s">
        <v>95</v>
      </c>
      <c r="AY380" s="15" t="s">
        <v>176</v>
      </c>
      <c r="BE380" s="242">
        <f>IF(N380="základní",J380,0)</f>
        <v>0</v>
      </c>
      <c r="BF380" s="242">
        <f>IF(N380="snížená",J380,0)</f>
        <v>0</v>
      </c>
      <c r="BG380" s="242">
        <f>IF(N380="zákl. přenesená",J380,0)</f>
        <v>0</v>
      </c>
      <c r="BH380" s="242">
        <f>IF(N380="sníž. přenesená",J380,0)</f>
        <v>0</v>
      </c>
      <c r="BI380" s="242">
        <f>IF(N380="nulová",J380,0)</f>
        <v>0</v>
      </c>
      <c r="BJ380" s="15" t="s">
        <v>93</v>
      </c>
      <c r="BK380" s="242">
        <f>ROUND(I380*H380,2)</f>
        <v>0</v>
      </c>
      <c r="BL380" s="15" t="s">
        <v>196</v>
      </c>
      <c r="BM380" s="241" t="s">
        <v>1344</v>
      </c>
    </row>
    <row r="381" spans="1:47" s="2" customFormat="1" ht="12">
      <c r="A381" s="37"/>
      <c r="B381" s="38"/>
      <c r="C381" s="39"/>
      <c r="D381" s="243" t="s">
        <v>183</v>
      </c>
      <c r="E381" s="39"/>
      <c r="F381" s="244" t="s">
        <v>709</v>
      </c>
      <c r="G381" s="39"/>
      <c r="H381" s="39"/>
      <c r="I381" s="245"/>
      <c r="J381" s="39"/>
      <c r="K381" s="39"/>
      <c r="L381" s="43"/>
      <c r="M381" s="246"/>
      <c r="N381" s="247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5" t="s">
        <v>183</v>
      </c>
      <c r="AU381" s="15" t="s">
        <v>95</v>
      </c>
    </row>
    <row r="382" spans="1:51" s="13" customFormat="1" ht="12">
      <c r="A382" s="13"/>
      <c r="B382" s="248"/>
      <c r="C382" s="249"/>
      <c r="D382" s="243" t="s">
        <v>246</v>
      </c>
      <c r="E382" s="250" t="s">
        <v>1</v>
      </c>
      <c r="F382" s="251" t="s">
        <v>568</v>
      </c>
      <c r="G382" s="249"/>
      <c r="H382" s="252">
        <v>60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8" t="s">
        <v>246</v>
      </c>
      <c r="AU382" s="258" t="s">
        <v>95</v>
      </c>
      <c r="AV382" s="13" t="s">
        <v>95</v>
      </c>
      <c r="AW382" s="13" t="s">
        <v>40</v>
      </c>
      <c r="AX382" s="13" t="s">
        <v>93</v>
      </c>
      <c r="AY382" s="258" t="s">
        <v>176</v>
      </c>
    </row>
    <row r="383" spans="1:63" s="12" customFormat="1" ht="22.8" customHeight="1">
      <c r="A383" s="12"/>
      <c r="B383" s="213"/>
      <c r="C383" s="214"/>
      <c r="D383" s="215" t="s">
        <v>84</v>
      </c>
      <c r="E383" s="227" t="s">
        <v>757</v>
      </c>
      <c r="F383" s="227" t="s">
        <v>758</v>
      </c>
      <c r="G383" s="214"/>
      <c r="H383" s="214"/>
      <c r="I383" s="217"/>
      <c r="J383" s="228">
        <f>BK383</f>
        <v>0</v>
      </c>
      <c r="K383" s="214"/>
      <c r="L383" s="219"/>
      <c r="M383" s="220"/>
      <c r="N383" s="221"/>
      <c r="O383" s="221"/>
      <c r="P383" s="222">
        <f>SUM(P384:P389)</f>
        <v>0</v>
      </c>
      <c r="Q383" s="221"/>
      <c r="R383" s="222">
        <f>SUM(R384:R389)</f>
        <v>0</v>
      </c>
      <c r="S383" s="221"/>
      <c r="T383" s="223">
        <f>SUM(T384:T389)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4" t="s">
        <v>93</v>
      </c>
      <c r="AT383" s="225" t="s">
        <v>84</v>
      </c>
      <c r="AU383" s="225" t="s">
        <v>93</v>
      </c>
      <c r="AY383" s="224" t="s">
        <v>176</v>
      </c>
      <c r="BK383" s="226">
        <f>SUM(BK384:BK389)</f>
        <v>0</v>
      </c>
    </row>
    <row r="384" spans="1:65" s="2" customFormat="1" ht="24.15" customHeight="1">
      <c r="A384" s="37"/>
      <c r="B384" s="38"/>
      <c r="C384" s="229" t="s">
        <v>1098</v>
      </c>
      <c r="D384" s="229" t="s">
        <v>177</v>
      </c>
      <c r="E384" s="230" t="s">
        <v>1152</v>
      </c>
      <c r="F384" s="231" t="s">
        <v>1153</v>
      </c>
      <c r="G384" s="232" t="s">
        <v>323</v>
      </c>
      <c r="H384" s="233">
        <v>18</v>
      </c>
      <c r="I384" s="234"/>
      <c r="J384" s="235">
        <f>ROUND(I384*H384,2)</f>
        <v>0</v>
      </c>
      <c r="K384" s="236"/>
      <c r="L384" s="43"/>
      <c r="M384" s="237" t="s">
        <v>1</v>
      </c>
      <c r="N384" s="238" t="s">
        <v>50</v>
      </c>
      <c r="O384" s="90"/>
      <c r="P384" s="239">
        <f>O384*H384</f>
        <v>0</v>
      </c>
      <c r="Q384" s="239">
        <v>0</v>
      </c>
      <c r="R384" s="239">
        <f>Q384*H384</f>
        <v>0</v>
      </c>
      <c r="S384" s="239">
        <v>0</v>
      </c>
      <c r="T384" s="240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41" t="s">
        <v>196</v>
      </c>
      <c r="AT384" s="241" t="s">
        <v>177</v>
      </c>
      <c r="AU384" s="241" t="s">
        <v>95</v>
      </c>
      <c r="AY384" s="15" t="s">
        <v>176</v>
      </c>
      <c r="BE384" s="242">
        <f>IF(N384="základní",J384,0)</f>
        <v>0</v>
      </c>
      <c r="BF384" s="242">
        <f>IF(N384="snížená",J384,0)</f>
        <v>0</v>
      </c>
      <c r="BG384" s="242">
        <f>IF(N384="zákl. přenesená",J384,0)</f>
        <v>0</v>
      </c>
      <c r="BH384" s="242">
        <f>IF(N384="sníž. přenesená",J384,0)</f>
        <v>0</v>
      </c>
      <c r="BI384" s="242">
        <f>IF(N384="nulová",J384,0)</f>
        <v>0</v>
      </c>
      <c r="BJ384" s="15" t="s">
        <v>93</v>
      </c>
      <c r="BK384" s="242">
        <f>ROUND(I384*H384,2)</f>
        <v>0</v>
      </c>
      <c r="BL384" s="15" t="s">
        <v>196</v>
      </c>
      <c r="BM384" s="241" t="s">
        <v>1345</v>
      </c>
    </row>
    <row r="385" spans="1:47" s="2" customFormat="1" ht="12">
      <c r="A385" s="37"/>
      <c r="B385" s="38"/>
      <c r="C385" s="39"/>
      <c r="D385" s="243" t="s">
        <v>183</v>
      </c>
      <c r="E385" s="39"/>
      <c r="F385" s="244" t="s">
        <v>1155</v>
      </c>
      <c r="G385" s="39"/>
      <c r="H385" s="39"/>
      <c r="I385" s="245"/>
      <c r="J385" s="39"/>
      <c r="K385" s="39"/>
      <c r="L385" s="43"/>
      <c r="M385" s="246"/>
      <c r="N385" s="247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5" t="s">
        <v>183</v>
      </c>
      <c r="AU385" s="15" t="s">
        <v>95</v>
      </c>
    </row>
    <row r="386" spans="1:51" s="13" customFormat="1" ht="12">
      <c r="A386" s="13"/>
      <c r="B386" s="248"/>
      <c r="C386" s="249"/>
      <c r="D386" s="243" t="s">
        <v>246</v>
      </c>
      <c r="E386" s="250" t="s">
        <v>1</v>
      </c>
      <c r="F386" s="251" t="s">
        <v>1346</v>
      </c>
      <c r="G386" s="249"/>
      <c r="H386" s="252">
        <v>18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8" t="s">
        <v>246</v>
      </c>
      <c r="AU386" s="258" t="s">
        <v>95</v>
      </c>
      <c r="AV386" s="13" t="s">
        <v>95</v>
      </c>
      <c r="AW386" s="13" t="s">
        <v>40</v>
      </c>
      <c r="AX386" s="13" t="s">
        <v>93</v>
      </c>
      <c r="AY386" s="258" t="s">
        <v>176</v>
      </c>
    </row>
    <row r="387" spans="1:65" s="2" customFormat="1" ht="44.25" customHeight="1">
      <c r="A387" s="37"/>
      <c r="B387" s="38"/>
      <c r="C387" s="229" t="s">
        <v>1100</v>
      </c>
      <c r="D387" s="229" t="s">
        <v>177</v>
      </c>
      <c r="E387" s="230" t="s">
        <v>766</v>
      </c>
      <c r="F387" s="231" t="s">
        <v>767</v>
      </c>
      <c r="G387" s="232" t="s">
        <v>323</v>
      </c>
      <c r="H387" s="233">
        <v>10.8</v>
      </c>
      <c r="I387" s="234"/>
      <c r="J387" s="235">
        <f>ROUND(I387*H387,2)</f>
        <v>0</v>
      </c>
      <c r="K387" s="236"/>
      <c r="L387" s="43"/>
      <c r="M387" s="237" t="s">
        <v>1</v>
      </c>
      <c r="N387" s="238" t="s">
        <v>50</v>
      </c>
      <c r="O387" s="90"/>
      <c r="P387" s="239">
        <f>O387*H387</f>
        <v>0</v>
      </c>
      <c r="Q387" s="239">
        <v>0</v>
      </c>
      <c r="R387" s="239">
        <f>Q387*H387</f>
        <v>0</v>
      </c>
      <c r="S387" s="239">
        <v>0</v>
      </c>
      <c r="T387" s="240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41" t="s">
        <v>196</v>
      </c>
      <c r="AT387" s="241" t="s">
        <v>177</v>
      </c>
      <c r="AU387" s="241" t="s">
        <v>95</v>
      </c>
      <c r="AY387" s="15" t="s">
        <v>176</v>
      </c>
      <c r="BE387" s="242">
        <f>IF(N387="základní",J387,0)</f>
        <v>0</v>
      </c>
      <c r="BF387" s="242">
        <f>IF(N387="snížená",J387,0)</f>
        <v>0</v>
      </c>
      <c r="BG387" s="242">
        <f>IF(N387="zákl. přenesená",J387,0)</f>
        <v>0</v>
      </c>
      <c r="BH387" s="242">
        <f>IF(N387="sníž. přenesená",J387,0)</f>
        <v>0</v>
      </c>
      <c r="BI387" s="242">
        <f>IF(N387="nulová",J387,0)</f>
        <v>0</v>
      </c>
      <c r="BJ387" s="15" t="s">
        <v>93</v>
      </c>
      <c r="BK387" s="242">
        <f>ROUND(I387*H387,2)</f>
        <v>0</v>
      </c>
      <c r="BL387" s="15" t="s">
        <v>196</v>
      </c>
      <c r="BM387" s="241" t="s">
        <v>1347</v>
      </c>
    </row>
    <row r="388" spans="1:47" s="2" customFormat="1" ht="12">
      <c r="A388" s="37"/>
      <c r="B388" s="38"/>
      <c r="C388" s="39"/>
      <c r="D388" s="243" t="s">
        <v>183</v>
      </c>
      <c r="E388" s="39"/>
      <c r="F388" s="244" t="s">
        <v>767</v>
      </c>
      <c r="G388" s="39"/>
      <c r="H388" s="39"/>
      <c r="I388" s="245"/>
      <c r="J388" s="39"/>
      <c r="K388" s="39"/>
      <c r="L388" s="43"/>
      <c r="M388" s="246"/>
      <c r="N388" s="247"/>
      <c r="O388" s="90"/>
      <c r="P388" s="90"/>
      <c r="Q388" s="90"/>
      <c r="R388" s="90"/>
      <c r="S388" s="90"/>
      <c r="T388" s="91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5" t="s">
        <v>183</v>
      </c>
      <c r="AU388" s="15" t="s">
        <v>95</v>
      </c>
    </row>
    <row r="389" spans="1:51" s="13" customFormat="1" ht="12">
      <c r="A389" s="13"/>
      <c r="B389" s="248"/>
      <c r="C389" s="249"/>
      <c r="D389" s="243" t="s">
        <v>246</v>
      </c>
      <c r="E389" s="250" t="s">
        <v>1</v>
      </c>
      <c r="F389" s="251" t="s">
        <v>1335</v>
      </c>
      <c r="G389" s="249"/>
      <c r="H389" s="252">
        <v>10.8</v>
      </c>
      <c r="I389" s="253"/>
      <c r="J389" s="249"/>
      <c r="K389" s="249"/>
      <c r="L389" s="254"/>
      <c r="M389" s="255"/>
      <c r="N389" s="256"/>
      <c r="O389" s="256"/>
      <c r="P389" s="256"/>
      <c r="Q389" s="256"/>
      <c r="R389" s="256"/>
      <c r="S389" s="256"/>
      <c r="T389" s="25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8" t="s">
        <v>246</v>
      </c>
      <c r="AU389" s="258" t="s">
        <v>95</v>
      </c>
      <c r="AV389" s="13" t="s">
        <v>95</v>
      </c>
      <c r="AW389" s="13" t="s">
        <v>40</v>
      </c>
      <c r="AX389" s="13" t="s">
        <v>93</v>
      </c>
      <c r="AY389" s="258" t="s">
        <v>176</v>
      </c>
    </row>
    <row r="390" spans="1:63" s="12" customFormat="1" ht="25.9" customHeight="1">
      <c r="A390" s="12"/>
      <c r="B390" s="213"/>
      <c r="C390" s="214"/>
      <c r="D390" s="215" t="s">
        <v>84</v>
      </c>
      <c r="E390" s="216" t="s">
        <v>320</v>
      </c>
      <c r="F390" s="216" t="s">
        <v>777</v>
      </c>
      <c r="G390" s="214"/>
      <c r="H390" s="214"/>
      <c r="I390" s="217"/>
      <c r="J390" s="218">
        <f>BK390</f>
        <v>0</v>
      </c>
      <c r="K390" s="214"/>
      <c r="L390" s="219"/>
      <c r="M390" s="220"/>
      <c r="N390" s="221"/>
      <c r="O390" s="221"/>
      <c r="P390" s="222">
        <f>P391</f>
        <v>0</v>
      </c>
      <c r="Q390" s="221"/>
      <c r="R390" s="222">
        <f>R391</f>
        <v>0</v>
      </c>
      <c r="S390" s="221"/>
      <c r="T390" s="223">
        <f>T391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24" t="s">
        <v>129</v>
      </c>
      <c r="AT390" s="225" t="s">
        <v>84</v>
      </c>
      <c r="AU390" s="225" t="s">
        <v>85</v>
      </c>
      <c r="AY390" s="224" t="s">
        <v>176</v>
      </c>
      <c r="BK390" s="226">
        <f>BK391</f>
        <v>0</v>
      </c>
    </row>
    <row r="391" spans="1:63" s="12" customFormat="1" ht="22.8" customHeight="1">
      <c r="A391" s="12"/>
      <c r="B391" s="213"/>
      <c r="C391" s="214"/>
      <c r="D391" s="215" t="s">
        <v>84</v>
      </c>
      <c r="E391" s="227" t="s">
        <v>785</v>
      </c>
      <c r="F391" s="227" t="s">
        <v>786</v>
      </c>
      <c r="G391" s="214"/>
      <c r="H391" s="214"/>
      <c r="I391" s="217"/>
      <c r="J391" s="228">
        <f>BK391</f>
        <v>0</v>
      </c>
      <c r="K391" s="214"/>
      <c r="L391" s="219"/>
      <c r="M391" s="220"/>
      <c r="N391" s="221"/>
      <c r="O391" s="221"/>
      <c r="P391" s="222">
        <f>SUM(P392:P399)</f>
        <v>0</v>
      </c>
      <c r="Q391" s="221"/>
      <c r="R391" s="222">
        <f>SUM(R392:R399)</f>
        <v>0</v>
      </c>
      <c r="S391" s="221"/>
      <c r="T391" s="223">
        <f>SUM(T392:T399)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4" t="s">
        <v>129</v>
      </c>
      <c r="AT391" s="225" t="s">
        <v>84</v>
      </c>
      <c r="AU391" s="225" t="s">
        <v>93</v>
      </c>
      <c r="AY391" s="224" t="s">
        <v>176</v>
      </c>
      <c r="BK391" s="226">
        <f>SUM(BK392:BK399)</f>
        <v>0</v>
      </c>
    </row>
    <row r="392" spans="1:65" s="2" customFormat="1" ht="24.15" customHeight="1">
      <c r="A392" s="37"/>
      <c r="B392" s="38"/>
      <c r="C392" s="229" t="s">
        <v>1103</v>
      </c>
      <c r="D392" s="229" t="s">
        <v>177</v>
      </c>
      <c r="E392" s="230" t="s">
        <v>788</v>
      </c>
      <c r="F392" s="231" t="s">
        <v>789</v>
      </c>
      <c r="G392" s="232" t="s">
        <v>334</v>
      </c>
      <c r="H392" s="233">
        <v>74.52</v>
      </c>
      <c r="I392" s="234"/>
      <c r="J392" s="235">
        <f>ROUND(I392*H392,2)</f>
        <v>0</v>
      </c>
      <c r="K392" s="236"/>
      <c r="L392" s="43"/>
      <c r="M392" s="237" t="s">
        <v>1</v>
      </c>
      <c r="N392" s="238" t="s">
        <v>50</v>
      </c>
      <c r="O392" s="90"/>
      <c r="P392" s="239">
        <f>O392*H392</f>
        <v>0</v>
      </c>
      <c r="Q392" s="239">
        <v>0</v>
      </c>
      <c r="R392" s="239">
        <f>Q392*H392</f>
        <v>0</v>
      </c>
      <c r="S392" s="239">
        <v>0</v>
      </c>
      <c r="T392" s="240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41" t="s">
        <v>627</v>
      </c>
      <c r="AT392" s="241" t="s">
        <v>177</v>
      </c>
      <c r="AU392" s="241" t="s">
        <v>95</v>
      </c>
      <c r="AY392" s="15" t="s">
        <v>176</v>
      </c>
      <c r="BE392" s="242">
        <f>IF(N392="základní",J392,0)</f>
        <v>0</v>
      </c>
      <c r="BF392" s="242">
        <f>IF(N392="snížená",J392,0)</f>
        <v>0</v>
      </c>
      <c r="BG392" s="242">
        <f>IF(N392="zákl. přenesená",J392,0)</f>
        <v>0</v>
      </c>
      <c r="BH392" s="242">
        <f>IF(N392="sníž. přenesená",J392,0)</f>
        <v>0</v>
      </c>
      <c r="BI392" s="242">
        <f>IF(N392="nulová",J392,0)</f>
        <v>0</v>
      </c>
      <c r="BJ392" s="15" t="s">
        <v>93</v>
      </c>
      <c r="BK392" s="242">
        <f>ROUND(I392*H392,2)</f>
        <v>0</v>
      </c>
      <c r="BL392" s="15" t="s">
        <v>627</v>
      </c>
      <c r="BM392" s="241" t="s">
        <v>1348</v>
      </c>
    </row>
    <row r="393" spans="1:47" s="2" customFormat="1" ht="12">
      <c r="A393" s="37"/>
      <c r="B393" s="38"/>
      <c r="C393" s="39"/>
      <c r="D393" s="243" t="s">
        <v>183</v>
      </c>
      <c r="E393" s="39"/>
      <c r="F393" s="244" t="s">
        <v>791</v>
      </c>
      <c r="G393" s="39"/>
      <c r="H393" s="39"/>
      <c r="I393" s="245"/>
      <c r="J393" s="39"/>
      <c r="K393" s="39"/>
      <c r="L393" s="43"/>
      <c r="M393" s="246"/>
      <c r="N393" s="247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5" t="s">
        <v>183</v>
      </c>
      <c r="AU393" s="15" t="s">
        <v>95</v>
      </c>
    </row>
    <row r="394" spans="1:51" s="13" customFormat="1" ht="12">
      <c r="A394" s="13"/>
      <c r="B394" s="248"/>
      <c r="C394" s="249"/>
      <c r="D394" s="243" t="s">
        <v>246</v>
      </c>
      <c r="E394" s="250" t="s">
        <v>1</v>
      </c>
      <c r="F394" s="251" t="s">
        <v>1210</v>
      </c>
      <c r="G394" s="249"/>
      <c r="H394" s="252">
        <v>91.8</v>
      </c>
      <c r="I394" s="253"/>
      <c r="J394" s="249"/>
      <c r="K394" s="249"/>
      <c r="L394" s="254"/>
      <c r="M394" s="255"/>
      <c r="N394" s="256"/>
      <c r="O394" s="256"/>
      <c r="P394" s="256"/>
      <c r="Q394" s="256"/>
      <c r="R394" s="256"/>
      <c r="S394" s="256"/>
      <c r="T394" s="25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8" t="s">
        <v>246</v>
      </c>
      <c r="AU394" s="258" t="s">
        <v>95</v>
      </c>
      <c r="AV394" s="13" t="s">
        <v>95</v>
      </c>
      <c r="AW394" s="13" t="s">
        <v>40</v>
      </c>
      <c r="AX394" s="13" t="s">
        <v>85</v>
      </c>
      <c r="AY394" s="258" t="s">
        <v>176</v>
      </c>
    </row>
    <row r="395" spans="1:51" s="13" customFormat="1" ht="12">
      <c r="A395" s="13"/>
      <c r="B395" s="248"/>
      <c r="C395" s="249"/>
      <c r="D395" s="243" t="s">
        <v>246</v>
      </c>
      <c r="E395" s="250" t="s">
        <v>1</v>
      </c>
      <c r="F395" s="251" t="s">
        <v>1211</v>
      </c>
      <c r="G395" s="249"/>
      <c r="H395" s="252">
        <v>-17.28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8" t="s">
        <v>246</v>
      </c>
      <c r="AU395" s="258" t="s">
        <v>95</v>
      </c>
      <c r="AV395" s="13" t="s">
        <v>95</v>
      </c>
      <c r="AW395" s="13" t="s">
        <v>40</v>
      </c>
      <c r="AX395" s="13" t="s">
        <v>85</v>
      </c>
      <c r="AY395" s="258" t="s">
        <v>176</v>
      </c>
    </row>
    <row r="396" spans="1:65" s="2" customFormat="1" ht="24.15" customHeight="1">
      <c r="A396" s="37"/>
      <c r="B396" s="38"/>
      <c r="C396" s="229" t="s">
        <v>694</v>
      </c>
      <c r="D396" s="229" t="s">
        <v>177</v>
      </c>
      <c r="E396" s="230" t="s">
        <v>793</v>
      </c>
      <c r="F396" s="231" t="s">
        <v>794</v>
      </c>
      <c r="G396" s="232" t="s">
        <v>334</v>
      </c>
      <c r="H396" s="233">
        <v>49.68</v>
      </c>
      <c r="I396" s="234"/>
      <c r="J396" s="235">
        <f>ROUND(I396*H396,2)</f>
        <v>0</v>
      </c>
      <c r="K396" s="236"/>
      <c r="L396" s="43"/>
      <c r="M396" s="237" t="s">
        <v>1</v>
      </c>
      <c r="N396" s="238" t="s">
        <v>50</v>
      </c>
      <c r="O396" s="90"/>
      <c r="P396" s="239">
        <f>O396*H396</f>
        <v>0</v>
      </c>
      <c r="Q396" s="239">
        <v>0</v>
      </c>
      <c r="R396" s="239">
        <f>Q396*H396</f>
        <v>0</v>
      </c>
      <c r="S396" s="239">
        <v>0</v>
      </c>
      <c r="T396" s="240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41" t="s">
        <v>627</v>
      </c>
      <c r="AT396" s="241" t="s">
        <v>177</v>
      </c>
      <c r="AU396" s="241" t="s">
        <v>95</v>
      </c>
      <c r="AY396" s="15" t="s">
        <v>176</v>
      </c>
      <c r="BE396" s="242">
        <f>IF(N396="základní",J396,0)</f>
        <v>0</v>
      </c>
      <c r="BF396" s="242">
        <f>IF(N396="snížená",J396,0)</f>
        <v>0</v>
      </c>
      <c r="BG396" s="242">
        <f>IF(N396="zákl. přenesená",J396,0)</f>
        <v>0</v>
      </c>
      <c r="BH396" s="242">
        <f>IF(N396="sníž. přenesená",J396,0)</f>
        <v>0</v>
      </c>
      <c r="BI396" s="242">
        <f>IF(N396="nulová",J396,0)</f>
        <v>0</v>
      </c>
      <c r="BJ396" s="15" t="s">
        <v>93</v>
      </c>
      <c r="BK396" s="242">
        <f>ROUND(I396*H396,2)</f>
        <v>0</v>
      </c>
      <c r="BL396" s="15" t="s">
        <v>627</v>
      </c>
      <c r="BM396" s="241" t="s">
        <v>1349</v>
      </c>
    </row>
    <row r="397" spans="1:47" s="2" customFormat="1" ht="12">
      <c r="A397" s="37"/>
      <c r="B397" s="38"/>
      <c r="C397" s="39"/>
      <c r="D397" s="243" t="s">
        <v>183</v>
      </c>
      <c r="E397" s="39"/>
      <c r="F397" s="244" t="s">
        <v>796</v>
      </c>
      <c r="G397" s="39"/>
      <c r="H397" s="39"/>
      <c r="I397" s="245"/>
      <c r="J397" s="39"/>
      <c r="K397" s="39"/>
      <c r="L397" s="43"/>
      <c r="M397" s="246"/>
      <c r="N397" s="247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5" t="s">
        <v>183</v>
      </c>
      <c r="AU397" s="15" t="s">
        <v>95</v>
      </c>
    </row>
    <row r="398" spans="1:51" s="13" customFormat="1" ht="12">
      <c r="A398" s="13"/>
      <c r="B398" s="248"/>
      <c r="C398" s="249"/>
      <c r="D398" s="243" t="s">
        <v>246</v>
      </c>
      <c r="E398" s="250" t="s">
        <v>1</v>
      </c>
      <c r="F398" s="251" t="s">
        <v>1213</v>
      </c>
      <c r="G398" s="249"/>
      <c r="H398" s="252">
        <v>61.2</v>
      </c>
      <c r="I398" s="253"/>
      <c r="J398" s="249"/>
      <c r="K398" s="249"/>
      <c r="L398" s="254"/>
      <c r="M398" s="255"/>
      <c r="N398" s="256"/>
      <c r="O398" s="256"/>
      <c r="P398" s="256"/>
      <c r="Q398" s="256"/>
      <c r="R398" s="256"/>
      <c r="S398" s="256"/>
      <c r="T398" s="25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8" t="s">
        <v>246</v>
      </c>
      <c r="AU398" s="258" t="s">
        <v>95</v>
      </c>
      <c r="AV398" s="13" t="s">
        <v>95</v>
      </c>
      <c r="AW398" s="13" t="s">
        <v>40</v>
      </c>
      <c r="AX398" s="13" t="s">
        <v>85</v>
      </c>
      <c r="AY398" s="258" t="s">
        <v>176</v>
      </c>
    </row>
    <row r="399" spans="1:51" s="13" customFormat="1" ht="12">
      <c r="A399" s="13"/>
      <c r="B399" s="248"/>
      <c r="C399" s="249"/>
      <c r="D399" s="243" t="s">
        <v>246</v>
      </c>
      <c r="E399" s="250" t="s">
        <v>1</v>
      </c>
      <c r="F399" s="251" t="s">
        <v>1214</v>
      </c>
      <c r="G399" s="249"/>
      <c r="H399" s="252">
        <v>-11.52</v>
      </c>
      <c r="I399" s="253"/>
      <c r="J399" s="249"/>
      <c r="K399" s="249"/>
      <c r="L399" s="254"/>
      <c r="M399" s="274"/>
      <c r="N399" s="275"/>
      <c r="O399" s="275"/>
      <c r="P399" s="275"/>
      <c r="Q399" s="275"/>
      <c r="R399" s="275"/>
      <c r="S399" s="275"/>
      <c r="T399" s="27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8" t="s">
        <v>246</v>
      </c>
      <c r="AU399" s="258" t="s">
        <v>95</v>
      </c>
      <c r="AV399" s="13" t="s">
        <v>95</v>
      </c>
      <c r="AW399" s="13" t="s">
        <v>40</v>
      </c>
      <c r="AX399" s="13" t="s">
        <v>85</v>
      </c>
      <c r="AY399" s="258" t="s">
        <v>176</v>
      </c>
    </row>
    <row r="400" spans="1:31" s="2" customFormat="1" ht="6.95" customHeight="1">
      <c r="A400" s="37"/>
      <c r="B400" s="65"/>
      <c r="C400" s="66"/>
      <c r="D400" s="66"/>
      <c r="E400" s="66"/>
      <c r="F400" s="66"/>
      <c r="G400" s="66"/>
      <c r="H400" s="66"/>
      <c r="I400" s="66"/>
      <c r="J400" s="66"/>
      <c r="K400" s="66"/>
      <c r="L400" s="43"/>
      <c r="M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</sheetData>
  <sheetProtection password="CC35" sheet="1" objects="1" scenarios="1" formatColumns="0" formatRows="0" autoFilter="0"/>
  <autoFilter ref="C124:K399"/>
  <mergeCells count="9">
    <mergeCell ref="E7:H7"/>
    <mergeCell ref="E9:H9"/>
    <mergeCell ref="E18:H18"/>
    <mergeCell ref="E27:H27"/>
    <mergeCell ref="E84:H84"/>
    <mergeCell ref="E86:H86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52" t="s">
        <v>1350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100</v>
      </c>
      <c r="G11" s="37"/>
      <c r="H11" s="37"/>
      <c r="I11" s="150" t="s">
        <v>20</v>
      </c>
      <c r="J11" s="140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263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33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39</v>
      </c>
      <c r="F21" s="37"/>
      <c r="G21" s="37"/>
      <c r="H21" s="37"/>
      <c r="I21" s="150" t="s">
        <v>34</v>
      </c>
      <c r="J21" s="140" t="s">
        <v>147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ROUND((SUM(BE129:BE352)),2)</f>
        <v>0</v>
      </c>
      <c r="G33" s="37"/>
      <c r="H33" s="37"/>
      <c r="I33" s="166">
        <v>0.21</v>
      </c>
      <c r="J33" s="165">
        <f>ROUND(((SUM(BE129:BE352))*I33),2)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ROUND((SUM(BF129:BF352)),2)</f>
        <v>0</v>
      </c>
      <c r="G34" s="37"/>
      <c r="H34" s="37"/>
      <c r="I34" s="166">
        <v>0.15</v>
      </c>
      <c r="J34" s="165">
        <f>ROUND(((SUM(BF129:BF352))*I34),2)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ROUND((SUM(BG129:BG352)),2)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ROUND((SUM(BH129:BH352)),2)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ROUND((SUM(BI129:BI352)),2)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30" customHeight="1" hidden="1">
      <c r="A86" s="37"/>
      <c r="B86" s="38"/>
      <c r="C86" s="39"/>
      <c r="D86" s="39"/>
      <c r="E86" s="75" t="str">
        <f>E9</f>
        <v>2022_3.6 - IO 06 Stoka C (v soupise dl.8 m na parcele 182/1)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 - 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>Město Třeboň</v>
      </c>
      <c r="G90" s="39"/>
      <c r="H90" s="39"/>
      <c r="I90" s="30" t="s">
        <v>37</v>
      </c>
      <c r="J90" s="35" t="str">
        <f>E21</f>
        <v>Vodohospodářský rozvoj a výstavba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J129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264</v>
      </c>
      <c r="E96" s="193"/>
      <c r="F96" s="193"/>
      <c r="G96" s="193"/>
      <c r="H96" s="193"/>
      <c r="I96" s="193"/>
      <c r="J96" s="194">
        <f>J130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265</v>
      </c>
      <c r="E97" s="198"/>
      <c r="F97" s="198"/>
      <c r="G97" s="198"/>
      <c r="H97" s="198"/>
      <c r="I97" s="198"/>
      <c r="J97" s="199">
        <f>J131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267</v>
      </c>
      <c r="E98" s="198"/>
      <c r="F98" s="198"/>
      <c r="G98" s="198"/>
      <c r="H98" s="198"/>
      <c r="I98" s="198"/>
      <c r="J98" s="199">
        <f>J229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268</v>
      </c>
      <c r="E99" s="198"/>
      <c r="F99" s="198"/>
      <c r="G99" s="198"/>
      <c r="H99" s="198"/>
      <c r="I99" s="198"/>
      <c r="J99" s="199">
        <f>J233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269</v>
      </c>
      <c r="E100" s="198"/>
      <c r="F100" s="198"/>
      <c r="G100" s="198"/>
      <c r="H100" s="198"/>
      <c r="I100" s="198"/>
      <c r="J100" s="199">
        <f>J240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6"/>
      <c r="C101" s="132"/>
      <c r="D101" s="197" t="s">
        <v>271</v>
      </c>
      <c r="E101" s="198"/>
      <c r="F101" s="198"/>
      <c r="G101" s="198"/>
      <c r="H101" s="198"/>
      <c r="I101" s="198"/>
      <c r="J101" s="199">
        <f>J265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272</v>
      </c>
      <c r="E102" s="198"/>
      <c r="F102" s="198"/>
      <c r="G102" s="198"/>
      <c r="H102" s="198"/>
      <c r="I102" s="198"/>
      <c r="J102" s="199">
        <f>J292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 hidden="1">
      <c r="A103" s="10"/>
      <c r="B103" s="196"/>
      <c r="C103" s="132"/>
      <c r="D103" s="197" t="s">
        <v>273</v>
      </c>
      <c r="E103" s="198"/>
      <c r="F103" s="198"/>
      <c r="G103" s="198"/>
      <c r="H103" s="198"/>
      <c r="I103" s="198"/>
      <c r="J103" s="199">
        <f>J305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6"/>
      <c r="C104" s="132"/>
      <c r="D104" s="197" t="s">
        <v>274</v>
      </c>
      <c r="E104" s="198"/>
      <c r="F104" s="198"/>
      <c r="G104" s="198"/>
      <c r="H104" s="198"/>
      <c r="I104" s="198"/>
      <c r="J104" s="199">
        <f>J327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90"/>
      <c r="C105" s="191"/>
      <c r="D105" s="192" t="s">
        <v>275</v>
      </c>
      <c r="E105" s="193"/>
      <c r="F105" s="193"/>
      <c r="G105" s="193"/>
      <c r="H105" s="193"/>
      <c r="I105" s="193"/>
      <c r="J105" s="194">
        <f>J334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96"/>
      <c r="C106" s="132"/>
      <c r="D106" s="197" t="s">
        <v>276</v>
      </c>
      <c r="E106" s="198"/>
      <c r="F106" s="198"/>
      <c r="G106" s="198"/>
      <c r="H106" s="198"/>
      <c r="I106" s="198"/>
      <c r="J106" s="199">
        <f>J335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90"/>
      <c r="C107" s="191"/>
      <c r="D107" s="192" t="s">
        <v>277</v>
      </c>
      <c r="E107" s="193"/>
      <c r="F107" s="193"/>
      <c r="G107" s="193"/>
      <c r="H107" s="193"/>
      <c r="I107" s="193"/>
      <c r="J107" s="194">
        <f>J339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96"/>
      <c r="C108" s="132"/>
      <c r="D108" s="197" t="s">
        <v>278</v>
      </c>
      <c r="E108" s="198"/>
      <c r="F108" s="198"/>
      <c r="G108" s="198"/>
      <c r="H108" s="198"/>
      <c r="I108" s="198"/>
      <c r="J108" s="199">
        <f>J340</f>
        <v>0</v>
      </c>
      <c r="K108" s="132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6"/>
      <c r="C109" s="132"/>
      <c r="D109" s="197" t="s">
        <v>279</v>
      </c>
      <c r="E109" s="198"/>
      <c r="F109" s="198"/>
      <c r="G109" s="198"/>
      <c r="H109" s="198"/>
      <c r="I109" s="198"/>
      <c r="J109" s="199">
        <f>J344</f>
        <v>0</v>
      </c>
      <c r="K109" s="132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 hidden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2" hidden="1"/>
    <row r="113" ht="12" hidden="1"/>
    <row r="114" ht="12" hidden="1"/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1" t="s">
        <v>160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0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5" t="str">
        <f>E7</f>
        <v>Odkanalizování Holičky</v>
      </c>
      <c r="F119" s="30"/>
      <c r="G119" s="30"/>
      <c r="H119" s="30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0" t="s">
        <v>141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30" customHeight="1">
      <c r="A121" s="37"/>
      <c r="B121" s="38"/>
      <c r="C121" s="39"/>
      <c r="D121" s="39"/>
      <c r="E121" s="75" t="str">
        <f>E9</f>
        <v>2022_3.6 - IO 06 Stoka C (v soupise dl.8 m na parcele 182/1)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0" t="s">
        <v>22</v>
      </c>
      <c r="D123" s="39"/>
      <c r="E123" s="39"/>
      <c r="F123" s="25" t="str">
        <f>F12</f>
        <v>Třeboň - Holičky</v>
      </c>
      <c r="G123" s="39"/>
      <c r="H123" s="39"/>
      <c r="I123" s="30" t="s">
        <v>24</v>
      </c>
      <c r="J123" s="78" t="str">
        <f>IF(J12="","",J12)</f>
        <v>21. 4. 2023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5.65" customHeight="1">
      <c r="A125" s="37"/>
      <c r="B125" s="38"/>
      <c r="C125" s="30" t="s">
        <v>30</v>
      </c>
      <c r="D125" s="39"/>
      <c r="E125" s="39"/>
      <c r="F125" s="25" t="str">
        <f>E15</f>
        <v>Město Třeboň</v>
      </c>
      <c r="G125" s="39"/>
      <c r="H125" s="39"/>
      <c r="I125" s="30" t="s">
        <v>37</v>
      </c>
      <c r="J125" s="35" t="str">
        <f>E21</f>
        <v>Vodohospodářský rozvoj a výstavba a.s.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0" t="s">
        <v>35</v>
      </c>
      <c r="D126" s="39"/>
      <c r="E126" s="39"/>
      <c r="F126" s="25" t="str">
        <f>IF(E18="","",E18)</f>
        <v>Vyplň údaj</v>
      </c>
      <c r="G126" s="39"/>
      <c r="H126" s="39"/>
      <c r="I126" s="30" t="s">
        <v>41</v>
      </c>
      <c r="J126" s="35" t="str">
        <f>E24</f>
        <v>Dvořák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201"/>
      <c r="B128" s="202"/>
      <c r="C128" s="203" t="s">
        <v>161</v>
      </c>
      <c r="D128" s="204" t="s">
        <v>70</v>
      </c>
      <c r="E128" s="204" t="s">
        <v>66</v>
      </c>
      <c r="F128" s="204" t="s">
        <v>67</v>
      </c>
      <c r="G128" s="204" t="s">
        <v>162</v>
      </c>
      <c r="H128" s="204" t="s">
        <v>163</v>
      </c>
      <c r="I128" s="204" t="s">
        <v>164</v>
      </c>
      <c r="J128" s="205" t="s">
        <v>151</v>
      </c>
      <c r="K128" s="206" t="s">
        <v>165</v>
      </c>
      <c r="L128" s="207"/>
      <c r="M128" s="99" t="s">
        <v>1</v>
      </c>
      <c r="N128" s="100" t="s">
        <v>49</v>
      </c>
      <c r="O128" s="100" t="s">
        <v>166</v>
      </c>
      <c r="P128" s="100" t="s">
        <v>167</v>
      </c>
      <c r="Q128" s="100" t="s">
        <v>168</v>
      </c>
      <c r="R128" s="100" t="s">
        <v>169</v>
      </c>
      <c r="S128" s="100" t="s">
        <v>170</v>
      </c>
      <c r="T128" s="101" t="s">
        <v>171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7"/>
      <c r="B129" s="38"/>
      <c r="C129" s="106" t="s">
        <v>172</v>
      </c>
      <c r="D129" s="39"/>
      <c r="E129" s="39"/>
      <c r="F129" s="39"/>
      <c r="G129" s="39"/>
      <c r="H129" s="39"/>
      <c r="I129" s="39"/>
      <c r="J129" s="208">
        <f>BK129</f>
        <v>0</v>
      </c>
      <c r="K129" s="39"/>
      <c r="L129" s="43"/>
      <c r="M129" s="102"/>
      <c r="N129" s="209"/>
      <c r="O129" s="103"/>
      <c r="P129" s="210">
        <f>P130+P334+P339</f>
        <v>0</v>
      </c>
      <c r="Q129" s="103"/>
      <c r="R129" s="210">
        <f>R130+R334+R339</f>
        <v>11.636441199999998</v>
      </c>
      <c r="S129" s="103"/>
      <c r="T129" s="211">
        <f>T130+T334+T339</f>
        <v>4.106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84</v>
      </c>
      <c r="AU129" s="15" t="s">
        <v>153</v>
      </c>
      <c r="BK129" s="212">
        <f>BK130+BK334+BK339</f>
        <v>0</v>
      </c>
    </row>
    <row r="130" spans="1:63" s="12" customFormat="1" ht="25.9" customHeight="1">
      <c r="A130" s="12"/>
      <c r="B130" s="213"/>
      <c r="C130" s="214"/>
      <c r="D130" s="215" t="s">
        <v>84</v>
      </c>
      <c r="E130" s="216" t="s">
        <v>280</v>
      </c>
      <c r="F130" s="216" t="s">
        <v>281</v>
      </c>
      <c r="G130" s="214"/>
      <c r="H130" s="214"/>
      <c r="I130" s="217"/>
      <c r="J130" s="218">
        <f>BK130</f>
        <v>0</v>
      </c>
      <c r="K130" s="214"/>
      <c r="L130" s="219"/>
      <c r="M130" s="220"/>
      <c r="N130" s="221"/>
      <c r="O130" s="221"/>
      <c r="P130" s="222">
        <f>P131+P229+P233+P240+P265+P292+P327</f>
        <v>0</v>
      </c>
      <c r="Q130" s="221"/>
      <c r="R130" s="222">
        <f>R131+R229+R233+R240+R265+R292+R327</f>
        <v>11.6362312</v>
      </c>
      <c r="S130" s="221"/>
      <c r="T130" s="223">
        <f>T131+T229+T233+T240+T265+T292+T327</f>
        <v>4.106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93</v>
      </c>
      <c r="AT130" s="225" t="s">
        <v>84</v>
      </c>
      <c r="AU130" s="225" t="s">
        <v>85</v>
      </c>
      <c r="AY130" s="224" t="s">
        <v>176</v>
      </c>
      <c r="BK130" s="226">
        <f>BK131+BK229+BK233+BK240+BK265+BK292+BK327</f>
        <v>0</v>
      </c>
    </row>
    <row r="131" spans="1:63" s="12" customFormat="1" ht="22.8" customHeight="1">
      <c r="A131" s="12"/>
      <c r="B131" s="213"/>
      <c r="C131" s="214"/>
      <c r="D131" s="215" t="s">
        <v>84</v>
      </c>
      <c r="E131" s="227" t="s">
        <v>93</v>
      </c>
      <c r="F131" s="227" t="s">
        <v>282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SUM(P132:P228)</f>
        <v>0</v>
      </c>
      <c r="Q131" s="221"/>
      <c r="R131" s="222">
        <f>SUM(R132:R228)</f>
        <v>9.684971999999998</v>
      </c>
      <c r="S131" s="221"/>
      <c r="T131" s="223">
        <f>SUM(T132:T228)</f>
        <v>4.026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93</v>
      </c>
      <c r="AT131" s="225" t="s">
        <v>84</v>
      </c>
      <c r="AU131" s="225" t="s">
        <v>93</v>
      </c>
      <c r="AY131" s="224" t="s">
        <v>176</v>
      </c>
      <c r="BK131" s="226">
        <f>SUM(BK132:BK228)</f>
        <v>0</v>
      </c>
    </row>
    <row r="132" spans="1:65" s="2" customFormat="1" ht="24.15" customHeight="1">
      <c r="A132" s="37"/>
      <c r="B132" s="38"/>
      <c r="C132" s="229" t="s">
        <v>93</v>
      </c>
      <c r="D132" s="229" t="s">
        <v>177</v>
      </c>
      <c r="E132" s="230" t="s">
        <v>283</v>
      </c>
      <c r="F132" s="231" t="s">
        <v>284</v>
      </c>
      <c r="G132" s="232" t="s">
        <v>285</v>
      </c>
      <c r="H132" s="233">
        <v>9.6</v>
      </c>
      <c r="I132" s="234"/>
      <c r="J132" s="235">
        <f>ROUND(I132*H132,2)</f>
        <v>0</v>
      </c>
      <c r="K132" s="236"/>
      <c r="L132" s="43"/>
      <c r="M132" s="237" t="s">
        <v>1</v>
      </c>
      <c r="N132" s="238" t="s">
        <v>50</v>
      </c>
      <c r="O132" s="90"/>
      <c r="P132" s="239">
        <f>O132*H132</f>
        <v>0</v>
      </c>
      <c r="Q132" s="239">
        <v>0</v>
      </c>
      <c r="R132" s="239">
        <f>Q132*H132</f>
        <v>0</v>
      </c>
      <c r="S132" s="239">
        <v>0.29</v>
      </c>
      <c r="T132" s="240">
        <f>S132*H132</f>
        <v>2.784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1" t="s">
        <v>196</v>
      </c>
      <c r="AT132" s="241" t="s">
        <v>177</v>
      </c>
      <c r="AU132" s="241" t="s">
        <v>95</v>
      </c>
      <c r="AY132" s="15" t="s">
        <v>176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5" t="s">
        <v>93</v>
      </c>
      <c r="BK132" s="242">
        <f>ROUND(I132*H132,2)</f>
        <v>0</v>
      </c>
      <c r="BL132" s="15" t="s">
        <v>196</v>
      </c>
      <c r="BM132" s="241" t="s">
        <v>286</v>
      </c>
    </row>
    <row r="133" spans="1:47" s="2" customFormat="1" ht="12">
      <c r="A133" s="37"/>
      <c r="B133" s="38"/>
      <c r="C133" s="39"/>
      <c r="D133" s="243" t="s">
        <v>183</v>
      </c>
      <c r="E133" s="39"/>
      <c r="F133" s="244" t="s">
        <v>287</v>
      </c>
      <c r="G133" s="39"/>
      <c r="H133" s="39"/>
      <c r="I133" s="245"/>
      <c r="J133" s="39"/>
      <c r="K133" s="39"/>
      <c r="L133" s="43"/>
      <c r="M133" s="246"/>
      <c r="N133" s="24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183</v>
      </c>
      <c r="AU133" s="15" t="s">
        <v>95</v>
      </c>
    </row>
    <row r="134" spans="1:51" s="13" customFormat="1" ht="12">
      <c r="A134" s="13"/>
      <c r="B134" s="248"/>
      <c r="C134" s="249"/>
      <c r="D134" s="243" t="s">
        <v>246</v>
      </c>
      <c r="E134" s="250" t="s">
        <v>1</v>
      </c>
      <c r="F134" s="251" t="s">
        <v>1351</v>
      </c>
      <c r="G134" s="249"/>
      <c r="H134" s="252">
        <v>9.6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246</v>
      </c>
      <c r="AU134" s="258" t="s">
        <v>95</v>
      </c>
      <c r="AV134" s="13" t="s">
        <v>95</v>
      </c>
      <c r="AW134" s="13" t="s">
        <v>40</v>
      </c>
      <c r="AX134" s="13" t="s">
        <v>93</v>
      </c>
      <c r="AY134" s="258" t="s">
        <v>176</v>
      </c>
    </row>
    <row r="135" spans="1:65" s="2" customFormat="1" ht="24.15" customHeight="1">
      <c r="A135" s="37"/>
      <c r="B135" s="38"/>
      <c r="C135" s="229" t="s">
        <v>95</v>
      </c>
      <c r="D135" s="229" t="s">
        <v>177</v>
      </c>
      <c r="E135" s="230" t="s">
        <v>289</v>
      </c>
      <c r="F135" s="231" t="s">
        <v>290</v>
      </c>
      <c r="G135" s="232" t="s">
        <v>285</v>
      </c>
      <c r="H135" s="233">
        <v>3</v>
      </c>
      <c r="I135" s="234"/>
      <c r="J135" s="235">
        <f>ROUND(I135*H135,2)</f>
        <v>0</v>
      </c>
      <c r="K135" s="236"/>
      <c r="L135" s="43"/>
      <c r="M135" s="237" t="s">
        <v>1</v>
      </c>
      <c r="N135" s="238" t="s">
        <v>50</v>
      </c>
      <c r="O135" s="90"/>
      <c r="P135" s="239">
        <f>O135*H135</f>
        <v>0</v>
      </c>
      <c r="Q135" s="239">
        <v>0</v>
      </c>
      <c r="R135" s="239">
        <f>Q135*H135</f>
        <v>0</v>
      </c>
      <c r="S135" s="239">
        <v>0.316</v>
      </c>
      <c r="T135" s="240">
        <f>S135*H135</f>
        <v>0.948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1" t="s">
        <v>196</v>
      </c>
      <c r="AT135" s="241" t="s">
        <v>177</v>
      </c>
      <c r="AU135" s="241" t="s">
        <v>95</v>
      </c>
      <c r="AY135" s="15" t="s">
        <v>176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5" t="s">
        <v>93</v>
      </c>
      <c r="BK135" s="242">
        <f>ROUND(I135*H135,2)</f>
        <v>0</v>
      </c>
      <c r="BL135" s="15" t="s">
        <v>196</v>
      </c>
      <c r="BM135" s="241" t="s">
        <v>291</v>
      </c>
    </row>
    <row r="136" spans="1:47" s="2" customFormat="1" ht="12">
      <c r="A136" s="37"/>
      <c r="B136" s="38"/>
      <c r="C136" s="39"/>
      <c r="D136" s="243" t="s">
        <v>183</v>
      </c>
      <c r="E136" s="39"/>
      <c r="F136" s="244" t="s">
        <v>292</v>
      </c>
      <c r="G136" s="39"/>
      <c r="H136" s="39"/>
      <c r="I136" s="245"/>
      <c r="J136" s="39"/>
      <c r="K136" s="39"/>
      <c r="L136" s="43"/>
      <c r="M136" s="246"/>
      <c r="N136" s="24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183</v>
      </c>
      <c r="AU136" s="15" t="s">
        <v>95</v>
      </c>
    </row>
    <row r="137" spans="1:51" s="13" customFormat="1" ht="12">
      <c r="A137" s="13"/>
      <c r="B137" s="248"/>
      <c r="C137" s="249"/>
      <c r="D137" s="243" t="s">
        <v>246</v>
      </c>
      <c r="E137" s="250" t="s">
        <v>1</v>
      </c>
      <c r="F137" s="251" t="s">
        <v>799</v>
      </c>
      <c r="G137" s="249"/>
      <c r="H137" s="252">
        <v>3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246</v>
      </c>
      <c r="AU137" s="258" t="s">
        <v>95</v>
      </c>
      <c r="AV137" s="13" t="s">
        <v>95</v>
      </c>
      <c r="AW137" s="13" t="s">
        <v>40</v>
      </c>
      <c r="AX137" s="13" t="s">
        <v>85</v>
      </c>
      <c r="AY137" s="258" t="s">
        <v>176</v>
      </c>
    </row>
    <row r="138" spans="1:65" s="2" customFormat="1" ht="24.15" customHeight="1">
      <c r="A138" s="37"/>
      <c r="B138" s="38"/>
      <c r="C138" s="229" t="s">
        <v>129</v>
      </c>
      <c r="D138" s="229" t="s">
        <v>177</v>
      </c>
      <c r="E138" s="230" t="s">
        <v>294</v>
      </c>
      <c r="F138" s="231" t="s">
        <v>295</v>
      </c>
      <c r="G138" s="232" t="s">
        <v>285</v>
      </c>
      <c r="H138" s="233">
        <v>3</v>
      </c>
      <c r="I138" s="234"/>
      <c r="J138" s="235">
        <f>ROUND(I138*H138,2)</f>
        <v>0</v>
      </c>
      <c r="K138" s="236"/>
      <c r="L138" s="43"/>
      <c r="M138" s="237" t="s">
        <v>1</v>
      </c>
      <c r="N138" s="238" t="s">
        <v>50</v>
      </c>
      <c r="O138" s="90"/>
      <c r="P138" s="239">
        <f>O138*H138</f>
        <v>0</v>
      </c>
      <c r="Q138" s="239">
        <v>0</v>
      </c>
      <c r="R138" s="239">
        <f>Q138*H138</f>
        <v>0</v>
      </c>
      <c r="S138" s="239">
        <v>0.098</v>
      </c>
      <c r="T138" s="240">
        <f>S138*H138</f>
        <v>0.29400000000000004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1" t="s">
        <v>196</v>
      </c>
      <c r="AT138" s="241" t="s">
        <v>177</v>
      </c>
      <c r="AU138" s="241" t="s">
        <v>95</v>
      </c>
      <c r="AY138" s="15" t="s">
        <v>176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5" t="s">
        <v>93</v>
      </c>
      <c r="BK138" s="242">
        <f>ROUND(I138*H138,2)</f>
        <v>0</v>
      </c>
      <c r="BL138" s="15" t="s">
        <v>196</v>
      </c>
      <c r="BM138" s="241" t="s">
        <v>1352</v>
      </c>
    </row>
    <row r="139" spans="1:47" s="2" customFormat="1" ht="12">
      <c r="A139" s="37"/>
      <c r="B139" s="38"/>
      <c r="C139" s="39"/>
      <c r="D139" s="243" t="s">
        <v>183</v>
      </c>
      <c r="E139" s="39"/>
      <c r="F139" s="244" t="s">
        <v>297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183</v>
      </c>
      <c r="AU139" s="15" t="s">
        <v>95</v>
      </c>
    </row>
    <row r="140" spans="1:51" s="13" customFormat="1" ht="12">
      <c r="A140" s="13"/>
      <c r="B140" s="248"/>
      <c r="C140" s="249"/>
      <c r="D140" s="243" t="s">
        <v>246</v>
      </c>
      <c r="E140" s="250" t="s">
        <v>1</v>
      </c>
      <c r="F140" s="251" t="s">
        <v>799</v>
      </c>
      <c r="G140" s="249"/>
      <c r="H140" s="252">
        <v>3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246</v>
      </c>
      <c r="AU140" s="258" t="s">
        <v>95</v>
      </c>
      <c r="AV140" s="13" t="s">
        <v>95</v>
      </c>
      <c r="AW140" s="13" t="s">
        <v>40</v>
      </c>
      <c r="AX140" s="13" t="s">
        <v>93</v>
      </c>
      <c r="AY140" s="258" t="s">
        <v>176</v>
      </c>
    </row>
    <row r="141" spans="1:65" s="2" customFormat="1" ht="16.5" customHeight="1">
      <c r="A141" s="37"/>
      <c r="B141" s="38"/>
      <c r="C141" s="229" t="s">
        <v>196</v>
      </c>
      <c r="D141" s="229" t="s">
        <v>177</v>
      </c>
      <c r="E141" s="230" t="s">
        <v>298</v>
      </c>
      <c r="F141" s="231" t="s">
        <v>299</v>
      </c>
      <c r="G141" s="232" t="s">
        <v>300</v>
      </c>
      <c r="H141" s="233">
        <v>10</v>
      </c>
      <c r="I141" s="234"/>
      <c r="J141" s="235">
        <f>ROUND(I141*H141,2)</f>
        <v>0</v>
      </c>
      <c r="K141" s="236"/>
      <c r="L141" s="43"/>
      <c r="M141" s="237" t="s">
        <v>1</v>
      </c>
      <c r="N141" s="238" t="s">
        <v>50</v>
      </c>
      <c r="O141" s="90"/>
      <c r="P141" s="239">
        <f>O141*H141</f>
        <v>0</v>
      </c>
      <c r="Q141" s="239">
        <v>0.00719</v>
      </c>
      <c r="R141" s="239">
        <f>Q141*H141</f>
        <v>0.0719</v>
      </c>
      <c r="S141" s="239">
        <v>0</v>
      </c>
      <c r="T141" s="24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1" t="s">
        <v>196</v>
      </c>
      <c r="AT141" s="241" t="s">
        <v>177</v>
      </c>
      <c r="AU141" s="241" t="s">
        <v>95</v>
      </c>
      <c r="AY141" s="15" t="s">
        <v>176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5" t="s">
        <v>93</v>
      </c>
      <c r="BK141" s="242">
        <f>ROUND(I141*H141,2)</f>
        <v>0</v>
      </c>
      <c r="BL141" s="15" t="s">
        <v>196</v>
      </c>
      <c r="BM141" s="241" t="s">
        <v>301</v>
      </c>
    </row>
    <row r="142" spans="1:47" s="2" customFormat="1" ht="12">
      <c r="A142" s="37"/>
      <c r="B142" s="38"/>
      <c r="C142" s="39"/>
      <c r="D142" s="243" t="s">
        <v>183</v>
      </c>
      <c r="E142" s="39"/>
      <c r="F142" s="244" t="s">
        <v>302</v>
      </c>
      <c r="G142" s="39"/>
      <c r="H142" s="39"/>
      <c r="I142" s="245"/>
      <c r="J142" s="39"/>
      <c r="K142" s="39"/>
      <c r="L142" s="43"/>
      <c r="M142" s="246"/>
      <c r="N142" s="24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183</v>
      </c>
      <c r="AU142" s="15" t="s">
        <v>95</v>
      </c>
    </row>
    <row r="143" spans="1:51" s="13" customFormat="1" ht="12">
      <c r="A143" s="13"/>
      <c r="B143" s="248"/>
      <c r="C143" s="249"/>
      <c r="D143" s="243" t="s">
        <v>246</v>
      </c>
      <c r="E143" s="250" t="s">
        <v>1</v>
      </c>
      <c r="F143" s="251" t="s">
        <v>223</v>
      </c>
      <c r="G143" s="249"/>
      <c r="H143" s="252">
        <v>10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246</v>
      </c>
      <c r="AU143" s="258" t="s">
        <v>95</v>
      </c>
      <c r="AV143" s="13" t="s">
        <v>95</v>
      </c>
      <c r="AW143" s="13" t="s">
        <v>40</v>
      </c>
      <c r="AX143" s="13" t="s">
        <v>93</v>
      </c>
      <c r="AY143" s="258" t="s">
        <v>176</v>
      </c>
    </row>
    <row r="144" spans="1:65" s="2" customFormat="1" ht="24.15" customHeight="1">
      <c r="A144" s="37"/>
      <c r="B144" s="38"/>
      <c r="C144" s="229" t="s">
        <v>175</v>
      </c>
      <c r="D144" s="229" t="s">
        <v>177</v>
      </c>
      <c r="E144" s="230" t="s">
        <v>304</v>
      </c>
      <c r="F144" s="231" t="s">
        <v>305</v>
      </c>
      <c r="G144" s="232" t="s">
        <v>306</v>
      </c>
      <c r="H144" s="233">
        <v>5</v>
      </c>
      <c r="I144" s="234"/>
      <c r="J144" s="235">
        <f>ROUND(I144*H144,2)</f>
        <v>0</v>
      </c>
      <c r="K144" s="236"/>
      <c r="L144" s="43"/>
      <c r="M144" s="237" t="s">
        <v>1</v>
      </c>
      <c r="N144" s="238" t="s">
        <v>50</v>
      </c>
      <c r="O144" s="90"/>
      <c r="P144" s="239">
        <f>O144*H144</f>
        <v>0</v>
      </c>
      <c r="Q144" s="239">
        <v>4E-05</v>
      </c>
      <c r="R144" s="239">
        <f>Q144*H144</f>
        <v>0.0002</v>
      </c>
      <c r="S144" s="239">
        <v>0</v>
      </c>
      <c r="T144" s="24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1" t="s">
        <v>196</v>
      </c>
      <c r="AT144" s="241" t="s">
        <v>177</v>
      </c>
      <c r="AU144" s="241" t="s">
        <v>95</v>
      </c>
      <c r="AY144" s="15" t="s">
        <v>176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5" t="s">
        <v>93</v>
      </c>
      <c r="BK144" s="242">
        <f>ROUND(I144*H144,2)</f>
        <v>0</v>
      </c>
      <c r="BL144" s="15" t="s">
        <v>196</v>
      </c>
      <c r="BM144" s="241" t="s">
        <v>307</v>
      </c>
    </row>
    <row r="145" spans="1:47" s="2" customFormat="1" ht="12">
      <c r="A145" s="37"/>
      <c r="B145" s="38"/>
      <c r="C145" s="39"/>
      <c r="D145" s="243" t="s">
        <v>183</v>
      </c>
      <c r="E145" s="39"/>
      <c r="F145" s="244" t="s">
        <v>308</v>
      </c>
      <c r="G145" s="39"/>
      <c r="H145" s="39"/>
      <c r="I145" s="245"/>
      <c r="J145" s="39"/>
      <c r="K145" s="39"/>
      <c r="L145" s="43"/>
      <c r="M145" s="246"/>
      <c r="N145" s="24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183</v>
      </c>
      <c r="AU145" s="15" t="s">
        <v>95</v>
      </c>
    </row>
    <row r="146" spans="1:51" s="13" customFormat="1" ht="12">
      <c r="A146" s="13"/>
      <c r="B146" s="248"/>
      <c r="C146" s="249"/>
      <c r="D146" s="243" t="s">
        <v>246</v>
      </c>
      <c r="E146" s="250" t="s">
        <v>1</v>
      </c>
      <c r="F146" s="251" t="s">
        <v>1353</v>
      </c>
      <c r="G146" s="249"/>
      <c r="H146" s="252">
        <v>5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246</v>
      </c>
      <c r="AU146" s="258" t="s">
        <v>95</v>
      </c>
      <c r="AV146" s="13" t="s">
        <v>95</v>
      </c>
      <c r="AW146" s="13" t="s">
        <v>40</v>
      </c>
      <c r="AX146" s="13" t="s">
        <v>93</v>
      </c>
      <c r="AY146" s="258" t="s">
        <v>176</v>
      </c>
    </row>
    <row r="147" spans="1:65" s="2" customFormat="1" ht="24.15" customHeight="1">
      <c r="A147" s="37"/>
      <c r="B147" s="38"/>
      <c r="C147" s="229" t="s">
        <v>204</v>
      </c>
      <c r="D147" s="229" t="s">
        <v>177</v>
      </c>
      <c r="E147" s="230" t="s">
        <v>310</v>
      </c>
      <c r="F147" s="231" t="s">
        <v>311</v>
      </c>
      <c r="G147" s="232" t="s">
        <v>312</v>
      </c>
      <c r="H147" s="233">
        <v>2</v>
      </c>
      <c r="I147" s="234"/>
      <c r="J147" s="235">
        <f>ROUND(I147*H147,2)</f>
        <v>0</v>
      </c>
      <c r="K147" s="236"/>
      <c r="L147" s="43"/>
      <c r="M147" s="237" t="s">
        <v>1</v>
      </c>
      <c r="N147" s="238" t="s">
        <v>50</v>
      </c>
      <c r="O147" s="90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1" t="s">
        <v>196</v>
      </c>
      <c r="AT147" s="241" t="s">
        <v>177</v>
      </c>
      <c r="AU147" s="241" t="s">
        <v>95</v>
      </c>
      <c r="AY147" s="15" t="s">
        <v>176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5" t="s">
        <v>93</v>
      </c>
      <c r="BK147" s="242">
        <f>ROUND(I147*H147,2)</f>
        <v>0</v>
      </c>
      <c r="BL147" s="15" t="s">
        <v>196</v>
      </c>
      <c r="BM147" s="241" t="s">
        <v>313</v>
      </c>
    </row>
    <row r="148" spans="1:47" s="2" customFormat="1" ht="12">
      <c r="A148" s="37"/>
      <c r="B148" s="38"/>
      <c r="C148" s="39"/>
      <c r="D148" s="243" t="s">
        <v>183</v>
      </c>
      <c r="E148" s="39"/>
      <c r="F148" s="244" t="s">
        <v>314</v>
      </c>
      <c r="G148" s="39"/>
      <c r="H148" s="39"/>
      <c r="I148" s="245"/>
      <c r="J148" s="39"/>
      <c r="K148" s="39"/>
      <c r="L148" s="43"/>
      <c r="M148" s="246"/>
      <c r="N148" s="24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183</v>
      </c>
      <c r="AU148" s="15" t="s">
        <v>95</v>
      </c>
    </row>
    <row r="149" spans="1:51" s="13" customFormat="1" ht="12">
      <c r="A149" s="13"/>
      <c r="B149" s="248"/>
      <c r="C149" s="249"/>
      <c r="D149" s="243" t="s">
        <v>246</v>
      </c>
      <c r="E149" s="250" t="s">
        <v>1</v>
      </c>
      <c r="F149" s="251" t="s">
        <v>95</v>
      </c>
      <c r="G149" s="249"/>
      <c r="H149" s="252">
        <v>2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246</v>
      </c>
      <c r="AU149" s="258" t="s">
        <v>95</v>
      </c>
      <c r="AV149" s="13" t="s">
        <v>95</v>
      </c>
      <c r="AW149" s="13" t="s">
        <v>40</v>
      </c>
      <c r="AX149" s="13" t="s">
        <v>93</v>
      </c>
      <c r="AY149" s="258" t="s">
        <v>176</v>
      </c>
    </row>
    <row r="150" spans="1:65" s="2" customFormat="1" ht="24.15" customHeight="1">
      <c r="A150" s="37"/>
      <c r="B150" s="38"/>
      <c r="C150" s="229" t="s">
        <v>208</v>
      </c>
      <c r="D150" s="229" t="s">
        <v>177</v>
      </c>
      <c r="E150" s="230" t="s">
        <v>315</v>
      </c>
      <c r="F150" s="231" t="s">
        <v>316</v>
      </c>
      <c r="G150" s="232" t="s">
        <v>300</v>
      </c>
      <c r="H150" s="233">
        <v>3</v>
      </c>
      <c r="I150" s="234"/>
      <c r="J150" s="235">
        <f>ROUND(I150*H150,2)</f>
        <v>0</v>
      </c>
      <c r="K150" s="236"/>
      <c r="L150" s="43"/>
      <c r="M150" s="237" t="s">
        <v>1</v>
      </c>
      <c r="N150" s="238" t="s">
        <v>50</v>
      </c>
      <c r="O150" s="90"/>
      <c r="P150" s="239">
        <f>O150*H150</f>
        <v>0</v>
      </c>
      <c r="Q150" s="239">
        <v>0.00868</v>
      </c>
      <c r="R150" s="239">
        <f>Q150*H150</f>
        <v>0.02604</v>
      </c>
      <c r="S150" s="239">
        <v>0</v>
      </c>
      <c r="T150" s="24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1" t="s">
        <v>196</v>
      </c>
      <c r="AT150" s="241" t="s">
        <v>177</v>
      </c>
      <c r="AU150" s="241" t="s">
        <v>95</v>
      </c>
      <c r="AY150" s="15" t="s">
        <v>176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5" t="s">
        <v>93</v>
      </c>
      <c r="BK150" s="242">
        <f>ROUND(I150*H150,2)</f>
        <v>0</v>
      </c>
      <c r="BL150" s="15" t="s">
        <v>196</v>
      </c>
      <c r="BM150" s="241" t="s">
        <v>317</v>
      </c>
    </row>
    <row r="151" spans="1:47" s="2" customFormat="1" ht="12">
      <c r="A151" s="37"/>
      <c r="B151" s="38"/>
      <c r="C151" s="39"/>
      <c r="D151" s="243" t="s">
        <v>183</v>
      </c>
      <c r="E151" s="39"/>
      <c r="F151" s="244" t="s">
        <v>318</v>
      </c>
      <c r="G151" s="39"/>
      <c r="H151" s="39"/>
      <c r="I151" s="245"/>
      <c r="J151" s="39"/>
      <c r="K151" s="39"/>
      <c r="L151" s="43"/>
      <c r="M151" s="246"/>
      <c r="N151" s="24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183</v>
      </c>
      <c r="AU151" s="15" t="s">
        <v>95</v>
      </c>
    </row>
    <row r="152" spans="1:51" s="13" customFormat="1" ht="12">
      <c r="A152" s="13"/>
      <c r="B152" s="248"/>
      <c r="C152" s="249"/>
      <c r="D152" s="243" t="s">
        <v>246</v>
      </c>
      <c r="E152" s="250" t="s">
        <v>1</v>
      </c>
      <c r="F152" s="251" t="s">
        <v>129</v>
      </c>
      <c r="G152" s="249"/>
      <c r="H152" s="252">
        <v>3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246</v>
      </c>
      <c r="AU152" s="258" t="s">
        <v>95</v>
      </c>
      <c r="AV152" s="13" t="s">
        <v>95</v>
      </c>
      <c r="AW152" s="13" t="s">
        <v>40</v>
      </c>
      <c r="AX152" s="13" t="s">
        <v>93</v>
      </c>
      <c r="AY152" s="258" t="s">
        <v>176</v>
      </c>
    </row>
    <row r="153" spans="1:65" s="2" customFormat="1" ht="24.15" customHeight="1">
      <c r="A153" s="37"/>
      <c r="B153" s="38"/>
      <c r="C153" s="229" t="s">
        <v>213</v>
      </c>
      <c r="D153" s="229" t="s">
        <v>177</v>
      </c>
      <c r="E153" s="230" t="s">
        <v>327</v>
      </c>
      <c r="F153" s="231" t="s">
        <v>328</v>
      </c>
      <c r="G153" s="232" t="s">
        <v>300</v>
      </c>
      <c r="H153" s="233">
        <v>8</v>
      </c>
      <c r="I153" s="234"/>
      <c r="J153" s="235">
        <f>ROUND(I153*H153,2)</f>
        <v>0</v>
      </c>
      <c r="K153" s="236"/>
      <c r="L153" s="43"/>
      <c r="M153" s="237" t="s">
        <v>1</v>
      </c>
      <c r="N153" s="238" t="s">
        <v>50</v>
      </c>
      <c r="O153" s="90"/>
      <c r="P153" s="239">
        <f>O153*H153</f>
        <v>0</v>
      </c>
      <c r="Q153" s="239">
        <v>0.0369</v>
      </c>
      <c r="R153" s="239">
        <f>Q153*H153</f>
        <v>0.2952</v>
      </c>
      <c r="S153" s="239">
        <v>0</v>
      </c>
      <c r="T153" s="24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1" t="s">
        <v>196</v>
      </c>
      <c r="AT153" s="241" t="s">
        <v>177</v>
      </c>
      <c r="AU153" s="241" t="s">
        <v>95</v>
      </c>
      <c r="AY153" s="15" t="s">
        <v>176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5" t="s">
        <v>93</v>
      </c>
      <c r="BK153" s="242">
        <f>ROUND(I153*H153,2)</f>
        <v>0</v>
      </c>
      <c r="BL153" s="15" t="s">
        <v>196</v>
      </c>
      <c r="BM153" s="241" t="s">
        <v>329</v>
      </c>
    </row>
    <row r="154" spans="1:47" s="2" customFormat="1" ht="12">
      <c r="A154" s="37"/>
      <c r="B154" s="38"/>
      <c r="C154" s="39"/>
      <c r="D154" s="243" t="s">
        <v>183</v>
      </c>
      <c r="E154" s="39"/>
      <c r="F154" s="244" t="s">
        <v>330</v>
      </c>
      <c r="G154" s="39"/>
      <c r="H154" s="39"/>
      <c r="I154" s="245"/>
      <c r="J154" s="39"/>
      <c r="K154" s="39"/>
      <c r="L154" s="43"/>
      <c r="M154" s="246"/>
      <c r="N154" s="24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183</v>
      </c>
      <c r="AU154" s="15" t="s">
        <v>95</v>
      </c>
    </row>
    <row r="155" spans="1:51" s="13" customFormat="1" ht="12">
      <c r="A155" s="13"/>
      <c r="B155" s="248"/>
      <c r="C155" s="249"/>
      <c r="D155" s="243" t="s">
        <v>246</v>
      </c>
      <c r="E155" s="250" t="s">
        <v>1</v>
      </c>
      <c r="F155" s="251" t="s">
        <v>213</v>
      </c>
      <c r="G155" s="249"/>
      <c r="H155" s="252">
        <v>8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246</v>
      </c>
      <c r="AU155" s="258" t="s">
        <v>95</v>
      </c>
      <c r="AV155" s="13" t="s">
        <v>95</v>
      </c>
      <c r="AW155" s="13" t="s">
        <v>40</v>
      </c>
      <c r="AX155" s="13" t="s">
        <v>93</v>
      </c>
      <c r="AY155" s="258" t="s">
        <v>176</v>
      </c>
    </row>
    <row r="156" spans="1:65" s="2" customFormat="1" ht="24.15" customHeight="1">
      <c r="A156" s="37"/>
      <c r="B156" s="38"/>
      <c r="C156" s="229" t="s">
        <v>218</v>
      </c>
      <c r="D156" s="229" t="s">
        <v>177</v>
      </c>
      <c r="E156" s="230" t="s">
        <v>332</v>
      </c>
      <c r="F156" s="231" t="s">
        <v>333</v>
      </c>
      <c r="G156" s="232" t="s">
        <v>334</v>
      </c>
      <c r="H156" s="233">
        <v>4.8</v>
      </c>
      <c r="I156" s="234"/>
      <c r="J156" s="235">
        <f>ROUND(I156*H156,2)</f>
        <v>0</v>
      </c>
      <c r="K156" s="236"/>
      <c r="L156" s="43"/>
      <c r="M156" s="237" t="s">
        <v>1</v>
      </c>
      <c r="N156" s="238" t="s">
        <v>50</v>
      </c>
      <c r="O156" s="90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1" t="s">
        <v>196</v>
      </c>
      <c r="AT156" s="241" t="s">
        <v>177</v>
      </c>
      <c r="AU156" s="241" t="s">
        <v>95</v>
      </c>
      <c r="AY156" s="15" t="s">
        <v>176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5" t="s">
        <v>93</v>
      </c>
      <c r="BK156" s="242">
        <f>ROUND(I156*H156,2)</f>
        <v>0</v>
      </c>
      <c r="BL156" s="15" t="s">
        <v>196</v>
      </c>
      <c r="BM156" s="241" t="s">
        <v>335</v>
      </c>
    </row>
    <row r="157" spans="1:47" s="2" customFormat="1" ht="12">
      <c r="A157" s="37"/>
      <c r="B157" s="38"/>
      <c r="C157" s="39"/>
      <c r="D157" s="243" t="s">
        <v>183</v>
      </c>
      <c r="E157" s="39"/>
      <c r="F157" s="244" t="s">
        <v>336</v>
      </c>
      <c r="G157" s="39"/>
      <c r="H157" s="39"/>
      <c r="I157" s="245"/>
      <c r="J157" s="39"/>
      <c r="K157" s="39"/>
      <c r="L157" s="43"/>
      <c r="M157" s="246"/>
      <c r="N157" s="24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183</v>
      </c>
      <c r="AU157" s="15" t="s">
        <v>95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1354</v>
      </c>
      <c r="G158" s="249"/>
      <c r="H158" s="252">
        <v>4.8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93</v>
      </c>
      <c r="AY158" s="258" t="s">
        <v>176</v>
      </c>
    </row>
    <row r="159" spans="1:65" s="2" customFormat="1" ht="33" customHeight="1">
      <c r="A159" s="37"/>
      <c r="B159" s="38"/>
      <c r="C159" s="229" t="s">
        <v>223</v>
      </c>
      <c r="D159" s="229" t="s">
        <v>177</v>
      </c>
      <c r="E159" s="230" t="s">
        <v>343</v>
      </c>
      <c r="F159" s="231" t="s">
        <v>344</v>
      </c>
      <c r="G159" s="232" t="s">
        <v>334</v>
      </c>
      <c r="H159" s="233">
        <v>4.686</v>
      </c>
      <c r="I159" s="234"/>
      <c r="J159" s="235">
        <f>ROUND(I159*H159,2)</f>
        <v>0</v>
      </c>
      <c r="K159" s="236"/>
      <c r="L159" s="43"/>
      <c r="M159" s="237" t="s">
        <v>1</v>
      </c>
      <c r="N159" s="238" t="s">
        <v>50</v>
      </c>
      <c r="O159" s="90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196</v>
      </c>
      <c r="AT159" s="241" t="s">
        <v>177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196</v>
      </c>
      <c r="BM159" s="241" t="s">
        <v>345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346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51" s="13" customFormat="1" ht="12">
      <c r="A161" s="13"/>
      <c r="B161" s="248"/>
      <c r="C161" s="249"/>
      <c r="D161" s="243" t="s">
        <v>246</v>
      </c>
      <c r="E161" s="250" t="s">
        <v>1</v>
      </c>
      <c r="F161" s="251" t="s">
        <v>1355</v>
      </c>
      <c r="G161" s="249"/>
      <c r="H161" s="252">
        <v>5.472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246</v>
      </c>
      <c r="AU161" s="258" t="s">
        <v>95</v>
      </c>
      <c r="AV161" s="13" t="s">
        <v>95</v>
      </c>
      <c r="AW161" s="13" t="s">
        <v>40</v>
      </c>
      <c r="AX161" s="13" t="s">
        <v>85</v>
      </c>
      <c r="AY161" s="258" t="s">
        <v>176</v>
      </c>
    </row>
    <row r="162" spans="1:51" s="13" customFormat="1" ht="12">
      <c r="A162" s="13"/>
      <c r="B162" s="248"/>
      <c r="C162" s="249"/>
      <c r="D162" s="243" t="s">
        <v>246</v>
      </c>
      <c r="E162" s="250" t="s">
        <v>1</v>
      </c>
      <c r="F162" s="251" t="s">
        <v>1356</v>
      </c>
      <c r="G162" s="249"/>
      <c r="H162" s="252">
        <v>-0.786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8" t="s">
        <v>246</v>
      </c>
      <c r="AU162" s="258" t="s">
        <v>95</v>
      </c>
      <c r="AV162" s="13" t="s">
        <v>95</v>
      </c>
      <c r="AW162" s="13" t="s">
        <v>40</v>
      </c>
      <c r="AX162" s="13" t="s">
        <v>85</v>
      </c>
      <c r="AY162" s="258" t="s">
        <v>176</v>
      </c>
    </row>
    <row r="163" spans="1:65" s="2" customFormat="1" ht="37.8" customHeight="1">
      <c r="A163" s="37"/>
      <c r="B163" s="38"/>
      <c r="C163" s="229" t="s">
        <v>228</v>
      </c>
      <c r="D163" s="229" t="s">
        <v>177</v>
      </c>
      <c r="E163" s="230" t="s">
        <v>349</v>
      </c>
      <c r="F163" s="231" t="s">
        <v>350</v>
      </c>
      <c r="G163" s="232" t="s">
        <v>334</v>
      </c>
      <c r="H163" s="233">
        <v>2</v>
      </c>
      <c r="I163" s="234"/>
      <c r="J163" s="235">
        <f>ROUND(I163*H163,2)</f>
        <v>0</v>
      </c>
      <c r="K163" s="236"/>
      <c r="L163" s="43"/>
      <c r="M163" s="237" t="s">
        <v>1</v>
      </c>
      <c r="N163" s="238" t="s">
        <v>50</v>
      </c>
      <c r="O163" s="90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1" t="s">
        <v>196</v>
      </c>
      <c r="AT163" s="241" t="s">
        <v>177</v>
      </c>
      <c r="AU163" s="241" t="s">
        <v>95</v>
      </c>
      <c r="AY163" s="15" t="s">
        <v>176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5" t="s">
        <v>93</v>
      </c>
      <c r="BK163" s="242">
        <f>ROUND(I163*H163,2)</f>
        <v>0</v>
      </c>
      <c r="BL163" s="15" t="s">
        <v>196</v>
      </c>
      <c r="BM163" s="241" t="s">
        <v>351</v>
      </c>
    </row>
    <row r="164" spans="1:47" s="2" customFormat="1" ht="12">
      <c r="A164" s="37"/>
      <c r="B164" s="38"/>
      <c r="C164" s="39"/>
      <c r="D164" s="243" t="s">
        <v>183</v>
      </c>
      <c r="E164" s="39"/>
      <c r="F164" s="244" t="s">
        <v>352</v>
      </c>
      <c r="G164" s="39"/>
      <c r="H164" s="39"/>
      <c r="I164" s="245"/>
      <c r="J164" s="39"/>
      <c r="K164" s="39"/>
      <c r="L164" s="43"/>
      <c r="M164" s="246"/>
      <c r="N164" s="24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183</v>
      </c>
      <c r="AU164" s="15" t="s">
        <v>95</v>
      </c>
    </row>
    <row r="165" spans="1:51" s="13" customFormat="1" ht="12">
      <c r="A165" s="13"/>
      <c r="B165" s="248"/>
      <c r="C165" s="249"/>
      <c r="D165" s="243" t="s">
        <v>246</v>
      </c>
      <c r="E165" s="250" t="s">
        <v>1</v>
      </c>
      <c r="F165" s="251" t="s">
        <v>95</v>
      </c>
      <c r="G165" s="249"/>
      <c r="H165" s="252">
        <v>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246</v>
      </c>
      <c r="AU165" s="258" t="s">
        <v>95</v>
      </c>
      <c r="AV165" s="13" t="s">
        <v>95</v>
      </c>
      <c r="AW165" s="13" t="s">
        <v>40</v>
      </c>
      <c r="AX165" s="13" t="s">
        <v>93</v>
      </c>
      <c r="AY165" s="258" t="s">
        <v>176</v>
      </c>
    </row>
    <row r="166" spans="1:65" s="2" customFormat="1" ht="33" customHeight="1">
      <c r="A166" s="37"/>
      <c r="B166" s="38"/>
      <c r="C166" s="229" t="s">
        <v>234</v>
      </c>
      <c r="D166" s="229" t="s">
        <v>177</v>
      </c>
      <c r="E166" s="230" t="s">
        <v>354</v>
      </c>
      <c r="F166" s="231" t="s">
        <v>355</v>
      </c>
      <c r="G166" s="232" t="s">
        <v>334</v>
      </c>
      <c r="H166" s="233">
        <v>2.686</v>
      </c>
      <c r="I166" s="234"/>
      <c r="J166" s="235">
        <f>ROUND(I166*H166,2)</f>
        <v>0</v>
      </c>
      <c r="K166" s="236"/>
      <c r="L166" s="43"/>
      <c r="M166" s="237" t="s">
        <v>1</v>
      </c>
      <c r="N166" s="238" t="s">
        <v>50</v>
      </c>
      <c r="O166" s="90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1" t="s">
        <v>196</v>
      </c>
      <c r="AT166" s="241" t="s">
        <v>177</v>
      </c>
      <c r="AU166" s="241" t="s">
        <v>95</v>
      </c>
      <c r="AY166" s="15" t="s">
        <v>176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5" t="s">
        <v>93</v>
      </c>
      <c r="BK166" s="242">
        <f>ROUND(I166*H166,2)</f>
        <v>0</v>
      </c>
      <c r="BL166" s="15" t="s">
        <v>196</v>
      </c>
      <c r="BM166" s="241" t="s">
        <v>356</v>
      </c>
    </row>
    <row r="167" spans="1:47" s="2" customFormat="1" ht="12">
      <c r="A167" s="37"/>
      <c r="B167" s="38"/>
      <c r="C167" s="39"/>
      <c r="D167" s="243" t="s">
        <v>183</v>
      </c>
      <c r="E167" s="39"/>
      <c r="F167" s="244" t="s">
        <v>357</v>
      </c>
      <c r="G167" s="39"/>
      <c r="H167" s="39"/>
      <c r="I167" s="245"/>
      <c r="J167" s="39"/>
      <c r="K167" s="39"/>
      <c r="L167" s="43"/>
      <c r="M167" s="246"/>
      <c r="N167" s="24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183</v>
      </c>
      <c r="AU167" s="15" t="s">
        <v>95</v>
      </c>
    </row>
    <row r="168" spans="1:51" s="13" customFormat="1" ht="12">
      <c r="A168" s="13"/>
      <c r="B168" s="248"/>
      <c r="C168" s="249"/>
      <c r="D168" s="243" t="s">
        <v>246</v>
      </c>
      <c r="E168" s="250" t="s">
        <v>1</v>
      </c>
      <c r="F168" s="251" t="s">
        <v>1357</v>
      </c>
      <c r="G168" s="249"/>
      <c r="H168" s="252">
        <v>3.472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8" t="s">
        <v>246</v>
      </c>
      <c r="AU168" s="258" t="s">
        <v>95</v>
      </c>
      <c r="AV168" s="13" t="s">
        <v>95</v>
      </c>
      <c r="AW168" s="13" t="s">
        <v>40</v>
      </c>
      <c r="AX168" s="13" t="s">
        <v>85</v>
      </c>
      <c r="AY168" s="258" t="s">
        <v>176</v>
      </c>
    </row>
    <row r="169" spans="1:51" s="13" customFormat="1" ht="12">
      <c r="A169" s="13"/>
      <c r="B169" s="248"/>
      <c r="C169" s="249"/>
      <c r="D169" s="243" t="s">
        <v>246</v>
      </c>
      <c r="E169" s="250" t="s">
        <v>1</v>
      </c>
      <c r="F169" s="251" t="s">
        <v>1358</v>
      </c>
      <c r="G169" s="249"/>
      <c r="H169" s="252">
        <v>-0.786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246</v>
      </c>
      <c r="AU169" s="258" t="s">
        <v>95</v>
      </c>
      <c r="AV169" s="13" t="s">
        <v>95</v>
      </c>
      <c r="AW169" s="13" t="s">
        <v>40</v>
      </c>
      <c r="AX169" s="13" t="s">
        <v>85</v>
      </c>
      <c r="AY169" s="258" t="s">
        <v>176</v>
      </c>
    </row>
    <row r="170" spans="1:65" s="2" customFormat="1" ht="33" customHeight="1">
      <c r="A170" s="37"/>
      <c r="B170" s="38"/>
      <c r="C170" s="229" t="s">
        <v>242</v>
      </c>
      <c r="D170" s="229" t="s">
        <v>177</v>
      </c>
      <c r="E170" s="230" t="s">
        <v>364</v>
      </c>
      <c r="F170" s="231" t="s">
        <v>365</v>
      </c>
      <c r="G170" s="232" t="s">
        <v>334</v>
      </c>
      <c r="H170" s="233">
        <v>6.248</v>
      </c>
      <c r="I170" s="234"/>
      <c r="J170" s="235">
        <f>ROUND(I170*H170,2)</f>
        <v>0</v>
      </c>
      <c r="K170" s="236"/>
      <c r="L170" s="43"/>
      <c r="M170" s="237" t="s">
        <v>1</v>
      </c>
      <c r="N170" s="238" t="s">
        <v>50</v>
      </c>
      <c r="O170" s="90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1" t="s">
        <v>196</v>
      </c>
      <c r="AT170" s="241" t="s">
        <v>177</v>
      </c>
      <c r="AU170" s="241" t="s">
        <v>95</v>
      </c>
      <c r="AY170" s="15" t="s">
        <v>176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5" t="s">
        <v>93</v>
      </c>
      <c r="BK170" s="242">
        <f>ROUND(I170*H170,2)</f>
        <v>0</v>
      </c>
      <c r="BL170" s="15" t="s">
        <v>196</v>
      </c>
      <c r="BM170" s="241" t="s">
        <v>1359</v>
      </c>
    </row>
    <row r="171" spans="1:47" s="2" customFormat="1" ht="12">
      <c r="A171" s="37"/>
      <c r="B171" s="38"/>
      <c r="C171" s="39"/>
      <c r="D171" s="243" t="s">
        <v>183</v>
      </c>
      <c r="E171" s="39"/>
      <c r="F171" s="244" t="s">
        <v>367</v>
      </c>
      <c r="G171" s="39"/>
      <c r="H171" s="39"/>
      <c r="I171" s="245"/>
      <c r="J171" s="39"/>
      <c r="K171" s="39"/>
      <c r="L171" s="43"/>
      <c r="M171" s="246"/>
      <c r="N171" s="24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183</v>
      </c>
      <c r="AU171" s="15" t="s">
        <v>95</v>
      </c>
    </row>
    <row r="172" spans="1:51" s="13" customFormat="1" ht="12">
      <c r="A172" s="13"/>
      <c r="B172" s="248"/>
      <c r="C172" s="249"/>
      <c r="D172" s="243" t="s">
        <v>246</v>
      </c>
      <c r="E172" s="250" t="s">
        <v>1</v>
      </c>
      <c r="F172" s="251" t="s">
        <v>1360</v>
      </c>
      <c r="G172" s="249"/>
      <c r="H172" s="252">
        <v>7.296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246</v>
      </c>
      <c r="AU172" s="258" t="s">
        <v>95</v>
      </c>
      <c r="AV172" s="13" t="s">
        <v>95</v>
      </c>
      <c r="AW172" s="13" t="s">
        <v>40</v>
      </c>
      <c r="AX172" s="13" t="s">
        <v>85</v>
      </c>
      <c r="AY172" s="258" t="s">
        <v>176</v>
      </c>
    </row>
    <row r="173" spans="1:51" s="13" customFormat="1" ht="12">
      <c r="A173" s="13"/>
      <c r="B173" s="248"/>
      <c r="C173" s="249"/>
      <c r="D173" s="243" t="s">
        <v>246</v>
      </c>
      <c r="E173" s="250" t="s">
        <v>1</v>
      </c>
      <c r="F173" s="251" t="s">
        <v>1361</v>
      </c>
      <c r="G173" s="249"/>
      <c r="H173" s="252">
        <v>-1.048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246</v>
      </c>
      <c r="AU173" s="258" t="s">
        <v>95</v>
      </c>
      <c r="AV173" s="13" t="s">
        <v>95</v>
      </c>
      <c r="AW173" s="13" t="s">
        <v>40</v>
      </c>
      <c r="AX173" s="13" t="s">
        <v>85</v>
      </c>
      <c r="AY173" s="258" t="s">
        <v>176</v>
      </c>
    </row>
    <row r="174" spans="1:65" s="2" customFormat="1" ht="21.75" customHeight="1">
      <c r="A174" s="37"/>
      <c r="B174" s="38"/>
      <c r="C174" s="229" t="s">
        <v>249</v>
      </c>
      <c r="D174" s="229" t="s">
        <v>177</v>
      </c>
      <c r="E174" s="230" t="s">
        <v>384</v>
      </c>
      <c r="F174" s="231" t="s">
        <v>385</v>
      </c>
      <c r="G174" s="232" t="s">
        <v>285</v>
      </c>
      <c r="H174" s="233">
        <v>30.4</v>
      </c>
      <c r="I174" s="234"/>
      <c r="J174" s="235">
        <f>ROUND(I174*H174,2)</f>
        <v>0</v>
      </c>
      <c r="K174" s="236"/>
      <c r="L174" s="43"/>
      <c r="M174" s="237" t="s">
        <v>1</v>
      </c>
      <c r="N174" s="238" t="s">
        <v>50</v>
      </c>
      <c r="O174" s="90"/>
      <c r="P174" s="239">
        <f>O174*H174</f>
        <v>0</v>
      </c>
      <c r="Q174" s="239">
        <v>0.00058</v>
      </c>
      <c r="R174" s="239">
        <f>Q174*H174</f>
        <v>0.017632</v>
      </c>
      <c r="S174" s="239">
        <v>0</v>
      </c>
      <c r="T174" s="24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1" t="s">
        <v>196</v>
      </c>
      <c r="AT174" s="241" t="s">
        <v>177</v>
      </c>
      <c r="AU174" s="241" t="s">
        <v>95</v>
      </c>
      <c r="AY174" s="15" t="s">
        <v>176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5" t="s">
        <v>93</v>
      </c>
      <c r="BK174" s="242">
        <f>ROUND(I174*H174,2)</f>
        <v>0</v>
      </c>
      <c r="BL174" s="15" t="s">
        <v>196</v>
      </c>
      <c r="BM174" s="241" t="s">
        <v>386</v>
      </c>
    </row>
    <row r="175" spans="1:47" s="2" customFormat="1" ht="12">
      <c r="A175" s="37"/>
      <c r="B175" s="38"/>
      <c r="C175" s="39"/>
      <c r="D175" s="243" t="s">
        <v>183</v>
      </c>
      <c r="E175" s="39"/>
      <c r="F175" s="244" t="s">
        <v>387</v>
      </c>
      <c r="G175" s="39"/>
      <c r="H175" s="39"/>
      <c r="I175" s="245"/>
      <c r="J175" s="39"/>
      <c r="K175" s="39"/>
      <c r="L175" s="43"/>
      <c r="M175" s="246"/>
      <c r="N175" s="24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183</v>
      </c>
      <c r="AU175" s="15" t="s">
        <v>95</v>
      </c>
    </row>
    <row r="176" spans="1:51" s="13" customFormat="1" ht="12">
      <c r="A176" s="13"/>
      <c r="B176" s="248"/>
      <c r="C176" s="249"/>
      <c r="D176" s="243" t="s">
        <v>246</v>
      </c>
      <c r="E176" s="250" t="s">
        <v>1</v>
      </c>
      <c r="F176" s="251" t="s">
        <v>1362</v>
      </c>
      <c r="G176" s="249"/>
      <c r="H176" s="252">
        <v>30.4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246</v>
      </c>
      <c r="AU176" s="258" t="s">
        <v>95</v>
      </c>
      <c r="AV176" s="13" t="s">
        <v>95</v>
      </c>
      <c r="AW176" s="13" t="s">
        <v>40</v>
      </c>
      <c r="AX176" s="13" t="s">
        <v>93</v>
      </c>
      <c r="AY176" s="258" t="s">
        <v>176</v>
      </c>
    </row>
    <row r="177" spans="1:65" s="2" customFormat="1" ht="21.75" customHeight="1">
      <c r="A177" s="37"/>
      <c r="B177" s="38"/>
      <c r="C177" s="229" t="s">
        <v>8</v>
      </c>
      <c r="D177" s="229" t="s">
        <v>177</v>
      </c>
      <c r="E177" s="230" t="s">
        <v>389</v>
      </c>
      <c r="F177" s="231" t="s">
        <v>390</v>
      </c>
      <c r="G177" s="232" t="s">
        <v>285</v>
      </c>
      <c r="H177" s="233">
        <v>30.4</v>
      </c>
      <c r="I177" s="234"/>
      <c r="J177" s="235">
        <f>ROUND(I177*H177,2)</f>
        <v>0</v>
      </c>
      <c r="K177" s="236"/>
      <c r="L177" s="43"/>
      <c r="M177" s="237" t="s">
        <v>1</v>
      </c>
      <c r="N177" s="238" t="s">
        <v>50</v>
      </c>
      <c r="O177" s="90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196</v>
      </c>
      <c r="AT177" s="241" t="s">
        <v>177</v>
      </c>
      <c r="AU177" s="241" t="s">
        <v>95</v>
      </c>
      <c r="AY177" s="15" t="s">
        <v>176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5" t="s">
        <v>93</v>
      </c>
      <c r="BK177" s="242">
        <f>ROUND(I177*H177,2)</f>
        <v>0</v>
      </c>
      <c r="BL177" s="15" t="s">
        <v>196</v>
      </c>
      <c r="BM177" s="241" t="s">
        <v>391</v>
      </c>
    </row>
    <row r="178" spans="1:47" s="2" customFormat="1" ht="12">
      <c r="A178" s="37"/>
      <c r="B178" s="38"/>
      <c r="C178" s="39"/>
      <c r="D178" s="243" t="s">
        <v>183</v>
      </c>
      <c r="E178" s="39"/>
      <c r="F178" s="244" t="s">
        <v>392</v>
      </c>
      <c r="G178" s="39"/>
      <c r="H178" s="39"/>
      <c r="I178" s="245"/>
      <c r="J178" s="39"/>
      <c r="K178" s="39"/>
      <c r="L178" s="43"/>
      <c r="M178" s="246"/>
      <c r="N178" s="24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183</v>
      </c>
      <c r="AU178" s="15" t="s">
        <v>95</v>
      </c>
    </row>
    <row r="179" spans="1:51" s="13" customFormat="1" ht="12">
      <c r="A179" s="13"/>
      <c r="B179" s="248"/>
      <c r="C179" s="249"/>
      <c r="D179" s="243" t="s">
        <v>246</v>
      </c>
      <c r="E179" s="250" t="s">
        <v>1</v>
      </c>
      <c r="F179" s="251" t="s">
        <v>1362</v>
      </c>
      <c r="G179" s="249"/>
      <c r="H179" s="252">
        <v>30.4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246</v>
      </c>
      <c r="AU179" s="258" t="s">
        <v>95</v>
      </c>
      <c r="AV179" s="13" t="s">
        <v>95</v>
      </c>
      <c r="AW179" s="13" t="s">
        <v>40</v>
      </c>
      <c r="AX179" s="13" t="s">
        <v>93</v>
      </c>
      <c r="AY179" s="258" t="s">
        <v>176</v>
      </c>
    </row>
    <row r="180" spans="1:65" s="2" customFormat="1" ht="24.15" customHeight="1">
      <c r="A180" s="37"/>
      <c r="B180" s="38"/>
      <c r="C180" s="229" t="s">
        <v>258</v>
      </c>
      <c r="D180" s="229" t="s">
        <v>177</v>
      </c>
      <c r="E180" s="230" t="s">
        <v>394</v>
      </c>
      <c r="F180" s="231" t="s">
        <v>395</v>
      </c>
      <c r="G180" s="232" t="s">
        <v>334</v>
      </c>
      <c r="H180" s="233">
        <v>17.112</v>
      </c>
      <c r="I180" s="234"/>
      <c r="J180" s="235">
        <f>ROUND(I180*H180,2)</f>
        <v>0</v>
      </c>
      <c r="K180" s="236"/>
      <c r="L180" s="43"/>
      <c r="M180" s="237" t="s">
        <v>1</v>
      </c>
      <c r="N180" s="238" t="s">
        <v>50</v>
      </c>
      <c r="O180" s="90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196</v>
      </c>
      <c r="AT180" s="241" t="s">
        <v>177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196</v>
      </c>
      <c r="BM180" s="241" t="s">
        <v>396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397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51" s="13" customFormat="1" ht="12">
      <c r="A182" s="13"/>
      <c r="B182" s="248"/>
      <c r="C182" s="249"/>
      <c r="D182" s="243" t="s">
        <v>246</v>
      </c>
      <c r="E182" s="250" t="s">
        <v>1</v>
      </c>
      <c r="F182" s="251" t="s">
        <v>1363</v>
      </c>
      <c r="G182" s="249"/>
      <c r="H182" s="252">
        <v>20.064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246</v>
      </c>
      <c r="AU182" s="258" t="s">
        <v>95</v>
      </c>
      <c r="AV182" s="13" t="s">
        <v>95</v>
      </c>
      <c r="AW182" s="13" t="s">
        <v>40</v>
      </c>
      <c r="AX182" s="13" t="s">
        <v>85</v>
      </c>
      <c r="AY182" s="258" t="s">
        <v>176</v>
      </c>
    </row>
    <row r="183" spans="1:51" s="13" customFormat="1" ht="12">
      <c r="A183" s="13"/>
      <c r="B183" s="248"/>
      <c r="C183" s="249"/>
      <c r="D183" s="243" t="s">
        <v>246</v>
      </c>
      <c r="E183" s="250" t="s">
        <v>1</v>
      </c>
      <c r="F183" s="251" t="s">
        <v>1364</v>
      </c>
      <c r="G183" s="249"/>
      <c r="H183" s="252">
        <v>-2.952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246</v>
      </c>
      <c r="AU183" s="258" t="s">
        <v>95</v>
      </c>
      <c r="AV183" s="13" t="s">
        <v>95</v>
      </c>
      <c r="AW183" s="13" t="s">
        <v>40</v>
      </c>
      <c r="AX183" s="13" t="s">
        <v>85</v>
      </c>
      <c r="AY183" s="258" t="s">
        <v>176</v>
      </c>
    </row>
    <row r="184" spans="1:65" s="2" customFormat="1" ht="24.15" customHeight="1">
      <c r="A184" s="37"/>
      <c r="B184" s="38"/>
      <c r="C184" s="229" t="s">
        <v>188</v>
      </c>
      <c r="D184" s="229" t="s">
        <v>177</v>
      </c>
      <c r="E184" s="230" t="s">
        <v>401</v>
      </c>
      <c r="F184" s="231" t="s">
        <v>402</v>
      </c>
      <c r="G184" s="232" t="s">
        <v>334</v>
      </c>
      <c r="H184" s="233">
        <v>12.496</v>
      </c>
      <c r="I184" s="234"/>
      <c r="J184" s="235">
        <f>ROUND(I184*H184,2)</f>
        <v>0</v>
      </c>
      <c r="K184" s="236"/>
      <c r="L184" s="43"/>
      <c r="M184" s="237" t="s">
        <v>1</v>
      </c>
      <c r="N184" s="238" t="s">
        <v>50</v>
      </c>
      <c r="O184" s="90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1" t="s">
        <v>196</v>
      </c>
      <c r="AT184" s="241" t="s">
        <v>177</v>
      </c>
      <c r="AU184" s="241" t="s">
        <v>95</v>
      </c>
      <c r="AY184" s="15" t="s">
        <v>176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5" t="s">
        <v>93</v>
      </c>
      <c r="BK184" s="242">
        <f>ROUND(I184*H184,2)</f>
        <v>0</v>
      </c>
      <c r="BL184" s="15" t="s">
        <v>196</v>
      </c>
      <c r="BM184" s="241" t="s">
        <v>403</v>
      </c>
    </row>
    <row r="185" spans="1:47" s="2" customFormat="1" ht="12">
      <c r="A185" s="37"/>
      <c r="B185" s="38"/>
      <c r="C185" s="39"/>
      <c r="D185" s="243" t="s">
        <v>183</v>
      </c>
      <c r="E185" s="39"/>
      <c r="F185" s="244" t="s">
        <v>404</v>
      </c>
      <c r="G185" s="39"/>
      <c r="H185" s="39"/>
      <c r="I185" s="245"/>
      <c r="J185" s="39"/>
      <c r="K185" s="39"/>
      <c r="L185" s="43"/>
      <c r="M185" s="246"/>
      <c r="N185" s="24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5" t="s">
        <v>183</v>
      </c>
      <c r="AU185" s="15" t="s">
        <v>95</v>
      </c>
    </row>
    <row r="186" spans="1:51" s="13" customFormat="1" ht="12">
      <c r="A186" s="13"/>
      <c r="B186" s="248"/>
      <c r="C186" s="249"/>
      <c r="D186" s="243" t="s">
        <v>246</v>
      </c>
      <c r="E186" s="250" t="s">
        <v>1</v>
      </c>
      <c r="F186" s="251" t="s">
        <v>1365</v>
      </c>
      <c r="G186" s="249"/>
      <c r="H186" s="252">
        <v>14.592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246</v>
      </c>
      <c r="AU186" s="258" t="s">
        <v>95</v>
      </c>
      <c r="AV186" s="13" t="s">
        <v>95</v>
      </c>
      <c r="AW186" s="13" t="s">
        <v>40</v>
      </c>
      <c r="AX186" s="13" t="s">
        <v>85</v>
      </c>
      <c r="AY186" s="258" t="s">
        <v>176</v>
      </c>
    </row>
    <row r="187" spans="1:51" s="13" customFormat="1" ht="12">
      <c r="A187" s="13"/>
      <c r="B187" s="248"/>
      <c r="C187" s="249"/>
      <c r="D187" s="243" t="s">
        <v>246</v>
      </c>
      <c r="E187" s="250" t="s">
        <v>1</v>
      </c>
      <c r="F187" s="251" t="s">
        <v>1366</v>
      </c>
      <c r="G187" s="249"/>
      <c r="H187" s="252">
        <v>-2.096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246</v>
      </c>
      <c r="AU187" s="258" t="s">
        <v>95</v>
      </c>
      <c r="AV187" s="13" t="s">
        <v>95</v>
      </c>
      <c r="AW187" s="13" t="s">
        <v>40</v>
      </c>
      <c r="AX187" s="13" t="s">
        <v>85</v>
      </c>
      <c r="AY187" s="258" t="s">
        <v>176</v>
      </c>
    </row>
    <row r="188" spans="1:65" s="2" customFormat="1" ht="33" customHeight="1">
      <c r="A188" s="37"/>
      <c r="B188" s="38"/>
      <c r="C188" s="229" t="s">
        <v>374</v>
      </c>
      <c r="D188" s="229" t="s">
        <v>177</v>
      </c>
      <c r="E188" s="230" t="s">
        <v>408</v>
      </c>
      <c r="F188" s="231" t="s">
        <v>409</v>
      </c>
      <c r="G188" s="232" t="s">
        <v>334</v>
      </c>
      <c r="H188" s="233">
        <v>18.744</v>
      </c>
      <c r="I188" s="234"/>
      <c r="J188" s="235">
        <f>ROUND(I188*H188,2)</f>
        <v>0</v>
      </c>
      <c r="K188" s="236"/>
      <c r="L188" s="43"/>
      <c r="M188" s="237" t="s">
        <v>1</v>
      </c>
      <c r="N188" s="238" t="s">
        <v>50</v>
      </c>
      <c r="O188" s="90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1" t="s">
        <v>196</v>
      </c>
      <c r="AT188" s="241" t="s">
        <v>177</v>
      </c>
      <c r="AU188" s="241" t="s">
        <v>95</v>
      </c>
      <c r="AY188" s="15" t="s">
        <v>176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5" t="s">
        <v>93</v>
      </c>
      <c r="BK188" s="242">
        <f>ROUND(I188*H188,2)</f>
        <v>0</v>
      </c>
      <c r="BL188" s="15" t="s">
        <v>196</v>
      </c>
      <c r="BM188" s="241" t="s">
        <v>410</v>
      </c>
    </row>
    <row r="189" spans="1:47" s="2" customFormat="1" ht="12">
      <c r="A189" s="37"/>
      <c r="B189" s="38"/>
      <c r="C189" s="39"/>
      <c r="D189" s="243" t="s">
        <v>183</v>
      </c>
      <c r="E189" s="39"/>
      <c r="F189" s="244" t="s">
        <v>411</v>
      </c>
      <c r="G189" s="39"/>
      <c r="H189" s="39"/>
      <c r="I189" s="245"/>
      <c r="J189" s="39"/>
      <c r="K189" s="39"/>
      <c r="L189" s="43"/>
      <c r="M189" s="246"/>
      <c r="N189" s="24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5" t="s">
        <v>183</v>
      </c>
      <c r="AU189" s="15" t="s">
        <v>95</v>
      </c>
    </row>
    <row r="190" spans="1:51" s="13" customFormat="1" ht="12">
      <c r="A190" s="13"/>
      <c r="B190" s="248"/>
      <c r="C190" s="249"/>
      <c r="D190" s="243" t="s">
        <v>246</v>
      </c>
      <c r="E190" s="250" t="s">
        <v>1</v>
      </c>
      <c r="F190" s="251" t="s">
        <v>1367</v>
      </c>
      <c r="G190" s="249"/>
      <c r="H190" s="252">
        <v>21.888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246</v>
      </c>
      <c r="AU190" s="258" t="s">
        <v>95</v>
      </c>
      <c r="AV190" s="13" t="s">
        <v>95</v>
      </c>
      <c r="AW190" s="13" t="s">
        <v>40</v>
      </c>
      <c r="AX190" s="13" t="s">
        <v>85</v>
      </c>
      <c r="AY190" s="258" t="s">
        <v>176</v>
      </c>
    </row>
    <row r="191" spans="1:51" s="13" customFormat="1" ht="12">
      <c r="A191" s="13"/>
      <c r="B191" s="248"/>
      <c r="C191" s="249"/>
      <c r="D191" s="243" t="s">
        <v>246</v>
      </c>
      <c r="E191" s="250" t="s">
        <v>1</v>
      </c>
      <c r="F191" s="251" t="s">
        <v>1368</v>
      </c>
      <c r="G191" s="249"/>
      <c r="H191" s="252">
        <v>-3.144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246</v>
      </c>
      <c r="AU191" s="258" t="s">
        <v>95</v>
      </c>
      <c r="AV191" s="13" t="s">
        <v>95</v>
      </c>
      <c r="AW191" s="13" t="s">
        <v>40</v>
      </c>
      <c r="AX191" s="13" t="s">
        <v>85</v>
      </c>
      <c r="AY191" s="258" t="s">
        <v>176</v>
      </c>
    </row>
    <row r="192" spans="1:65" s="2" customFormat="1" ht="33" customHeight="1">
      <c r="A192" s="37"/>
      <c r="B192" s="38"/>
      <c r="C192" s="229" t="s">
        <v>379</v>
      </c>
      <c r="D192" s="229" t="s">
        <v>177</v>
      </c>
      <c r="E192" s="230" t="s">
        <v>413</v>
      </c>
      <c r="F192" s="231" t="s">
        <v>414</v>
      </c>
      <c r="G192" s="232" t="s">
        <v>334</v>
      </c>
      <c r="H192" s="233">
        <v>12.496</v>
      </c>
      <c r="I192" s="234"/>
      <c r="J192" s="235">
        <f>ROUND(I192*H192,2)</f>
        <v>0</v>
      </c>
      <c r="K192" s="236"/>
      <c r="L192" s="43"/>
      <c r="M192" s="237" t="s">
        <v>1</v>
      </c>
      <c r="N192" s="238" t="s">
        <v>50</v>
      </c>
      <c r="O192" s="90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1" t="s">
        <v>196</v>
      </c>
      <c r="AT192" s="241" t="s">
        <v>177</v>
      </c>
      <c r="AU192" s="241" t="s">
        <v>95</v>
      </c>
      <c r="AY192" s="15" t="s">
        <v>176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5" t="s">
        <v>93</v>
      </c>
      <c r="BK192" s="242">
        <f>ROUND(I192*H192,2)</f>
        <v>0</v>
      </c>
      <c r="BL192" s="15" t="s">
        <v>196</v>
      </c>
      <c r="BM192" s="241" t="s">
        <v>415</v>
      </c>
    </row>
    <row r="193" spans="1:47" s="2" customFormat="1" ht="12">
      <c r="A193" s="37"/>
      <c r="B193" s="38"/>
      <c r="C193" s="39"/>
      <c r="D193" s="243" t="s">
        <v>183</v>
      </c>
      <c r="E193" s="39"/>
      <c r="F193" s="244" t="s">
        <v>416</v>
      </c>
      <c r="G193" s="39"/>
      <c r="H193" s="39"/>
      <c r="I193" s="245"/>
      <c r="J193" s="39"/>
      <c r="K193" s="39"/>
      <c r="L193" s="43"/>
      <c r="M193" s="246"/>
      <c r="N193" s="247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183</v>
      </c>
      <c r="AU193" s="15" t="s">
        <v>95</v>
      </c>
    </row>
    <row r="194" spans="1:51" s="13" customFormat="1" ht="12">
      <c r="A194" s="13"/>
      <c r="B194" s="248"/>
      <c r="C194" s="249"/>
      <c r="D194" s="243" t="s">
        <v>246</v>
      </c>
      <c r="E194" s="250" t="s">
        <v>1</v>
      </c>
      <c r="F194" s="251" t="s">
        <v>1365</v>
      </c>
      <c r="G194" s="249"/>
      <c r="H194" s="252">
        <v>14.592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246</v>
      </c>
      <c r="AU194" s="258" t="s">
        <v>95</v>
      </c>
      <c r="AV194" s="13" t="s">
        <v>95</v>
      </c>
      <c r="AW194" s="13" t="s">
        <v>40</v>
      </c>
      <c r="AX194" s="13" t="s">
        <v>85</v>
      </c>
      <c r="AY194" s="258" t="s">
        <v>176</v>
      </c>
    </row>
    <row r="195" spans="1:51" s="13" customFormat="1" ht="12">
      <c r="A195" s="13"/>
      <c r="B195" s="248"/>
      <c r="C195" s="249"/>
      <c r="D195" s="243" t="s">
        <v>246</v>
      </c>
      <c r="E195" s="250" t="s">
        <v>1</v>
      </c>
      <c r="F195" s="251" t="s">
        <v>1366</v>
      </c>
      <c r="G195" s="249"/>
      <c r="H195" s="252">
        <v>-2.096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246</v>
      </c>
      <c r="AU195" s="258" t="s">
        <v>95</v>
      </c>
      <c r="AV195" s="13" t="s">
        <v>95</v>
      </c>
      <c r="AW195" s="13" t="s">
        <v>40</v>
      </c>
      <c r="AX195" s="13" t="s">
        <v>85</v>
      </c>
      <c r="AY195" s="258" t="s">
        <v>176</v>
      </c>
    </row>
    <row r="196" spans="1:65" s="2" customFormat="1" ht="33" customHeight="1">
      <c r="A196" s="37"/>
      <c r="B196" s="38"/>
      <c r="C196" s="229" t="s">
        <v>383</v>
      </c>
      <c r="D196" s="229" t="s">
        <v>177</v>
      </c>
      <c r="E196" s="230" t="s">
        <v>419</v>
      </c>
      <c r="F196" s="231" t="s">
        <v>420</v>
      </c>
      <c r="G196" s="232" t="s">
        <v>334</v>
      </c>
      <c r="H196" s="233">
        <v>4.792</v>
      </c>
      <c r="I196" s="234"/>
      <c r="J196" s="235">
        <f>ROUND(I196*H196,2)</f>
        <v>0</v>
      </c>
      <c r="K196" s="236"/>
      <c r="L196" s="43"/>
      <c r="M196" s="237" t="s">
        <v>1</v>
      </c>
      <c r="N196" s="238" t="s">
        <v>50</v>
      </c>
      <c r="O196" s="90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1" t="s">
        <v>196</v>
      </c>
      <c r="AT196" s="241" t="s">
        <v>177</v>
      </c>
      <c r="AU196" s="241" t="s">
        <v>95</v>
      </c>
      <c r="AY196" s="15" t="s">
        <v>176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5" t="s">
        <v>93</v>
      </c>
      <c r="BK196" s="242">
        <f>ROUND(I196*H196,2)</f>
        <v>0</v>
      </c>
      <c r="BL196" s="15" t="s">
        <v>196</v>
      </c>
      <c r="BM196" s="241" t="s">
        <v>421</v>
      </c>
    </row>
    <row r="197" spans="1:47" s="2" customFormat="1" ht="12">
      <c r="A197" s="37"/>
      <c r="B197" s="38"/>
      <c r="C197" s="39"/>
      <c r="D197" s="243" t="s">
        <v>183</v>
      </c>
      <c r="E197" s="39"/>
      <c r="F197" s="244" t="s">
        <v>422</v>
      </c>
      <c r="G197" s="39"/>
      <c r="H197" s="39"/>
      <c r="I197" s="245"/>
      <c r="J197" s="39"/>
      <c r="K197" s="39"/>
      <c r="L197" s="43"/>
      <c r="M197" s="246"/>
      <c r="N197" s="247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5" t="s">
        <v>183</v>
      </c>
      <c r="AU197" s="15" t="s">
        <v>95</v>
      </c>
    </row>
    <row r="198" spans="1:51" s="13" customFormat="1" ht="12">
      <c r="A198" s="13"/>
      <c r="B198" s="248"/>
      <c r="C198" s="249"/>
      <c r="D198" s="243" t="s">
        <v>246</v>
      </c>
      <c r="E198" s="250" t="s">
        <v>1</v>
      </c>
      <c r="F198" s="251" t="s">
        <v>1369</v>
      </c>
      <c r="G198" s="249"/>
      <c r="H198" s="252">
        <v>4.792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246</v>
      </c>
      <c r="AU198" s="258" t="s">
        <v>95</v>
      </c>
      <c r="AV198" s="13" t="s">
        <v>95</v>
      </c>
      <c r="AW198" s="13" t="s">
        <v>40</v>
      </c>
      <c r="AX198" s="13" t="s">
        <v>93</v>
      </c>
      <c r="AY198" s="258" t="s">
        <v>176</v>
      </c>
    </row>
    <row r="199" spans="1:65" s="2" customFormat="1" ht="37.8" customHeight="1">
      <c r="A199" s="37"/>
      <c r="B199" s="38"/>
      <c r="C199" s="229" t="s">
        <v>7</v>
      </c>
      <c r="D199" s="229" t="s">
        <v>177</v>
      </c>
      <c r="E199" s="230" t="s">
        <v>425</v>
      </c>
      <c r="F199" s="231" t="s">
        <v>426</v>
      </c>
      <c r="G199" s="232" t="s">
        <v>334</v>
      </c>
      <c r="H199" s="233">
        <v>23.96</v>
      </c>
      <c r="I199" s="234"/>
      <c r="J199" s="235">
        <f>ROUND(I199*H199,2)</f>
        <v>0</v>
      </c>
      <c r="K199" s="236"/>
      <c r="L199" s="43"/>
      <c r="M199" s="237" t="s">
        <v>1</v>
      </c>
      <c r="N199" s="238" t="s">
        <v>50</v>
      </c>
      <c r="O199" s="90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1" t="s">
        <v>196</v>
      </c>
      <c r="AT199" s="241" t="s">
        <v>177</v>
      </c>
      <c r="AU199" s="241" t="s">
        <v>95</v>
      </c>
      <c r="AY199" s="15" t="s">
        <v>176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5" t="s">
        <v>93</v>
      </c>
      <c r="BK199" s="242">
        <f>ROUND(I199*H199,2)</f>
        <v>0</v>
      </c>
      <c r="BL199" s="15" t="s">
        <v>196</v>
      </c>
      <c r="BM199" s="241" t="s">
        <v>427</v>
      </c>
    </row>
    <row r="200" spans="1:47" s="2" customFormat="1" ht="12">
      <c r="A200" s="37"/>
      <c r="B200" s="38"/>
      <c r="C200" s="39"/>
      <c r="D200" s="243" t="s">
        <v>183</v>
      </c>
      <c r="E200" s="39"/>
      <c r="F200" s="244" t="s">
        <v>428</v>
      </c>
      <c r="G200" s="39"/>
      <c r="H200" s="39"/>
      <c r="I200" s="245"/>
      <c r="J200" s="39"/>
      <c r="K200" s="39"/>
      <c r="L200" s="43"/>
      <c r="M200" s="246"/>
      <c r="N200" s="24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5" t="s">
        <v>183</v>
      </c>
      <c r="AU200" s="15" t="s">
        <v>95</v>
      </c>
    </row>
    <row r="201" spans="1:51" s="13" customFormat="1" ht="12">
      <c r="A201" s="13"/>
      <c r="B201" s="248"/>
      <c r="C201" s="249"/>
      <c r="D201" s="243" t="s">
        <v>246</v>
      </c>
      <c r="E201" s="250" t="s">
        <v>1</v>
      </c>
      <c r="F201" s="251" t="s">
        <v>1370</v>
      </c>
      <c r="G201" s="249"/>
      <c r="H201" s="252">
        <v>23.96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246</v>
      </c>
      <c r="AU201" s="258" t="s">
        <v>95</v>
      </c>
      <c r="AV201" s="13" t="s">
        <v>95</v>
      </c>
      <c r="AW201" s="13" t="s">
        <v>40</v>
      </c>
      <c r="AX201" s="13" t="s">
        <v>93</v>
      </c>
      <c r="AY201" s="258" t="s">
        <v>176</v>
      </c>
    </row>
    <row r="202" spans="1:65" s="2" customFormat="1" ht="37.8" customHeight="1">
      <c r="A202" s="37"/>
      <c r="B202" s="38"/>
      <c r="C202" s="229" t="s">
        <v>393</v>
      </c>
      <c r="D202" s="229" t="s">
        <v>177</v>
      </c>
      <c r="E202" s="230" t="s">
        <v>431</v>
      </c>
      <c r="F202" s="231" t="s">
        <v>432</v>
      </c>
      <c r="G202" s="232" t="s">
        <v>334</v>
      </c>
      <c r="H202" s="233">
        <v>6.248</v>
      </c>
      <c r="I202" s="234"/>
      <c r="J202" s="235">
        <f>ROUND(I202*H202,2)</f>
        <v>0</v>
      </c>
      <c r="K202" s="236"/>
      <c r="L202" s="43"/>
      <c r="M202" s="237" t="s">
        <v>1</v>
      </c>
      <c r="N202" s="238" t="s">
        <v>50</v>
      </c>
      <c r="O202" s="90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1" t="s">
        <v>196</v>
      </c>
      <c r="AT202" s="241" t="s">
        <v>177</v>
      </c>
      <c r="AU202" s="241" t="s">
        <v>95</v>
      </c>
      <c r="AY202" s="15" t="s">
        <v>176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5" t="s">
        <v>93</v>
      </c>
      <c r="BK202" s="242">
        <f>ROUND(I202*H202,2)</f>
        <v>0</v>
      </c>
      <c r="BL202" s="15" t="s">
        <v>196</v>
      </c>
      <c r="BM202" s="241" t="s">
        <v>1371</v>
      </c>
    </row>
    <row r="203" spans="1:47" s="2" customFormat="1" ht="12">
      <c r="A203" s="37"/>
      <c r="B203" s="38"/>
      <c r="C203" s="39"/>
      <c r="D203" s="243" t="s">
        <v>183</v>
      </c>
      <c r="E203" s="39"/>
      <c r="F203" s="244" t="s">
        <v>434</v>
      </c>
      <c r="G203" s="39"/>
      <c r="H203" s="39"/>
      <c r="I203" s="245"/>
      <c r="J203" s="39"/>
      <c r="K203" s="39"/>
      <c r="L203" s="43"/>
      <c r="M203" s="246"/>
      <c r="N203" s="24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5" t="s">
        <v>183</v>
      </c>
      <c r="AU203" s="15" t="s">
        <v>95</v>
      </c>
    </row>
    <row r="204" spans="1:51" s="13" customFormat="1" ht="12">
      <c r="A204" s="13"/>
      <c r="B204" s="248"/>
      <c r="C204" s="249"/>
      <c r="D204" s="243" t="s">
        <v>246</v>
      </c>
      <c r="E204" s="250" t="s">
        <v>1</v>
      </c>
      <c r="F204" s="251" t="s">
        <v>1360</v>
      </c>
      <c r="G204" s="249"/>
      <c r="H204" s="252">
        <v>7.296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8" t="s">
        <v>246</v>
      </c>
      <c r="AU204" s="258" t="s">
        <v>95</v>
      </c>
      <c r="AV204" s="13" t="s">
        <v>95</v>
      </c>
      <c r="AW204" s="13" t="s">
        <v>40</v>
      </c>
      <c r="AX204" s="13" t="s">
        <v>85</v>
      </c>
      <c r="AY204" s="258" t="s">
        <v>176</v>
      </c>
    </row>
    <row r="205" spans="1:51" s="13" customFormat="1" ht="12">
      <c r="A205" s="13"/>
      <c r="B205" s="248"/>
      <c r="C205" s="249"/>
      <c r="D205" s="243" t="s">
        <v>246</v>
      </c>
      <c r="E205" s="250" t="s">
        <v>1</v>
      </c>
      <c r="F205" s="251" t="s">
        <v>1372</v>
      </c>
      <c r="G205" s="249"/>
      <c r="H205" s="252">
        <v>-1.048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8" t="s">
        <v>246</v>
      </c>
      <c r="AU205" s="258" t="s">
        <v>95</v>
      </c>
      <c r="AV205" s="13" t="s">
        <v>95</v>
      </c>
      <c r="AW205" s="13" t="s">
        <v>40</v>
      </c>
      <c r="AX205" s="13" t="s">
        <v>85</v>
      </c>
      <c r="AY205" s="258" t="s">
        <v>176</v>
      </c>
    </row>
    <row r="206" spans="1:65" s="2" customFormat="1" ht="37.8" customHeight="1">
      <c r="A206" s="37"/>
      <c r="B206" s="38"/>
      <c r="C206" s="229" t="s">
        <v>400</v>
      </c>
      <c r="D206" s="229" t="s">
        <v>177</v>
      </c>
      <c r="E206" s="230" t="s">
        <v>436</v>
      </c>
      <c r="F206" s="231" t="s">
        <v>437</v>
      </c>
      <c r="G206" s="232" t="s">
        <v>334</v>
      </c>
      <c r="H206" s="233">
        <v>31.24</v>
      </c>
      <c r="I206" s="234"/>
      <c r="J206" s="235">
        <f>ROUND(I206*H206,2)</f>
        <v>0</v>
      </c>
      <c r="K206" s="236"/>
      <c r="L206" s="43"/>
      <c r="M206" s="237" t="s">
        <v>1</v>
      </c>
      <c r="N206" s="238" t="s">
        <v>50</v>
      </c>
      <c r="O206" s="90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1" t="s">
        <v>196</v>
      </c>
      <c r="AT206" s="241" t="s">
        <v>177</v>
      </c>
      <c r="AU206" s="241" t="s">
        <v>95</v>
      </c>
      <c r="AY206" s="15" t="s">
        <v>176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5" t="s">
        <v>93</v>
      </c>
      <c r="BK206" s="242">
        <f>ROUND(I206*H206,2)</f>
        <v>0</v>
      </c>
      <c r="BL206" s="15" t="s">
        <v>196</v>
      </c>
      <c r="BM206" s="241" t="s">
        <v>1373</v>
      </c>
    </row>
    <row r="207" spans="1:47" s="2" customFormat="1" ht="12">
      <c r="A207" s="37"/>
      <c r="B207" s="38"/>
      <c r="C207" s="39"/>
      <c r="D207" s="243" t="s">
        <v>183</v>
      </c>
      <c r="E207" s="39"/>
      <c r="F207" s="244" t="s">
        <v>439</v>
      </c>
      <c r="G207" s="39"/>
      <c r="H207" s="39"/>
      <c r="I207" s="245"/>
      <c r="J207" s="39"/>
      <c r="K207" s="39"/>
      <c r="L207" s="43"/>
      <c r="M207" s="246"/>
      <c r="N207" s="24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183</v>
      </c>
      <c r="AU207" s="15" t="s">
        <v>95</v>
      </c>
    </row>
    <row r="208" spans="1:51" s="13" customFormat="1" ht="12">
      <c r="A208" s="13"/>
      <c r="B208" s="248"/>
      <c r="C208" s="249"/>
      <c r="D208" s="243" t="s">
        <v>246</v>
      </c>
      <c r="E208" s="250" t="s">
        <v>1</v>
      </c>
      <c r="F208" s="251" t="s">
        <v>1374</v>
      </c>
      <c r="G208" s="249"/>
      <c r="H208" s="252">
        <v>36.48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246</v>
      </c>
      <c r="AU208" s="258" t="s">
        <v>95</v>
      </c>
      <c r="AV208" s="13" t="s">
        <v>95</v>
      </c>
      <c r="AW208" s="13" t="s">
        <v>40</v>
      </c>
      <c r="AX208" s="13" t="s">
        <v>85</v>
      </c>
      <c r="AY208" s="258" t="s">
        <v>176</v>
      </c>
    </row>
    <row r="209" spans="1:51" s="13" customFormat="1" ht="12">
      <c r="A209" s="13"/>
      <c r="B209" s="248"/>
      <c r="C209" s="249"/>
      <c r="D209" s="243" t="s">
        <v>246</v>
      </c>
      <c r="E209" s="250" t="s">
        <v>1</v>
      </c>
      <c r="F209" s="251" t="s">
        <v>1375</v>
      </c>
      <c r="G209" s="249"/>
      <c r="H209" s="252">
        <v>-5.24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246</v>
      </c>
      <c r="AU209" s="258" t="s">
        <v>95</v>
      </c>
      <c r="AV209" s="13" t="s">
        <v>95</v>
      </c>
      <c r="AW209" s="13" t="s">
        <v>40</v>
      </c>
      <c r="AX209" s="13" t="s">
        <v>85</v>
      </c>
      <c r="AY209" s="258" t="s">
        <v>176</v>
      </c>
    </row>
    <row r="210" spans="1:65" s="2" customFormat="1" ht="16.5" customHeight="1">
      <c r="A210" s="37"/>
      <c r="B210" s="38"/>
      <c r="C210" s="229" t="s">
        <v>407</v>
      </c>
      <c r="D210" s="229" t="s">
        <v>177</v>
      </c>
      <c r="E210" s="230" t="s">
        <v>441</v>
      </c>
      <c r="F210" s="231" t="s">
        <v>442</v>
      </c>
      <c r="G210" s="232" t="s">
        <v>334</v>
      </c>
      <c r="H210" s="233">
        <v>11.04</v>
      </c>
      <c r="I210" s="234"/>
      <c r="J210" s="235">
        <f>ROUND(I210*H210,2)</f>
        <v>0</v>
      </c>
      <c r="K210" s="236"/>
      <c r="L210" s="43"/>
      <c r="M210" s="237" t="s">
        <v>1</v>
      </c>
      <c r="N210" s="238" t="s">
        <v>50</v>
      </c>
      <c r="O210" s="90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1" t="s">
        <v>196</v>
      </c>
      <c r="AT210" s="241" t="s">
        <v>177</v>
      </c>
      <c r="AU210" s="241" t="s">
        <v>95</v>
      </c>
      <c r="AY210" s="15" t="s">
        <v>176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5" t="s">
        <v>93</v>
      </c>
      <c r="BK210" s="242">
        <f>ROUND(I210*H210,2)</f>
        <v>0</v>
      </c>
      <c r="BL210" s="15" t="s">
        <v>196</v>
      </c>
      <c r="BM210" s="241" t="s">
        <v>443</v>
      </c>
    </row>
    <row r="211" spans="1:47" s="2" customFormat="1" ht="12">
      <c r="A211" s="37"/>
      <c r="B211" s="38"/>
      <c r="C211" s="39"/>
      <c r="D211" s="243" t="s">
        <v>183</v>
      </c>
      <c r="E211" s="39"/>
      <c r="F211" s="244" t="s">
        <v>444</v>
      </c>
      <c r="G211" s="39"/>
      <c r="H211" s="39"/>
      <c r="I211" s="245"/>
      <c r="J211" s="39"/>
      <c r="K211" s="39"/>
      <c r="L211" s="43"/>
      <c r="M211" s="246"/>
      <c r="N211" s="24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5" t="s">
        <v>183</v>
      </c>
      <c r="AU211" s="15" t="s">
        <v>95</v>
      </c>
    </row>
    <row r="212" spans="1:51" s="13" customFormat="1" ht="12">
      <c r="A212" s="13"/>
      <c r="B212" s="248"/>
      <c r="C212" s="249"/>
      <c r="D212" s="243" t="s">
        <v>246</v>
      </c>
      <c r="E212" s="250" t="s">
        <v>1</v>
      </c>
      <c r="F212" s="251" t="s">
        <v>1376</v>
      </c>
      <c r="G212" s="249"/>
      <c r="H212" s="252">
        <v>11.04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246</v>
      </c>
      <c r="AU212" s="258" t="s">
        <v>95</v>
      </c>
      <c r="AV212" s="13" t="s">
        <v>95</v>
      </c>
      <c r="AW212" s="13" t="s">
        <v>40</v>
      </c>
      <c r="AX212" s="13" t="s">
        <v>93</v>
      </c>
      <c r="AY212" s="258" t="s">
        <v>176</v>
      </c>
    </row>
    <row r="213" spans="1:65" s="2" customFormat="1" ht="33" customHeight="1">
      <c r="A213" s="37"/>
      <c r="B213" s="38"/>
      <c r="C213" s="229" t="s">
        <v>412</v>
      </c>
      <c r="D213" s="229" t="s">
        <v>177</v>
      </c>
      <c r="E213" s="230" t="s">
        <v>447</v>
      </c>
      <c r="F213" s="231" t="s">
        <v>448</v>
      </c>
      <c r="G213" s="232" t="s">
        <v>323</v>
      </c>
      <c r="H213" s="233">
        <v>22.08</v>
      </c>
      <c r="I213" s="234"/>
      <c r="J213" s="235">
        <f>ROUND(I213*H213,2)</f>
        <v>0</v>
      </c>
      <c r="K213" s="236"/>
      <c r="L213" s="43"/>
      <c r="M213" s="237" t="s">
        <v>1</v>
      </c>
      <c r="N213" s="238" t="s">
        <v>50</v>
      </c>
      <c r="O213" s="90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1" t="s">
        <v>196</v>
      </c>
      <c r="AT213" s="241" t="s">
        <v>177</v>
      </c>
      <c r="AU213" s="241" t="s">
        <v>95</v>
      </c>
      <c r="AY213" s="15" t="s">
        <v>176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5" t="s">
        <v>93</v>
      </c>
      <c r="BK213" s="242">
        <f>ROUND(I213*H213,2)</f>
        <v>0</v>
      </c>
      <c r="BL213" s="15" t="s">
        <v>196</v>
      </c>
      <c r="BM213" s="241" t="s">
        <v>449</v>
      </c>
    </row>
    <row r="214" spans="1:47" s="2" customFormat="1" ht="12">
      <c r="A214" s="37"/>
      <c r="B214" s="38"/>
      <c r="C214" s="39"/>
      <c r="D214" s="243" t="s">
        <v>183</v>
      </c>
      <c r="E214" s="39"/>
      <c r="F214" s="244" t="s">
        <v>450</v>
      </c>
      <c r="G214" s="39"/>
      <c r="H214" s="39"/>
      <c r="I214" s="245"/>
      <c r="J214" s="39"/>
      <c r="K214" s="39"/>
      <c r="L214" s="43"/>
      <c r="M214" s="246"/>
      <c r="N214" s="24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5" t="s">
        <v>183</v>
      </c>
      <c r="AU214" s="15" t="s">
        <v>95</v>
      </c>
    </row>
    <row r="215" spans="1:51" s="13" customFormat="1" ht="12">
      <c r="A215" s="13"/>
      <c r="B215" s="248"/>
      <c r="C215" s="249"/>
      <c r="D215" s="243" t="s">
        <v>246</v>
      </c>
      <c r="E215" s="250" t="s">
        <v>1</v>
      </c>
      <c r="F215" s="251" t="s">
        <v>1377</v>
      </c>
      <c r="G215" s="249"/>
      <c r="H215" s="252">
        <v>22.08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246</v>
      </c>
      <c r="AU215" s="258" t="s">
        <v>95</v>
      </c>
      <c r="AV215" s="13" t="s">
        <v>95</v>
      </c>
      <c r="AW215" s="13" t="s">
        <v>40</v>
      </c>
      <c r="AX215" s="13" t="s">
        <v>93</v>
      </c>
      <c r="AY215" s="258" t="s">
        <v>176</v>
      </c>
    </row>
    <row r="216" spans="1:65" s="2" customFormat="1" ht="24.15" customHeight="1">
      <c r="A216" s="37"/>
      <c r="B216" s="38"/>
      <c r="C216" s="229" t="s">
        <v>418</v>
      </c>
      <c r="D216" s="229" t="s">
        <v>177</v>
      </c>
      <c r="E216" s="230" t="s">
        <v>453</v>
      </c>
      <c r="F216" s="231" t="s">
        <v>454</v>
      </c>
      <c r="G216" s="232" t="s">
        <v>334</v>
      </c>
      <c r="H216" s="233">
        <v>6.46</v>
      </c>
      <c r="I216" s="234"/>
      <c r="J216" s="235">
        <f>ROUND(I216*H216,2)</f>
        <v>0</v>
      </c>
      <c r="K216" s="236"/>
      <c r="L216" s="43"/>
      <c r="M216" s="237" t="s">
        <v>1</v>
      </c>
      <c r="N216" s="238" t="s">
        <v>50</v>
      </c>
      <c r="O216" s="90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1" t="s">
        <v>196</v>
      </c>
      <c r="AT216" s="241" t="s">
        <v>177</v>
      </c>
      <c r="AU216" s="241" t="s">
        <v>95</v>
      </c>
      <c r="AY216" s="15" t="s">
        <v>176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5" t="s">
        <v>93</v>
      </c>
      <c r="BK216" s="242">
        <f>ROUND(I216*H216,2)</f>
        <v>0</v>
      </c>
      <c r="BL216" s="15" t="s">
        <v>196</v>
      </c>
      <c r="BM216" s="241" t="s">
        <v>455</v>
      </c>
    </row>
    <row r="217" spans="1:47" s="2" customFormat="1" ht="12">
      <c r="A217" s="37"/>
      <c r="B217" s="38"/>
      <c r="C217" s="39"/>
      <c r="D217" s="243" t="s">
        <v>183</v>
      </c>
      <c r="E217" s="39"/>
      <c r="F217" s="244" t="s">
        <v>456</v>
      </c>
      <c r="G217" s="39"/>
      <c r="H217" s="39"/>
      <c r="I217" s="245"/>
      <c r="J217" s="39"/>
      <c r="K217" s="39"/>
      <c r="L217" s="43"/>
      <c r="M217" s="246"/>
      <c r="N217" s="24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5" t="s">
        <v>183</v>
      </c>
      <c r="AU217" s="15" t="s">
        <v>95</v>
      </c>
    </row>
    <row r="218" spans="1:51" s="13" customFormat="1" ht="12">
      <c r="A218" s="13"/>
      <c r="B218" s="248"/>
      <c r="C218" s="249"/>
      <c r="D218" s="243" t="s">
        <v>246</v>
      </c>
      <c r="E218" s="250" t="s">
        <v>1</v>
      </c>
      <c r="F218" s="251" t="s">
        <v>1378</v>
      </c>
      <c r="G218" s="249"/>
      <c r="H218" s="252">
        <v>18.24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246</v>
      </c>
      <c r="AU218" s="258" t="s">
        <v>95</v>
      </c>
      <c r="AV218" s="13" t="s">
        <v>95</v>
      </c>
      <c r="AW218" s="13" t="s">
        <v>40</v>
      </c>
      <c r="AX218" s="13" t="s">
        <v>85</v>
      </c>
      <c r="AY218" s="258" t="s">
        <v>176</v>
      </c>
    </row>
    <row r="219" spans="1:51" s="13" customFormat="1" ht="12">
      <c r="A219" s="13"/>
      <c r="B219" s="248"/>
      <c r="C219" s="249"/>
      <c r="D219" s="243" t="s">
        <v>246</v>
      </c>
      <c r="E219" s="250" t="s">
        <v>1</v>
      </c>
      <c r="F219" s="251" t="s">
        <v>1379</v>
      </c>
      <c r="G219" s="249"/>
      <c r="H219" s="252">
        <v>-6.5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8" t="s">
        <v>246</v>
      </c>
      <c r="AU219" s="258" t="s">
        <v>95</v>
      </c>
      <c r="AV219" s="13" t="s">
        <v>95</v>
      </c>
      <c r="AW219" s="13" t="s">
        <v>40</v>
      </c>
      <c r="AX219" s="13" t="s">
        <v>85</v>
      </c>
      <c r="AY219" s="258" t="s">
        <v>176</v>
      </c>
    </row>
    <row r="220" spans="1:51" s="13" customFormat="1" ht="12">
      <c r="A220" s="13"/>
      <c r="B220" s="248"/>
      <c r="C220" s="249"/>
      <c r="D220" s="243" t="s">
        <v>246</v>
      </c>
      <c r="E220" s="250" t="s">
        <v>1</v>
      </c>
      <c r="F220" s="251" t="s">
        <v>1380</v>
      </c>
      <c r="G220" s="249"/>
      <c r="H220" s="252">
        <v>-5.28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246</v>
      </c>
      <c r="AU220" s="258" t="s">
        <v>95</v>
      </c>
      <c r="AV220" s="13" t="s">
        <v>95</v>
      </c>
      <c r="AW220" s="13" t="s">
        <v>40</v>
      </c>
      <c r="AX220" s="13" t="s">
        <v>85</v>
      </c>
      <c r="AY220" s="258" t="s">
        <v>176</v>
      </c>
    </row>
    <row r="221" spans="1:65" s="2" customFormat="1" ht="24.15" customHeight="1">
      <c r="A221" s="37"/>
      <c r="B221" s="38"/>
      <c r="C221" s="229" t="s">
        <v>424</v>
      </c>
      <c r="D221" s="229" t="s">
        <v>177</v>
      </c>
      <c r="E221" s="230" t="s">
        <v>462</v>
      </c>
      <c r="F221" s="231" t="s">
        <v>463</v>
      </c>
      <c r="G221" s="232" t="s">
        <v>334</v>
      </c>
      <c r="H221" s="233">
        <v>4.637</v>
      </c>
      <c r="I221" s="234"/>
      <c r="J221" s="235">
        <f>ROUND(I221*H221,2)</f>
        <v>0</v>
      </c>
      <c r="K221" s="236"/>
      <c r="L221" s="43"/>
      <c r="M221" s="237" t="s">
        <v>1</v>
      </c>
      <c r="N221" s="238" t="s">
        <v>50</v>
      </c>
      <c r="O221" s="90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1" t="s">
        <v>196</v>
      </c>
      <c r="AT221" s="241" t="s">
        <v>177</v>
      </c>
      <c r="AU221" s="241" t="s">
        <v>95</v>
      </c>
      <c r="AY221" s="15" t="s">
        <v>176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5" t="s">
        <v>93</v>
      </c>
      <c r="BK221" s="242">
        <f>ROUND(I221*H221,2)</f>
        <v>0</v>
      </c>
      <c r="BL221" s="15" t="s">
        <v>196</v>
      </c>
      <c r="BM221" s="241" t="s">
        <v>1381</v>
      </c>
    </row>
    <row r="222" spans="1:47" s="2" customFormat="1" ht="12">
      <c r="A222" s="37"/>
      <c r="B222" s="38"/>
      <c r="C222" s="39"/>
      <c r="D222" s="243" t="s">
        <v>183</v>
      </c>
      <c r="E222" s="39"/>
      <c r="F222" s="244" t="s">
        <v>465</v>
      </c>
      <c r="G222" s="39"/>
      <c r="H222" s="39"/>
      <c r="I222" s="245"/>
      <c r="J222" s="39"/>
      <c r="K222" s="39"/>
      <c r="L222" s="43"/>
      <c r="M222" s="246"/>
      <c r="N222" s="24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5" t="s">
        <v>183</v>
      </c>
      <c r="AU222" s="15" t="s">
        <v>95</v>
      </c>
    </row>
    <row r="223" spans="1:51" s="13" customFormat="1" ht="12">
      <c r="A223" s="13"/>
      <c r="B223" s="248"/>
      <c r="C223" s="249"/>
      <c r="D223" s="243" t="s">
        <v>246</v>
      </c>
      <c r="E223" s="250" t="s">
        <v>1</v>
      </c>
      <c r="F223" s="251" t="s">
        <v>1382</v>
      </c>
      <c r="G223" s="249"/>
      <c r="H223" s="252">
        <v>0.237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8" t="s">
        <v>246</v>
      </c>
      <c r="AU223" s="258" t="s">
        <v>95</v>
      </c>
      <c r="AV223" s="13" t="s">
        <v>95</v>
      </c>
      <c r="AW223" s="13" t="s">
        <v>40</v>
      </c>
      <c r="AX223" s="13" t="s">
        <v>85</v>
      </c>
      <c r="AY223" s="258" t="s">
        <v>176</v>
      </c>
    </row>
    <row r="224" spans="1:51" s="13" customFormat="1" ht="12">
      <c r="A224" s="13"/>
      <c r="B224" s="248"/>
      <c r="C224" s="249"/>
      <c r="D224" s="243" t="s">
        <v>246</v>
      </c>
      <c r="E224" s="250" t="s">
        <v>1</v>
      </c>
      <c r="F224" s="251" t="s">
        <v>1383</v>
      </c>
      <c r="G224" s="249"/>
      <c r="H224" s="252">
        <v>4.4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246</v>
      </c>
      <c r="AU224" s="258" t="s">
        <v>95</v>
      </c>
      <c r="AV224" s="13" t="s">
        <v>95</v>
      </c>
      <c r="AW224" s="13" t="s">
        <v>40</v>
      </c>
      <c r="AX224" s="13" t="s">
        <v>85</v>
      </c>
      <c r="AY224" s="258" t="s">
        <v>176</v>
      </c>
    </row>
    <row r="225" spans="1:65" s="2" customFormat="1" ht="16.5" customHeight="1">
      <c r="A225" s="37"/>
      <c r="B225" s="38"/>
      <c r="C225" s="263" t="s">
        <v>430</v>
      </c>
      <c r="D225" s="263" t="s">
        <v>320</v>
      </c>
      <c r="E225" s="264" t="s">
        <v>321</v>
      </c>
      <c r="F225" s="265" t="s">
        <v>322</v>
      </c>
      <c r="G225" s="266" t="s">
        <v>323</v>
      </c>
      <c r="H225" s="267">
        <v>9.274</v>
      </c>
      <c r="I225" s="268"/>
      <c r="J225" s="269">
        <f>ROUND(I225*H225,2)</f>
        <v>0</v>
      </c>
      <c r="K225" s="270"/>
      <c r="L225" s="271"/>
      <c r="M225" s="272" t="s">
        <v>1</v>
      </c>
      <c r="N225" s="273" t="s">
        <v>50</v>
      </c>
      <c r="O225" s="90"/>
      <c r="P225" s="239">
        <f>O225*H225</f>
        <v>0</v>
      </c>
      <c r="Q225" s="239">
        <v>1</v>
      </c>
      <c r="R225" s="239">
        <f>Q225*H225</f>
        <v>9.274</v>
      </c>
      <c r="S225" s="239">
        <v>0</v>
      </c>
      <c r="T225" s="24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1" t="s">
        <v>213</v>
      </c>
      <c r="AT225" s="241" t="s">
        <v>320</v>
      </c>
      <c r="AU225" s="241" t="s">
        <v>95</v>
      </c>
      <c r="AY225" s="15" t="s">
        <v>176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5" t="s">
        <v>93</v>
      </c>
      <c r="BK225" s="242">
        <f>ROUND(I225*H225,2)</f>
        <v>0</v>
      </c>
      <c r="BL225" s="15" t="s">
        <v>196</v>
      </c>
      <c r="BM225" s="241" t="s">
        <v>324</v>
      </c>
    </row>
    <row r="226" spans="1:47" s="2" customFormat="1" ht="12">
      <c r="A226" s="37"/>
      <c r="B226" s="38"/>
      <c r="C226" s="39"/>
      <c r="D226" s="243" t="s">
        <v>183</v>
      </c>
      <c r="E226" s="39"/>
      <c r="F226" s="244" t="s">
        <v>322</v>
      </c>
      <c r="G226" s="39"/>
      <c r="H226" s="39"/>
      <c r="I226" s="245"/>
      <c r="J226" s="39"/>
      <c r="K226" s="39"/>
      <c r="L226" s="43"/>
      <c r="M226" s="246"/>
      <c r="N226" s="24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5" t="s">
        <v>183</v>
      </c>
      <c r="AU226" s="15" t="s">
        <v>95</v>
      </c>
    </row>
    <row r="227" spans="1:51" s="13" customFormat="1" ht="12">
      <c r="A227" s="13"/>
      <c r="B227" s="248"/>
      <c r="C227" s="249"/>
      <c r="D227" s="243" t="s">
        <v>246</v>
      </c>
      <c r="E227" s="250" t="s">
        <v>1</v>
      </c>
      <c r="F227" s="251" t="s">
        <v>1384</v>
      </c>
      <c r="G227" s="249"/>
      <c r="H227" s="252">
        <v>-1.286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8" t="s">
        <v>246</v>
      </c>
      <c r="AU227" s="258" t="s">
        <v>95</v>
      </c>
      <c r="AV227" s="13" t="s">
        <v>95</v>
      </c>
      <c r="AW227" s="13" t="s">
        <v>40</v>
      </c>
      <c r="AX227" s="13" t="s">
        <v>85</v>
      </c>
      <c r="AY227" s="258" t="s">
        <v>176</v>
      </c>
    </row>
    <row r="228" spans="1:51" s="13" customFormat="1" ht="12">
      <c r="A228" s="13"/>
      <c r="B228" s="248"/>
      <c r="C228" s="249"/>
      <c r="D228" s="243" t="s">
        <v>246</v>
      </c>
      <c r="E228" s="250" t="s">
        <v>1</v>
      </c>
      <c r="F228" s="251" t="s">
        <v>1385</v>
      </c>
      <c r="G228" s="249"/>
      <c r="H228" s="252">
        <v>10.56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246</v>
      </c>
      <c r="AU228" s="258" t="s">
        <v>95</v>
      </c>
      <c r="AV228" s="13" t="s">
        <v>95</v>
      </c>
      <c r="AW228" s="13" t="s">
        <v>40</v>
      </c>
      <c r="AX228" s="13" t="s">
        <v>85</v>
      </c>
      <c r="AY228" s="258" t="s">
        <v>176</v>
      </c>
    </row>
    <row r="229" spans="1:63" s="12" customFormat="1" ht="22.8" customHeight="1">
      <c r="A229" s="12"/>
      <c r="B229" s="213"/>
      <c r="C229" s="214"/>
      <c r="D229" s="215" t="s">
        <v>84</v>
      </c>
      <c r="E229" s="227" t="s">
        <v>129</v>
      </c>
      <c r="F229" s="227" t="s">
        <v>486</v>
      </c>
      <c r="G229" s="214"/>
      <c r="H229" s="214"/>
      <c r="I229" s="217"/>
      <c r="J229" s="228">
        <f>BK229</f>
        <v>0</v>
      </c>
      <c r="K229" s="214"/>
      <c r="L229" s="219"/>
      <c r="M229" s="220"/>
      <c r="N229" s="221"/>
      <c r="O229" s="221"/>
      <c r="P229" s="222">
        <f>SUM(P230:P232)</f>
        <v>0</v>
      </c>
      <c r="Q229" s="221"/>
      <c r="R229" s="222">
        <f>SUM(R230:R232)</f>
        <v>0</v>
      </c>
      <c r="S229" s="221"/>
      <c r="T229" s="223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4" t="s">
        <v>93</v>
      </c>
      <c r="AT229" s="225" t="s">
        <v>84</v>
      </c>
      <c r="AU229" s="225" t="s">
        <v>93</v>
      </c>
      <c r="AY229" s="224" t="s">
        <v>176</v>
      </c>
      <c r="BK229" s="226">
        <f>SUM(BK230:BK232)</f>
        <v>0</v>
      </c>
    </row>
    <row r="230" spans="1:65" s="2" customFormat="1" ht="21.75" customHeight="1">
      <c r="A230" s="37"/>
      <c r="B230" s="38"/>
      <c r="C230" s="229" t="s">
        <v>435</v>
      </c>
      <c r="D230" s="229" t="s">
        <v>177</v>
      </c>
      <c r="E230" s="230" t="s">
        <v>488</v>
      </c>
      <c r="F230" s="231" t="s">
        <v>489</v>
      </c>
      <c r="G230" s="232" t="s">
        <v>300</v>
      </c>
      <c r="H230" s="233">
        <v>8</v>
      </c>
      <c r="I230" s="234"/>
      <c r="J230" s="235">
        <f>ROUND(I230*H230,2)</f>
        <v>0</v>
      </c>
      <c r="K230" s="236"/>
      <c r="L230" s="43"/>
      <c r="M230" s="237" t="s">
        <v>1</v>
      </c>
      <c r="N230" s="238" t="s">
        <v>50</v>
      </c>
      <c r="O230" s="90"/>
      <c r="P230" s="239">
        <f>O230*H230</f>
        <v>0</v>
      </c>
      <c r="Q230" s="239">
        <v>0</v>
      </c>
      <c r="R230" s="239">
        <f>Q230*H230</f>
        <v>0</v>
      </c>
      <c r="S230" s="239">
        <v>0</v>
      </c>
      <c r="T230" s="24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1" t="s">
        <v>196</v>
      </c>
      <c r="AT230" s="241" t="s">
        <v>177</v>
      </c>
      <c r="AU230" s="241" t="s">
        <v>95</v>
      </c>
      <c r="AY230" s="15" t="s">
        <v>176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5" t="s">
        <v>93</v>
      </c>
      <c r="BK230" s="242">
        <f>ROUND(I230*H230,2)</f>
        <v>0</v>
      </c>
      <c r="BL230" s="15" t="s">
        <v>196</v>
      </c>
      <c r="BM230" s="241" t="s">
        <v>490</v>
      </c>
    </row>
    <row r="231" spans="1:47" s="2" customFormat="1" ht="12">
      <c r="A231" s="37"/>
      <c r="B231" s="38"/>
      <c r="C231" s="39"/>
      <c r="D231" s="243" t="s">
        <v>183</v>
      </c>
      <c r="E231" s="39"/>
      <c r="F231" s="244" t="s">
        <v>491</v>
      </c>
      <c r="G231" s="39"/>
      <c r="H231" s="39"/>
      <c r="I231" s="245"/>
      <c r="J231" s="39"/>
      <c r="K231" s="39"/>
      <c r="L231" s="43"/>
      <c r="M231" s="246"/>
      <c r="N231" s="24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183</v>
      </c>
      <c r="AU231" s="15" t="s">
        <v>95</v>
      </c>
    </row>
    <row r="232" spans="1:51" s="13" customFormat="1" ht="12">
      <c r="A232" s="13"/>
      <c r="B232" s="248"/>
      <c r="C232" s="249"/>
      <c r="D232" s="243" t="s">
        <v>246</v>
      </c>
      <c r="E232" s="250" t="s">
        <v>1</v>
      </c>
      <c r="F232" s="251" t="s">
        <v>213</v>
      </c>
      <c r="G232" s="249"/>
      <c r="H232" s="252">
        <v>8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8" t="s">
        <v>246</v>
      </c>
      <c r="AU232" s="258" t="s">
        <v>95</v>
      </c>
      <c r="AV232" s="13" t="s">
        <v>95</v>
      </c>
      <c r="AW232" s="13" t="s">
        <v>40</v>
      </c>
      <c r="AX232" s="13" t="s">
        <v>93</v>
      </c>
      <c r="AY232" s="258" t="s">
        <v>176</v>
      </c>
    </row>
    <row r="233" spans="1:63" s="12" customFormat="1" ht="22.8" customHeight="1">
      <c r="A233" s="12"/>
      <c r="B233" s="213"/>
      <c r="C233" s="214"/>
      <c r="D233" s="215" t="s">
        <v>84</v>
      </c>
      <c r="E233" s="227" t="s">
        <v>196</v>
      </c>
      <c r="F233" s="227" t="s">
        <v>493</v>
      </c>
      <c r="G233" s="214"/>
      <c r="H233" s="214"/>
      <c r="I233" s="217"/>
      <c r="J233" s="228">
        <f>BK233</f>
        <v>0</v>
      </c>
      <c r="K233" s="214"/>
      <c r="L233" s="219"/>
      <c r="M233" s="220"/>
      <c r="N233" s="221"/>
      <c r="O233" s="221"/>
      <c r="P233" s="222">
        <f>SUM(P234:P239)</f>
        <v>0</v>
      </c>
      <c r="Q233" s="221"/>
      <c r="R233" s="222">
        <f>SUM(R234:R239)</f>
        <v>1.8151392</v>
      </c>
      <c r="S233" s="221"/>
      <c r="T233" s="223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4" t="s">
        <v>93</v>
      </c>
      <c r="AT233" s="225" t="s">
        <v>84</v>
      </c>
      <c r="AU233" s="225" t="s">
        <v>93</v>
      </c>
      <c r="AY233" s="224" t="s">
        <v>176</v>
      </c>
      <c r="BK233" s="226">
        <f>SUM(BK234:BK239)</f>
        <v>0</v>
      </c>
    </row>
    <row r="234" spans="1:65" s="2" customFormat="1" ht="16.5" customHeight="1">
      <c r="A234" s="37"/>
      <c r="B234" s="38"/>
      <c r="C234" s="229" t="s">
        <v>319</v>
      </c>
      <c r="D234" s="229" t="s">
        <v>177</v>
      </c>
      <c r="E234" s="230" t="s">
        <v>495</v>
      </c>
      <c r="F234" s="231" t="s">
        <v>496</v>
      </c>
      <c r="G234" s="232" t="s">
        <v>300</v>
      </c>
      <c r="H234" s="233">
        <v>8</v>
      </c>
      <c r="I234" s="234"/>
      <c r="J234" s="235">
        <f>ROUND(I234*H234,2)</f>
        <v>0</v>
      </c>
      <c r="K234" s="236"/>
      <c r="L234" s="43"/>
      <c r="M234" s="237" t="s">
        <v>1</v>
      </c>
      <c r="N234" s="238" t="s">
        <v>50</v>
      </c>
      <c r="O234" s="90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1" t="s">
        <v>196</v>
      </c>
      <c r="AT234" s="241" t="s">
        <v>177</v>
      </c>
      <c r="AU234" s="241" t="s">
        <v>95</v>
      </c>
      <c r="AY234" s="15" t="s">
        <v>176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5" t="s">
        <v>93</v>
      </c>
      <c r="BK234" s="242">
        <f>ROUND(I234*H234,2)</f>
        <v>0</v>
      </c>
      <c r="BL234" s="15" t="s">
        <v>196</v>
      </c>
      <c r="BM234" s="241" t="s">
        <v>497</v>
      </c>
    </row>
    <row r="235" spans="1:47" s="2" customFormat="1" ht="12">
      <c r="A235" s="37"/>
      <c r="B235" s="38"/>
      <c r="C235" s="39"/>
      <c r="D235" s="243" t="s">
        <v>183</v>
      </c>
      <c r="E235" s="39"/>
      <c r="F235" s="244" t="s">
        <v>498</v>
      </c>
      <c r="G235" s="39"/>
      <c r="H235" s="39"/>
      <c r="I235" s="245"/>
      <c r="J235" s="39"/>
      <c r="K235" s="39"/>
      <c r="L235" s="43"/>
      <c r="M235" s="246"/>
      <c r="N235" s="24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5" t="s">
        <v>183</v>
      </c>
      <c r="AU235" s="15" t="s">
        <v>95</v>
      </c>
    </row>
    <row r="236" spans="1:51" s="13" customFormat="1" ht="12">
      <c r="A236" s="13"/>
      <c r="B236" s="248"/>
      <c r="C236" s="249"/>
      <c r="D236" s="243" t="s">
        <v>246</v>
      </c>
      <c r="E236" s="250" t="s">
        <v>1</v>
      </c>
      <c r="F236" s="251" t="s">
        <v>213</v>
      </c>
      <c r="G236" s="249"/>
      <c r="H236" s="252">
        <v>8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8" t="s">
        <v>246</v>
      </c>
      <c r="AU236" s="258" t="s">
        <v>95</v>
      </c>
      <c r="AV236" s="13" t="s">
        <v>95</v>
      </c>
      <c r="AW236" s="13" t="s">
        <v>40</v>
      </c>
      <c r="AX236" s="13" t="s">
        <v>93</v>
      </c>
      <c r="AY236" s="258" t="s">
        <v>176</v>
      </c>
    </row>
    <row r="237" spans="1:65" s="2" customFormat="1" ht="16.5" customHeight="1">
      <c r="A237" s="37"/>
      <c r="B237" s="38"/>
      <c r="C237" s="229" t="s">
        <v>446</v>
      </c>
      <c r="D237" s="229" t="s">
        <v>177</v>
      </c>
      <c r="E237" s="230" t="s">
        <v>499</v>
      </c>
      <c r="F237" s="231" t="s">
        <v>500</v>
      </c>
      <c r="G237" s="232" t="s">
        <v>334</v>
      </c>
      <c r="H237" s="233">
        <v>0.96</v>
      </c>
      <c r="I237" s="234"/>
      <c r="J237" s="235">
        <f>ROUND(I237*H237,2)</f>
        <v>0</v>
      </c>
      <c r="K237" s="236"/>
      <c r="L237" s="43"/>
      <c r="M237" s="237" t="s">
        <v>1</v>
      </c>
      <c r="N237" s="238" t="s">
        <v>50</v>
      </c>
      <c r="O237" s="90"/>
      <c r="P237" s="239">
        <f>O237*H237</f>
        <v>0</v>
      </c>
      <c r="Q237" s="239">
        <v>1.89077</v>
      </c>
      <c r="R237" s="239">
        <f>Q237*H237</f>
        <v>1.8151392</v>
      </c>
      <c r="S237" s="239">
        <v>0</v>
      </c>
      <c r="T237" s="24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1" t="s">
        <v>196</v>
      </c>
      <c r="AT237" s="241" t="s">
        <v>177</v>
      </c>
      <c r="AU237" s="241" t="s">
        <v>95</v>
      </c>
      <c r="AY237" s="15" t="s">
        <v>176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5" t="s">
        <v>93</v>
      </c>
      <c r="BK237" s="242">
        <f>ROUND(I237*H237,2)</f>
        <v>0</v>
      </c>
      <c r="BL237" s="15" t="s">
        <v>196</v>
      </c>
      <c r="BM237" s="241" t="s">
        <v>501</v>
      </c>
    </row>
    <row r="238" spans="1:47" s="2" customFormat="1" ht="12">
      <c r="A238" s="37"/>
      <c r="B238" s="38"/>
      <c r="C238" s="39"/>
      <c r="D238" s="243" t="s">
        <v>183</v>
      </c>
      <c r="E238" s="39"/>
      <c r="F238" s="244" t="s">
        <v>502</v>
      </c>
      <c r="G238" s="39"/>
      <c r="H238" s="39"/>
      <c r="I238" s="245"/>
      <c r="J238" s="39"/>
      <c r="K238" s="39"/>
      <c r="L238" s="43"/>
      <c r="M238" s="246"/>
      <c r="N238" s="24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5" t="s">
        <v>183</v>
      </c>
      <c r="AU238" s="15" t="s">
        <v>95</v>
      </c>
    </row>
    <row r="239" spans="1:51" s="13" customFormat="1" ht="12">
      <c r="A239" s="13"/>
      <c r="B239" s="248"/>
      <c r="C239" s="249"/>
      <c r="D239" s="243" t="s">
        <v>246</v>
      </c>
      <c r="E239" s="250" t="s">
        <v>1</v>
      </c>
      <c r="F239" s="251" t="s">
        <v>1386</v>
      </c>
      <c r="G239" s="249"/>
      <c r="H239" s="252">
        <v>0.96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8" t="s">
        <v>246</v>
      </c>
      <c r="AU239" s="258" t="s">
        <v>95</v>
      </c>
      <c r="AV239" s="13" t="s">
        <v>95</v>
      </c>
      <c r="AW239" s="13" t="s">
        <v>40</v>
      </c>
      <c r="AX239" s="13" t="s">
        <v>93</v>
      </c>
      <c r="AY239" s="258" t="s">
        <v>176</v>
      </c>
    </row>
    <row r="240" spans="1:63" s="12" customFormat="1" ht="22.8" customHeight="1">
      <c r="A240" s="12"/>
      <c r="B240" s="213"/>
      <c r="C240" s="214"/>
      <c r="D240" s="215" t="s">
        <v>84</v>
      </c>
      <c r="E240" s="227" t="s">
        <v>175</v>
      </c>
      <c r="F240" s="227" t="s">
        <v>504</v>
      </c>
      <c r="G240" s="214"/>
      <c r="H240" s="214"/>
      <c r="I240" s="217"/>
      <c r="J240" s="228">
        <f>BK240</f>
        <v>0</v>
      </c>
      <c r="K240" s="214"/>
      <c r="L240" s="219"/>
      <c r="M240" s="220"/>
      <c r="N240" s="221"/>
      <c r="O240" s="221"/>
      <c r="P240" s="222">
        <f>SUM(P241:P264)</f>
        <v>0</v>
      </c>
      <c r="Q240" s="221"/>
      <c r="R240" s="222">
        <f>SUM(R241:R264)</f>
        <v>0.01503</v>
      </c>
      <c r="S240" s="221"/>
      <c r="T240" s="223">
        <f>SUM(T241:T264)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4" t="s">
        <v>93</v>
      </c>
      <c r="AT240" s="225" t="s">
        <v>84</v>
      </c>
      <c r="AU240" s="225" t="s">
        <v>93</v>
      </c>
      <c r="AY240" s="224" t="s">
        <v>176</v>
      </c>
      <c r="BK240" s="226">
        <f>SUM(BK241:BK264)</f>
        <v>0</v>
      </c>
    </row>
    <row r="241" spans="1:65" s="2" customFormat="1" ht="24.15" customHeight="1">
      <c r="A241" s="37"/>
      <c r="B241" s="38"/>
      <c r="C241" s="229" t="s">
        <v>452</v>
      </c>
      <c r="D241" s="229" t="s">
        <v>177</v>
      </c>
      <c r="E241" s="230" t="s">
        <v>506</v>
      </c>
      <c r="F241" s="231" t="s">
        <v>507</v>
      </c>
      <c r="G241" s="232" t="s">
        <v>285</v>
      </c>
      <c r="H241" s="233">
        <v>19.2</v>
      </c>
      <c r="I241" s="234"/>
      <c r="J241" s="235">
        <f>ROUND(I241*H241,2)</f>
        <v>0</v>
      </c>
      <c r="K241" s="236"/>
      <c r="L241" s="43"/>
      <c r="M241" s="237" t="s">
        <v>1</v>
      </c>
      <c r="N241" s="238" t="s">
        <v>50</v>
      </c>
      <c r="O241" s="90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1" t="s">
        <v>196</v>
      </c>
      <c r="AT241" s="241" t="s">
        <v>177</v>
      </c>
      <c r="AU241" s="241" t="s">
        <v>95</v>
      </c>
      <c r="AY241" s="15" t="s">
        <v>176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5" t="s">
        <v>93</v>
      </c>
      <c r="BK241" s="242">
        <f>ROUND(I241*H241,2)</f>
        <v>0</v>
      </c>
      <c r="BL241" s="15" t="s">
        <v>196</v>
      </c>
      <c r="BM241" s="241" t="s">
        <v>1387</v>
      </c>
    </row>
    <row r="242" spans="1:47" s="2" customFormat="1" ht="12">
      <c r="A242" s="37"/>
      <c r="B242" s="38"/>
      <c r="C242" s="39"/>
      <c r="D242" s="243" t="s">
        <v>183</v>
      </c>
      <c r="E242" s="39"/>
      <c r="F242" s="244" t="s">
        <v>509</v>
      </c>
      <c r="G242" s="39"/>
      <c r="H242" s="39"/>
      <c r="I242" s="245"/>
      <c r="J242" s="39"/>
      <c r="K242" s="39"/>
      <c r="L242" s="43"/>
      <c r="M242" s="246"/>
      <c r="N242" s="247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5" t="s">
        <v>183</v>
      </c>
      <c r="AU242" s="15" t="s">
        <v>95</v>
      </c>
    </row>
    <row r="243" spans="1:51" s="13" customFormat="1" ht="12">
      <c r="A243" s="13"/>
      <c r="B243" s="248"/>
      <c r="C243" s="249"/>
      <c r="D243" s="243" t="s">
        <v>246</v>
      </c>
      <c r="E243" s="250" t="s">
        <v>1</v>
      </c>
      <c r="F243" s="251" t="s">
        <v>1388</v>
      </c>
      <c r="G243" s="249"/>
      <c r="H243" s="252">
        <v>19.2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246</v>
      </c>
      <c r="AU243" s="258" t="s">
        <v>95</v>
      </c>
      <c r="AV243" s="13" t="s">
        <v>95</v>
      </c>
      <c r="AW243" s="13" t="s">
        <v>40</v>
      </c>
      <c r="AX243" s="13" t="s">
        <v>93</v>
      </c>
      <c r="AY243" s="258" t="s">
        <v>176</v>
      </c>
    </row>
    <row r="244" spans="1:65" s="2" customFormat="1" ht="24.15" customHeight="1">
      <c r="A244" s="37"/>
      <c r="B244" s="38"/>
      <c r="C244" s="229" t="s">
        <v>833</v>
      </c>
      <c r="D244" s="229" t="s">
        <v>177</v>
      </c>
      <c r="E244" s="230" t="s">
        <v>512</v>
      </c>
      <c r="F244" s="231" t="s">
        <v>513</v>
      </c>
      <c r="G244" s="232" t="s">
        <v>285</v>
      </c>
      <c r="H244" s="233">
        <v>3</v>
      </c>
      <c r="I244" s="234"/>
      <c r="J244" s="235">
        <f>ROUND(I244*H244,2)</f>
        <v>0</v>
      </c>
      <c r="K244" s="236"/>
      <c r="L244" s="43"/>
      <c r="M244" s="237" t="s">
        <v>1</v>
      </c>
      <c r="N244" s="238" t="s">
        <v>50</v>
      </c>
      <c r="O244" s="90"/>
      <c r="P244" s="239">
        <f>O244*H244</f>
        <v>0</v>
      </c>
      <c r="Q244" s="239">
        <v>0</v>
      </c>
      <c r="R244" s="239">
        <f>Q244*H244</f>
        <v>0</v>
      </c>
      <c r="S244" s="239">
        <v>0</v>
      </c>
      <c r="T244" s="24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1" t="s">
        <v>196</v>
      </c>
      <c r="AT244" s="241" t="s">
        <v>177</v>
      </c>
      <c r="AU244" s="241" t="s">
        <v>95</v>
      </c>
      <c r="AY244" s="15" t="s">
        <v>176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5" t="s">
        <v>93</v>
      </c>
      <c r="BK244" s="242">
        <f>ROUND(I244*H244,2)</f>
        <v>0</v>
      </c>
      <c r="BL244" s="15" t="s">
        <v>196</v>
      </c>
      <c r="BM244" s="241" t="s">
        <v>514</v>
      </c>
    </row>
    <row r="245" spans="1:47" s="2" customFormat="1" ht="12">
      <c r="A245" s="37"/>
      <c r="B245" s="38"/>
      <c r="C245" s="39"/>
      <c r="D245" s="243" t="s">
        <v>183</v>
      </c>
      <c r="E245" s="39"/>
      <c r="F245" s="244" t="s">
        <v>515</v>
      </c>
      <c r="G245" s="39"/>
      <c r="H245" s="39"/>
      <c r="I245" s="245"/>
      <c r="J245" s="39"/>
      <c r="K245" s="39"/>
      <c r="L245" s="43"/>
      <c r="M245" s="246"/>
      <c r="N245" s="24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5" t="s">
        <v>183</v>
      </c>
      <c r="AU245" s="15" t="s">
        <v>95</v>
      </c>
    </row>
    <row r="246" spans="1:51" s="13" customFormat="1" ht="12">
      <c r="A246" s="13"/>
      <c r="B246" s="248"/>
      <c r="C246" s="249"/>
      <c r="D246" s="243" t="s">
        <v>246</v>
      </c>
      <c r="E246" s="250" t="s">
        <v>1</v>
      </c>
      <c r="F246" s="251" t="s">
        <v>799</v>
      </c>
      <c r="G246" s="249"/>
      <c r="H246" s="252">
        <v>3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8" t="s">
        <v>246</v>
      </c>
      <c r="AU246" s="258" t="s">
        <v>95</v>
      </c>
      <c r="AV246" s="13" t="s">
        <v>95</v>
      </c>
      <c r="AW246" s="13" t="s">
        <v>40</v>
      </c>
      <c r="AX246" s="13" t="s">
        <v>93</v>
      </c>
      <c r="AY246" s="258" t="s">
        <v>176</v>
      </c>
    </row>
    <row r="247" spans="1:65" s="2" customFormat="1" ht="24.15" customHeight="1">
      <c r="A247" s="37"/>
      <c r="B247" s="38"/>
      <c r="C247" s="229" t="s">
        <v>461</v>
      </c>
      <c r="D247" s="229" t="s">
        <v>177</v>
      </c>
      <c r="E247" s="230" t="s">
        <v>518</v>
      </c>
      <c r="F247" s="231" t="s">
        <v>519</v>
      </c>
      <c r="G247" s="232" t="s">
        <v>285</v>
      </c>
      <c r="H247" s="233">
        <v>2</v>
      </c>
      <c r="I247" s="234"/>
      <c r="J247" s="235">
        <f>ROUND(I247*H247,2)</f>
        <v>0</v>
      </c>
      <c r="K247" s="236"/>
      <c r="L247" s="43"/>
      <c r="M247" s="237" t="s">
        <v>1</v>
      </c>
      <c r="N247" s="238" t="s">
        <v>50</v>
      </c>
      <c r="O247" s="90"/>
      <c r="P247" s="239">
        <f>O247*H247</f>
        <v>0</v>
      </c>
      <c r="Q247" s="239">
        <v>0.00601</v>
      </c>
      <c r="R247" s="239">
        <f>Q247*H247</f>
        <v>0.01202</v>
      </c>
      <c r="S247" s="239">
        <v>0</v>
      </c>
      <c r="T247" s="24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1" t="s">
        <v>196</v>
      </c>
      <c r="AT247" s="241" t="s">
        <v>177</v>
      </c>
      <c r="AU247" s="241" t="s">
        <v>95</v>
      </c>
      <c r="AY247" s="15" t="s">
        <v>176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5" t="s">
        <v>93</v>
      </c>
      <c r="BK247" s="242">
        <f>ROUND(I247*H247,2)</f>
        <v>0</v>
      </c>
      <c r="BL247" s="15" t="s">
        <v>196</v>
      </c>
      <c r="BM247" s="241" t="s">
        <v>520</v>
      </c>
    </row>
    <row r="248" spans="1:47" s="2" customFormat="1" ht="12">
      <c r="A248" s="37"/>
      <c r="B248" s="38"/>
      <c r="C248" s="39"/>
      <c r="D248" s="243" t="s">
        <v>183</v>
      </c>
      <c r="E248" s="39"/>
      <c r="F248" s="244" t="s">
        <v>521</v>
      </c>
      <c r="G248" s="39"/>
      <c r="H248" s="39"/>
      <c r="I248" s="245"/>
      <c r="J248" s="39"/>
      <c r="K248" s="39"/>
      <c r="L248" s="43"/>
      <c r="M248" s="246"/>
      <c r="N248" s="24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5" t="s">
        <v>183</v>
      </c>
      <c r="AU248" s="15" t="s">
        <v>95</v>
      </c>
    </row>
    <row r="249" spans="1:51" s="13" customFormat="1" ht="12">
      <c r="A249" s="13"/>
      <c r="B249" s="248"/>
      <c r="C249" s="249"/>
      <c r="D249" s="243" t="s">
        <v>246</v>
      </c>
      <c r="E249" s="250" t="s">
        <v>1</v>
      </c>
      <c r="F249" s="251" t="s">
        <v>836</v>
      </c>
      <c r="G249" s="249"/>
      <c r="H249" s="252">
        <v>2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8" t="s">
        <v>246</v>
      </c>
      <c r="AU249" s="258" t="s">
        <v>95</v>
      </c>
      <c r="AV249" s="13" t="s">
        <v>95</v>
      </c>
      <c r="AW249" s="13" t="s">
        <v>40</v>
      </c>
      <c r="AX249" s="13" t="s">
        <v>93</v>
      </c>
      <c r="AY249" s="258" t="s">
        <v>176</v>
      </c>
    </row>
    <row r="250" spans="1:65" s="2" customFormat="1" ht="24.15" customHeight="1">
      <c r="A250" s="37"/>
      <c r="B250" s="38"/>
      <c r="C250" s="229" t="s">
        <v>468</v>
      </c>
      <c r="D250" s="229" t="s">
        <v>177</v>
      </c>
      <c r="E250" s="230" t="s">
        <v>524</v>
      </c>
      <c r="F250" s="231" t="s">
        <v>525</v>
      </c>
      <c r="G250" s="232" t="s">
        <v>285</v>
      </c>
      <c r="H250" s="233">
        <v>3</v>
      </c>
      <c r="I250" s="234"/>
      <c r="J250" s="235">
        <f>ROUND(I250*H250,2)</f>
        <v>0</v>
      </c>
      <c r="K250" s="236"/>
      <c r="L250" s="43"/>
      <c r="M250" s="237" t="s">
        <v>1</v>
      </c>
      <c r="N250" s="238" t="s">
        <v>50</v>
      </c>
      <c r="O250" s="90"/>
      <c r="P250" s="239">
        <f>O250*H250</f>
        <v>0</v>
      </c>
      <c r="Q250" s="239">
        <v>0.00071</v>
      </c>
      <c r="R250" s="239">
        <f>Q250*H250</f>
        <v>0.00213</v>
      </c>
      <c r="S250" s="239">
        <v>0</v>
      </c>
      <c r="T250" s="24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41" t="s">
        <v>196</v>
      </c>
      <c r="AT250" s="241" t="s">
        <v>177</v>
      </c>
      <c r="AU250" s="241" t="s">
        <v>95</v>
      </c>
      <c r="AY250" s="15" t="s">
        <v>176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5" t="s">
        <v>93</v>
      </c>
      <c r="BK250" s="242">
        <f>ROUND(I250*H250,2)</f>
        <v>0</v>
      </c>
      <c r="BL250" s="15" t="s">
        <v>196</v>
      </c>
      <c r="BM250" s="241" t="s">
        <v>526</v>
      </c>
    </row>
    <row r="251" spans="1:47" s="2" customFormat="1" ht="12">
      <c r="A251" s="37"/>
      <c r="B251" s="38"/>
      <c r="C251" s="39"/>
      <c r="D251" s="243" t="s">
        <v>183</v>
      </c>
      <c r="E251" s="39"/>
      <c r="F251" s="244" t="s">
        <v>527</v>
      </c>
      <c r="G251" s="39"/>
      <c r="H251" s="39"/>
      <c r="I251" s="245"/>
      <c r="J251" s="39"/>
      <c r="K251" s="39"/>
      <c r="L251" s="43"/>
      <c r="M251" s="246"/>
      <c r="N251" s="24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5" t="s">
        <v>183</v>
      </c>
      <c r="AU251" s="15" t="s">
        <v>95</v>
      </c>
    </row>
    <row r="252" spans="1:51" s="13" customFormat="1" ht="12">
      <c r="A252" s="13"/>
      <c r="B252" s="248"/>
      <c r="C252" s="249"/>
      <c r="D252" s="243" t="s">
        <v>246</v>
      </c>
      <c r="E252" s="250" t="s">
        <v>1</v>
      </c>
      <c r="F252" s="251" t="s">
        <v>799</v>
      </c>
      <c r="G252" s="249"/>
      <c r="H252" s="252">
        <v>3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8" t="s">
        <v>246</v>
      </c>
      <c r="AU252" s="258" t="s">
        <v>95</v>
      </c>
      <c r="AV252" s="13" t="s">
        <v>95</v>
      </c>
      <c r="AW252" s="13" t="s">
        <v>40</v>
      </c>
      <c r="AX252" s="13" t="s">
        <v>85</v>
      </c>
      <c r="AY252" s="258" t="s">
        <v>176</v>
      </c>
    </row>
    <row r="253" spans="1:65" s="2" customFormat="1" ht="33" customHeight="1">
      <c r="A253" s="37"/>
      <c r="B253" s="38"/>
      <c r="C253" s="229" t="s">
        <v>473</v>
      </c>
      <c r="D253" s="229" t="s">
        <v>177</v>
      </c>
      <c r="E253" s="230" t="s">
        <v>530</v>
      </c>
      <c r="F253" s="231" t="s">
        <v>531</v>
      </c>
      <c r="G253" s="232" t="s">
        <v>285</v>
      </c>
      <c r="H253" s="233">
        <v>3</v>
      </c>
      <c r="I253" s="234"/>
      <c r="J253" s="235">
        <f>ROUND(I253*H253,2)</f>
        <v>0</v>
      </c>
      <c r="K253" s="236"/>
      <c r="L253" s="43"/>
      <c r="M253" s="237" t="s">
        <v>1</v>
      </c>
      <c r="N253" s="238" t="s">
        <v>50</v>
      </c>
      <c r="O253" s="90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41" t="s">
        <v>196</v>
      </c>
      <c r="AT253" s="241" t="s">
        <v>177</v>
      </c>
      <c r="AU253" s="241" t="s">
        <v>95</v>
      </c>
      <c r="AY253" s="15" t="s">
        <v>176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5" t="s">
        <v>93</v>
      </c>
      <c r="BK253" s="242">
        <f>ROUND(I253*H253,2)</f>
        <v>0</v>
      </c>
      <c r="BL253" s="15" t="s">
        <v>196</v>
      </c>
      <c r="BM253" s="241" t="s">
        <v>532</v>
      </c>
    </row>
    <row r="254" spans="1:47" s="2" customFormat="1" ht="12">
      <c r="A254" s="37"/>
      <c r="B254" s="38"/>
      <c r="C254" s="39"/>
      <c r="D254" s="243" t="s">
        <v>183</v>
      </c>
      <c r="E254" s="39"/>
      <c r="F254" s="244" t="s">
        <v>533</v>
      </c>
      <c r="G254" s="39"/>
      <c r="H254" s="39"/>
      <c r="I254" s="245"/>
      <c r="J254" s="39"/>
      <c r="K254" s="39"/>
      <c r="L254" s="43"/>
      <c r="M254" s="246"/>
      <c r="N254" s="247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5" t="s">
        <v>183</v>
      </c>
      <c r="AU254" s="15" t="s">
        <v>95</v>
      </c>
    </row>
    <row r="255" spans="1:51" s="13" customFormat="1" ht="12">
      <c r="A255" s="13"/>
      <c r="B255" s="248"/>
      <c r="C255" s="249"/>
      <c r="D255" s="243" t="s">
        <v>246</v>
      </c>
      <c r="E255" s="250" t="s">
        <v>1</v>
      </c>
      <c r="F255" s="251" t="s">
        <v>799</v>
      </c>
      <c r="G255" s="249"/>
      <c r="H255" s="252">
        <v>3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8" t="s">
        <v>246</v>
      </c>
      <c r="AU255" s="258" t="s">
        <v>95</v>
      </c>
      <c r="AV255" s="13" t="s">
        <v>95</v>
      </c>
      <c r="AW255" s="13" t="s">
        <v>40</v>
      </c>
      <c r="AX255" s="13" t="s">
        <v>93</v>
      </c>
      <c r="AY255" s="258" t="s">
        <v>176</v>
      </c>
    </row>
    <row r="256" spans="1:65" s="2" customFormat="1" ht="24.15" customHeight="1">
      <c r="A256" s="37"/>
      <c r="B256" s="38"/>
      <c r="C256" s="229" t="s">
        <v>480</v>
      </c>
      <c r="D256" s="229" t="s">
        <v>177</v>
      </c>
      <c r="E256" s="230" t="s">
        <v>535</v>
      </c>
      <c r="F256" s="231" t="s">
        <v>536</v>
      </c>
      <c r="G256" s="232" t="s">
        <v>285</v>
      </c>
      <c r="H256" s="233">
        <v>3</v>
      </c>
      <c r="I256" s="234"/>
      <c r="J256" s="235">
        <f>ROUND(I256*H256,2)</f>
        <v>0</v>
      </c>
      <c r="K256" s="236"/>
      <c r="L256" s="43"/>
      <c r="M256" s="237" t="s">
        <v>1</v>
      </c>
      <c r="N256" s="238" t="s">
        <v>50</v>
      </c>
      <c r="O256" s="90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1" t="s">
        <v>196</v>
      </c>
      <c r="AT256" s="241" t="s">
        <v>177</v>
      </c>
      <c r="AU256" s="241" t="s">
        <v>95</v>
      </c>
      <c r="AY256" s="15" t="s">
        <v>176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5" t="s">
        <v>93</v>
      </c>
      <c r="BK256" s="242">
        <f>ROUND(I256*H256,2)</f>
        <v>0</v>
      </c>
      <c r="BL256" s="15" t="s">
        <v>196</v>
      </c>
      <c r="BM256" s="241" t="s">
        <v>537</v>
      </c>
    </row>
    <row r="257" spans="1:47" s="2" customFormat="1" ht="12">
      <c r="A257" s="37"/>
      <c r="B257" s="38"/>
      <c r="C257" s="39"/>
      <c r="D257" s="243" t="s">
        <v>183</v>
      </c>
      <c r="E257" s="39"/>
      <c r="F257" s="244" t="s">
        <v>538</v>
      </c>
      <c r="G257" s="39"/>
      <c r="H257" s="39"/>
      <c r="I257" s="245"/>
      <c r="J257" s="39"/>
      <c r="K257" s="39"/>
      <c r="L257" s="43"/>
      <c r="M257" s="246"/>
      <c r="N257" s="24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183</v>
      </c>
      <c r="AU257" s="15" t="s">
        <v>95</v>
      </c>
    </row>
    <row r="258" spans="1:51" s="13" customFormat="1" ht="12">
      <c r="A258" s="13"/>
      <c r="B258" s="248"/>
      <c r="C258" s="249"/>
      <c r="D258" s="243" t="s">
        <v>246</v>
      </c>
      <c r="E258" s="250" t="s">
        <v>1</v>
      </c>
      <c r="F258" s="251" t="s">
        <v>799</v>
      </c>
      <c r="G258" s="249"/>
      <c r="H258" s="252">
        <v>3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246</v>
      </c>
      <c r="AU258" s="258" t="s">
        <v>95</v>
      </c>
      <c r="AV258" s="13" t="s">
        <v>95</v>
      </c>
      <c r="AW258" s="13" t="s">
        <v>40</v>
      </c>
      <c r="AX258" s="13" t="s">
        <v>93</v>
      </c>
      <c r="AY258" s="258" t="s">
        <v>176</v>
      </c>
    </row>
    <row r="259" spans="1:65" s="2" customFormat="1" ht="24.15" customHeight="1">
      <c r="A259" s="37"/>
      <c r="B259" s="38"/>
      <c r="C259" s="229" t="s">
        <v>487</v>
      </c>
      <c r="D259" s="229" t="s">
        <v>177</v>
      </c>
      <c r="E259" s="230" t="s">
        <v>540</v>
      </c>
      <c r="F259" s="231" t="s">
        <v>541</v>
      </c>
      <c r="G259" s="232" t="s">
        <v>300</v>
      </c>
      <c r="H259" s="233">
        <v>4</v>
      </c>
      <c r="I259" s="234"/>
      <c r="J259" s="235">
        <f>ROUND(I259*H259,2)</f>
        <v>0</v>
      </c>
      <c r="K259" s="236"/>
      <c r="L259" s="43"/>
      <c r="M259" s="237" t="s">
        <v>1</v>
      </c>
      <c r="N259" s="238" t="s">
        <v>50</v>
      </c>
      <c r="O259" s="90"/>
      <c r="P259" s="239">
        <f>O259*H259</f>
        <v>0</v>
      </c>
      <c r="Q259" s="239">
        <v>0.00022</v>
      </c>
      <c r="R259" s="239">
        <f>Q259*H259</f>
        <v>0.00088</v>
      </c>
      <c r="S259" s="239">
        <v>0</v>
      </c>
      <c r="T259" s="24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1" t="s">
        <v>196</v>
      </c>
      <c r="AT259" s="241" t="s">
        <v>177</v>
      </c>
      <c r="AU259" s="241" t="s">
        <v>95</v>
      </c>
      <c r="AY259" s="15" t="s">
        <v>176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5" t="s">
        <v>93</v>
      </c>
      <c r="BK259" s="242">
        <f>ROUND(I259*H259,2)</f>
        <v>0</v>
      </c>
      <c r="BL259" s="15" t="s">
        <v>196</v>
      </c>
      <c r="BM259" s="241" t="s">
        <v>542</v>
      </c>
    </row>
    <row r="260" spans="1:47" s="2" customFormat="1" ht="12">
      <c r="A260" s="37"/>
      <c r="B260" s="38"/>
      <c r="C260" s="39"/>
      <c r="D260" s="243" t="s">
        <v>183</v>
      </c>
      <c r="E260" s="39"/>
      <c r="F260" s="244" t="s">
        <v>543</v>
      </c>
      <c r="G260" s="39"/>
      <c r="H260" s="39"/>
      <c r="I260" s="245"/>
      <c r="J260" s="39"/>
      <c r="K260" s="39"/>
      <c r="L260" s="43"/>
      <c r="M260" s="246"/>
      <c r="N260" s="247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5" t="s">
        <v>183</v>
      </c>
      <c r="AU260" s="15" t="s">
        <v>95</v>
      </c>
    </row>
    <row r="261" spans="1:51" s="13" customFormat="1" ht="12">
      <c r="A261" s="13"/>
      <c r="B261" s="248"/>
      <c r="C261" s="249"/>
      <c r="D261" s="243" t="s">
        <v>246</v>
      </c>
      <c r="E261" s="250" t="s">
        <v>1</v>
      </c>
      <c r="F261" s="251" t="s">
        <v>838</v>
      </c>
      <c r="G261" s="249"/>
      <c r="H261" s="252">
        <v>4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8" t="s">
        <v>246</v>
      </c>
      <c r="AU261" s="258" t="s">
        <v>95</v>
      </c>
      <c r="AV261" s="13" t="s">
        <v>95</v>
      </c>
      <c r="AW261" s="13" t="s">
        <v>40</v>
      </c>
      <c r="AX261" s="13" t="s">
        <v>93</v>
      </c>
      <c r="AY261" s="258" t="s">
        <v>176</v>
      </c>
    </row>
    <row r="262" spans="1:65" s="2" customFormat="1" ht="24.15" customHeight="1">
      <c r="A262" s="37"/>
      <c r="B262" s="38"/>
      <c r="C262" s="229" t="s">
        <v>494</v>
      </c>
      <c r="D262" s="229" t="s">
        <v>177</v>
      </c>
      <c r="E262" s="230" t="s">
        <v>546</v>
      </c>
      <c r="F262" s="231" t="s">
        <v>547</v>
      </c>
      <c r="G262" s="232" t="s">
        <v>300</v>
      </c>
      <c r="H262" s="233">
        <v>4</v>
      </c>
      <c r="I262" s="234"/>
      <c r="J262" s="235">
        <f>ROUND(I262*H262,2)</f>
        <v>0</v>
      </c>
      <c r="K262" s="236"/>
      <c r="L262" s="43"/>
      <c r="M262" s="237" t="s">
        <v>1</v>
      </c>
      <c r="N262" s="238" t="s">
        <v>50</v>
      </c>
      <c r="O262" s="90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1" t="s">
        <v>196</v>
      </c>
      <c r="AT262" s="241" t="s">
        <v>177</v>
      </c>
      <c r="AU262" s="241" t="s">
        <v>95</v>
      </c>
      <c r="AY262" s="15" t="s">
        <v>176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5" t="s">
        <v>93</v>
      </c>
      <c r="BK262" s="242">
        <f>ROUND(I262*H262,2)</f>
        <v>0</v>
      </c>
      <c r="BL262" s="15" t="s">
        <v>196</v>
      </c>
      <c r="BM262" s="241" t="s">
        <v>548</v>
      </c>
    </row>
    <row r="263" spans="1:47" s="2" customFormat="1" ht="12">
      <c r="A263" s="37"/>
      <c r="B263" s="38"/>
      <c r="C263" s="39"/>
      <c r="D263" s="243" t="s">
        <v>183</v>
      </c>
      <c r="E263" s="39"/>
      <c r="F263" s="244" t="s">
        <v>549</v>
      </c>
      <c r="G263" s="39"/>
      <c r="H263" s="39"/>
      <c r="I263" s="245"/>
      <c r="J263" s="39"/>
      <c r="K263" s="39"/>
      <c r="L263" s="43"/>
      <c r="M263" s="246"/>
      <c r="N263" s="247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5" t="s">
        <v>183</v>
      </c>
      <c r="AU263" s="15" t="s">
        <v>95</v>
      </c>
    </row>
    <row r="264" spans="1:51" s="13" customFormat="1" ht="12">
      <c r="A264" s="13"/>
      <c r="B264" s="248"/>
      <c r="C264" s="249"/>
      <c r="D264" s="243" t="s">
        <v>246</v>
      </c>
      <c r="E264" s="250" t="s">
        <v>1</v>
      </c>
      <c r="F264" s="251" t="s">
        <v>838</v>
      </c>
      <c r="G264" s="249"/>
      <c r="H264" s="252">
        <v>4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8" t="s">
        <v>246</v>
      </c>
      <c r="AU264" s="258" t="s">
        <v>95</v>
      </c>
      <c r="AV264" s="13" t="s">
        <v>95</v>
      </c>
      <c r="AW264" s="13" t="s">
        <v>40</v>
      </c>
      <c r="AX264" s="13" t="s">
        <v>93</v>
      </c>
      <c r="AY264" s="258" t="s">
        <v>176</v>
      </c>
    </row>
    <row r="265" spans="1:63" s="12" customFormat="1" ht="22.8" customHeight="1">
      <c r="A265" s="12"/>
      <c r="B265" s="213"/>
      <c r="C265" s="214"/>
      <c r="D265" s="215" t="s">
        <v>84</v>
      </c>
      <c r="E265" s="227" t="s">
        <v>213</v>
      </c>
      <c r="F265" s="227" t="s">
        <v>557</v>
      </c>
      <c r="G265" s="214"/>
      <c r="H265" s="214"/>
      <c r="I265" s="217"/>
      <c r="J265" s="228">
        <f>BK265</f>
        <v>0</v>
      </c>
      <c r="K265" s="214"/>
      <c r="L265" s="219"/>
      <c r="M265" s="220"/>
      <c r="N265" s="221"/>
      <c r="O265" s="221"/>
      <c r="P265" s="222">
        <f>SUM(P266:P291)</f>
        <v>0</v>
      </c>
      <c r="Q265" s="221"/>
      <c r="R265" s="222">
        <f>SUM(R266:R291)</f>
        <v>0.11949</v>
      </c>
      <c r="S265" s="221"/>
      <c r="T265" s="223">
        <f>SUM(T266:T291)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4" t="s">
        <v>93</v>
      </c>
      <c r="AT265" s="225" t="s">
        <v>84</v>
      </c>
      <c r="AU265" s="225" t="s">
        <v>93</v>
      </c>
      <c r="AY265" s="224" t="s">
        <v>176</v>
      </c>
      <c r="BK265" s="226">
        <f>SUM(BK266:BK291)</f>
        <v>0</v>
      </c>
    </row>
    <row r="266" spans="1:65" s="2" customFormat="1" ht="16.5" customHeight="1">
      <c r="A266" s="37"/>
      <c r="B266" s="38"/>
      <c r="C266" s="263" t="s">
        <v>303</v>
      </c>
      <c r="D266" s="263" t="s">
        <v>320</v>
      </c>
      <c r="E266" s="264" t="s">
        <v>559</v>
      </c>
      <c r="F266" s="265" t="s">
        <v>560</v>
      </c>
      <c r="G266" s="266" t="s">
        <v>300</v>
      </c>
      <c r="H266" s="267">
        <v>8</v>
      </c>
      <c r="I266" s="268"/>
      <c r="J266" s="269">
        <f>ROUND(I266*H266,2)</f>
        <v>0</v>
      </c>
      <c r="K266" s="270"/>
      <c r="L266" s="271"/>
      <c r="M266" s="272" t="s">
        <v>1</v>
      </c>
      <c r="N266" s="273" t="s">
        <v>50</v>
      </c>
      <c r="O266" s="90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1" t="s">
        <v>561</v>
      </c>
      <c r="AT266" s="241" t="s">
        <v>320</v>
      </c>
      <c r="AU266" s="241" t="s">
        <v>95</v>
      </c>
      <c r="AY266" s="15" t="s">
        <v>176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5" t="s">
        <v>93</v>
      </c>
      <c r="BK266" s="242">
        <f>ROUND(I266*H266,2)</f>
        <v>0</v>
      </c>
      <c r="BL266" s="15" t="s">
        <v>561</v>
      </c>
      <c r="BM266" s="241" t="s">
        <v>562</v>
      </c>
    </row>
    <row r="267" spans="1:47" s="2" customFormat="1" ht="12">
      <c r="A267" s="37"/>
      <c r="B267" s="38"/>
      <c r="C267" s="39"/>
      <c r="D267" s="243" t="s">
        <v>183</v>
      </c>
      <c r="E267" s="39"/>
      <c r="F267" s="244" t="s">
        <v>560</v>
      </c>
      <c r="G267" s="39"/>
      <c r="H267" s="39"/>
      <c r="I267" s="245"/>
      <c r="J267" s="39"/>
      <c r="K267" s="39"/>
      <c r="L267" s="43"/>
      <c r="M267" s="246"/>
      <c r="N267" s="247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5" t="s">
        <v>183</v>
      </c>
      <c r="AU267" s="15" t="s">
        <v>95</v>
      </c>
    </row>
    <row r="268" spans="1:51" s="13" customFormat="1" ht="12">
      <c r="A268" s="13"/>
      <c r="B268" s="248"/>
      <c r="C268" s="249"/>
      <c r="D268" s="243" t="s">
        <v>246</v>
      </c>
      <c r="E268" s="250" t="s">
        <v>1</v>
      </c>
      <c r="F268" s="251" t="s">
        <v>213</v>
      </c>
      <c r="G268" s="249"/>
      <c r="H268" s="252">
        <v>8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246</v>
      </c>
      <c r="AU268" s="258" t="s">
        <v>95</v>
      </c>
      <c r="AV268" s="13" t="s">
        <v>95</v>
      </c>
      <c r="AW268" s="13" t="s">
        <v>40</v>
      </c>
      <c r="AX268" s="13" t="s">
        <v>93</v>
      </c>
      <c r="AY268" s="258" t="s">
        <v>176</v>
      </c>
    </row>
    <row r="269" spans="1:65" s="2" customFormat="1" ht="33" customHeight="1">
      <c r="A269" s="37"/>
      <c r="B269" s="38"/>
      <c r="C269" s="229" t="s">
        <v>505</v>
      </c>
      <c r="D269" s="229" t="s">
        <v>177</v>
      </c>
      <c r="E269" s="230" t="s">
        <v>586</v>
      </c>
      <c r="F269" s="231" t="s">
        <v>587</v>
      </c>
      <c r="G269" s="232" t="s">
        <v>300</v>
      </c>
      <c r="H269" s="233">
        <v>8</v>
      </c>
      <c r="I269" s="234"/>
      <c r="J269" s="235">
        <f>ROUND(I269*H269,2)</f>
        <v>0</v>
      </c>
      <c r="K269" s="236"/>
      <c r="L269" s="43"/>
      <c r="M269" s="237" t="s">
        <v>1</v>
      </c>
      <c r="N269" s="238" t="s">
        <v>50</v>
      </c>
      <c r="O269" s="90"/>
      <c r="P269" s="239">
        <f>O269*H269</f>
        <v>0</v>
      </c>
      <c r="Q269" s="239">
        <v>2E-05</v>
      </c>
      <c r="R269" s="239">
        <f>Q269*H269</f>
        <v>0.00016</v>
      </c>
      <c r="S269" s="239">
        <v>0</v>
      </c>
      <c r="T269" s="24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1" t="s">
        <v>196</v>
      </c>
      <c r="AT269" s="241" t="s">
        <v>177</v>
      </c>
      <c r="AU269" s="241" t="s">
        <v>95</v>
      </c>
      <c r="AY269" s="15" t="s">
        <v>176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5" t="s">
        <v>93</v>
      </c>
      <c r="BK269" s="242">
        <f>ROUND(I269*H269,2)</f>
        <v>0</v>
      </c>
      <c r="BL269" s="15" t="s">
        <v>196</v>
      </c>
      <c r="BM269" s="241" t="s">
        <v>588</v>
      </c>
    </row>
    <row r="270" spans="1:47" s="2" customFormat="1" ht="12">
      <c r="A270" s="37"/>
      <c r="B270" s="38"/>
      <c r="C270" s="39"/>
      <c r="D270" s="243" t="s">
        <v>183</v>
      </c>
      <c r="E270" s="39"/>
      <c r="F270" s="244" t="s">
        <v>589</v>
      </c>
      <c r="G270" s="39"/>
      <c r="H270" s="39"/>
      <c r="I270" s="245"/>
      <c r="J270" s="39"/>
      <c r="K270" s="39"/>
      <c r="L270" s="43"/>
      <c r="M270" s="246"/>
      <c r="N270" s="247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5" t="s">
        <v>183</v>
      </c>
      <c r="AU270" s="15" t="s">
        <v>95</v>
      </c>
    </row>
    <row r="271" spans="1:51" s="13" customFormat="1" ht="12">
      <c r="A271" s="13"/>
      <c r="B271" s="248"/>
      <c r="C271" s="249"/>
      <c r="D271" s="243" t="s">
        <v>246</v>
      </c>
      <c r="E271" s="250" t="s">
        <v>1</v>
      </c>
      <c r="F271" s="251" t="s">
        <v>213</v>
      </c>
      <c r="G271" s="249"/>
      <c r="H271" s="252">
        <v>8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8" t="s">
        <v>246</v>
      </c>
      <c r="AU271" s="258" t="s">
        <v>95</v>
      </c>
      <c r="AV271" s="13" t="s">
        <v>95</v>
      </c>
      <c r="AW271" s="13" t="s">
        <v>40</v>
      </c>
      <c r="AX271" s="13" t="s">
        <v>93</v>
      </c>
      <c r="AY271" s="258" t="s">
        <v>176</v>
      </c>
    </row>
    <row r="272" spans="1:65" s="2" customFormat="1" ht="24.15" customHeight="1">
      <c r="A272" s="37"/>
      <c r="B272" s="38"/>
      <c r="C272" s="229" t="s">
        <v>511</v>
      </c>
      <c r="D272" s="229" t="s">
        <v>177</v>
      </c>
      <c r="E272" s="230" t="s">
        <v>575</v>
      </c>
      <c r="F272" s="231" t="s">
        <v>576</v>
      </c>
      <c r="G272" s="232" t="s">
        <v>577</v>
      </c>
      <c r="H272" s="233">
        <v>1</v>
      </c>
      <c r="I272" s="234"/>
      <c r="J272" s="235">
        <f>ROUND(I272*H272,2)</f>
        <v>0</v>
      </c>
      <c r="K272" s="236"/>
      <c r="L272" s="43"/>
      <c r="M272" s="237" t="s">
        <v>1</v>
      </c>
      <c r="N272" s="238" t="s">
        <v>50</v>
      </c>
      <c r="O272" s="90"/>
      <c r="P272" s="239">
        <f>O272*H272</f>
        <v>0</v>
      </c>
      <c r="Q272" s="239">
        <v>0.0001</v>
      </c>
      <c r="R272" s="239">
        <f>Q272*H272</f>
        <v>0.0001</v>
      </c>
      <c r="S272" s="239">
        <v>0</v>
      </c>
      <c r="T272" s="24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1" t="s">
        <v>196</v>
      </c>
      <c r="AT272" s="241" t="s">
        <v>177</v>
      </c>
      <c r="AU272" s="241" t="s">
        <v>95</v>
      </c>
      <c r="AY272" s="15" t="s">
        <v>176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5" t="s">
        <v>93</v>
      </c>
      <c r="BK272" s="242">
        <f>ROUND(I272*H272,2)</f>
        <v>0</v>
      </c>
      <c r="BL272" s="15" t="s">
        <v>196</v>
      </c>
      <c r="BM272" s="241" t="s">
        <v>578</v>
      </c>
    </row>
    <row r="273" spans="1:47" s="2" customFormat="1" ht="12">
      <c r="A273" s="37"/>
      <c r="B273" s="38"/>
      <c r="C273" s="39"/>
      <c r="D273" s="243" t="s">
        <v>183</v>
      </c>
      <c r="E273" s="39"/>
      <c r="F273" s="244" t="s">
        <v>579</v>
      </c>
      <c r="G273" s="39"/>
      <c r="H273" s="39"/>
      <c r="I273" s="245"/>
      <c r="J273" s="39"/>
      <c r="K273" s="39"/>
      <c r="L273" s="43"/>
      <c r="M273" s="246"/>
      <c r="N273" s="247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5" t="s">
        <v>183</v>
      </c>
      <c r="AU273" s="15" t="s">
        <v>95</v>
      </c>
    </row>
    <row r="274" spans="1:51" s="13" customFormat="1" ht="12">
      <c r="A274" s="13"/>
      <c r="B274" s="248"/>
      <c r="C274" s="249"/>
      <c r="D274" s="243" t="s">
        <v>246</v>
      </c>
      <c r="E274" s="250" t="s">
        <v>1</v>
      </c>
      <c r="F274" s="251" t="s">
        <v>93</v>
      </c>
      <c r="G274" s="249"/>
      <c r="H274" s="252">
        <v>1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8" t="s">
        <v>246</v>
      </c>
      <c r="AU274" s="258" t="s">
        <v>95</v>
      </c>
      <c r="AV274" s="13" t="s">
        <v>95</v>
      </c>
      <c r="AW274" s="13" t="s">
        <v>40</v>
      </c>
      <c r="AX274" s="13" t="s">
        <v>93</v>
      </c>
      <c r="AY274" s="258" t="s">
        <v>176</v>
      </c>
    </row>
    <row r="275" spans="1:65" s="2" customFormat="1" ht="55.5" customHeight="1">
      <c r="A275" s="37"/>
      <c r="B275" s="38"/>
      <c r="C275" s="263" t="s">
        <v>517</v>
      </c>
      <c r="D275" s="263" t="s">
        <v>320</v>
      </c>
      <c r="E275" s="264" t="s">
        <v>596</v>
      </c>
      <c r="F275" s="265" t="s">
        <v>597</v>
      </c>
      <c r="G275" s="266" t="s">
        <v>577</v>
      </c>
      <c r="H275" s="267">
        <v>1</v>
      </c>
      <c r="I275" s="268"/>
      <c r="J275" s="269">
        <f>ROUND(I275*H275,2)</f>
        <v>0</v>
      </c>
      <c r="K275" s="270"/>
      <c r="L275" s="271"/>
      <c r="M275" s="272" t="s">
        <v>1</v>
      </c>
      <c r="N275" s="273" t="s">
        <v>50</v>
      </c>
      <c r="O275" s="90"/>
      <c r="P275" s="239">
        <f>O275*H275</f>
        <v>0</v>
      </c>
      <c r="Q275" s="239">
        <v>0.07725</v>
      </c>
      <c r="R275" s="239">
        <f>Q275*H275</f>
        <v>0.07725</v>
      </c>
      <c r="S275" s="239">
        <v>0</v>
      </c>
      <c r="T275" s="24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1" t="s">
        <v>213</v>
      </c>
      <c r="AT275" s="241" t="s">
        <v>320</v>
      </c>
      <c r="AU275" s="241" t="s">
        <v>95</v>
      </c>
      <c r="AY275" s="15" t="s">
        <v>176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5" t="s">
        <v>93</v>
      </c>
      <c r="BK275" s="242">
        <f>ROUND(I275*H275,2)</f>
        <v>0</v>
      </c>
      <c r="BL275" s="15" t="s">
        <v>196</v>
      </c>
      <c r="BM275" s="241" t="s">
        <v>598</v>
      </c>
    </row>
    <row r="276" spans="1:47" s="2" customFormat="1" ht="12">
      <c r="A276" s="37"/>
      <c r="B276" s="38"/>
      <c r="C276" s="39"/>
      <c r="D276" s="243" t="s">
        <v>183</v>
      </c>
      <c r="E276" s="39"/>
      <c r="F276" s="244" t="s">
        <v>599</v>
      </c>
      <c r="G276" s="39"/>
      <c r="H276" s="39"/>
      <c r="I276" s="245"/>
      <c r="J276" s="39"/>
      <c r="K276" s="39"/>
      <c r="L276" s="43"/>
      <c r="M276" s="246"/>
      <c r="N276" s="24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183</v>
      </c>
      <c r="AU276" s="15" t="s">
        <v>95</v>
      </c>
    </row>
    <row r="277" spans="1:51" s="13" customFormat="1" ht="12">
      <c r="A277" s="13"/>
      <c r="B277" s="248"/>
      <c r="C277" s="249"/>
      <c r="D277" s="243" t="s">
        <v>246</v>
      </c>
      <c r="E277" s="250" t="s">
        <v>1</v>
      </c>
      <c r="F277" s="251" t="s">
        <v>93</v>
      </c>
      <c r="G277" s="249"/>
      <c r="H277" s="252">
        <v>1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8" t="s">
        <v>246</v>
      </c>
      <c r="AU277" s="258" t="s">
        <v>95</v>
      </c>
      <c r="AV277" s="13" t="s">
        <v>95</v>
      </c>
      <c r="AW277" s="13" t="s">
        <v>40</v>
      </c>
      <c r="AX277" s="13" t="s">
        <v>93</v>
      </c>
      <c r="AY277" s="258" t="s">
        <v>176</v>
      </c>
    </row>
    <row r="278" spans="1:65" s="2" customFormat="1" ht="55.5" customHeight="1">
      <c r="A278" s="37"/>
      <c r="B278" s="38"/>
      <c r="C278" s="263" t="s">
        <v>523</v>
      </c>
      <c r="D278" s="263" t="s">
        <v>320</v>
      </c>
      <c r="E278" s="264" t="s">
        <v>601</v>
      </c>
      <c r="F278" s="265" t="s">
        <v>602</v>
      </c>
      <c r="G278" s="266" t="s">
        <v>577</v>
      </c>
      <c r="H278" s="267">
        <v>1</v>
      </c>
      <c r="I278" s="268"/>
      <c r="J278" s="269">
        <f>ROUND(I278*H278,2)</f>
        <v>0</v>
      </c>
      <c r="K278" s="270"/>
      <c r="L278" s="271"/>
      <c r="M278" s="272" t="s">
        <v>1</v>
      </c>
      <c r="N278" s="273" t="s">
        <v>50</v>
      </c>
      <c r="O278" s="90"/>
      <c r="P278" s="239">
        <f>O278*H278</f>
        <v>0</v>
      </c>
      <c r="Q278" s="239">
        <v>0.03943</v>
      </c>
      <c r="R278" s="239">
        <f>Q278*H278</f>
        <v>0.03943</v>
      </c>
      <c r="S278" s="239">
        <v>0</v>
      </c>
      <c r="T278" s="24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1" t="s">
        <v>213</v>
      </c>
      <c r="AT278" s="241" t="s">
        <v>320</v>
      </c>
      <c r="AU278" s="241" t="s">
        <v>95</v>
      </c>
      <c r="AY278" s="15" t="s">
        <v>176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5" t="s">
        <v>93</v>
      </c>
      <c r="BK278" s="242">
        <f>ROUND(I278*H278,2)</f>
        <v>0</v>
      </c>
      <c r="BL278" s="15" t="s">
        <v>196</v>
      </c>
      <c r="BM278" s="241" t="s">
        <v>603</v>
      </c>
    </row>
    <row r="279" spans="1:47" s="2" customFormat="1" ht="12">
      <c r="A279" s="37"/>
      <c r="B279" s="38"/>
      <c r="C279" s="39"/>
      <c r="D279" s="243" t="s">
        <v>183</v>
      </c>
      <c r="E279" s="39"/>
      <c r="F279" s="244" t="s">
        <v>604</v>
      </c>
      <c r="G279" s="39"/>
      <c r="H279" s="39"/>
      <c r="I279" s="245"/>
      <c r="J279" s="39"/>
      <c r="K279" s="39"/>
      <c r="L279" s="43"/>
      <c r="M279" s="246"/>
      <c r="N279" s="24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5" t="s">
        <v>183</v>
      </c>
      <c r="AU279" s="15" t="s">
        <v>95</v>
      </c>
    </row>
    <row r="280" spans="1:51" s="13" customFormat="1" ht="12">
      <c r="A280" s="13"/>
      <c r="B280" s="248"/>
      <c r="C280" s="249"/>
      <c r="D280" s="243" t="s">
        <v>246</v>
      </c>
      <c r="E280" s="250" t="s">
        <v>1</v>
      </c>
      <c r="F280" s="251" t="s">
        <v>93</v>
      </c>
      <c r="G280" s="249"/>
      <c r="H280" s="252">
        <v>1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246</v>
      </c>
      <c r="AU280" s="258" t="s">
        <v>95</v>
      </c>
      <c r="AV280" s="13" t="s">
        <v>95</v>
      </c>
      <c r="AW280" s="13" t="s">
        <v>40</v>
      </c>
      <c r="AX280" s="13" t="s">
        <v>93</v>
      </c>
      <c r="AY280" s="258" t="s">
        <v>176</v>
      </c>
    </row>
    <row r="281" spans="1:65" s="2" customFormat="1" ht="16.5" customHeight="1">
      <c r="A281" s="37"/>
      <c r="B281" s="38"/>
      <c r="C281" s="263" t="s">
        <v>529</v>
      </c>
      <c r="D281" s="263" t="s">
        <v>320</v>
      </c>
      <c r="E281" s="264" t="s">
        <v>582</v>
      </c>
      <c r="F281" s="265" t="s">
        <v>583</v>
      </c>
      <c r="G281" s="266" t="s">
        <v>577</v>
      </c>
      <c r="H281" s="267">
        <v>1</v>
      </c>
      <c r="I281" s="268"/>
      <c r="J281" s="269">
        <f>ROUND(I281*H281,2)</f>
        <v>0</v>
      </c>
      <c r="K281" s="270"/>
      <c r="L281" s="271"/>
      <c r="M281" s="272" t="s">
        <v>1</v>
      </c>
      <c r="N281" s="273" t="s">
        <v>50</v>
      </c>
      <c r="O281" s="90"/>
      <c r="P281" s="239">
        <f>O281*H281</f>
        <v>0</v>
      </c>
      <c r="Q281" s="239">
        <v>0.0007</v>
      </c>
      <c r="R281" s="239">
        <f>Q281*H281</f>
        <v>0.0007</v>
      </c>
      <c r="S281" s="239">
        <v>0</v>
      </c>
      <c r="T281" s="24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41" t="s">
        <v>213</v>
      </c>
      <c r="AT281" s="241" t="s">
        <v>320</v>
      </c>
      <c r="AU281" s="241" t="s">
        <v>95</v>
      </c>
      <c r="AY281" s="15" t="s">
        <v>176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5" t="s">
        <v>93</v>
      </c>
      <c r="BK281" s="242">
        <f>ROUND(I281*H281,2)</f>
        <v>0</v>
      </c>
      <c r="BL281" s="15" t="s">
        <v>196</v>
      </c>
      <c r="BM281" s="241" t="s">
        <v>584</v>
      </c>
    </row>
    <row r="282" spans="1:47" s="2" customFormat="1" ht="12">
      <c r="A282" s="37"/>
      <c r="B282" s="38"/>
      <c r="C282" s="39"/>
      <c r="D282" s="243" t="s">
        <v>183</v>
      </c>
      <c r="E282" s="39"/>
      <c r="F282" s="244" t="s">
        <v>583</v>
      </c>
      <c r="G282" s="39"/>
      <c r="H282" s="39"/>
      <c r="I282" s="245"/>
      <c r="J282" s="39"/>
      <c r="K282" s="39"/>
      <c r="L282" s="43"/>
      <c r="M282" s="246"/>
      <c r="N282" s="24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183</v>
      </c>
      <c r="AU282" s="15" t="s">
        <v>95</v>
      </c>
    </row>
    <row r="283" spans="1:65" s="2" customFormat="1" ht="16.5" customHeight="1">
      <c r="A283" s="37"/>
      <c r="B283" s="38"/>
      <c r="C283" s="229" t="s">
        <v>534</v>
      </c>
      <c r="D283" s="229" t="s">
        <v>177</v>
      </c>
      <c r="E283" s="230" t="s">
        <v>637</v>
      </c>
      <c r="F283" s="231" t="s">
        <v>638</v>
      </c>
      <c r="G283" s="232" t="s">
        <v>577</v>
      </c>
      <c r="H283" s="233">
        <v>1</v>
      </c>
      <c r="I283" s="234"/>
      <c r="J283" s="235">
        <f>ROUND(I283*H283,2)</f>
        <v>0</v>
      </c>
      <c r="K283" s="236"/>
      <c r="L283" s="43"/>
      <c r="M283" s="237" t="s">
        <v>1</v>
      </c>
      <c r="N283" s="238" t="s">
        <v>50</v>
      </c>
      <c r="O283" s="90"/>
      <c r="P283" s="239">
        <f>O283*H283</f>
        <v>0</v>
      </c>
      <c r="Q283" s="239">
        <v>1E-05</v>
      </c>
      <c r="R283" s="239">
        <f>Q283*H283</f>
        <v>1E-05</v>
      </c>
      <c r="S283" s="239">
        <v>0</v>
      </c>
      <c r="T283" s="240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41" t="s">
        <v>196</v>
      </c>
      <c r="AT283" s="241" t="s">
        <v>177</v>
      </c>
      <c r="AU283" s="241" t="s">
        <v>95</v>
      </c>
      <c r="AY283" s="15" t="s">
        <v>176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5" t="s">
        <v>93</v>
      </c>
      <c r="BK283" s="242">
        <f>ROUND(I283*H283,2)</f>
        <v>0</v>
      </c>
      <c r="BL283" s="15" t="s">
        <v>196</v>
      </c>
      <c r="BM283" s="241" t="s">
        <v>1389</v>
      </c>
    </row>
    <row r="284" spans="1:47" s="2" customFormat="1" ht="12">
      <c r="A284" s="37"/>
      <c r="B284" s="38"/>
      <c r="C284" s="39"/>
      <c r="D284" s="243" t="s">
        <v>183</v>
      </c>
      <c r="E284" s="39"/>
      <c r="F284" s="244" t="s">
        <v>640</v>
      </c>
      <c r="G284" s="39"/>
      <c r="H284" s="39"/>
      <c r="I284" s="245"/>
      <c r="J284" s="39"/>
      <c r="K284" s="39"/>
      <c r="L284" s="43"/>
      <c r="M284" s="246"/>
      <c r="N284" s="24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5" t="s">
        <v>183</v>
      </c>
      <c r="AU284" s="15" t="s">
        <v>95</v>
      </c>
    </row>
    <row r="285" spans="1:51" s="13" customFormat="1" ht="12">
      <c r="A285" s="13"/>
      <c r="B285" s="248"/>
      <c r="C285" s="249"/>
      <c r="D285" s="243" t="s">
        <v>246</v>
      </c>
      <c r="E285" s="250" t="s">
        <v>1</v>
      </c>
      <c r="F285" s="251" t="s">
        <v>93</v>
      </c>
      <c r="G285" s="249"/>
      <c r="H285" s="252">
        <v>1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8" t="s">
        <v>246</v>
      </c>
      <c r="AU285" s="258" t="s">
        <v>95</v>
      </c>
      <c r="AV285" s="13" t="s">
        <v>95</v>
      </c>
      <c r="AW285" s="13" t="s">
        <v>40</v>
      </c>
      <c r="AX285" s="13" t="s">
        <v>93</v>
      </c>
      <c r="AY285" s="258" t="s">
        <v>176</v>
      </c>
    </row>
    <row r="286" spans="1:65" s="2" customFormat="1" ht="16.5" customHeight="1">
      <c r="A286" s="37"/>
      <c r="B286" s="38"/>
      <c r="C286" s="263" t="s">
        <v>539</v>
      </c>
      <c r="D286" s="263" t="s">
        <v>320</v>
      </c>
      <c r="E286" s="264" t="s">
        <v>642</v>
      </c>
      <c r="F286" s="265" t="s">
        <v>643</v>
      </c>
      <c r="G286" s="266" t="s">
        <v>577</v>
      </c>
      <c r="H286" s="267">
        <v>1</v>
      </c>
      <c r="I286" s="268"/>
      <c r="J286" s="269">
        <f>ROUND(I286*H286,2)</f>
        <v>0</v>
      </c>
      <c r="K286" s="270"/>
      <c r="L286" s="271"/>
      <c r="M286" s="272" t="s">
        <v>1</v>
      </c>
      <c r="N286" s="273" t="s">
        <v>50</v>
      </c>
      <c r="O286" s="90"/>
      <c r="P286" s="239">
        <f>O286*H286</f>
        <v>0</v>
      </c>
      <c r="Q286" s="239">
        <v>0.0008</v>
      </c>
      <c r="R286" s="239">
        <f>Q286*H286</f>
        <v>0.0008</v>
      </c>
      <c r="S286" s="239">
        <v>0</v>
      </c>
      <c r="T286" s="24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41" t="s">
        <v>213</v>
      </c>
      <c r="AT286" s="241" t="s">
        <v>320</v>
      </c>
      <c r="AU286" s="241" t="s">
        <v>95</v>
      </c>
      <c r="AY286" s="15" t="s">
        <v>176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5" t="s">
        <v>93</v>
      </c>
      <c r="BK286" s="242">
        <f>ROUND(I286*H286,2)</f>
        <v>0</v>
      </c>
      <c r="BL286" s="15" t="s">
        <v>196</v>
      </c>
      <c r="BM286" s="241" t="s">
        <v>1390</v>
      </c>
    </row>
    <row r="287" spans="1:47" s="2" customFormat="1" ht="12">
      <c r="A287" s="37"/>
      <c r="B287" s="38"/>
      <c r="C287" s="39"/>
      <c r="D287" s="243" t="s">
        <v>183</v>
      </c>
      <c r="E287" s="39"/>
      <c r="F287" s="244" t="s">
        <v>643</v>
      </c>
      <c r="G287" s="39"/>
      <c r="H287" s="39"/>
      <c r="I287" s="245"/>
      <c r="J287" s="39"/>
      <c r="K287" s="39"/>
      <c r="L287" s="43"/>
      <c r="M287" s="246"/>
      <c r="N287" s="24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5" t="s">
        <v>183</v>
      </c>
      <c r="AU287" s="15" t="s">
        <v>95</v>
      </c>
    </row>
    <row r="288" spans="1:51" s="13" customFormat="1" ht="12">
      <c r="A288" s="13"/>
      <c r="B288" s="248"/>
      <c r="C288" s="249"/>
      <c r="D288" s="243" t="s">
        <v>246</v>
      </c>
      <c r="E288" s="250" t="s">
        <v>1</v>
      </c>
      <c r="F288" s="251" t="s">
        <v>93</v>
      </c>
      <c r="G288" s="249"/>
      <c r="H288" s="252">
        <v>1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8" t="s">
        <v>246</v>
      </c>
      <c r="AU288" s="258" t="s">
        <v>95</v>
      </c>
      <c r="AV288" s="13" t="s">
        <v>95</v>
      </c>
      <c r="AW288" s="13" t="s">
        <v>40</v>
      </c>
      <c r="AX288" s="13" t="s">
        <v>93</v>
      </c>
      <c r="AY288" s="258" t="s">
        <v>176</v>
      </c>
    </row>
    <row r="289" spans="1:65" s="2" customFormat="1" ht="21.75" customHeight="1">
      <c r="A289" s="37"/>
      <c r="B289" s="38"/>
      <c r="C289" s="229" t="s">
        <v>545</v>
      </c>
      <c r="D289" s="229" t="s">
        <v>177</v>
      </c>
      <c r="E289" s="230" t="s">
        <v>689</v>
      </c>
      <c r="F289" s="231" t="s">
        <v>690</v>
      </c>
      <c r="G289" s="232" t="s">
        <v>300</v>
      </c>
      <c r="H289" s="233">
        <v>8</v>
      </c>
      <c r="I289" s="234"/>
      <c r="J289" s="235">
        <f>ROUND(I289*H289,2)</f>
        <v>0</v>
      </c>
      <c r="K289" s="236"/>
      <c r="L289" s="43"/>
      <c r="M289" s="237" t="s">
        <v>1</v>
      </c>
      <c r="N289" s="238" t="s">
        <v>50</v>
      </c>
      <c r="O289" s="90"/>
      <c r="P289" s="239">
        <f>O289*H289</f>
        <v>0</v>
      </c>
      <c r="Q289" s="239">
        <v>0.00013</v>
      </c>
      <c r="R289" s="239">
        <f>Q289*H289</f>
        <v>0.00104</v>
      </c>
      <c r="S289" s="239">
        <v>0</v>
      </c>
      <c r="T289" s="240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41" t="s">
        <v>196</v>
      </c>
      <c r="AT289" s="241" t="s">
        <v>177</v>
      </c>
      <c r="AU289" s="241" t="s">
        <v>95</v>
      </c>
      <c r="AY289" s="15" t="s">
        <v>176</v>
      </c>
      <c r="BE289" s="242">
        <f>IF(N289="základní",J289,0)</f>
        <v>0</v>
      </c>
      <c r="BF289" s="242">
        <f>IF(N289="snížená",J289,0)</f>
        <v>0</v>
      </c>
      <c r="BG289" s="242">
        <f>IF(N289="zákl. přenesená",J289,0)</f>
        <v>0</v>
      </c>
      <c r="BH289" s="242">
        <f>IF(N289="sníž. přenesená",J289,0)</f>
        <v>0</v>
      </c>
      <c r="BI289" s="242">
        <f>IF(N289="nulová",J289,0)</f>
        <v>0</v>
      </c>
      <c r="BJ289" s="15" t="s">
        <v>93</v>
      </c>
      <c r="BK289" s="242">
        <f>ROUND(I289*H289,2)</f>
        <v>0</v>
      </c>
      <c r="BL289" s="15" t="s">
        <v>196</v>
      </c>
      <c r="BM289" s="241" t="s">
        <v>691</v>
      </c>
    </row>
    <row r="290" spans="1:47" s="2" customFormat="1" ht="12">
      <c r="A290" s="37"/>
      <c r="B290" s="38"/>
      <c r="C290" s="39"/>
      <c r="D290" s="243" t="s">
        <v>183</v>
      </c>
      <c r="E290" s="39"/>
      <c r="F290" s="244" t="s">
        <v>692</v>
      </c>
      <c r="G290" s="39"/>
      <c r="H290" s="39"/>
      <c r="I290" s="245"/>
      <c r="J290" s="39"/>
      <c r="K290" s="39"/>
      <c r="L290" s="43"/>
      <c r="M290" s="246"/>
      <c r="N290" s="24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5" t="s">
        <v>183</v>
      </c>
      <c r="AU290" s="15" t="s">
        <v>95</v>
      </c>
    </row>
    <row r="291" spans="1:51" s="13" customFormat="1" ht="12">
      <c r="A291" s="13"/>
      <c r="B291" s="248"/>
      <c r="C291" s="249"/>
      <c r="D291" s="243" t="s">
        <v>246</v>
      </c>
      <c r="E291" s="250" t="s">
        <v>1</v>
      </c>
      <c r="F291" s="251" t="s">
        <v>213</v>
      </c>
      <c r="G291" s="249"/>
      <c r="H291" s="252">
        <v>8</v>
      </c>
      <c r="I291" s="253"/>
      <c r="J291" s="249"/>
      <c r="K291" s="249"/>
      <c r="L291" s="254"/>
      <c r="M291" s="255"/>
      <c r="N291" s="256"/>
      <c r="O291" s="256"/>
      <c r="P291" s="256"/>
      <c r="Q291" s="256"/>
      <c r="R291" s="256"/>
      <c r="S291" s="256"/>
      <c r="T291" s="25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8" t="s">
        <v>246</v>
      </c>
      <c r="AU291" s="258" t="s">
        <v>95</v>
      </c>
      <c r="AV291" s="13" t="s">
        <v>95</v>
      </c>
      <c r="AW291" s="13" t="s">
        <v>40</v>
      </c>
      <c r="AX291" s="13" t="s">
        <v>93</v>
      </c>
      <c r="AY291" s="258" t="s">
        <v>176</v>
      </c>
    </row>
    <row r="292" spans="1:63" s="12" customFormat="1" ht="22.8" customHeight="1">
      <c r="A292" s="12"/>
      <c r="B292" s="213"/>
      <c r="C292" s="214"/>
      <c r="D292" s="215" t="s">
        <v>84</v>
      </c>
      <c r="E292" s="227" t="s">
        <v>218</v>
      </c>
      <c r="F292" s="227" t="s">
        <v>693</v>
      </c>
      <c r="G292" s="214"/>
      <c r="H292" s="214"/>
      <c r="I292" s="217"/>
      <c r="J292" s="228">
        <f>BK292</f>
        <v>0</v>
      </c>
      <c r="K292" s="214"/>
      <c r="L292" s="219"/>
      <c r="M292" s="220"/>
      <c r="N292" s="221"/>
      <c r="O292" s="221"/>
      <c r="P292" s="222">
        <f>P293+SUM(P294:P305)</f>
        <v>0</v>
      </c>
      <c r="Q292" s="221"/>
      <c r="R292" s="222">
        <f>R293+SUM(R294:R305)</f>
        <v>0.0016</v>
      </c>
      <c r="S292" s="221"/>
      <c r="T292" s="223">
        <f>T293+SUM(T294:T305)</f>
        <v>0.08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4" t="s">
        <v>93</v>
      </c>
      <c r="AT292" s="225" t="s">
        <v>84</v>
      </c>
      <c r="AU292" s="225" t="s">
        <v>93</v>
      </c>
      <c r="AY292" s="224" t="s">
        <v>176</v>
      </c>
      <c r="BK292" s="226">
        <f>BK293+SUM(BK294:BK305)</f>
        <v>0</v>
      </c>
    </row>
    <row r="293" spans="1:65" s="2" customFormat="1" ht="24.15" customHeight="1">
      <c r="A293" s="37"/>
      <c r="B293" s="38"/>
      <c r="C293" s="229" t="s">
        <v>551</v>
      </c>
      <c r="D293" s="229" t="s">
        <v>177</v>
      </c>
      <c r="E293" s="230" t="s">
        <v>695</v>
      </c>
      <c r="F293" s="231" t="s">
        <v>696</v>
      </c>
      <c r="G293" s="232" t="s">
        <v>300</v>
      </c>
      <c r="H293" s="233">
        <v>16</v>
      </c>
      <c r="I293" s="234"/>
      <c r="J293" s="235">
        <f>ROUND(I293*H293,2)</f>
        <v>0</v>
      </c>
      <c r="K293" s="236"/>
      <c r="L293" s="43"/>
      <c r="M293" s="237" t="s">
        <v>1</v>
      </c>
      <c r="N293" s="238" t="s">
        <v>50</v>
      </c>
      <c r="O293" s="90"/>
      <c r="P293" s="239">
        <f>O293*H293</f>
        <v>0</v>
      </c>
      <c r="Q293" s="239">
        <v>0.0001</v>
      </c>
      <c r="R293" s="239">
        <f>Q293*H293</f>
        <v>0.0016</v>
      </c>
      <c r="S293" s="239">
        <v>0</v>
      </c>
      <c r="T293" s="240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41" t="s">
        <v>196</v>
      </c>
      <c r="AT293" s="241" t="s">
        <v>177</v>
      </c>
      <c r="AU293" s="241" t="s">
        <v>95</v>
      </c>
      <c r="AY293" s="15" t="s">
        <v>176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5" t="s">
        <v>93</v>
      </c>
      <c r="BK293" s="242">
        <f>ROUND(I293*H293,2)</f>
        <v>0</v>
      </c>
      <c r="BL293" s="15" t="s">
        <v>196</v>
      </c>
      <c r="BM293" s="241" t="s">
        <v>697</v>
      </c>
    </row>
    <row r="294" spans="1:47" s="2" customFormat="1" ht="12">
      <c r="A294" s="37"/>
      <c r="B294" s="38"/>
      <c r="C294" s="39"/>
      <c r="D294" s="243" t="s">
        <v>183</v>
      </c>
      <c r="E294" s="39"/>
      <c r="F294" s="244" t="s">
        <v>698</v>
      </c>
      <c r="G294" s="39"/>
      <c r="H294" s="39"/>
      <c r="I294" s="245"/>
      <c r="J294" s="39"/>
      <c r="K294" s="39"/>
      <c r="L294" s="43"/>
      <c r="M294" s="246"/>
      <c r="N294" s="247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5" t="s">
        <v>183</v>
      </c>
      <c r="AU294" s="15" t="s">
        <v>95</v>
      </c>
    </row>
    <row r="295" spans="1:51" s="13" customFormat="1" ht="12">
      <c r="A295" s="13"/>
      <c r="B295" s="248"/>
      <c r="C295" s="249"/>
      <c r="D295" s="243" t="s">
        <v>246</v>
      </c>
      <c r="E295" s="250" t="s">
        <v>1</v>
      </c>
      <c r="F295" s="251" t="s">
        <v>1391</v>
      </c>
      <c r="G295" s="249"/>
      <c r="H295" s="252">
        <v>16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8" t="s">
        <v>246</v>
      </c>
      <c r="AU295" s="258" t="s">
        <v>95</v>
      </c>
      <c r="AV295" s="13" t="s">
        <v>95</v>
      </c>
      <c r="AW295" s="13" t="s">
        <v>40</v>
      </c>
      <c r="AX295" s="13" t="s">
        <v>93</v>
      </c>
      <c r="AY295" s="258" t="s">
        <v>176</v>
      </c>
    </row>
    <row r="296" spans="1:65" s="2" customFormat="1" ht="24.15" customHeight="1">
      <c r="A296" s="37"/>
      <c r="B296" s="38"/>
      <c r="C296" s="229" t="s">
        <v>558</v>
      </c>
      <c r="D296" s="229" t="s">
        <v>177</v>
      </c>
      <c r="E296" s="230" t="s">
        <v>701</v>
      </c>
      <c r="F296" s="231" t="s">
        <v>702</v>
      </c>
      <c r="G296" s="232" t="s">
        <v>300</v>
      </c>
      <c r="H296" s="233">
        <v>16</v>
      </c>
      <c r="I296" s="234"/>
      <c r="J296" s="235">
        <f>ROUND(I296*H296,2)</f>
        <v>0</v>
      </c>
      <c r="K296" s="236"/>
      <c r="L296" s="43"/>
      <c r="M296" s="237" t="s">
        <v>1</v>
      </c>
      <c r="N296" s="238" t="s">
        <v>50</v>
      </c>
      <c r="O296" s="90"/>
      <c r="P296" s="239">
        <f>O296*H296</f>
        <v>0</v>
      </c>
      <c r="Q296" s="239">
        <v>0</v>
      </c>
      <c r="R296" s="239">
        <f>Q296*H296</f>
        <v>0</v>
      </c>
      <c r="S296" s="239">
        <v>0</v>
      </c>
      <c r="T296" s="24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1" t="s">
        <v>196</v>
      </c>
      <c r="AT296" s="241" t="s">
        <v>177</v>
      </c>
      <c r="AU296" s="241" t="s">
        <v>95</v>
      </c>
      <c r="AY296" s="15" t="s">
        <v>176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5" t="s">
        <v>93</v>
      </c>
      <c r="BK296" s="242">
        <f>ROUND(I296*H296,2)</f>
        <v>0</v>
      </c>
      <c r="BL296" s="15" t="s">
        <v>196</v>
      </c>
      <c r="BM296" s="241" t="s">
        <v>703</v>
      </c>
    </row>
    <row r="297" spans="1:47" s="2" customFormat="1" ht="12">
      <c r="A297" s="37"/>
      <c r="B297" s="38"/>
      <c r="C297" s="39"/>
      <c r="D297" s="243" t="s">
        <v>183</v>
      </c>
      <c r="E297" s="39"/>
      <c r="F297" s="244" t="s">
        <v>704</v>
      </c>
      <c r="G297" s="39"/>
      <c r="H297" s="39"/>
      <c r="I297" s="245"/>
      <c r="J297" s="39"/>
      <c r="K297" s="39"/>
      <c r="L297" s="43"/>
      <c r="M297" s="246"/>
      <c r="N297" s="24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183</v>
      </c>
      <c r="AU297" s="15" t="s">
        <v>95</v>
      </c>
    </row>
    <row r="298" spans="1:51" s="13" customFormat="1" ht="12">
      <c r="A298" s="13"/>
      <c r="B298" s="248"/>
      <c r="C298" s="249"/>
      <c r="D298" s="243" t="s">
        <v>246</v>
      </c>
      <c r="E298" s="250" t="s">
        <v>1</v>
      </c>
      <c r="F298" s="251" t="s">
        <v>1391</v>
      </c>
      <c r="G298" s="249"/>
      <c r="H298" s="252">
        <v>16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8" t="s">
        <v>246</v>
      </c>
      <c r="AU298" s="258" t="s">
        <v>95</v>
      </c>
      <c r="AV298" s="13" t="s">
        <v>95</v>
      </c>
      <c r="AW298" s="13" t="s">
        <v>40</v>
      </c>
      <c r="AX298" s="13" t="s">
        <v>93</v>
      </c>
      <c r="AY298" s="258" t="s">
        <v>176</v>
      </c>
    </row>
    <row r="299" spans="1:65" s="2" customFormat="1" ht="16.5" customHeight="1">
      <c r="A299" s="37"/>
      <c r="B299" s="38"/>
      <c r="C299" s="229" t="s">
        <v>563</v>
      </c>
      <c r="D299" s="229" t="s">
        <v>177</v>
      </c>
      <c r="E299" s="230" t="s">
        <v>706</v>
      </c>
      <c r="F299" s="231" t="s">
        <v>707</v>
      </c>
      <c r="G299" s="232" t="s">
        <v>300</v>
      </c>
      <c r="H299" s="233">
        <v>4</v>
      </c>
      <c r="I299" s="234"/>
      <c r="J299" s="235">
        <f>ROUND(I299*H299,2)</f>
        <v>0</v>
      </c>
      <c r="K299" s="236"/>
      <c r="L299" s="43"/>
      <c r="M299" s="237" t="s">
        <v>1</v>
      </c>
      <c r="N299" s="238" t="s">
        <v>50</v>
      </c>
      <c r="O299" s="90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1" t="s">
        <v>196</v>
      </c>
      <c r="AT299" s="241" t="s">
        <v>177</v>
      </c>
      <c r="AU299" s="241" t="s">
        <v>95</v>
      </c>
      <c r="AY299" s="15" t="s">
        <v>176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5" t="s">
        <v>93</v>
      </c>
      <c r="BK299" s="242">
        <f>ROUND(I299*H299,2)</f>
        <v>0</v>
      </c>
      <c r="BL299" s="15" t="s">
        <v>196</v>
      </c>
      <c r="BM299" s="241" t="s">
        <v>708</v>
      </c>
    </row>
    <row r="300" spans="1:47" s="2" customFormat="1" ht="12">
      <c r="A300" s="37"/>
      <c r="B300" s="38"/>
      <c r="C300" s="39"/>
      <c r="D300" s="243" t="s">
        <v>183</v>
      </c>
      <c r="E300" s="39"/>
      <c r="F300" s="244" t="s">
        <v>709</v>
      </c>
      <c r="G300" s="39"/>
      <c r="H300" s="39"/>
      <c r="I300" s="245"/>
      <c r="J300" s="39"/>
      <c r="K300" s="39"/>
      <c r="L300" s="43"/>
      <c r="M300" s="246"/>
      <c r="N300" s="24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183</v>
      </c>
      <c r="AU300" s="15" t="s">
        <v>95</v>
      </c>
    </row>
    <row r="301" spans="1:51" s="13" customFormat="1" ht="12">
      <c r="A301" s="13"/>
      <c r="B301" s="248"/>
      <c r="C301" s="249"/>
      <c r="D301" s="243" t="s">
        <v>246</v>
      </c>
      <c r="E301" s="250" t="s">
        <v>1</v>
      </c>
      <c r="F301" s="251" t="s">
        <v>838</v>
      </c>
      <c r="G301" s="249"/>
      <c r="H301" s="252">
        <v>4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8" t="s">
        <v>246</v>
      </c>
      <c r="AU301" s="258" t="s">
        <v>95</v>
      </c>
      <c r="AV301" s="13" t="s">
        <v>95</v>
      </c>
      <c r="AW301" s="13" t="s">
        <v>40</v>
      </c>
      <c r="AX301" s="13" t="s">
        <v>93</v>
      </c>
      <c r="AY301" s="258" t="s">
        <v>176</v>
      </c>
    </row>
    <row r="302" spans="1:65" s="2" customFormat="1" ht="16.5" customHeight="1">
      <c r="A302" s="37"/>
      <c r="B302" s="38"/>
      <c r="C302" s="229" t="s">
        <v>569</v>
      </c>
      <c r="D302" s="229" t="s">
        <v>177</v>
      </c>
      <c r="E302" s="230" t="s">
        <v>711</v>
      </c>
      <c r="F302" s="231" t="s">
        <v>712</v>
      </c>
      <c r="G302" s="232" t="s">
        <v>285</v>
      </c>
      <c r="H302" s="233">
        <v>8</v>
      </c>
      <c r="I302" s="234"/>
      <c r="J302" s="235">
        <f>ROUND(I302*H302,2)</f>
        <v>0</v>
      </c>
      <c r="K302" s="236"/>
      <c r="L302" s="43"/>
      <c r="M302" s="237" t="s">
        <v>1</v>
      </c>
      <c r="N302" s="238" t="s">
        <v>50</v>
      </c>
      <c r="O302" s="90"/>
      <c r="P302" s="239">
        <f>O302*H302</f>
        <v>0</v>
      </c>
      <c r="Q302" s="239">
        <v>0</v>
      </c>
      <c r="R302" s="239">
        <f>Q302*H302</f>
        <v>0</v>
      </c>
      <c r="S302" s="239">
        <v>0.01</v>
      </c>
      <c r="T302" s="240">
        <f>S302*H302</f>
        <v>0.08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1" t="s">
        <v>196</v>
      </c>
      <c r="AT302" s="241" t="s">
        <v>177</v>
      </c>
      <c r="AU302" s="241" t="s">
        <v>95</v>
      </c>
      <c r="AY302" s="15" t="s">
        <v>176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5" t="s">
        <v>93</v>
      </c>
      <c r="BK302" s="242">
        <f>ROUND(I302*H302,2)</f>
        <v>0</v>
      </c>
      <c r="BL302" s="15" t="s">
        <v>196</v>
      </c>
      <c r="BM302" s="241" t="s">
        <v>713</v>
      </c>
    </row>
    <row r="303" spans="1:47" s="2" customFormat="1" ht="12">
      <c r="A303" s="37"/>
      <c r="B303" s="38"/>
      <c r="C303" s="39"/>
      <c r="D303" s="243" t="s">
        <v>183</v>
      </c>
      <c r="E303" s="39"/>
      <c r="F303" s="244" t="s">
        <v>714</v>
      </c>
      <c r="G303" s="39"/>
      <c r="H303" s="39"/>
      <c r="I303" s="245"/>
      <c r="J303" s="39"/>
      <c r="K303" s="39"/>
      <c r="L303" s="43"/>
      <c r="M303" s="246"/>
      <c r="N303" s="247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183</v>
      </c>
      <c r="AU303" s="15" t="s">
        <v>95</v>
      </c>
    </row>
    <row r="304" spans="1:51" s="13" customFormat="1" ht="12">
      <c r="A304" s="13"/>
      <c r="B304" s="248"/>
      <c r="C304" s="249"/>
      <c r="D304" s="243" t="s">
        <v>246</v>
      </c>
      <c r="E304" s="250" t="s">
        <v>1</v>
      </c>
      <c r="F304" s="251" t="s">
        <v>843</v>
      </c>
      <c r="G304" s="249"/>
      <c r="H304" s="252">
        <v>8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8" t="s">
        <v>246</v>
      </c>
      <c r="AU304" s="258" t="s">
        <v>95</v>
      </c>
      <c r="AV304" s="13" t="s">
        <v>95</v>
      </c>
      <c r="AW304" s="13" t="s">
        <v>40</v>
      </c>
      <c r="AX304" s="13" t="s">
        <v>93</v>
      </c>
      <c r="AY304" s="258" t="s">
        <v>176</v>
      </c>
    </row>
    <row r="305" spans="1:63" s="12" customFormat="1" ht="20.85" customHeight="1">
      <c r="A305" s="12"/>
      <c r="B305" s="213"/>
      <c r="C305" s="214"/>
      <c r="D305" s="215" t="s">
        <v>84</v>
      </c>
      <c r="E305" s="227" t="s">
        <v>716</v>
      </c>
      <c r="F305" s="227" t="s">
        <v>717</v>
      </c>
      <c r="G305" s="214"/>
      <c r="H305" s="214"/>
      <c r="I305" s="217"/>
      <c r="J305" s="228">
        <f>BK305</f>
        <v>0</v>
      </c>
      <c r="K305" s="214"/>
      <c r="L305" s="219"/>
      <c r="M305" s="220"/>
      <c r="N305" s="221"/>
      <c r="O305" s="221"/>
      <c r="P305" s="222">
        <f>SUM(P306:P326)</f>
        <v>0</v>
      </c>
      <c r="Q305" s="221"/>
      <c r="R305" s="222">
        <f>SUM(R306:R326)</f>
        <v>0</v>
      </c>
      <c r="S305" s="221"/>
      <c r="T305" s="223">
        <f>SUM(T306:T326)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4" t="s">
        <v>93</v>
      </c>
      <c r="AT305" s="225" t="s">
        <v>84</v>
      </c>
      <c r="AU305" s="225" t="s">
        <v>95</v>
      </c>
      <c r="AY305" s="224" t="s">
        <v>176</v>
      </c>
      <c r="BK305" s="226">
        <f>SUM(BK306:BK326)</f>
        <v>0</v>
      </c>
    </row>
    <row r="306" spans="1:65" s="2" customFormat="1" ht="21.75" customHeight="1">
      <c r="A306" s="37"/>
      <c r="B306" s="38"/>
      <c r="C306" s="229" t="s">
        <v>574</v>
      </c>
      <c r="D306" s="229" t="s">
        <v>177</v>
      </c>
      <c r="E306" s="230" t="s">
        <v>719</v>
      </c>
      <c r="F306" s="231" t="s">
        <v>720</v>
      </c>
      <c r="G306" s="232" t="s">
        <v>300</v>
      </c>
      <c r="H306" s="233">
        <v>4</v>
      </c>
      <c r="I306" s="234"/>
      <c r="J306" s="235">
        <f>ROUND(I306*H306,2)</f>
        <v>0</v>
      </c>
      <c r="K306" s="236"/>
      <c r="L306" s="43"/>
      <c r="M306" s="237" t="s">
        <v>1</v>
      </c>
      <c r="N306" s="238" t="s">
        <v>50</v>
      </c>
      <c r="O306" s="90"/>
      <c r="P306" s="239">
        <f>O306*H306</f>
        <v>0</v>
      </c>
      <c r="Q306" s="239">
        <v>0</v>
      </c>
      <c r="R306" s="239">
        <f>Q306*H306</f>
        <v>0</v>
      </c>
      <c r="S306" s="239">
        <v>0</v>
      </c>
      <c r="T306" s="24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1" t="s">
        <v>196</v>
      </c>
      <c r="AT306" s="241" t="s">
        <v>177</v>
      </c>
      <c r="AU306" s="241" t="s">
        <v>129</v>
      </c>
      <c r="AY306" s="15" t="s">
        <v>176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5" t="s">
        <v>93</v>
      </c>
      <c r="BK306" s="242">
        <f>ROUND(I306*H306,2)</f>
        <v>0</v>
      </c>
      <c r="BL306" s="15" t="s">
        <v>196</v>
      </c>
      <c r="BM306" s="241" t="s">
        <v>721</v>
      </c>
    </row>
    <row r="307" spans="1:47" s="2" customFormat="1" ht="12">
      <c r="A307" s="37"/>
      <c r="B307" s="38"/>
      <c r="C307" s="39"/>
      <c r="D307" s="243" t="s">
        <v>183</v>
      </c>
      <c r="E307" s="39"/>
      <c r="F307" s="244" t="s">
        <v>722</v>
      </c>
      <c r="G307" s="39"/>
      <c r="H307" s="39"/>
      <c r="I307" s="245"/>
      <c r="J307" s="39"/>
      <c r="K307" s="39"/>
      <c r="L307" s="43"/>
      <c r="M307" s="246"/>
      <c r="N307" s="24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5" t="s">
        <v>183</v>
      </c>
      <c r="AU307" s="15" t="s">
        <v>129</v>
      </c>
    </row>
    <row r="308" spans="1:51" s="13" customFormat="1" ht="12">
      <c r="A308" s="13"/>
      <c r="B308" s="248"/>
      <c r="C308" s="249"/>
      <c r="D308" s="243" t="s">
        <v>246</v>
      </c>
      <c r="E308" s="250" t="s">
        <v>1</v>
      </c>
      <c r="F308" s="251" t="s">
        <v>838</v>
      </c>
      <c r="G308" s="249"/>
      <c r="H308" s="252">
        <v>4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8" t="s">
        <v>246</v>
      </c>
      <c r="AU308" s="258" t="s">
        <v>129</v>
      </c>
      <c r="AV308" s="13" t="s">
        <v>95</v>
      </c>
      <c r="AW308" s="13" t="s">
        <v>40</v>
      </c>
      <c r="AX308" s="13" t="s">
        <v>93</v>
      </c>
      <c r="AY308" s="258" t="s">
        <v>176</v>
      </c>
    </row>
    <row r="309" spans="1:65" s="2" customFormat="1" ht="24.15" customHeight="1">
      <c r="A309" s="37"/>
      <c r="B309" s="38"/>
      <c r="C309" s="229" t="s">
        <v>581</v>
      </c>
      <c r="D309" s="229" t="s">
        <v>177</v>
      </c>
      <c r="E309" s="230" t="s">
        <v>724</v>
      </c>
      <c r="F309" s="231" t="s">
        <v>725</v>
      </c>
      <c r="G309" s="232" t="s">
        <v>323</v>
      </c>
      <c r="H309" s="233">
        <v>4.74</v>
      </c>
      <c r="I309" s="234"/>
      <c r="J309" s="235">
        <f>ROUND(I309*H309,2)</f>
        <v>0</v>
      </c>
      <c r="K309" s="236"/>
      <c r="L309" s="43"/>
      <c r="M309" s="237" t="s">
        <v>1</v>
      </c>
      <c r="N309" s="238" t="s">
        <v>50</v>
      </c>
      <c r="O309" s="90"/>
      <c r="P309" s="239">
        <f>O309*H309</f>
        <v>0</v>
      </c>
      <c r="Q309" s="239">
        <v>0</v>
      </c>
      <c r="R309" s="239">
        <f>Q309*H309</f>
        <v>0</v>
      </c>
      <c r="S309" s="239">
        <v>0</v>
      </c>
      <c r="T309" s="24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41" t="s">
        <v>196</v>
      </c>
      <c r="AT309" s="241" t="s">
        <v>177</v>
      </c>
      <c r="AU309" s="241" t="s">
        <v>129</v>
      </c>
      <c r="AY309" s="15" t="s">
        <v>176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5" t="s">
        <v>93</v>
      </c>
      <c r="BK309" s="242">
        <f>ROUND(I309*H309,2)</f>
        <v>0</v>
      </c>
      <c r="BL309" s="15" t="s">
        <v>196</v>
      </c>
      <c r="BM309" s="241" t="s">
        <v>726</v>
      </c>
    </row>
    <row r="310" spans="1:47" s="2" customFormat="1" ht="12">
      <c r="A310" s="37"/>
      <c r="B310" s="38"/>
      <c r="C310" s="39"/>
      <c r="D310" s="243" t="s">
        <v>183</v>
      </c>
      <c r="E310" s="39"/>
      <c r="F310" s="244" t="s">
        <v>727</v>
      </c>
      <c r="G310" s="39"/>
      <c r="H310" s="39"/>
      <c r="I310" s="245"/>
      <c r="J310" s="39"/>
      <c r="K310" s="39"/>
      <c r="L310" s="43"/>
      <c r="M310" s="246"/>
      <c r="N310" s="247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5" t="s">
        <v>183</v>
      </c>
      <c r="AU310" s="15" t="s">
        <v>129</v>
      </c>
    </row>
    <row r="311" spans="1:51" s="13" customFormat="1" ht="12">
      <c r="A311" s="13"/>
      <c r="B311" s="248"/>
      <c r="C311" s="249"/>
      <c r="D311" s="243" t="s">
        <v>246</v>
      </c>
      <c r="E311" s="250" t="s">
        <v>1</v>
      </c>
      <c r="F311" s="251" t="s">
        <v>1392</v>
      </c>
      <c r="G311" s="249"/>
      <c r="H311" s="252">
        <v>0.9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8" t="s">
        <v>246</v>
      </c>
      <c r="AU311" s="258" t="s">
        <v>129</v>
      </c>
      <c r="AV311" s="13" t="s">
        <v>95</v>
      </c>
      <c r="AW311" s="13" t="s">
        <v>40</v>
      </c>
      <c r="AX311" s="13" t="s">
        <v>85</v>
      </c>
      <c r="AY311" s="258" t="s">
        <v>176</v>
      </c>
    </row>
    <row r="312" spans="1:51" s="13" customFormat="1" ht="12">
      <c r="A312" s="13"/>
      <c r="B312" s="248"/>
      <c r="C312" s="249"/>
      <c r="D312" s="243" t="s">
        <v>246</v>
      </c>
      <c r="E312" s="250" t="s">
        <v>1</v>
      </c>
      <c r="F312" s="251" t="s">
        <v>1393</v>
      </c>
      <c r="G312" s="249"/>
      <c r="H312" s="252">
        <v>3.84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8" t="s">
        <v>246</v>
      </c>
      <c r="AU312" s="258" t="s">
        <v>129</v>
      </c>
      <c r="AV312" s="13" t="s">
        <v>95</v>
      </c>
      <c r="AW312" s="13" t="s">
        <v>40</v>
      </c>
      <c r="AX312" s="13" t="s">
        <v>85</v>
      </c>
      <c r="AY312" s="258" t="s">
        <v>176</v>
      </c>
    </row>
    <row r="313" spans="1:65" s="2" customFormat="1" ht="24.15" customHeight="1">
      <c r="A313" s="37"/>
      <c r="B313" s="38"/>
      <c r="C313" s="229" t="s">
        <v>585</v>
      </c>
      <c r="D313" s="229" t="s">
        <v>177</v>
      </c>
      <c r="E313" s="230" t="s">
        <v>731</v>
      </c>
      <c r="F313" s="231" t="s">
        <v>732</v>
      </c>
      <c r="G313" s="232" t="s">
        <v>323</v>
      </c>
      <c r="H313" s="233">
        <v>66.36</v>
      </c>
      <c r="I313" s="234"/>
      <c r="J313" s="235">
        <f>ROUND(I313*H313,2)</f>
        <v>0</v>
      </c>
      <c r="K313" s="236"/>
      <c r="L313" s="43"/>
      <c r="M313" s="237" t="s">
        <v>1</v>
      </c>
      <c r="N313" s="238" t="s">
        <v>50</v>
      </c>
      <c r="O313" s="90"/>
      <c r="P313" s="239">
        <f>O313*H313</f>
        <v>0</v>
      </c>
      <c r="Q313" s="239">
        <v>0</v>
      </c>
      <c r="R313" s="239">
        <f>Q313*H313</f>
        <v>0</v>
      </c>
      <c r="S313" s="239">
        <v>0</v>
      </c>
      <c r="T313" s="240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41" t="s">
        <v>196</v>
      </c>
      <c r="AT313" s="241" t="s">
        <v>177</v>
      </c>
      <c r="AU313" s="241" t="s">
        <v>129</v>
      </c>
      <c r="AY313" s="15" t="s">
        <v>176</v>
      </c>
      <c r="BE313" s="242">
        <f>IF(N313="základní",J313,0)</f>
        <v>0</v>
      </c>
      <c r="BF313" s="242">
        <f>IF(N313="snížená",J313,0)</f>
        <v>0</v>
      </c>
      <c r="BG313" s="242">
        <f>IF(N313="zákl. přenesená",J313,0)</f>
        <v>0</v>
      </c>
      <c r="BH313" s="242">
        <f>IF(N313="sníž. přenesená",J313,0)</f>
        <v>0</v>
      </c>
      <c r="BI313" s="242">
        <f>IF(N313="nulová",J313,0)</f>
        <v>0</v>
      </c>
      <c r="BJ313" s="15" t="s">
        <v>93</v>
      </c>
      <c r="BK313" s="242">
        <f>ROUND(I313*H313,2)</f>
        <v>0</v>
      </c>
      <c r="BL313" s="15" t="s">
        <v>196</v>
      </c>
      <c r="BM313" s="241" t="s">
        <v>733</v>
      </c>
    </row>
    <row r="314" spans="1:47" s="2" customFormat="1" ht="12">
      <c r="A314" s="37"/>
      <c r="B314" s="38"/>
      <c r="C314" s="39"/>
      <c r="D314" s="243" t="s">
        <v>183</v>
      </c>
      <c r="E314" s="39"/>
      <c r="F314" s="244" t="s">
        <v>732</v>
      </c>
      <c r="G314" s="39"/>
      <c r="H314" s="39"/>
      <c r="I314" s="245"/>
      <c r="J314" s="39"/>
      <c r="K314" s="39"/>
      <c r="L314" s="43"/>
      <c r="M314" s="246"/>
      <c r="N314" s="247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5" t="s">
        <v>183</v>
      </c>
      <c r="AU314" s="15" t="s">
        <v>129</v>
      </c>
    </row>
    <row r="315" spans="1:51" s="13" customFormat="1" ht="12">
      <c r="A315" s="13"/>
      <c r="B315" s="248"/>
      <c r="C315" s="249"/>
      <c r="D315" s="243" t="s">
        <v>246</v>
      </c>
      <c r="E315" s="250" t="s">
        <v>1</v>
      </c>
      <c r="F315" s="251" t="s">
        <v>1394</v>
      </c>
      <c r="G315" s="249"/>
      <c r="H315" s="252">
        <v>66.36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8" t="s">
        <v>246</v>
      </c>
      <c r="AU315" s="258" t="s">
        <v>129</v>
      </c>
      <c r="AV315" s="13" t="s">
        <v>95</v>
      </c>
      <c r="AW315" s="13" t="s">
        <v>40</v>
      </c>
      <c r="AX315" s="13" t="s">
        <v>85</v>
      </c>
      <c r="AY315" s="258" t="s">
        <v>176</v>
      </c>
    </row>
    <row r="316" spans="1:65" s="2" customFormat="1" ht="24.15" customHeight="1">
      <c r="A316" s="37"/>
      <c r="B316" s="38"/>
      <c r="C316" s="229" t="s">
        <v>590</v>
      </c>
      <c r="D316" s="229" t="s">
        <v>177</v>
      </c>
      <c r="E316" s="230" t="s">
        <v>736</v>
      </c>
      <c r="F316" s="231" t="s">
        <v>737</v>
      </c>
      <c r="G316" s="232" t="s">
        <v>323</v>
      </c>
      <c r="H316" s="233">
        <v>4.74</v>
      </c>
      <c r="I316" s="234"/>
      <c r="J316" s="235">
        <f>ROUND(I316*H316,2)</f>
        <v>0</v>
      </c>
      <c r="K316" s="236"/>
      <c r="L316" s="43"/>
      <c r="M316" s="237" t="s">
        <v>1</v>
      </c>
      <c r="N316" s="238" t="s">
        <v>50</v>
      </c>
      <c r="O316" s="90"/>
      <c r="P316" s="239">
        <f>O316*H316</f>
        <v>0</v>
      </c>
      <c r="Q316" s="239">
        <v>0</v>
      </c>
      <c r="R316" s="239">
        <f>Q316*H316</f>
        <v>0</v>
      </c>
      <c r="S316" s="239">
        <v>0</v>
      </c>
      <c r="T316" s="24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41" t="s">
        <v>196</v>
      </c>
      <c r="AT316" s="241" t="s">
        <v>177</v>
      </c>
      <c r="AU316" s="241" t="s">
        <v>129</v>
      </c>
      <c r="AY316" s="15" t="s">
        <v>176</v>
      </c>
      <c r="BE316" s="242">
        <f>IF(N316="základní",J316,0)</f>
        <v>0</v>
      </c>
      <c r="BF316" s="242">
        <f>IF(N316="snížená",J316,0)</f>
        <v>0</v>
      </c>
      <c r="BG316" s="242">
        <f>IF(N316="zákl. přenesená",J316,0)</f>
        <v>0</v>
      </c>
      <c r="BH316" s="242">
        <f>IF(N316="sníž. přenesená",J316,0)</f>
        <v>0</v>
      </c>
      <c r="BI316" s="242">
        <f>IF(N316="nulová",J316,0)</f>
        <v>0</v>
      </c>
      <c r="BJ316" s="15" t="s">
        <v>93</v>
      </c>
      <c r="BK316" s="242">
        <f>ROUND(I316*H316,2)</f>
        <v>0</v>
      </c>
      <c r="BL316" s="15" t="s">
        <v>196</v>
      </c>
      <c r="BM316" s="241" t="s">
        <v>738</v>
      </c>
    </row>
    <row r="317" spans="1:47" s="2" customFormat="1" ht="12">
      <c r="A317" s="37"/>
      <c r="B317" s="38"/>
      <c r="C317" s="39"/>
      <c r="D317" s="243" t="s">
        <v>183</v>
      </c>
      <c r="E317" s="39"/>
      <c r="F317" s="244" t="s">
        <v>739</v>
      </c>
      <c r="G317" s="39"/>
      <c r="H317" s="39"/>
      <c r="I317" s="245"/>
      <c r="J317" s="39"/>
      <c r="K317" s="39"/>
      <c r="L317" s="43"/>
      <c r="M317" s="246"/>
      <c r="N317" s="247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5" t="s">
        <v>183</v>
      </c>
      <c r="AU317" s="15" t="s">
        <v>129</v>
      </c>
    </row>
    <row r="318" spans="1:51" s="13" customFormat="1" ht="12">
      <c r="A318" s="13"/>
      <c r="B318" s="248"/>
      <c r="C318" s="249"/>
      <c r="D318" s="243" t="s">
        <v>246</v>
      </c>
      <c r="E318" s="250" t="s">
        <v>1</v>
      </c>
      <c r="F318" s="251" t="s">
        <v>1392</v>
      </c>
      <c r="G318" s="249"/>
      <c r="H318" s="252">
        <v>0.9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8" t="s">
        <v>246</v>
      </c>
      <c r="AU318" s="258" t="s">
        <v>129</v>
      </c>
      <c r="AV318" s="13" t="s">
        <v>95</v>
      </c>
      <c r="AW318" s="13" t="s">
        <v>40</v>
      </c>
      <c r="AX318" s="13" t="s">
        <v>85</v>
      </c>
      <c r="AY318" s="258" t="s">
        <v>176</v>
      </c>
    </row>
    <row r="319" spans="1:51" s="13" customFormat="1" ht="12">
      <c r="A319" s="13"/>
      <c r="B319" s="248"/>
      <c r="C319" s="249"/>
      <c r="D319" s="243" t="s">
        <v>246</v>
      </c>
      <c r="E319" s="250" t="s">
        <v>1</v>
      </c>
      <c r="F319" s="251" t="s">
        <v>1393</v>
      </c>
      <c r="G319" s="249"/>
      <c r="H319" s="252">
        <v>3.84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8" t="s">
        <v>246</v>
      </c>
      <c r="AU319" s="258" t="s">
        <v>129</v>
      </c>
      <c r="AV319" s="13" t="s">
        <v>95</v>
      </c>
      <c r="AW319" s="13" t="s">
        <v>40</v>
      </c>
      <c r="AX319" s="13" t="s">
        <v>85</v>
      </c>
      <c r="AY319" s="258" t="s">
        <v>176</v>
      </c>
    </row>
    <row r="320" spans="1:65" s="2" customFormat="1" ht="33" customHeight="1">
      <c r="A320" s="37"/>
      <c r="B320" s="38"/>
      <c r="C320" s="229" t="s">
        <v>595</v>
      </c>
      <c r="D320" s="229" t="s">
        <v>177</v>
      </c>
      <c r="E320" s="230" t="s">
        <v>741</v>
      </c>
      <c r="F320" s="231" t="s">
        <v>742</v>
      </c>
      <c r="G320" s="232" t="s">
        <v>323</v>
      </c>
      <c r="H320" s="233">
        <v>10.6</v>
      </c>
      <c r="I320" s="234"/>
      <c r="J320" s="235">
        <f>ROUND(I320*H320,2)</f>
        <v>0</v>
      </c>
      <c r="K320" s="236"/>
      <c r="L320" s="43"/>
      <c r="M320" s="237" t="s">
        <v>1</v>
      </c>
      <c r="N320" s="238" t="s">
        <v>50</v>
      </c>
      <c r="O320" s="90"/>
      <c r="P320" s="239">
        <f>O320*H320</f>
        <v>0</v>
      </c>
      <c r="Q320" s="239">
        <v>0</v>
      </c>
      <c r="R320" s="239">
        <f>Q320*H320</f>
        <v>0</v>
      </c>
      <c r="S320" s="239">
        <v>0</v>
      </c>
      <c r="T320" s="24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41" t="s">
        <v>196</v>
      </c>
      <c r="AT320" s="241" t="s">
        <v>177</v>
      </c>
      <c r="AU320" s="241" t="s">
        <v>129</v>
      </c>
      <c r="AY320" s="15" t="s">
        <v>176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5" t="s">
        <v>93</v>
      </c>
      <c r="BK320" s="242">
        <f>ROUND(I320*H320,2)</f>
        <v>0</v>
      </c>
      <c r="BL320" s="15" t="s">
        <v>196</v>
      </c>
      <c r="BM320" s="241" t="s">
        <v>743</v>
      </c>
    </row>
    <row r="321" spans="1:47" s="2" customFormat="1" ht="12">
      <c r="A321" s="37"/>
      <c r="B321" s="38"/>
      <c r="C321" s="39"/>
      <c r="D321" s="243" t="s">
        <v>183</v>
      </c>
      <c r="E321" s="39"/>
      <c r="F321" s="244" t="s">
        <v>744</v>
      </c>
      <c r="G321" s="39"/>
      <c r="H321" s="39"/>
      <c r="I321" s="245"/>
      <c r="J321" s="39"/>
      <c r="K321" s="39"/>
      <c r="L321" s="43"/>
      <c r="M321" s="246"/>
      <c r="N321" s="247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183</v>
      </c>
      <c r="AU321" s="15" t="s">
        <v>129</v>
      </c>
    </row>
    <row r="322" spans="1:51" s="13" customFormat="1" ht="12">
      <c r="A322" s="13"/>
      <c r="B322" s="248"/>
      <c r="C322" s="249"/>
      <c r="D322" s="243" t="s">
        <v>246</v>
      </c>
      <c r="E322" s="250" t="s">
        <v>1</v>
      </c>
      <c r="F322" s="251" t="s">
        <v>1395</v>
      </c>
      <c r="G322" s="249"/>
      <c r="H322" s="252">
        <v>8.8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8" t="s">
        <v>246</v>
      </c>
      <c r="AU322" s="258" t="s">
        <v>129</v>
      </c>
      <c r="AV322" s="13" t="s">
        <v>95</v>
      </c>
      <c r="AW322" s="13" t="s">
        <v>40</v>
      </c>
      <c r="AX322" s="13" t="s">
        <v>85</v>
      </c>
      <c r="AY322" s="258" t="s">
        <v>176</v>
      </c>
    </row>
    <row r="323" spans="1:51" s="13" customFormat="1" ht="12">
      <c r="A323" s="13"/>
      <c r="B323" s="248"/>
      <c r="C323" s="249"/>
      <c r="D323" s="243" t="s">
        <v>246</v>
      </c>
      <c r="E323" s="250" t="s">
        <v>1</v>
      </c>
      <c r="F323" s="251" t="s">
        <v>847</v>
      </c>
      <c r="G323" s="249"/>
      <c r="H323" s="252">
        <v>1.8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8" t="s">
        <v>246</v>
      </c>
      <c r="AU323" s="258" t="s">
        <v>129</v>
      </c>
      <c r="AV323" s="13" t="s">
        <v>95</v>
      </c>
      <c r="AW323" s="13" t="s">
        <v>40</v>
      </c>
      <c r="AX323" s="13" t="s">
        <v>85</v>
      </c>
      <c r="AY323" s="258" t="s">
        <v>176</v>
      </c>
    </row>
    <row r="324" spans="1:65" s="2" customFormat="1" ht="24.15" customHeight="1">
      <c r="A324" s="37"/>
      <c r="B324" s="38"/>
      <c r="C324" s="229" t="s">
        <v>600</v>
      </c>
      <c r="D324" s="229" t="s">
        <v>177</v>
      </c>
      <c r="E324" s="230" t="s">
        <v>752</v>
      </c>
      <c r="F324" s="231" t="s">
        <v>753</v>
      </c>
      <c r="G324" s="232" t="s">
        <v>323</v>
      </c>
      <c r="H324" s="233">
        <v>1</v>
      </c>
      <c r="I324" s="234"/>
      <c r="J324" s="235">
        <f>ROUND(I324*H324,2)</f>
        <v>0</v>
      </c>
      <c r="K324" s="236"/>
      <c r="L324" s="43"/>
      <c r="M324" s="237" t="s">
        <v>1</v>
      </c>
      <c r="N324" s="238" t="s">
        <v>50</v>
      </c>
      <c r="O324" s="90"/>
      <c r="P324" s="239">
        <f>O324*H324</f>
        <v>0</v>
      </c>
      <c r="Q324" s="239">
        <v>0</v>
      </c>
      <c r="R324" s="239">
        <f>Q324*H324</f>
        <v>0</v>
      </c>
      <c r="S324" s="239">
        <v>0</v>
      </c>
      <c r="T324" s="24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1" t="s">
        <v>196</v>
      </c>
      <c r="AT324" s="241" t="s">
        <v>177</v>
      </c>
      <c r="AU324" s="241" t="s">
        <v>129</v>
      </c>
      <c r="AY324" s="15" t="s">
        <v>176</v>
      </c>
      <c r="BE324" s="242">
        <f>IF(N324="základní",J324,0)</f>
        <v>0</v>
      </c>
      <c r="BF324" s="242">
        <f>IF(N324="snížená",J324,0)</f>
        <v>0</v>
      </c>
      <c r="BG324" s="242">
        <f>IF(N324="zákl. přenesená",J324,0)</f>
        <v>0</v>
      </c>
      <c r="BH324" s="242">
        <f>IF(N324="sníž. přenesená",J324,0)</f>
        <v>0</v>
      </c>
      <c r="BI324" s="242">
        <f>IF(N324="nulová",J324,0)</f>
        <v>0</v>
      </c>
      <c r="BJ324" s="15" t="s">
        <v>93</v>
      </c>
      <c r="BK324" s="242">
        <f>ROUND(I324*H324,2)</f>
        <v>0</v>
      </c>
      <c r="BL324" s="15" t="s">
        <v>196</v>
      </c>
      <c r="BM324" s="241" t="s">
        <v>754</v>
      </c>
    </row>
    <row r="325" spans="1:47" s="2" customFormat="1" ht="12">
      <c r="A325" s="37"/>
      <c r="B325" s="38"/>
      <c r="C325" s="39"/>
      <c r="D325" s="243" t="s">
        <v>183</v>
      </c>
      <c r="E325" s="39"/>
      <c r="F325" s="244" t="s">
        <v>755</v>
      </c>
      <c r="G325" s="39"/>
      <c r="H325" s="39"/>
      <c r="I325" s="245"/>
      <c r="J325" s="39"/>
      <c r="K325" s="39"/>
      <c r="L325" s="43"/>
      <c r="M325" s="246"/>
      <c r="N325" s="247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5" t="s">
        <v>183</v>
      </c>
      <c r="AU325" s="15" t="s">
        <v>129</v>
      </c>
    </row>
    <row r="326" spans="1:51" s="13" customFormat="1" ht="12">
      <c r="A326" s="13"/>
      <c r="B326" s="248"/>
      <c r="C326" s="249"/>
      <c r="D326" s="243" t="s">
        <v>246</v>
      </c>
      <c r="E326" s="250" t="s">
        <v>1</v>
      </c>
      <c r="F326" s="251" t="s">
        <v>93</v>
      </c>
      <c r="G326" s="249"/>
      <c r="H326" s="252">
        <v>1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8" t="s">
        <v>246</v>
      </c>
      <c r="AU326" s="258" t="s">
        <v>129</v>
      </c>
      <c r="AV326" s="13" t="s">
        <v>95</v>
      </c>
      <c r="AW326" s="13" t="s">
        <v>40</v>
      </c>
      <c r="AX326" s="13" t="s">
        <v>93</v>
      </c>
      <c r="AY326" s="258" t="s">
        <v>176</v>
      </c>
    </row>
    <row r="327" spans="1:63" s="12" customFormat="1" ht="22.8" customHeight="1">
      <c r="A327" s="12"/>
      <c r="B327" s="213"/>
      <c r="C327" s="214"/>
      <c r="D327" s="215" t="s">
        <v>84</v>
      </c>
      <c r="E327" s="227" t="s">
        <v>757</v>
      </c>
      <c r="F327" s="227" t="s">
        <v>758</v>
      </c>
      <c r="G327" s="214"/>
      <c r="H327" s="214"/>
      <c r="I327" s="217"/>
      <c r="J327" s="228">
        <f>BK327</f>
        <v>0</v>
      </c>
      <c r="K327" s="214"/>
      <c r="L327" s="219"/>
      <c r="M327" s="220"/>
      <c r="N327" s="221"/>
      <c r="O327" s="221"/>
      <c r="P327" s="222">
        <f>SUM(P328:P333)</f>
        <v>0</v>
      </c>
      <c r="Q327" s="221"/>
      <c r="R327" s="222">
        <f>SUM(R328:R333)</f>
        <v>0</v>
      </c>
      <c r="S327" s="221"/>
      <c r="T327" s="223">
        <f>SUM(T328:T333)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4" t="s">
        <v>93</v>
      </c>
      <c r="AT327" s="225" t="s">
        <v>84</v>
      </c>
      <c r="AU327" s="225" t="s">
        <v>93</v>
      </c>
      <c r="AY327" s="224" t="s">
        <v>176</v>
      </c>
      <c r="BK327" s="226">
        <f>SUM(BK328:BK333)</f>
        <v>0</v>
      </c>
    </row>
    <row r="328" spans="1:65" s="2" customFormat="1" ht="33" customHeight="1">
      <c r="A328" s="37"/>
      <c r="B328" s="38"/>
      <c r="C328" s="229" t="s">
        <v>605</v>
      </c>
      <c r="D328" s="229" t="s">
        <v>177</v>
      </c>
      <c r="E328" s="230" t="s">
        <v>760</v>
      </c>
      <c r="F328" s="231" t="s">
        <v>761</v>
      </c>
      <c r="G328" s="232" t="s">
        <v>323</v>
      </c>
      <c r="H328" s="233">
        <v>0.9</v>
      </c>
      <c r="I328" s="234"/>
      <c r="J328" s="235">
        <f>ROUND(I328*H328,2)</f>
        <v>0</v>
      </c>
      <c r="K328" s="236"/>
      <c r="L328" s="43"/>
      <c r="M328" s="237" t="s">
        <v>1</v>
      </c>
      <c r="N328" s="238" t="s">
        <v>50</v>
      </c>
      <c r="O328" s="90"/>
      <c r="P328" s="239">
        <f>O328*H328</f>
        <v>0</v>
      </c>
      <c r="Q328" s="239">
        <v>0</v>
      </c>
      <c r="R328" s="239">
        <f>Q328*H328</f>
        <v>0</v>
      </c>
      <c r="S328" s="239">
        <v>0</v>
      </c>
      <c r="T328" s="240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41" t="s">
        <v>196</v>
      </c>
      <c r="AT328" s="241" t="s">
        <v>177</v>
      </c>
      <c r="AU328" s="241" t="s">
        <v>95</v>
      </c>
      <c r="AY328" s="15" t="s">
        <v>176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5" t="s">
        <v>93</v>
      </c>
      <c r="BK328" s="242">
        <f>ROUND(I328*H328,2)</f>
        <v>0</v>
      </c>
      <c r="BL328" s="15" t="s">
        <v>196</v>
      </c>
      <c r="BM328" s="241" t="s">
        <v>762</v>
      </c>
    </row>
    <row r="329" spans="1:47" s="2" customFormat="1" ht="12">
      <c r="A329" s="37"/>
      <c r="B329" s="38"/>
      <c r="C329" s="39"/>
      <c r="D329" s="243" t="s">
        <v>183</v>
      </c>
      <c r="E329" s="39"/>
      <c r="F329" s="244" t="s">
        <v>763</v>
      </c>
      <c r="G329" s="39"/>
      <c r="H329" s="39"/>
      <c r="I329" s="245"/>
      <c r="J329" s="39"/>
      <c r="K329" s="39"/>
      <c r="L329" s="43"/>
      <c r="M329" s="246"/>
      <c r="N329" s="247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5" t="s">
        <v>183</v>
      </c>
      <c r="AU329" s="15" t="s">
        <v>95</v>
      </c>
    </row>
    <row r="330" spans="1:51" s="13" customFormat="1" ht="12">
      <c r="A330" s="13"/>
      <c r="B330" s="248"/>
      <c r="C330" s="249"/>
      <c r="D330" s="243" t="s">
        <v>246</v>
      </c>
      <c r="E330" s="250" t="s">
        <v>1</v>
      </c>
      <c r="F330" s="251" t="s">
        <v>844</v>
      </c>
      <c r="G330" s="249"/>
      <c r="H330" s="252">
        <v>0.9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8" t="s">
        <v>246</v>
      </c>
      <c r="AU330" s="258" t="s">
        <v>95</v>
      </c>
      <c r="AV330" s="13" t="s">
        <v>95</v>
      </c>
      <c r="AW330" s="13" t="s">
        <v>40</v>
      </c>
      <c r="AX330" s="13" t="s">
        <v>93</v>
      </c>
      <c r="AY330" s="258" t="s">
        <v>176</v>
      </c>
    </row>
    <row r="331" spans="1:65" s="2" customFormat="1" ht="44.25" customHeight="1">
      <c r="A331" s="37"/>
      <c r="B331" s="38"/>
      <c r="C331" s="229" t="s">
        <v>568</v>
      </c>
      <c r="D331" s="229" t="s">
        <v>177</v>
      </c>
      <c r="E331" s="230" t="s">
        <v>1396</v>
      </c>
      <c r="F331" s="231" t="s">
        <v>450</v>
      </c>
      <c r="G331" s="232" t="s">
        <v>323</v>
      </c>
      <c r="H331" s="233">
        <v>3.84</v>
      </c>
      <c r="I331" s="234"/>
      <c r="J331" s="235">
        <f>ROUND(I331*H331,2)</f>
        <v>0</v>
      </c>
      <c r="K331" s="236"/>
      <c r="L331" s="43"/>
      <c r="M331" s="237" t="s">
        <v>1</v>
      </c>
      <c r="N331" s="238" t="s">
        <v>50</v>
      </c>
      <c r="O331" s="90"/>
      <c r="P331" s="239">
        <f>O331*H331</f>
        <v>0</v>
      </c>
      <c r="Q331" s="239">
        <v>0</v>
      </c>
      <c r="R331" s="239">
        <f>Q331*H331</f>
        <v>0</v>
      </c>
      <c r="S331" s="239">
        <v>0</v>
      </c>
      <c r="T331" s="240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41" t="s">
        <v>196</v>
      </c>
      <c r="AT331" s="241" t="s">
        <v>177</v>
      </c>
      <c r="AU331" s="241" t="s">
        <v>95</v>
      </c>
      <c r="AY331" s="15" t="s">
        <v>176</v>
      </c>
      <c r="BE331" s="242">
        <f>IF(N331="základní",J331,0)</f>
        <v>0</v>
      </c>
      <c r="BF331" s="242">
        <f>IF(N331="snížená",J331,0)</f>
        <v>0</v>
      </c>
      <c r="BG331" s="242">
        <f>IF(N331="zákl. přenesená",J331,0)</f>
        <v>0</v>
      </c>
      <c r="BH331" s="242">
        <f>IF(N331="sníž. přenesená",J331,0)</f>
        <v>0</v>
      </c>
      <c r="BI331" s="242">
        <f>IF(N331="nulová",J331,0)</f>
        <v>0</v>
      </c>
      <c r="BJ331" s="15" t="s">
        <v>93</v>
      </c>
      <c r="BK331" s="242">
        <f>ROUND(I331*H331,2)</f>
        <v>0</v>
      </c>
      <c r="BL331" s="15" t="s">
        <v>196</v>
      </c>
      <c r="BM331" s="241" t="s">
        <v>1397</v>
      </c>
    </row>
    <row r="332" spans="1:47" s="2" customFormat="1" ht="12">
      <c r="A332" s="37"/>
      <c r="B332" s="38"/>
      <c r="C332" s="39"/>
      <c r="D332" s="243" t="s">
        <v>183</v>
      </c>
      <c r="E332" s="39"/>
      <c r="F332" s="244" t="s">
        <v>450</v>
      </c>
      <c r="G332" s="39"/>
      <c r="H332" s="39"/>
      <c r="I332" s="245"/>
      <c r="J332" s="39"/>
      <c r="K332" s="39"/>
      <c r="L332" s="43"/>
      <c r="M332" s="246"/>
      <c r="N332" s="247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5" t="s">
        <v>183</v>
      </c>
      <c r="AU332" s="15" t="s">
        <v>95</v>
      </c>
    </row>
    <row r="333" spans="1:51" s="13" customFormat="1" ht="12">
      <c r="A333" s="13"/>
      <c r="B333" s="248"/>
      <c r="C333" s="249"/>
      <c r="D333" s="243" t="s">
        <v>246</v>
      </c>
      <c r="E333" s="250" t="s">
        <v>1</v>
      </c>
      <c r="F333" s="251" t="s">
        <v>1398</v>
      </c>
      <c r="G333" s="249"/>
      <c r="H333" s="252">
        <v>3.84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8" t="s">
        <v>246</v>
      </c>
      <c r="AU333" s="258" t="s">
        <v>95</v>
      </c>
      <c r="AV333" s="13" t="s">
        <v>95</v>
      </c>
      <c r="AW333" s="13" t="s">
        <v>40</v>
      </c>
      <c r="AX333" s="13" t="s">
        <v>93</v>
      </c>
      <c r="AY333" s="258" t="s">
        <v>176</v>
      </c>
    </row>
    <row r="334" spans="1:63" s="12" customFormat="1" ht="25.9" customHeight="1">
      <c r="A334" s="12"/>
      <c r="B334" s="213"/>
      <c r="C334" s="214"/>
      <c r="D334" s="215" t="s">
        <v>84</v>
      </c>
      <c r="E334" s="216" t="s">
        <v>769</v>
      </c>
      <c r="F334" s="216" t="s">
        <v>770</v>
      </c>
      <c r="G334" s="214"/>
      <c r="H334" s="214"/>
      <c r="I334" s="217"/>
      <c r="J334" s="218">
        <f>BK334</f>
        <v>0</v>
      </c>
      <c r="K334" s="214"/>
      <c r="L334" s="219"/>
      <c r="M334" s="220"/>
      <c r="N334" s="221"/>
      <c r="O334" s="221"/>
      <c r="P334" s="222">
        <f>P335</f>
        <v>0</v>
      </c>
      <c r="Q334" s="221"/>
      <c r="R334" s="222">
        <f>R335</f>
        <v>0</v>
      </c>
      <c r="S334" s="221"/>
      <c r="T334" s="223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4" t="s">
        <v>95</v>
      </c>
      <c r="AT334" s="225" t="s">
        <v>84</v>
      </c>
      <c r="AU334" s="225" t="s">
        <v>85</v>
      </c>
      <c r="AY334" s="224" t="s">
        <v>176</v>
      </c>
      <c r="BK334" s="226">
        <f>BK335</f>
        <v>0</v>
      </c>
    </row>
    <row r="335" spans="1:63" s="12" customFormat="1" ht="22.8" customHeight="1">
      <c r="A335" s="12"/>
      <c r="B335" s="213"/>
      <c r="C335" s="214"/>
      <c r="D335" s="215" t="s">
        <v>84</v>
      </c>
      <c r="E335" s="227" t="s">
        <v>771</v>
      </c>
      <c r="F335" s="227" t="s">
        <v>772</v>
      </c>
      <c r="G335" s="214"/>
      <c r="H335" s="214"/>
      <c r="I335" s="217"/>
      <c r="J335" s="228">
        <f>BK335</f>
        <v>0</v>
      </c>
      <c r="K335" s="214"/>
      <c r="L335" s="219"/>
      <c r="M335" s="220"/>
      <c r="N335" s="221"/>
      <c r="O335" s="221"/>
      <c r="P335" s="222">
        <f>SUM(P336:P338)</f>
        <v>0</v>
      </c>
      <c r="Q335" s="221"/>
      <c r="R335" s="222">
        <f>SUM(R336:R338)</f>
        <v>0</v>
      </c>
      <c r="S335" s="221"/>
      <c r="T335" s="223">
        <f>SUM(T336:T338)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4" t="s">
        <v>95</v>
      </c>
      <c r="AT335" s="225" t="s">
        <v>84</v>
      </c>
      <c r="AU335" s="225" t="s">
        <v>93</v>
      </c>
      <c r="AY335" s="224" t="s">
        <v>176</v>
      </c>
      <c r="BK335" s="226">
        <f>SUM(BK336:BK338)</f>
        <v>0</v>
      </c>
    </row>
    <row r="336" spans="1:65" s="2" customFormat="1" ht="24.15" customHeight="1">
      <c r="A336" s="37"/>
      <c r="B336" s="38"/>
      <c r="C336" s="229" t="s">
        <v>613</v>
      </c>
      <c r="D336" s="229" t="s">
        <v>177</v>
      </c>
      <c r="E336" s="230" t="s">
        <v>774</v>
      </c>
      <c r="F336" s="231" t="s">
        <v>775</v>
      </c>
      <c r="G336" s="232" t="s">
        <v>300</v>
      </c>
      <c r="H336" s="233">
        <v>8</v>
      </c>
      <c r="I336" s="234"/>
      <c r="J336" s="235">
        <f>ROUND(I336*H336,2)</f>
        <v>0</v>
      </c>
      <c r="K336" s="236"/>
      <c r="L336" s="43"/>
      <c r="M336" s="237" t="s">
        <v>1</v>
      </c>
      <c r="N336" s="238" t="s">
        <v>50</v>
      </c>
      <c r="O336" s="90"/>
      <c r="P336" s="239">
        <f>O336*H336</f>
        <v>0</v>
      </c>
      <c r="Q336" s="239">
        <v>0</v>
      </c>
      <c r="R336" s="239">
        <f>Q336*H336</f>
        <v>0</v>
      </c>
      <c r="S336" s="239">
        <v>0</v>
      </c>
      <c r="T336" s="240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41" t="s">
        <v>258</v>
      </c>
      <c r="AT336" s="241" t="s">
        <v>177</v>
      </c>
      <c r="AU336" s="241" t="s">
        <v>95</v>
      </c>
      <c r="AY336" s="15" t="s">
        <v>176</v>
      </c>
      <c r="BE336" s="242">
        <f>IF(N336="základní",J336,0)</f>
        <v>0</v>
      </c>
      <c r="BF336" s="242">
        <f>IF(N336="snížená",J336,0)</f>
        <v>0</v>
      </c>
      <c r="BG336" s="242">
        <f>IF(N336="zákl. přenesená",J336,0)</f>
        <v>0</v>
      </c>
      <c r="BH336" s="242">
        <f>IF(N336="sníž. přenesená",J336,0)</f>
        <v>0</v>
      </c>
      <c r="BI336" s="242">
        <f>IF(N336="nulová",J336,0)</f>
        <v>0</v>
      </c>
      <c r="BJ336" s="15" t="s">
        <v>93</v>
      </c>
      <c r="BK336" s="242">
        <f>ROUND(I336*H336,2)</f>
        <v>0</v>
      </c>
      <c r="BL336" s="15" t="s">
        <v>258</v>
      </c>
      <c r="BM336" s="241" t="s">
        <v>776</v>
      </c>
    </row>
    <row r="337" spans="1:47" s="2" customFormat="1" ht="12">
      <c r="A337" s="37"/>
      <c r="B337" s="38"/>
      <c r="C337" s="39"/>
      <c r="D337" s="243" t="s">
        <v>183</v>
      </c>
      <c r="E337" s="39"/>
      <c r="F337" s="244" t="s">
        <v>775</v>
      </c>
      <c r="G337" s="39"/>
      <c r="H337" s="39"/>
      <c r="I337" s="245"/>
      <c r="J337" s="39"/>
      <c r="K337" s="39"/>
      <c r="L337" s="43"/>
      <c r="M337" s="246"/>
      <c r="N337" s="247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5" t="s">
        <v>183</v>
      </c>
      <c r="AU337" s="15" t="s">
        <v>95</v>
      </c>
    </row>
    <row r="338" spans="1:51" s="13" customFormat="1" ht="12">
      <c r="A338" s="13"/>
      <c r="B338" s="248"/>
      <c r="C338" s="249"/>
      <c r="D338" s="243" t="s">
        <v>246</v>
      </c>
      <c r="E338" s="250" t="s">
        <v>1</v>
      </c>
      <c r="F338" s="251" t="s">
        <v>213</v>
      </c>
      <c r="G338" s="249"/>
      <c r="H338" s="252">
        <v>8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8" t="s">
        <v>246</v>
      </c>
      <c r="AU338" s="258" t="s">
        <v>95</v>
      </c>
      <c r="AV338" s="13" t="s">
        <v>95</v>
      </c>
      <c r="AW338" s="13" t="s">
        <v>40</v>
      </c>
      <c r="AX338" s="13" t="s">
        <v>93</v>
      </c>
      <c r="AY338" s="258" t="s">
        <v>176</v>
      </c>
    </row>
    <row r="339" spans="1:63" s="12" customFormat="1" ht="25.9" customHeight="1">
      <c r="A339" s="12"/>
      <c r="B339" s="213"/>
      <c r="C339" s="214"/>
      <c r="D339" s="215" t="s">
        <v>84</v>
      </c>
      <c r="E339" s="216" t="s">
        <v>320</v>
      </c>
      <c r="F339" s="216" t="s">
        <v>777</v>
      </c>
      <c r="G339" s="214"/>
      <c r="H339" s="214"/>
      <c r="I339" s="217"/>
      <c r="J339" s="218">
        <f>BK339</f>
        <v>0</v>
      </c>
      <c r="K339" s="214"/>
      <c r="L339" s="219"/>
      <c r="M339" s="220"/>
      <c r="N339" s="221"/>
      <c r="O339" s="221"/>
      <c r="P339" s="222">
        <f>P340+P344</f>
        <v>0</v>
      </c>
      <c r="Q339" s="221"/>
      <c r="R339" s="222">
        <f>R340+R344</f>
        <v>0.00021</v>
      </c>
      <c r="S339" s="221"/>
      <c r="T339" s="223">
        <f>T340+T344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24" t="s">
        <v>129</v>
      </c>
      <c r="AT339" s="225" t="s">
        <v>84</v>
      </c>
      <c r="AU339" s="225" t="s">
        <v>85</v>
      </c>
      <c r="AY339" s="224" t="s">
        <v>176</v>
      </c>
      <c r="BK339" s="226">
        <f>BK340+BK344</f>
        <v>0</v>
      </c>
    </row>
    <row r="340" spans="1:63" s="12" customFormat="1" ht="22.8" customHeight="1">
      <c r="A340" s="12"/>
      <c r="B340" s="213"/>
      <c r="C340" s="214"/>
      <c r="D340" s="215" t="s">
        <v>84</v>
      </c>
      <c r="E340" s="227" t="s">
        <v>778</v>
      </c>
      <c r="F340" s="227" t="s">
        <v>779</v>
      </c>
      <c r="G340" s="214"/>
      <c r="H340" s="214"/>
      <c r="I340" s="217"/>
      <c r="J340" s="228">
        <f>BK340</f>
        <v>0</v>
      </c>
      <c r="K340" s="214"/>
      <c r="L340" s="219"/>
      <c r="M340" s="220"/>
      <c r="N340" s="221"/>
      <c r="O340" s="221"/>
      <c r="P340" s="222">
        <f>SUM(P341:P343)</f>
        <v>0</v>
      </c>
      <c r="Q340" s="221"/>
      <c r="R340" s="222">
        <f>SUM(R341:R343)</f>
        <v>0.00021</v>
      </c>
      <c r="S340" s="221"/>
      <c r="T340" s="223">
        <f>SUM(T341:T343)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4" t="s">
        <v>129</v>
      </c>
      <c r="AT340" s="225" t="s">
        <v>84</v>
      </c>
      <c r="AU340" s="225" t="s">
        <v>93</v>
      </c>
      <c r="AY340" s="224" t="s">
        <v>176</v>
      </c>
      <c r="BK340" s="226">
        <f>SUM(BK341:BK343)</f>
        <v>0</v>
      </c>
    </row>
    <row r="341" spans="1:65" s="2" customFormat="1" ht="33" customHeight="1">
      <c r="A341" s="37"/>
      <c r="B341" s="38"/>
      <c r="C341" s="229" t="s">
        <v>619</v>
      </c>
      <c r="D341" s="229" t="s">
        <v>177</v>
      </c>
      <c r="E341" s="230" t="s">
        <v>781</v>
      </c>
      <c r="F341" s="231" t="s">
        <v>782</v>
      </c>
      <c r="G341" s="232" t="s">
        <v>783</v>
      </c>
      <c r="H341" s="233">
        <v>1</v>
      </c>
      <c r="I341" s="234"/>
      <c r="J341" s="235">
        <f>ROUND(I341*H341,2)</f>
        <v>0</v>
      </c>
      <c r="K341" s="236"/>
      <c r="L341" s="43"/>
      <c r="M341" s="237" t="s">
        <v>1</v>
      </c>
      <c r="N341" s="238" t="s">
        <v>50</v>
      </c>
      <c r="O341" s="90"/>
      <c r="P341" s="239">
        <f>O341*H341</f>
        <v>0</v>
      </c>
      <c r="Q341" s="239">
        <v>0.00021</v>
      </c>
      <c r="R341" s="239">
        <f>Q341*H341</f>
        <v>0.00021</v>
      </c>
      <c r="S341" s="239">
        <v>0</v>
      </c>
      <c r="T341" s="240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41" t="s">
        <v>627</v>
      </c>
      <c r="AT341" s="241" t="s">
        <v>177</v>
      </c>
      <c r="AU341" s="241" t="s">
        <v>95</v>
      </c>
      <c r="AY341" s="15" t="s">
        <v>176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5" t="s">
        <v>93</v>
      </c>
      <c r="BK341" s="242">
        <f>ROUND(I341*H341,2)</f>
        <v>0</v>
      </c>
      <c r="BL341" s="15" t="s">
        <v>627</v>
      </c>
      <c r="BM341" s="241" t="s">
        <v>784</v>
      </c>
    </row>
    <row r="342" spans="1:47" s="2" customFormat="1" ht="12">
      <c r="A342" s="37"/>
      <c r="B342" s="38"/>
      <c r="C342" s="39"/>
      <c r="D342" s="243" t="s">
        <v>183</v>
      </c>
      <c r="E342" s="39"/>
      <c r="F342" s="244" t="s">
        <v>782</v>
      </c>
      <c r="G342" s="39"/>
      <c r="H342" s="39"/>
      <c r="I342" s="245"/>
      <c r="J342" s="39"/>
      <c r="K342" s="39"/>
      <c r="L342" s="43"/>
      <c r="M342" s="246"/>
      <c r="N342" s="247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5" t="s">
        <v>183</v>
      </c>
      <c r="AU342" s="15" t="s">
        <v>95</v>
      </c>
    </row>
    <row r="343" spans="1:51" s="13" customFormat="1" ht="12">
      <c r="A343" s="13"/>
      <c r="B343" s="248"/>
      <c r="C343" s="249"/>
      <c r="D343" s="243" t="s">
        <v>246</v>
      </c>
      <c r="E343" s="250" t="s">
        <v>1</v>
      </c>
      <c r="F343" s="251" t="s">
        <v>93</v>
      </c>
      <c r="G343" s="249"/>
      <c r="H343" s="252">
        <v>1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8" t="s">
        <v>246</v>
      </c>
      <c r="AU343" s="258" t="s">
        <v>95</v>
      </c>
      <c r="AV343" s="13" t="s">
        <v>95</v>
      </c>
      <c r="AW343" s="13" t="s">
        <v>40</v>
      </c>
      <c r="AX343" s="13" t="s">
        <v>93</v>
      </c>
      <c r="AY343" s="258" t="s">
        <v>176</v>
      </c>
    </row>
    <row r="344" spans="1:63" s="12" customFormat="1" ht="22.8" customHeight="1">
      <c r="A344" s="12"/>
      <c r="B344" s="213"/>
      <c r="C344" s="214"/>
      <c r="D344" s="215" t="s">
        <v>84</v>
      </c>
      <c r="E344" s="227" t="s">
        <v>785</v>
      </c>
      <c r="F344" s="227" t="s">
        <v>786</v>
      </c>
      <c r="G344" s="214"/>
      <c r="H344" s="214"/>
      <c r="I344" s="217"/>
      <c r="J344" s="228">
        <f>BK344</f>
        <v>0</v>
      </c>
      <c r="K344" s="214"/>
      <c r="L344" s="219"/>
      <c r="M344" s="220"/>
      <c r="N344" s="221"/>
      <c r="O344" s="221"/>
      <c r="P344" s="222">
        <f>SUM(P345:P352)</f>
        <v>0</v>
      </c>
      <c r="Q344" s="221"/>
      <c r="R344" s="222">
        <f>SUM(R345:R352)</f>
        <v>0</v>
      </c>
      <c r="S344" s="221"/>
      <c r="T344" s="223">
        <f>SUM(T345:T352)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4" t="s">
        <v>129</v>
      </c>
      <c r="AT344" s="225" t="s">
        <v>84</v>
      </c>
      <c r="AU344" s="225" t="s">
        <v>93</v>
      </c>
      <c r="AY344" s="224" t="s">
        <v>176</v>
      </c>
      <c r="BK344" s="226">
        <f>SUM(BK345:BK352)</f>
        <v>0</v>
      </c>
    </row>
    <row r="345" spans="1:65" s="2" customFormat="1" ht="24.15" customHeight="1">
      <c r="A345" s="37"/>
      <c r="B345" s="38"/>
      <c r="C345" s="229" t="s">
        <v>623</v>
      </c>
      <c r="D345" s="229" t="s">
        <v>177</v>
      </c>
      <c r="E345" s="230" t="s">
        <v>788</v>
      </c>
      <c r="F345" s="231" t="s">
        <v>789</v>
      </c>
      <c r="G345" s="232" t="s">
        <v>334</v>
      </c>
      <c r="H345" s="233">
        <v>9.612</v>
      </c>
      <c r="I345" s="234"/>
      <c r="J345" s="235">
        <f>ROUND(I345*H345,2)</f>
        <v>0</v>
      </c>
      <c r="K345" s="236"/>
      <c r="L345" s="43"/>
      <c r="M345" s="237" t="s">
        <v>1</v>
      </c>
      <c r="N345" s="238" t="s">
        <v>50</v>
      </c>
      <c r="O345" s="90"/>
      <c r="P345" s="239">
        <f>O345*H345</f>
        <v>0</v>
      </c>
      <c r="Q345" s="239">
        <v>0</v>
      </c>
      <c r="R345" s="239">
        <f>Q345*H345</f>
        <v>0</v>
      </c>
      <c r="S345" s="239">
        <v>0</v>
      </c>
      <c r="T345" s="24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41" t="s">
        <v>627</v>
      </c>
      <c r="AT345" s="241" t="s">
        <v>177</v>
      </c>
      <c r="AU345" s="241" t="s">
        <v>95</v>
      </c>
      <c r="AY345" s="15" t="s">
        <v>176</v>
      </c>
      <c r="BE345" s="242">
        <f>IF(N345="základní",J345,0)</f>
        <v>0</v>
      </c>
      <c r="BF345" s="242">
        <f>IF(N345="snížená",J345,0)</f>
        <v>0</v>
      </c>
      <c r="BG345" s="242">
        <f>IF(N345="zákl. přenesená",J345,0)</f>
        <v>0</v>
      </c>
      <c r="BH345" s="242">
        <f>IF(N345="sníž. přenesená",J345,0)</f>
        <v>0</v>
      </c>
      <c r="BI345" s="242">
        <f>IF(N345="nulová",J345,0)</f>
        <v>0</v>
      </c>
      <c r="BJ345" s="15" t="s">
        <v>93</v>
      </c>
      <c r="BK345" s="242">
        <f>ROUND(I345*H345,2)</f>
        <v>0</v>
      </c>
      <c r="BL345" s="15" t="s">
        <v>627</v>
      </c>
      <c r="BM345" s="241" t="s">
        <v>790</v>
      </c>
    </row>
    <row r="346" spans="1:47" s="2" customFormat="1" ht="12">
      <c r="A346" s="37"/>
      <c r="B346" s="38"/>
      <c r="C346" s="39"/>
      <c r="D346" s="243" t="s">
        <v>183</v>
      </c>
      <c r="E346" s="39"/>
      <c r="F346" s="244" t="s">
        <v>791</v>
      </c>
      <c r="G346" s="39"/>
      <c r="H346" s="39"/>
      <c r="I346" s="245"/>
      <c r="J346" s="39"/>
      <c r="K346" s="39"/>
      <c r="L346" s="43"/>
      <c r="M346" s="246"/>
      <c r="N346" s="247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5" t="s">
        <v>183</v>
      </c>
      <c r="AU346" s="15" t="s">
        <v>95</v>
      </c>
    </row>
    <row r="347" spans="1:51" s="13" customFormat="1" ht="12">
      <c r="A347" s="13"/>
      <c r="B347" s="248"/>
      <c r="C347" s="249"/>
      <c r="D347" s="243" t="s">
        <v>246</v>
      </c>
      <c r="E347" s="250" t="s">
        <v>1</v>
      </c>
      <c r="F347" s="251" t="s">
        <v>1399</v>
      </c>
      <c r="G347" s="249"/>
      <c r="H347" s="252">
        <v>10.944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8" t="s">
        <v>246</v>
      </c>
      <c r="AU347" s="258" t="s">
        <v>95</v>
      </c>
      <c r="AV347" s="13" t="s">
        <v>95</v>
      </c>
      <c r="AW347" s="13" t="s">
        <v>40</v>
      </c>
      <c r="AX347" s="13" t="s">
        <v>85</v>
      </c>
      <c r="AY347" s="258" t="s">
        <v>176</v>
      </c>
    </row>
    <row r="348" spans="1:51" s="13" customFormat="1" ht="12">
      <c r="A348" s="13"/>
      <c r="B348" s="248"/>
      <c r="C348" s="249"/>
      <c r="D348" s="243" t="s">
        <v>246</v>
      </c>
      <c r="E348" s="250" t="s">
        <v>1</v>
      </c>
      <c r="F348" s="251" t="s">
        <v>1400</v>
      </c>
      <c r="G348" s="249"/>
      <c r="H348" s="252">
        <v>-1.332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8" t="s">
        <v>246</v>
      </c>
      <c r="AU348" s="258" t="s">
        <v>95</v>
      </c>
      <c r="AV348" s="13" t="s">
        <v>95</v>
      </c>
      <c r="AW348" s="13" t="s">
        <v>40</v>
      </c>
      <c r="AX348" s="13" t="s">
        <v>85</v>
      </c>
      <c r="AY348" s="258" t="s">
        <v>176</v>
      </c>
    </row>
    <row r="349" spans="1:65" s="2" customFormat="1" ht="24.15" customHeight="1">
      <c r="A349" s="37"/>
      <c r="B349" s="38"/>
      <c r="C349" s="229" t="s">
        <v>627</v>
      </c>
      <c r="D349" s="229" t="s">
        <v>177</v>
      </c>
      <c r="E349" s="230" t="s">
        <v>793</v>
      </c>
      <c r="F349" s="231" t="s">
        <v>794</v>
      </c>
      <c r="G349" s="232" t="s">
        <v>334</v>
      </c>
      <c r="H349" s="233">
        <v>12.816</v>
      </c>
      <c r="I349" s="234"/>
      <c r="J349" s="235">
        <f>ROUND(I349*H349,2)</f>
        <v>0</v>
      </c>
      <c r="K349" s="236"/>
      <c r="L349" s="43"/>
      <c r="M349" s="237" t="s">
        <v>1</v>
      </c>
      <c r="N349" s="238" t="s">
        <v>50</v>
      </c>
      <c r="O349" s="90"/>
      <c r="P349" s="239">
        <f>O349*H349</f>
        <v>0</v>
      </c>
      <c r="Q349" s="239">
        <v>0</v>
      </c>
      <c r="R349" s="239">
        <f>Q349*H349</f>
        <v>0</v>
      </c>
      <c r="S349" s="239">
        <v>0</v>
      </c>
      <c r="T349" s="240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41" t="s">
        <v>627</v>
      </c>
      <c r="AT349" s="241" t="s">
        <v>177</v>
      </c>
      <c r="AU349" s="241" t="s">
        <v>95</v>
      </c>
      <c r="AY349" s="15" t="s">
        <v>176</v>
      </c>
      <c r="BE349" s="242">
        <f>IF(N349="základní",J349,0)</f>
        <v>0</v>
      </c>
      <c r="BF349" s="242">
        <f>IF(N349="snížená",J349,0)</f>
        <v>0</v>
      </c>
      <c r="BG349" s="242">
        <f>IF(N349="zákl. přenesená",J349,0)</f>
        <v>0</v>
      </c>
      <c r="BH349" s="242">
        <f>IF(N349="sníž. přenesená",J349,0)</f>
        <v>0</v>
      </c>
      <c r="BI349" s="242">
        <f>IF(N349="nulová",J349,0)</f>
        <v>0</v>
      </c>
      <c r="BJ349" s="15" t="s">
        <v>93</v>
      </c>
      <c r="BK349" s="242">
        <f>ROUND(I349*H349,2)</f>
        <v>0</v>
      </c>
      <c r="BL349" s="15" t="s">
        <v>627</v>
      </c>
      <c r="BM349" s="241" t="s">
        <v>795</v>
      </c>
    </row>
    <row r="350" spans="1:47" s="2" customFormat="1" ht="12">
      <c r="A350" s="37"/>
      <c r="B350" s="38"/>
      <c r="C350" s="39"/>
      <c r="D350" s="243" t="s">
        <v>183</v>
      </c>
      <c r="E350" s="39"/>
      <c r="F350" s="244" t="s">
        <v>796</v>
      </c>
      <c r="G350" s="39"/>
      <c r="H350" s="39"/>
      <c r="I350" s="245"/>
      <c r="J350" s="39"/>
      <c r="K350" s="39"/>
      <c r="L350" s="43"/>
      <c r="M350" s="246"/>
      <c r="N350" s="247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5" t="s">
        <v>183</v>
      </c>
      <c r="AU350" s="15" t="s">
        <v>95</v>
      </c>
    </row>
    <row r="351" spans="1:51" s="13" customFormat="1" ht="12">
      <c r="A351" s="13"/>
      <c r="B351" s="248"/>
      <c r="C351" s="249"/>
      <c r="D351" s="243" t="s">
        <v>246</v>
      </c>
      <c r="E351" s="250" t="s">
        <v>1</v>
      </c>
      <c r="F351" s="251" t="s">
        <v>1365</v>
      </c>
      <c r="G351" s="249"/>
      <c r="H351" s="252">
        <v>14.592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8" t="s">
        <v>246</v>
      </c>
      <c r="AU351" s="258" t="s">
        <v>95</v>
      </c>
      <c r="AV351" s="13" t="s">
        <v>95</v>
      </c>
      <c r="AW351" s="13" t="s">
        <v>40</v>
      </c>
      <c r="AX351" s="13" t="s">
        <v>85</v>
      </c>
      <c r="AY351" s="258" t="s">
        <v>176</v>
      </c>
    </row>
    <row r="352" spans="1:51" s="13" customFormat="1" ht="12">
      <c r="A352" s="13"/>
      <c r="B352" s="248"/>
      <c r="C352" s="249"/>
      <c r="D352" s="243" t="s">
        <v>246</v>
      </c>
      <c r="E352" s="250" t="s">
        <v>1</v>
      </c>
      <c r="F352" s="251" t="s">
        <v>1401</v>
      </c>
      <c r="G352" s="249"/>
      <c r="H352" s="252">
        <v>-1.776</v>
      </c>
      <c r="I352" s="253"/>
      <c r="J352" s="249"/>
      <c r="K352" s="249"/>
      <c r="L352" s="254"/>
      <c r="M352" s="274"/>
      <c r="N352" s="275"/>
      <c r="O352" s="275"/>
      <c r="P352" s="275"/>
      <c r="Q352" s="275"/>
      <c r="R352" s="275"/>
      <c r="S352" s="275"/>
      <c r="T352" s="27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8" t="s">
        <v>246</v>
      </c>
      <c r="AU352" s="258" t="s">
        <v>95</v>
      </c>
      <c r="AV352" s="13" t="s">
        <v>95</v>
      </c>
      <c r="AW352" s="13" t="s">
        <v>40</v>
      </c>
      <c r="AX352" s="13" t="s">
        <v>85</v>
      </c>
      <c r="AY352" s="258" t="s">
        <v>176</v>
      </c>
    </row>
    <row r="353" spans="1:31" s="2" customFormat="1" ht="6.95" customHeight="1">
      <c r="A353" s="37"/>
      <c r="B353" s="65"/>
      <c r="C353" s="66"/>
      <c r="D353" s="66"/>
      <c r="E353" s="66"/>
      <c r="F353" s="66"/>
      <c r="G353" s="66"/>
      <c r="H353" s="66"/>
      <c r="I353" s="66"/>
      <c r="J353" s="66"/>
      <c r="K353" s="66"/>
      <c r="L353" s="43"/>
      <c r="M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</sheetData>
  <sheetProtection password="CC35" sheet="1" objects="1" scenarios="1" formatColumns="0" formatRows="0" autoFilter="0"/>
  <autoFilter ref="C128:K352"/>
  <mergeCells count="9">
    <mergeCell ref="E7:H7"/>
    <mergeCell ref="E9:H9"/>
    <mergeCell ref="E18:H18"/>
    <mergeCell ref="E27:H27"/>
    <mergeCell ref="E84:H84"/>
    <mergeCell ref="E86:H86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1:31" s="2" customFormat="1" ht="12" customHeight="1">
      <c r="A8" s="37"/>
      <c r="B8" s="43"/>
      <c r="C8" s="37"/>
      <c r="D8" s="150" t="s">
        <v>141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1402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107</v>
      </c>
      <c r="G11" s="37"/>
      <c r="H11" s="37"/>
      <c r="I11" s="150" t="s">
        <v>20</v>
      </c>
      <c r="J11" s="140" t="s">
        <v>1403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22</v>
      </c>
      <c r="E12" s="37"/>
      <c r="F12" s="140" t="s">
        <v>1404</v>
      </c>
      <c r="G12" s="37"/>
      <c r="H12" s="37"/>
      <c r="I12" s="150" t="s">
        <v>24</v>
      </c>
      <c r="J12" s="153" t="str">
        <f>'Rekapitulace stavby'!AN8</f>
        <v>21. 4. 2023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54" t="s">
        <v>26</v>
      </c>
      <c r="E13" s="37"/>
      <c r="F13" s="155" t="s">
        <v>27</v>
      </c>
      <c r="G13" s="37"/>
      <c r="H13" s="37"/>
      <c r="I13" s="154" t="s">
        <v>28</v>
      </c>
      <c r="J13" s="155" t="s">
        <v>1405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30</v>
      </c>
      <c r="E14" s="37"/>
      <c r="F14" s="37"/>
      <c r="G14" s="37"/>
      <c r="H14" s="37"/>
      <c r="I14" s="150" t="s">
        <v>31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33</v>
      </c>
      <c r="F15" s="37"/>
      <c r="G15" s="37"/>
      <c r="H15" s="37"/>
      <c r="I15" s="150" t="s">
        <v>34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35</v>
      </c>
      <c r="E17" s="37"/>
      <c r="F17" s="37"/>
      <c r="G17" s="37"/>
      <c r="H17" s="37"/>
      <c r="I17" s="150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0"/>
      <c r="G18" s="140"/>
      <c r="H18" s="140"/>
      <c r="I18" s="150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37</v>
      </c>
      <c r="E20" s="37"/>
      <c r="F20" s="37"/>
      <c r="G20" s="37"/>
      <c r="H20" s="37"/>
      <c r="I20" s="150" t="s">
        <v>31</v>
      </c>
      <c r="J20" s="140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39</v>
      </c>
      <c r="F21" s="37"/>
      <c r="G21" s="37"/>
      <c r="H21" s="37"/>
      <c r="I21" s="150" t="s">
        <v>34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41</v>
      </c>
      <c r="E23" s="37"/>
      <c r="F23" s="37"/>
      <c r="G23" s="37"/>
      <c r="H23" s="37"/>
      <c r="I23" s="150" t="s">
        <v>31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148</v>
      </c>
      <c r="F24" s="37"/>
      <c r="G24" s="37"/>
      <c r="H24" s="37"/>
      <c r="I24" s="150" t="s">
        <v>34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0"/>
      <c r="E29" s="160"/>
      <c r="F29" s="160"/>
      <c r="G29" s="160"/>
      <c r="H29" s="160"/>
      <c r="I29" s="160"/>
      <c r="J29" s="160"/>
      <c r="K29" s="16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1" t="s">
        <v>45</v>
      </c>
      <c r="E30" s="37"/>
      <c r="F30" s="37"/>
      <c r="G30" s="37"/>
      <c r="H30" s="37"/>
      <c r="I30" s="37"/>
      <c r="J30" s="162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3" t="s">
        <v>47</v>
      </c>
      <c r="G32" s="37"/>
      <c r="H32" s="37"/>
      <c r="I32" s="163" t="s">
        <v>46</v>
      </c>
      <c r="J32" s="16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4" t="s">
        <v>49</v>
      </c>
      <c r="E33" s="150" t="s">
        <v>50</v>
      </c>
      <c r="F33" s="165">
        <f>ROUND((SUM(BE126:BE269)),2)</f>
        <v>0</v>
      </c>
      <c r="G33" s="37"/>
      <c r="H33" s="37"/>
      <c r="I33" s="166">
        <v>0.21</v>
      </c>
      <c r="J33" s="165">
        <f>ROUND(((SUM(BE126:BE269))*I33),2)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51</v>
      </c>
      <c r="F34" s="165">
        <f>ROUND((SUM(BF126:BF269)),2)</f>
        <v>0</v>
      </c>
      <c r="G34" s="37"/>
      <c r="H34" s="37"/>
      <c r="I34" s="166">
        <v>0.15</v>
      </c>
      <c r="J34" s="165">
        <f>ROUND(((SUM(BF126:BF269))*I34),2)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52</v>
      </c>
      <c r="F35" s="165">
        <f>ROUND((SUM(BG126:BG269)),2)</f>
        <v>0</v>
      </c>
      <c r="G35" s="37"/>
      <c r="H35" s="37"/>
      <c r="I35" s="166">
        <v>0.21</v>
      </c>
      <c r="J35" s="16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53</v>
      </c>
      <c r="F36" s="165">
        <f>ROUND((SUM(BH126:BH269)),2)</f>
        <v>0</v>
      </c>
      <c r="G36" s="37"/>
      <c r="H36" s="37"/>
      <c r="I36" s="166">
        <v>0.15</v>
      </c>
      <c r="J36" s="16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54</v>
      </c>
      <c r="F37" s="165">
        <f>ROUND((SUM(BI126:BI269)),2)</f>
        <v>0</v>
      </c>
      <c r="G37" s="37"/>
      <c r="H37" s="37"/>
      <c r="I37" s="166">
        <v>0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7"/>
      <c r="D39" s="168" t="s">
        <v>55</v>
      </c>
      <c r="E39" s="169"/>
      <c r="F39" s="169"/>
      <c r="G39" s="170" t="s">
        <v>56</v>
      </c>
      <c r="H39" s="171" t="s">
        <v>57</v>
      </c>
      <c r="I39" s="169"/>
      <c r="J39" s="172">
        <f>SUM(J30:J37)</f>
        <v>0</v>
      </c>
      <c r="K39" s="17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 hidden="1">
      <c r="A85" s="37"/>
      <c r="B85" s="38"/>
      <c r="C85" s="30" t="s">
        <v>141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 hidden="1">
      <c r="A86" s="37"/>
      <c r="B86" s="38"/>
      <c r="C86" s="39"/>
      <c r="D86" s="39"/>
      <c r="E86" s="75" t="str">
        <f>E9</f>
        <v>2022_3.7. - SO 01 Čerpací stanice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 hidden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0" t="s">
        <v>22</v>
      </c>
      <c r="D88" s="39"/>
      <c r="E88" s="39"/>
      <c r="F88" s="25" t="str">
        <f>F12</f>
        <v>Třeboň-Holičky</v>
      </c>
      <c r="G88" s="39"/>
      <c r="H88" s="39"/>
      <c r="I88" s="30" t="s">
        <v>24</v>
      </c>
      <c r="J88" s="78" t="str">
        <f>IF(J12="","",J12)</f>
        <v>21. 4. 2023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 hidden="1">
      <c r="A90" s="37"/>
      <c r="B90" s="38"/>
      <c r="C90" s="30" t="s">
        <v>30</v>
      </c>
      <c r="D90" s="39"/>
      <c r="E90" s="39"/>
      <c r="F90" s="25" t="str">
        <f>E15</f>
        <v>Město Třeboň</v>
      </c>
      <c r="G90" s="39"/>
      <c r="H90" s="39"/>
      <c r="I90" s="30" t="s">
        <v>37</v>
      </c>
      <c r="J90" s="35" t="str">
        <f>E21</f>
        <v>Vodohospodářský rozvoj a výstavba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 hidden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 hidden="1">
      <c r="A93" s="37"/>
      <c r="B93" s="38"/>
      <c r="C93" s="186" t="s">
        <v>150</v>
      </c>
      <c r="D93" s="187"/>
      <c r="E93" s="187"/>
      <c r="F93" s="187"/>
      <c r="G93" s="187"/>
      <c r="H93" s="187"/>
      <c r="I93" s="187"/>
      <c r="J93" s="188" t="s">
        <v>151</v>
      </c>
      <c r="K93" s="18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 hidden="1">
      <c r="A95" s="37"/>
      <c r="B95" s="38"/>
      <c r="C95" s="189" t="s">
        <v>152</v>
      </c>
      <c r="D95" s="39"/>
      <c r="E95" s="39"/>
      <c r="F95" s="39"/>
      <c r="G95" s="39"/>
      <c r="H95" s="39"/>
      <c r="I95" s="39"/>
      <c r="J95" s="109">
        <f>J126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153</v>
      </c>
    </row>
    <row r="96" spans="1:31" s="9" customFormat="1" ht="24.95" customHeight="1" hidden="1">
      <c r="A96" s="9"/>
      <c r="B96" s="190"/>
      <c r="C96" s="191"/>
      <c r="D96" s="192" t="s">
        <v>264</v>
      </c>
      <c r="E96" s="193"/>
      <c r="F96" s="193"/>
      <c r="G96" s="193"/>
      <c r="H96" s="193"/>
      <c r="I96" s="193"/>
      <c r="J96" s="194">
        <f>J127</f>
        <v>0</v>
      </c>
      <c r="K96" s="191"/>
      <c r="L96" s="19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 hidden="1">
      <c r="A97" s="10"/>
      <c r="B97" s="196"/>
      <c r="C97" s="132"/>
      <c r="D97" s="197" t="s">
        <v>265</v>
      </c>
      <c r="E97" s="198"/>
      <c r="F97" s="198"/>
      <c r="G97" s="198"/>
      <c r="H97" s="198"/>
      <c r="I97" s="198"/>
      <c r="J97" s="199">
        <f>J128</f>
        <v>0</v>
      </c>
      <c r="K97" s="132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6"/>
      <c r="C98" s="132"/>
      <c r="D98" s="197" t="s">
        <v>266</v>
      </c>
      <c r="E98" s="198"/>
      <c r="F98" s="198"/>
      <c r="G98" s="198"/>
      <c r="H98" s="198"/>
      <c r="I98" s="198"/>
      <c r="J98" s="199">
        <f>J208</f>
        <v>0</v>
      </c>
      <c r="K98" s="132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6"/>
      <c r="C99" s="132"/>
      <c r="D99" s="197" t="s">
        <v>268</v>
      </c>
      <c r="E99" s="198"/>
      <c r="F99" s="198"/>
      <c r="G99" s="198"/>
      <c r="H99" s="198"/>
      <c r="I99" s="198"/>
      <c r="J99" s="199">
        <f>J215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6"/>
      <c r="C100" s="132"/>
      <c r="D100" s="197" t="s">
        <v>269</v>
      </c>
      <c r="E100" s="198"/>
      <c r="F100" s="198"/>
      <c r="G100" s="198"/>
      <c r="H100" s="198"/>
      <c r="I100" s="198"/>
      <c r="J100" s="199">
        <f>J219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6"/>
      <c r="C101" s="132"/>
      <c r="D101" s="197" t="s">
        <v>1406</v>
      </c>
      <c r="E101" s="198"/>
      <c r="F101" s="198"/>
      <c r="G101" s="198"/>
      <c r="H101" s="198"/>
      <c r="I101" s="198"/>
      <c r="J101" s="199">
        <f>J225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6"/>
      <c r="C102" s="132"/>
      <c r="D102" s="197" t="s">
        <v>1407</v>
      </c>
      <c r="E102" s="198"/>
      <c r="F102" s="198"/>
      <c r="G102" s="198"/>
      <c r="H102" s="198"/>
      <c r="I102" s="198"/>
      <c r="J102" s="199">
        <f>J232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6"/>
      <c r="C103" s="132"/>
      <c r="D103" s="197" t="s">
        <v>272</v>
      </c>
      <c r="E103" s="198"/>
      <c r="F103" s="198"/>
      <c r="G103" s="198"/>
      <c r="H103" s="198"/>
      <c r="I103" s="198"/>
      <c r="J103" s="199">
        <f>J245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 hidden="1">
      <c r="A104" s="10"/>
      <c r="B104" s="196"/>
      <c r="C104" s="132"/>
      <c r="D104" s="197" t="s">
        <v>273</v>
      </c>
      <c r="E104" s="198"/>
      <c r="F104" s="198"/>
      <c r="G104" s="198"/>
      <c r="H104" s="198"/>
      <c r="I104" s="198"/>
      <c r="J104" s="199">
        <f>J255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90"/>
      <c r="C105" s="191"/>
      <c r="D105" s="192" t="s">
        <v>277</v>
      </c>
      <c r="E105" s="193"/>
      <c r="F105" s="193"/>
      <c r="G105" s="193"/>
      <c r="H105" s="193"/>
      <c r="I105" s="193"/>
      <c r="J105" s="194">
        <f>J262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96"/>
      <c r="C106" s="132"/>
      <c r="D106" s="197" t="s">
        <v>279</v>
      </c>
      <c r="E106" s="198"/>
      <c r="F106" s="198"/>
      <c r="G106" s="198"/>
      <c r="H106" s="198"/>
      <c r="I106" s="198"/>
      <c r="J106" s="199">
        <f>J263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 hidden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ht="12" hidden="1"/>
    <row r="110" ht="12" hidden="1"/>
    <row r="111" ht="12" hidden="1"/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1" t="s">
        <v>160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0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85" t="str">
        <f>E7</f>
        <v>Odkanalizování Holičky</v>
      </c>
      <c r="F116" s="30"/>
      <c r="G116" s="30"/>
      <c r="H116" s="30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141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2022_3.7. - SO 01 Čerpací stanice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0" t="s">
        <v>22</v>
      </c>
      <c r="D120" s="39"/>
      <c r="E120" s="39"/>
      <c r="F120" s="25" t="str">
        <f>F12</f>
        <v>Třeboň-Holičky</v>
      </c>
      <c r="G120" s="39"/>
      <c r="H120" s="39"/>
      <c r="I120" s="30" t="s">
        <v>24</v>
      </c>
      <c r="J120" s="78" t="str">
        <f>IF(J12="","",J12)</f>
        <v>21. 4. 2023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0" t="s">
        <v>30</v>
      </c>
      <c r="D122" s="39"/>
      <c r="E122" s="39"/>
      <c r="F122" s="25" t="str">
        <f>E15</f>
        <v>Město Třeboň</v>
      </c>
      <c r="G122" s="39"/>
      <c r="H122" s="39"/>
      <c r="I122" s="30" t="s">
        <v>37</v>
      </c>
      <c r="J122" s="35" t="str">
        <f>E21</f>
        <v>Vodohospodářský rozvoj a výstavba a.s.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0" t="s">
        <v>35</v>
      </c>
      <c r="D123" s="39"/>
      <c r="E123" s="39"/>
      <c r="F123" s="25" t="str">
        <f>IF(E18="","",E18)</f>
        <v>Vyplň údaj</v>
      </c>
      <c r="G123" s="39"/>
      <c r="H123" s="39"/>
      <c r="I123" s="30" t="s">
        <v>41</v>
      </c>
      <c r="J123" s="35" t="str">
        <f>E24</f>
        <v>Dvořák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201"/>
      <c r="B125" s="202"/>
      <c r="C125" s="203" t="s">
        <v>161</v>
      </c>
      <c r="D125" s="204" t="s">
        <v>70</v>
      </c>
      <c r="E125" s="204" t="s">
        <v>66</v>
      </c>
      <c r="F125" s="204" t="s">
        <v>67</v>
      </c>
      <c r="G125" s="204" t="s">
        <v>162</v>
      </c>
      <c r="H125" s="204" t="s">
        <v>163</v>
      </c>
      <c r="I125" s="204" t="s">
        <v>164</v>
      </c>
      <c r="J125" s="205" t="s">
        <v>151</v>
      </c>
      <c r="K125" s="206" t="s">
        <v>165</v>
      </c>
      <c r="L125" s="207"/>
      <c r="M125" s="99" t="s">
        <v>1</v>
      </c>
      <c r="N125" s="100" t="s">
        <v>49</v>
      </c>
      <c r="O125" s="100" t="s">
        <v>166</v>
      </c>
      <c r="P125" s="100" t="s">
        <v>167</v>
      </c>
      <c r="Q125" s="100" t="s">
        <v>168</v>
      </c>
      <c r="R125" s="100" t="s">
        <v>169</v>
      </c>
      <c r="S125" s="100" t="s">
        <v>170</v>
      </c>
      <c r="T125" s="101" t="s">
        <v>171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7"/>
      <c r="B126" s="38"/>
      <c r="C126" s="106" t="s">
        <v>172</v>
      </c>
      <c r="D126" s="39"/>
      <c r="E126" s="39"/>
      <c r="F126" s="39"/>
      <c r="G126" s="39"/>
      <c r="H126" s="39"/>
      <c r="I126" s="39"/>
      <c r="J126" s="208">
        <f>BK126</f>
        <v>0</v>
      </c>
      <c r="K126" s="39"/>
      <c r="L126" s="43"/>
      <c r="M126" s="102"/>
      <c r="N126" s="209"/>
      <c r="O126" s="103"/>
      <c r="P126" s="210">
        <f>P127+P262</f>
        <v>0</v>
      </c>
      <c r="Q126" s="103"/>
      <c r="R126" s="210">
        <f>R127+R262</f>
        <v>40.865115999999986</v>
      </c>
      <c r="S126" s="103"/>
      <c r="T126" s="211">
        <f>T127+T262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5" t="s">
        <v>84</v>
      </c>
      <c r="AU126" s="15" t="s">
        <v>153</v>
      </c>
      <c r="BK126" s="212">
        <f>BK127+BK262</f>
        <v>0</v>
      </c>
    </row>
    <row r="127" spans="1:63" s="12" customFormat="1" ht="25.9" customHeight="1">
      <c r="A127" s="12"/>
      <c r="B127" s="213"/>
      <c r="C127" s="214"/>
      <c r="D127" s="215" t="s">
        <v>84</v>
      </c>
      <c r="E127" s="216" t="s">
        <v>280</v>
      </c>
      <c r="F127" s="216" t="s">
        <v>281</v>
      </c>
      <c r="G127" s="214"/>
      <c r="H127" s="214"/>
      <c r="I127" s="217"/>
      <c r="J127" s="218">
        <f>BK127</f>
        <v>0</v>
      </c>
      <c r="K127" s="214"/>
      <c r="L127" s="219"/>
      <c r="M127" s="220"/>
      <c r="N127" s="221"/>
      <c r="O127" s="221"/>
      <c r="P127" s="222">
        <f>P128+P208+P215+P219+P225+P232+P245</f>
        <v>0</v>
      </c>
      <c r="Q127" s="221"/>
      <c r="R127" s="222">
        <f>R128+R208+R215+R219+R225+R232+R245</f>
        <v>40.865115999999986</v>
      </c>
      <c r="S127" s="221"/>
      <c r="T127" s="223">
        <f>T128+T208+T215+T219+T225+T232+T245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93</v>
      </c>
      <c r="AT127" s="225" t="s">
        <v>84</v>
      </c>
      <c r="AU127" s="225" t="s">
        <v>85</v>
      </c>
      <c r="AY127" s="224" t="s">
        <v>176</v>
      </c>
      <c r="BK127" s="226">
        <f>BK128+BK208+BK215+BK219+BK225+BK232+BK245</f>
        <v>0</v>
      </c>
    </row>
    <row r="128" spans="1:63" s="12" customFormat="1" ht="22.8" customHeight="1">
      <c r="A128" s="12"/>
      <c r="B128" s="213"/>
      <c r="C128" s="214"/>
      <c r="D128" s="215" t="s">
        <v>84</v>
      </c>
      <c r="E128" s="227" t="s">
        <v>93</v>
      </c>
      <c r="F128" s="227" t="s">
        <v>282</v>
      </c>
      <c r="G128" s="214"/>
      <c r="H128" s="214"/>
      <c r="I128" s="217"/>
      <c r="J128" s="228">
        <f>BK128</f>
        <v>0</v>
      </c>
      <c r="K128" s="214"/>
      <c r="L128" s="219"/>
      <c r="M128" s="220"/>
      <c r="N128" s="221"/>
      <c r="O128" s="221"/>
      <c r="P128" s="222">
        <f>SUM(P129:P207)</f>
        <v>0</v>
      </c>
      <c r="Q128" s="221"/>
      <c r="R128" s="222">
        <f>SUM(R129:R207)</f>
        <v>27.080319999999997</v>
      </c>
      <c r="S128" s="221"/>
      <c r="T128" s="223">
        <f>SUM(T129:T207)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93</v>
      </c>
      <c r="AT128" s="225" t="s">
        <v>84</v>
      </c>
      <c r="AU128" s="225" t="s">
        <v>93</v>
      </c>
      <c r="AY128" s="224" t="s">
        <v>176</v>
      </c>
      <c r="BK128" s="226">
        <f>SUM(BK129:BK207)</f>
        <v>0</v>
      </c>
    </row>
    <row r="129" spans="1:65" s="2" customFormat="1" ht="16.5" customHeight="1">
      <c r="A129" s="37"/>
      <c r="B129" s="38"/>
      <c r="C129" s="229" t="s">
        <v>93</v>
      </c>
      <c r="D129" s="229" t="s">
        <v>177</v>
      </c>
      <c r="E129" s="230" t="s">
        <v>298</v>
      </c>
      <c r="F129" s="231" t="s">
        <v>299</v>
      </c>
      <c r="G129" s="232" t="s">
        <v>300</v>
      </c>
      <c r="H129" s="233">
        <v>10</v>
      </c>
      <c r="I129" s="234"/>
      <c r="J129" s="235">
        <f>ROUND(I129*H129,2)</f>
        <v>0</v>
      </c>
      <c r="K129" s="236"/>
      <c r="L129" s="43"/>
      <c r="M129" s="237" t="s">
        <v>1</v>
      </c>
      <c r="N129" s="238" t="s">
        <v>50</v>
      </c>
      <c r="O129" s="90"/>
      <c r="P129" s="239">
        <f>O129*H129</f>
        <v>0</v>
      </c>
      <c r="Q129" s="239">
        <v>0.00719</v>
      </c>
      <c r="R129" s="239">
        <f>Q129*H129</f>
        <v>0.0719</v>
      </c>
      <c r="S129" s="239">
        <v>0</v>
      </c>
      <c r="T129" s="24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1" t="s">
        <v>196</v>
      </c>
      <c r="AT129" s="241" t="s">
        <v>177</v>
      </c>
      <c r="AU129" s="241" t="s">
        <v>95</v>
      </c>
      <c r="AY129" s="15" t="s">
        <v>176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5" t="s">
        <v>93</v>
      </c>
      <c r="BK129" s="242">
        <f>ROUND(I129*H129,2)</f>
        <v>0</v>
      </c>
      <c r="BL129" s="15" t="s">
        <v>196</v>
      </c>
      <c r="BM129" s="241" t="s">
        <v>1408</v>
      </c>
    </row>
    <row r="130" spans="1:47" s="2" customFormat="1" ht="12">
      <c r="A130" s="37"/>
      <c r="B130" s="38"/>
      <c r="C130" s="39"/>
      <c r="D130" s="243" t="s">
        <v>183</v>
      </c>
      <c r="E130" s="39"/>
      <c r="F130" s="244" t="s">
        <v>302</v>
      </c>
      <c r="G130" s="39"/>
      <c r="H130" s="39"/>
      <c r="I130" s="245"/>
      <c r="J130" s="39"/>
      <c r="K130" s="39"/>
      <c r="L130" s="43"/>
      <c r="M130" s="246"/>
      <c r="N130" s="247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183</v>
      </c>
      <c r="AU130" s="15" t="s">
        <v>95</v>
      </c>
    </row>
    <row r="131" spans="1:51" s="13" customFormat="1" ht="12">
      <c r="A131" s="13"/>
      <c r="B131" s="248"/>
      <c r="C131" s="249"/>
      <c r="D131" s="243" t="s">
        <v>246</v>
      </c>
      <c r="E131" s="250" t="s">
        <v>1</v>
      </c>
      <c r="F131" s="251" t="s">
        <v>223</v>
      </c>
      <c r="G131" s="249"/>
      <c r="H131" s="252">
        <v>10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8" t="s">
        <v>246</v>
      </c>
      <c r="AU131" s="258" t="s">
        <v>95</v>
      </c>
      <c r="AV131" s="13" t="s">
        <v>95</v>
      </c>
      <c r="AW131" s="13" t="s">
        <v>40</v>
      </c>
      <c r="AX131" s="13" t="s">
        <v>93</v>
      </c>
      <c r="AY131" s="258" t="s">
        <v>176</v>
      </c>
    </row>
    <row r="132" spans="1:65" s="2" customFormat="1" ht="24.15" customHeight="1">
      <c r="A132" s="37"/>
      <c r="B132" s="38"/>
      <c r="C132" s="229" t="s">
        <v>95</v>
      </c>
      <c r="D132" s="229" t="s">
        <v>177</v>
      </c>
      <c r="E132" s="230" t="s">
        <v>304</v>
      </c>
      <c r="F132" s="231" t="s">
        <v>305</v>
      </c>
      <c r="G132" s="232" t="s">
        <v>306</v>
      </c>
      <c r="H132" s="233">
        <v>720</v>
      </c>
      <c r="I132" s="234"/>
      <c r="J132" s="235">
        <f>ROUND(I132*H132,2)</f>
        <v>0</v>
      </c>
      <c r="K132" s="236"/>
      <c r="L132" s="43"/>
      <c r="M132" s="237" t="s">
        <v>1</v>
      </c>
      <c r="N132" s="238" t="s">
        <v>50</v>
      </c>
      <c r="O132" s="90"/>
      <c r="P132" s="239">
        <f>O132*H132</f>
        <v>0</v>
      </c>
      <c r="Q132" s="239">
        <v>4E-05</v>
      </c>
      <c r="R132" s="239">
        <f>Q132*H132</f>
        <v>0.028800000000000003</v>
      </c>
      <c r="S132" s="239">
        <v>0</v>
      </c>
      <c r="T132" s="24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1" t="s">
        <v>196</v>
      </c>
      <c r="AT132" s="241" t="s">
        <v>177</v>
      </c>
      <c r="AU132" s="241" t="s">
        <v>95</v>
      </c>
      <c r="AY132" s="15" t="s">
        <v>176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5" t="s">
        <v>93</v>
      </c>
      <c r="BK132" s="242">
        <f>ROUND(I132*H132,2)</f>
        <v>0</v>
      </c>
      <c r="BL132" s="15" t="s">
        <v>196</v>
      </c>
      <c r="BM132" s="241" t="s">
        <v>1409</v>
      </c>
    </row>
    <row r="133" spans="1:47" s="2" customFormat="1" ht="12">
      <c r="A133" s="37"/>
      <c r="B133" s="38"/>
      <c r="C133" s="39"/>
      <c r="D133" s="243" t="s">
        <v>183</v>
      </c>
      <c r="E133" s="39"/>
      <c r="F133" s="244" t="s">
        <v>308</v>
      </c>
      <c r="G133" s="39"/>
      <c r="H133" s="39"/>
      <c r="I133" s="245"/>
      <c r="J133" s="39"/>
      <c r="K133" s="39"/>
      <c r="L133" s="43"/>
      <c r="M133" s="246"/>
      <c r="N133" s="24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183</v>
      </c>
      <c r="AU133" s="15" t="s">
        <v>95</v>
      </c>
    </row>
    <row r="134" spans="1:51" s="13" customFormat="1" ht="12">
      <c r="A134" s="13"/>
      <c r="B134" s="248"/>
      <c r="C134" s="249"/>
      <c r="D134" s="243" t="s">
        <v>246</v>
      </c>
      <c r="E134" s="250" t="s">
        <v>1</v>
      </c>
      <c r="F134" s="251" t="s">
        <v>1410</v>
      </c>
      <c r="G134" s="249"/>
      <c r="H134" s="252">
        <v>720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246</v>
      </c>
      <c r="AU134" s="258" t="s">
        <v>95</v>
      </c>
      <c r="AV134" s="13" t="s">
        <v>95</v>
      </c>
      <c r="AW134" s="13" t="s">
        <v>40</v>
      </c>
      <c r="AX134" s="13" t="s">
        <v>93</v>
      </c>
      <c r="AY134" s="258" t="s">
        <v>176</v>
      </c>
    </row>
    <row r="135" spans="1:65" s="2" customFormat="1" ht="24.15" customHeight="1">
      <c r="A135" s="37"/>
      <c r="B135" s="38"/>
      <c r="C135" s="229" t="s">
        <v>129</v>
      </c>
      <c r="D135" s="229" t="s">
        <v>177</v>
      </c>
      <c r="E135" s="230" t="s">
        <v>310</v>
      </c>
      <c r="F135" s="231" t="s">
        <v>311</v>
      </c>
      <c r="G135" s="232" t="s">
        <v>312</v>
      </c>
      <c r="H135" s="233">
        <v>30</v>
      </c>
      <c r="I135" s="234"/>
      <c r="J135" s="235">
        <f>ROUND(I135*H135,2)</f>
        <v>0</v>
      </c>
      <c r="K135" s="236"/>
      <c r="L135" s="43"/>
      <c r="M135" s="237" t="s">
        <v>1</v>
      </c>
      <c r="N135" s="238" t="s">
        <v>50</v>
      </c>
      <c r="O135" s="90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1" t="s">
        <v>196</v>
      </c>
      <c r="AT135" s="241" t="s">
        <v>177</v>
      </c>
      <c r="AU135" s="241" t="s">
        <v>95</v>
      </c>
      <c r="AY135" s="15" t="s">
        <v>176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5" t="s">
        <v>93</v>
      </c>
      <c r="BK135" s="242">
        <f>ROUND(I135*H135,2)</f>
        <v>0</v>
      </c>
      <c r="BL135" s="15" t="s">
        <v>196</v>
      </c>
      <c r="BM135" s="241" t="s">
        <v>1411</v>
      </c>
    </row>
    <row r="136" spans="1:47" s="2" customFormat="1" ht="12">
      <c r="A136" s="37"/>
      <c r="B136" s="38"/>
      <c r="C136" s="39"/>
      <c r="D136" s="243" t="s">
        <v>183</v>
      </c>
      <c r="E136" s="39"/>
      <c r="F136" s="244" t="s">
        <v>314</v>
      </c>
      <c r="G136" s="39"/>
      <c r="H136" s="39"/>
      <c r="I136" s="245"/>
      <c r="J136" s="39"/>
      <c r="K136" s="39"/>
      <c r="L136" s="43"/>
      <c r="M136" s="246"/>
      <c r="N136" s="24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183</v>
      </c>
      <c r="AU136" s="15" t="s">
        <v>95</v>
      </c>
    </row>
    <row r="137" spans="1:51" s="13" customFormat="1" ht="12">
      <c r="A137" s="13"/>
      <c r="B137" s="248"/>
      <c r="C137" s="249"/>
      <c r="D137" s="243" t="s">
        <v>246</v>
      </c>
      <c r="E137" s="250" t="s">
        <v>1</v>
      </c>
      <c r="F137" s="251" t="s">
        <v>319</v>
      </c>
      <c r="G137" s="249"/>
      <c r="H137" s="252">
        <v>30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246</v>
      </c>
      <c r="AU137" s="258" t="s">
        <v>95</v>
      </c>
      <c r="AV137" s="13" t="s">
        <v>95</v>
      </c>
      <c r="AW137" s="13" t="s">
        <v>40</v>
      </c>
      <c r="AX137" s="13" t="s">
        <v>93</v>
      </c>
      <c r="AY137" s="258" t="s">
        <v>176</v>
      </c>
    </row>
    <row r="138" spans="1:65" s="2" customFormat="1" ht="33" customHeight="1">
      <c r="A138" s="37"/>
      <c r="B138" s="38"/>
      <c r="C138" s="229" t="s">
        <v>196</v>
      </c>
      <c r="D138" s="229" t="s">
        <v>177</v>
      </c>
      <c r="E138" s="230" t="s">
        <v>1412</v>
      </c>
      <c r="F138" s="231" t="s">
        <v>1413</v>
      </c>
      <c r="G138" s="232" t="s">
        <v>334</v>
      </c>
      <c r="H138" s="233">
        <v>38.412</v>
      </c>
      <c r="I138" s="234"/>
      <c r="J138" s="235">
        <f>ROUND(I138*H138,2)</f>
        <v>0</v>
      </c>
      <c r="K138" s="236"/>
      <c r="L138" s="43"/>
      <c r="M138" s="237" t="s">
        <v>1</v>
      </c>
      <c r="N138" s="238" t="s">
        <v>50</v>
      </c>
      <c r="O138" s="90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1" t="s">
        <v>196</v>
      </c>
      <c r="AT138" s="241" t="s">
        <v>177</v>
      </c>
      <c r="AU138" s="241" t="s">
        <v>95</v>
      </c>
      <c r="AY138" s="15" t="s">
        <v>176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5" t="s">
        <v>93</v>
      </c>
      <c r="BK138" s="242">
        <f>ROUND(I138*H138,2)</f>
        <v>0</v>
      </c>
      <c r="BL138" s="15" t="s">
        <v>196</v>
      </c>
      <c r="BM138" s="241" t="s">
        <v>1414</v>
      </c>
    </row>
    <row r="139" spans="1:47" s="2" customFormat="1" ht="12">
      <c r="A139" s="37"/>
      <c r="B139" s="38"/>
      <c r="C139" s="39"/>
      <c r="D139" s="243" t="s">
        <v>183</v>
      </c>
      <c r="E139" s="39"/>
      <c r="F139" s="244" t="s">
        <v>1415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183</v>
      </c>
      <c r="AU139" s="15" t="s">
        <v>95</v>
      </c>
    </row>
    <row r="140" spans="1:51" s="13" customFormat="1" ht="12">
      <c r="A140" s="13"/>
      <c r="B140" s="248"/>
      <c r="C140" s="249"/>
      <c r="D140" s="243" t="s">
        <v>246</v>
      </c>
      <c r="E140" s="250" t="s">
        <v>1</v>
      </c>
      <c r="F140" s="251" t="s">
        <v>1416</v>
      </c>
      <c r="G140" s="249"/>
      <c r="H140" s="252">
        <v>38.412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246</v>
      </c>
      <c r="AU140" s="258" t="s">
        <v>95</v>
      </c>
      <c r="AV140" s="13" t="s">
        <v>95</v>
      </c>
      <c r="AW140" s="13" t="s">
        <v>40</v>
      </c>
      <c r="AX140" s="13" t="s">
        <v>93</v>
      </c>
      <c r="AY140" s="258" t="s">
        <v>176</v>
      </c>
    </row>
    <row r="141" spans="1:65" s="2" customFormat="1" ht="33" customHeight="1">
      <c r="A141" s="37"/>
      <c r="B141" s="38"/>
      <c r="C141" s="229" t="s">
        <v>175</v>
      </c>
      <c r="D141" s="229" t="s">
        <v>177</v>
      </c>
      <c r="E141" s="230" t="s">
        <v>1417</v>
      </c>
      <c r="F141" s="231" t="s">
        <v>1418</v>
      </c>
      <c r="G141" s="232" t="s">
        <v>334</v>
      </c>
      <c r="H141" s="233">
        <v>38.412</v>
      </c>
      <c r="I141" s="234"/>
      <c r="J141" s="235">
        <f>ROUND(I141*H141,2)</f>
        <v>0</v>
      </c>
      <c r="K141" s="236"/>
      <c r="L141" s="43"/>
      <c r="M141" s="237" t="s">
        <v>1</v>
      </c>
      <c r="N141" s="238" t="s">
        <v>50</v>
      </c>
      <c r="O141" s="90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1" t="s">
        <v>196</v>
      </c>
      <c r="AT141" s="241" t="s">
        <v>177</v>
      </c>
      <c r="AU141" s="241" t="s">
        <v>95</v>
      </c>
      <c r="AY141" s="15" t="s">
        <v>176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5" t="s">
        <v>93</v>
      </c>
      <c r="BK141" s="242">
        <f>ROUND(I141*H141,2)</f>
        <v>0</v>
      </c>
      <c r="BL141" s="15" t="s">
        <v>196</v>
      </c>
      <c r="BM141" s="241" t="s">
        <v>1419</v>
      </c>
    </row>
    <row r="142" spans="1:47" s="2" customFormat="1" ht="12">
      <c r="A142" s="37"/>
      <c r="B142" s="38"/>
      <c r="C142" s="39"/>
      <c r="D142" s="243" t="s">
        <v>183</v>
      </c>
      <c r="E142" s="39"/>
      <c r="F142" s="244" t="s">
        <v>1420</v>
      </c>
      <c r="G142" s="39"/>
      <c r="H142" s="39"/>
      <c r="I142" s="245"/>
      <c r="J142" s="39"/>
      <c r="K142" s="39"/>
      <c r="L142" s="43"/>
      <c r="M142" s="246"/>
      <c r="N142" s="24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183</v>
      </c>
      <c r="AU142" s="15" t="s">
        <v>95</v>
      </c>
    </row>
    <row r="143" spans="1:51" s="13" customFormat="1" ht="12">
      <c r="A143" s="13"/>
      <c r="B143" s="248"/>
      <c r="C143" s="249"/>
      <c r="D143" s="243" t="s">
        <v>246</v>
      </c>
      <c r="E143" s="250" t="s">
        <v>1</v>
      </c>
      <c r="F143" s="251" t="s">
        <v>1416</v>
      </c>
      <c r="G143" s="249"/>
      <c r="H143" s="252">
        <v>38.412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246</v>
      </c>
      <c r="AU143" s="258" t="s">
        <v>95</v>
      </c>
      <c r="AV143" s="13" t="s">
        <v>95</v>
      </c>
      <c r="AW143" s="13" t="s">
        <v>40</v>
      </c>
      <c r="AX143" s="13" t="s">
        <v>93</v>
      </c>
      <c r="AY143" s="258" t="s">
        <v>176</v>
      </c>
    </row>
    <row r="144" spans="1:65" s="2" customFormat="1" ht="33" customHeight="1">
      <c r="A144" s="37"/>
      <c r="B144" s="38"/>
      <c r="C144" s="229" t="s">
        <v>204</v>
      </c>
      <c r="D144" s="229" t="s">
        <v>177</v>
      </c>
      <c r="E144" s="230" t="s">
        <v>1421</v>
      </c>
      <c r="F144" s="231" t="s">
        <v>1422</v>
      </c>
      <c r="G144" s="232" t="s">
        <v>334</v>
      </c>
      <c r="H144" s="233">
        <v>38.412</v>
      </c>
      <c r="I144" s="234"/>
      <c r="J144" s="235">
        <f>ROUND(I144*H144,2)</f>
        <v>0</v>
      </c>
      <c r="K144" s="236"/>
      <c r="L144" s="43"/>
      <c r="M144" s="237" t="s">
        <v>1</v>
      </c>
      <c r="N144" s="238" t="s">
        <v>50</v>
      </c>
      <c r="O144" s="90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1" t="s">
        <v>196</v>
      </c>
      <c r="AT144" s="241" t="s">
        <v>177</v>
      </c>
      <c r="AU144" s="241" t="s">
        <v>95</v>
      </c>
      <c r="AY144" s="15" t="s">
        <v>176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5" t="s">
        <v>93</v>
      </c>
      <c r="BK144" s="242">
        <f>ROUND(I144*H144,2)</f>
        <v>0</v>
      </c>
      <c r="BL144" s="15" t="s">
        <v>196</v>
      </c>
      <c r="BM144" s="241" t="s">
        <v>1423</v>
      </c>
    </row>
    <row r="145" spans="1:47" s="2" customFormat="1" ht="12">
      <c r="A145" s="37"/>
      <c r="B145" s="38"/>
      <c r="C145" s="39"/>
      <c r="D145" s="243" t="s">
        <v>183</v>
      </c>
      <c r="E145" s="39"/>
      <c r="F145" s="244" t="s">
        <v>1424</v>
      </c>
      <c r="G145" s="39"/>
      <c r="H145" s="39"/>
      <c r="I145" s="245"/>
      <c r="J145" s="39"/>
      <c r="K145" s="39"/>
      <c r="L145" s="43"/>
      <c r="M145" s="246"/>
      <c r="N145" s="24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183</v>
      </c>
      <c r="AU145" s="15" t="s">
        <v>95</v>
      </c>
    </row>
    <row r="146" spans="1:51" s="13" customFormat="1" ht="12">
      <c r="A146" s="13"/>
      <c r="B146" s="248"/>
      <c r="C146" s="249"/>
      <c r="D146" s="243" t="s">
        <v>246</v>
      </c>
      <c r="E146" s="250" t="s">
        <v>1</v>
      </c>
      <c r="F146" s="251" t="s">
        <v>1416</v>
      </c>
      <c r="G146" s="249"/>
      <c r="H146" s="252">
        <v>38.412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246</v>
      </c>
      <c r="AU146" s="258" t="s">
        <v>95</v>
      </c>
      <c r="AV146" s="13" t="s">
        <v>95</v>
      </c>
      <c r="AW146" s="13" t="s">
        <v>40</v>
      </c>
      <c r="AX146" s="13" t="s">
        <v>93</v>
      </c>
      <c r="AY146" s="258" t="s">
        <v>176</v>
      </c>
    </row>
    <row r="147" spans="1:65" s="2" customFormat="1" ht="33" customHeight="1">
      <c r="A147" s="37"/>
      <c r="B147" s="38"/>
      <c r="C147" s="229" t="s">
        <v>208</v>
      </c>
      <c r="D147" s="229" t="s">
        <v>177</v>
      </c>
      <c r="E147" s="230" t="s">
        <v>1425</v>
      </c>
      <c r="F147" s="231" t="s">
        <v>1426</v>
      </c>
      <c r="G147" s="232" t="s">
        <v>334</v>
      </c>
      <c r="H147" s="233">
        <v>12.804</v>
      </c>
      <c r="I147" s="234"/>
      <c r="J147" s="235">
        <f>ROUND(I147*H147,2)</f>
        <v>0</v>
      </c>
      <c r="K147" s="236"/>
      <c r="L147" s="43"/>
      <c r="M147" s="237" t="s">
        <v>1</v>
      </c>
      <c r="N147" s="238" t="s">
        <v>50</v>
      </c>
      <c r="O147" s="90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1" t="s">
        <v>196</v>
      </c>
      <c r="AT147" s="241" t="s">
        <v>177</v>
      </c>
      <c r="AU147" s="241" t="s">
        <v>95</v>
      </c>
      <c r="AY147" s="15" t="s">
        <v>176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5" t="s">
        <v>93</v>
      </c>
      <c r="BK147" s="242">
        <f>ROUND(I147*H147,2)</f>
        <v>0</v>
      </c>
      <c r="BL147" s="15" t="s">
        <v>196</v>
      </c>
      <c r="BM147" s="241" t="s">
        <v>1427</v>
      </c>
    </row>
    <row r="148" spans="1:47" s="2" customFormat="1" ht="12">
      <c r="A148" s="37"/>
      <c r="B148" s="38"/>
      <c r="C148" s="39"/>
      <c r="D148" s="243" t="s">
        <v>183</v>
      </c>
      <c r="E148" s="39"/>
      <c r="F148" s="244" t="s">
        <v>1428</v>
      </c>
      <c r="G148" s="39"/>
      <c r="H148" s="39"/>
      <c r="I148" s="245"/>
      <c r="J148" s="39"/>
      <c r="K148" s="39"/>
      <c r="L148" s="43"/>
      <c r="M148" s="246"/>
      <c r="N148" s="24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183</v>
      </c>
      <c r="AU148" s="15" t="s">
        <v>95</v>
      </c>
    </row>
    <row r="149" spans="1:51" s="13" customFormat="1" ht="12">
      <c r="A149" s="13"/>
      <c r="B149" s="248"/>
      <c r="C149" s="249"/>
      <c r="D149" s="243" t="s">
        <v>246</v>
      </c>
      <c r="E149" s="250" t="s">
        <v>1</v>
      </c>
      <c r="F149" s="251" t="s">
        <v>1429</v>
      </c>
      <c r="G149" s="249"/>
      <c r="H149" s="252">
        <v>12.804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246</v>
      </c>
      <c r="AU149" s="258" t="s">
        <v>95</v>
      </c>
      <c r="AV149" s="13" t="s">
        <v>95</v>
      </c>
      <c r="AW149" s="13" t="s">
        <v>40</v>
      </c>
      <c r="AX149" s="13" t="s">
        <v>93</v>
      </c>
      <c r="AY149" s="258" t="s">
        <v>176</v>
      </c>
    </row>
    <row r="150" spans="1:65" s="2" customFormat="1" ht="16.5" customHeight="1">
      <c r="A150" s="37"/>
      <c r="B150" s="38"/>
      <c r="C150" s="229" t="s">
        <v>213</v>
      </c>
      <c r="D150" s="229" t="s">
        <v>177</v>
      </c>
      <c r="E150" s="230" t="s">
        <v>1430</v>
      </c>
      <c r="F150" s="231" t="s">
        <v>1431</v>
      </c>
      <c r="G150" s="232" t="s">
        <v>300</v>
      </c>
      <c r="H150" s="233">
        <v>22</v>
      </c>
      <c r="I150" s="234"/>
      <c r="J150" s="235">
        <f>ROUND(I150*H150,2)</f>
        <v>0</v>
      </c>
      <c r="K150" s="236"/>
      <c r="L150" s="43"/>
      <c r="M150" s="237" t="s">
        <v>1</v>
      </c>
      <c r="N150" s="238" t="s">
        <v>50</v>
      </c>
      <c r="O150" s="90"/>
      <c r="P150" s="239">
        <f>O150*H150</f>
        <v>0</v>
      </c>
      <c r="Q150" s="239">
        <v>0.00102</v>
      </c>
      <c r="R150" s="239">
        <f>Q150*H150</f>
        <v>0.02244</v>
      </c>
      <c r="S150" s="239">
        <v>0</v>
      </c>
      <c r="T150" s="24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1" t="s">
        <v>196</v>
      </c>
      <c r="AT150" s="241" t="s">
        <v>177</v>
      </c>
      <c r="AU150" s="241" t="s">
        <v>95</v>
      </c>
      <c r="AY150" s="15" t="s">
        <v>176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5" t="s">
        <v>93</v>
      </c>
      <c r="BK150" s="242">
        <f>ROUND(I150*H150,2)</f>
        <v>0</v>
      </c>
      <c r="BL150" s="15" t="s">
        <v>196</v>
      </c>
      <c r="BM150" s="241" t="s">
        <v>1432</v>
      </c>
    </row>
    <row r="151" spans="1:47" s="2" customFormat="1" ht="12">
      <c r="A151" s="37"/>
      <c r="B151" s="38"/>
      <c r="C151" s="39"/>
      <c r="D151" s="243" t="s">
        <v>183</v>
      </c>
      <c r="E151" s="39"/>
      <c r="F151" s="244" t="s">
        <v>1433</v>
      </c>
      <c r="G151" s="39"/>
      <c r="H151" s="39"/>
      <c r="I151" s="245"/>
      <c r="J151" s="39"/>
      <c r="K151" s="39"/>
      <c r="L151" s="43"/>
      <c r="M151" s="246"/>
      <c r="N151" s="24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183</v>
      </c>
      <c r="AU151" s="15" t="s">
        <v>95</v>
      </c>
    </row>
    <row r="152" spans="1:51" s="13" customFormat="1" ht="12">
      <c r="A152" s="13"/>
      <c r="B152" s="248"/>
      <c r="C152" s="249"/>
      <c r="D152" s="243" t="s">
        <v>246</v>
      </c>
      <c r="E152" s="250" t="s">
        <v>1</v>
      </c>
      <c r="F152" s="251" t="s">
        <v>1434</v>
      </c>
      <c r="G152" s="249"/>
      <c r="H152" s="252">
        <v>22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246</v>
      </c>
      <c r="AU152" s="258" t="s">
        <v>95</v>
      </c>
      <c r="AV152" s="13" t="s">
        <v>95</v>
      </c>
      <c r="AW152" s="13" t="s">
        <v>40</v>
      </c>
      <c r="AX152" s="13" t="s">
        <v>93</v>
      </c>
      <c r="AY152" s="258" t="s">
        <v>176</v>
      </c>
    </row>
    <row r="153" spans="1:65" s="2" customFormat="1" ht="24.15" customHeight="1">
      <c r="A153" s="37"/>
      <c r="B153" s="38"/>
      <c r="C153" s="229" t="s">
        <v>218</v>
      </c>
      <c r="D153" s="229" t="s">
        <v>177</v>
      </c>
      <c r="E153" s="230" t="s">
        <v>1435</v>
      </c>
      <c r="F153" s="231" t="s">
        <v>1436</v>
      </c>
      <c r="G153" s="232" t="s">
        <v>300</v>
      </c>
      <c r="H153" s="233">
        <v>22</v>
      </c>
      <c r="I153" s="234"/>
      <c r="J153" s="235">
        <f>ROUND(I153*H153,2)</f>
        <v>0</v>
      </c>
      <c r="K153" s="236"/>
      <c r="L153" s="43"/>
      <c r="M153" s="237" t="s">
        <v>1</v>
      </c>
      <c r="N153" s="238" t="s">
        <v>50</v>
      </c>
      <c r="O153" s="90"/>
      <c r="P153" s="239">
        <f>O153*H153</f>
        <v>0</v>
      </c>
      <c r="Q153" s="239">
        <v>0.15478</v>
      </c>
      <c r="R153" s="239">
        <f>Q153*H153</f>
        <v>3.40516</v>
      </c>
      <c r="S153" s="239">
        <v>0</v>
      </c>
      <c r="T153" s="24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1" t="s">
        <v>196</v>
      </c>
      <c r="AT153" s="241" t="s">
        <v>177</v>
      </c>
      <c r="AU153" s="241" t="s">
        <v>95</v>
      </c>
      <c r="AY153" s="15" t="s">
        <v>176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5" t="s">
        <v>93</v>
      </c>
      <c r="BK153" s="242">
        <f>ROUND(I153*H153,2)</f>
        <v>0</v>
      </c>
      <c r="BL153" s="15" t="s">
        <v>196</v>
      </c>
      <c r="BM153" s="241" t="s">
        <v>1437</v>
      </c>
    </row>
    <row r="154" spans="1:47" s="2" customFormat="1" ht="12">
      <c r="A154" s="37"/>
      <c r="B154" s="38"/>
      <c r="C154" s="39"/>
      <c r="D154" s="243" t="s">
        <v>183</v>
      </c>
      <c r="E154" s="39"/>
      <c r="F154" s="244" t="s">
        <v>1438</v>
      </c>
      <c r="G154" s="39"/>
      <c r="H154" s="39"/>
      <c r="I154" s="245"/>
      <c r="J154" s="39"/>
      <c r="K154" s="39"/>
      <c r="L154" s="43"/>
      <c r="M154" s="246"/>
      <c r="N154" s="24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183</v>
      </c>
      <c r="AU154" s="15" t="s">
        <v>95</v>
      </c>
    </row>
    <row r="155" spans="1:51" s="13" customFormat="1" ht="12">
      <c r="A155" s="13"/>
      <c r="B155" s="248"/>
      <c r="C155" s="249"/>
      <c r="D155" s="243" t="s">
        <v>246</v>
      </c>
      <c r="E155" s="250" t="s">
        <v>1</v>
      </c>
      <c r="F155" s="251" t="s">
        <v>1434</v>
      </c>
      <c r="G155" s="249"/>
      <c r="H155" s="252">
        <v>22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246</v>
      </c>
      <c r="AU155" s="258" t="s">
        <v>95</v>
      </c>
      <c r="AV155" s="13" t="s">
        <v>95</v>
      </c>
      <c r="AW155" s="13" t="s">
        <v>40</v>
      </c>
      <c r="AX155" s="13" t="s">
        <v>93</v>
      </c>
      <c r="AY155" s="258" t="s">
        <v>176</v>
      </c>
    </row>
    <row r="156" spans="1:65" s="2" customFormat="1" ht="21.75" customHeight="1">
      <c r="A156" s="37"/>
      <c r="B156" s="38"/>
      <c r="C156" s="229" t="s">
        <v>223</v>
      </c>
      <c r="D156" s="229" t="s">
        <v>177</v>
      </c>
      <c r="E156" s="230" t="s">
        <v>1439</v>
      </c>
      <c r="F156" s="231" t="s">
        <v>1440</v>
      </c>
      <c r="G156" s="232" t="s">
        <v>577</v>
      </c>
      <c r="H156" s="233">
        <v>4</v>
      </c>
      <c r="I156" s="234"/>
      <c r="J156" s="235">
        <f>ROUND(I156*H156,2)</f>
        <v>0</v>
      </c>
      <c r="K156" s="236"/>
      <c r="L156" s="43"/>
      <c r="M156" s="237" t="s">
        <v>1</v>
      </c>
      <c r="N156" s="238" t="s">
        <v>50</v>
      </c>
      <c r="O156" s="90"/>
      <c r="P156" s="239">
        <f>O156*H156</f>
        <v>0</v>
      </c>
      <c r="Q156" s="239">
        <v>3.70982</v>
      </c>
      <c r="R156" s="239">
        <f>Q156*H156</f>
        <v>14.83928</v>
      </c>
      <c r="S156" s="239">
        <v>0</v>
      </c>
      <c r="T156" s="24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1" t="s">
        <v>196</v>
      </c>
      <c r="AT156" s="241" t="s">
        <v>177</v>
      </c>
      <c r="AU156" s="241" t="s">
        <v>95</v>
      </c>
      <c r="AY156" s="15" t="s">
        <v>176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5" t="s">
        <v>93</v>
      </c>
      <c r="BK156" s="242">
        <f>ROUND(I156*H156,2)</f>
        <v>0</v>
      </c>
      <c r="BL156" s="15" t="s">
        <v>196</v>
      </c>
      <c r="BM156" s="241" t="s">
        <v>1441</v>
      </c>
    </row>
    <row r="157" spans="1:47" s="2" customFormat="1" ht="12">
      <c r="A157" s="37"/>
      <c r="B157" s="38"/>
      <c r="C157" s="39"/>
      <c r="D157" s="243" t="s">
        <v>183</v>
      </c>
      <c r="E157" s="39"/>
      <c r="F157" s="244" t="s">
        <v>1442</v>
      </c>
      <c r="G157" s="39"/>
      <c r="H157" s="39"/>
      <c r="I157" s="245"/>
      <c r="J157" s="39"/>
      <c r="K157" s="39"/>
      <c r="L157" s="43"/>
      <c r="M157" s="246"/>
      <c r="N157" s="24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183</v>
      </c>
      <c r="AU157" s="15" t="s">
        <v>95</v>
      </c>
    </row>
    <row r="158" spans="1:51" s="13" customFormat="1" ht="12">
      <c r="A158" s="13"/>
      <c r="B158" s="248"/>
      <c r="C158" s="249"/>
      <c r="D158" s="243" t="s">
        <v>246</v>
      </c>
      <c r="E158" s="250" t="s">
        <v>1</v>
      </c>
      <c r="F158" s="251" t="s">
        <v>196</v>
      </c>
      <c r="G158" s="249"/>
      <c r="H158" s="252">
        <v>4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246</v>
      </c>
      <c r="AU158" s="258" t="s">
        <v>95</v>
      </c>
      <c r="AV158" s="13" t="s">
        <v>95</v>
      </c>
      <c r="AW158" s="13" t="s">
        <v>40</v>
      </c>
      <c r="AX158" s="13" t="s">
        <v>93</v>
      </c>
      <c r="AY158" s="258" t="s">
        <v>176</v>
      </c>
    </row>
    <row r="159" spans="1:65" s="2" customFormat="1" ht="24.15" customHeight="1">
      <c r="A159" s="37"/>
      <c r="B159" s="38"/>
      <c r="C159" s="229" t="s">
        <v>228</v>
      </c>
      <c r="D159" s="229" t="s">
        <v>177</v>
      </c>
      <c r="E159" s="230" t="s">
        <v>1443</v>
      </c>
      <c r="F159" s="231" t="s">
        <v>1444</v>
      </c>
      <c r="G159" s="232" t="s">
        <v>577</v>
      </c>
      <c r="H159" s="233">
        <v>4</v>
      </c>
      <c r="I159" s="234"/>
      <c r="J159" s="235">
        <f>ROUND(I159*H159,2)</f>
        <v>0</v>
      </c>
      <c r="K159" s="236"/>
      <c r="L159" s="43"/>
      <c r="M159" s="237" t="s">
        <v>1</v>
      </c>
      <c r="N159" s="238" t="s">
        <v>50</v>
      </c>
      <c r="O159" s="90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196</v>
      </c>
      <c r="AT159" s="241" t="s">
        <v>177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196</v>
      </c>
      <c r="BM159" s="241" t="s">
        <v>1445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1446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51" s="13" customFormat="1" ht="12">
      <c r="A161" s="13"/>
      <c r="B161" s="248"/>
      <c r="C161" s="249"/>
      <c r="D161" s="243" t="s">
        <v>246</v>
      </c>
      <c r="E161" s="250" t="s">
        <v>1</v>
      </c>
      <c r="F161" s="251" t="s">
        <v>196</v>
      </c>
      <c r="G161" s="249"/>
      <c r="H161" s="252">
        <v>4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246</v>
      </c>
      <c r="AU161" s="258" t="s">
        <v>95</v>
      </c>
      <c r="AV161" s="13" t="s">
        <v>95</v>
      </c>
      <c r="AW161" s="13" t="s">
        <v>40</v>
      </c>
      <c r="AX161" s="13" t="s">
        <v>93</v>
      </c>
      <c r="AY161" s="258" t="s">
        <v>176</v>
      </c>
    </row>
    <row r="162" spans="1:65" s="2" customFormat="1" ht="24.15" customHeight="1">
      <c r="A162" s="37"/>
      <c r="B162" s="38"/>
      <c r="C162" s="229" t="s">
        <v>234</v>
      </c>
      <c r="D162" s="229" t="s">
        <v>177</v>
      </c>
      <c r="E162" s="230" t="s">
        <v>1447</v>
      </c>
      <c r="F162" s="231" t="s">
        <v>1448</v>
      </c>
      <c r="G162" s="232" t="s">
        <v>285</v>
      </c>
      <c r="H162" s="233">
        <v>104.5</v>
      </c>
      <c r="I162" s="234"/>
      <c r="J162" s="235">
        <f>ROUND(I162*H162,2)</f>
        <v>0</v>
      </c>
      <c r="K162" s="236"/>
      <c r="L162" s="43"/>
      <c r="M162" s="237" t="s">
        <v>1</v>
      </c>
      <c r="N162" s="238" t="s">
        <v>50</v>
      </c>
      <c r="O162" s="90"/>
      <c r="P162" s="239">
        <f>O162*H162</f>
        <v>0</v>
      </c>
      <c r="Q162" s="239">
        <v>0.02944</v>
      </c>
      <c r="R162" s="239">
        <f>Q162*H162</f>
        <v>3.07648</v>
      </c>
      <c r="S162" s="239">
        <v>0</v>
      </c>
      <c r="T162" s="24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1" t="s">
        <v>196</v>
      </c>
      <c r="AT162" s="241" t="s">
        <v>177</v>
      </c>
      <c r="AU162" s="241" t="s">
        <v>95</v>
      </c>
      <c r="AY162" s="15" t="s">
        <v>176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5" t="s">
        <v>93</v>
      </c>
      <c r="BK162" s="242">
        <f>ROUND(I162*H162,2)</f>
        <v>0</v>
      </c>
      <c r="BL162" s="15" t="s">
        <v>196</v>
      </c>
      <c r="BM162" s="241" t="s">
        <v>1449</v>
      </c>
    </row>
    <row r="163" spans="1:47" s="2" customFormat="1" ht="12">
      <c r="A163" s="37"/>
      <c r="B163" s="38"/>
      <c r="C163" s="39"/>
      <c r="D163" s="243" t="s">
        <v>183</v>
      </c>
      <c r="E163" s="39"/>
      <c r="F163" s="244" t="s">
        <v>1450</v>
      </c>
      <c r="G163" s="39"/>
      <c r="H163" s="39"/>
      <c r="I163" s="245"/>
      <c r="J163" s="39"/>
      <c r="K163" s="39"/>
      <c r="L163" s="43"/>
      <c r="M163" s="246"/>
      <c r="N163" s="24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183</v>
      </c>
      <c r="AU163" s="15" t="s">
        <v>95</v>
      </c>
    </row>
    <row r="164" spans="1:51" s="13" customFormat="1" ht="12">
      <c r="A164" s="13"/>
      <c r="B164" s="248"/>
      <c r="C164" s="249"/>
      <c r="D164" s="243" t="s">
        <v>246</v>
      </c>
      <c r="E164" s="250" t="s">
        <v>1</v>
      </c>
      <c r="F164" s="251" t="s">
        <v>1451</v>
      </c>
      <c r="G164" s="249"/>
      <c r="H164" s="252">
        <v>104.5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246</v>
      </c>
      <c r="AU164" s="258" t="s">
        <v>95</v>
      </c>
      <c r="AV164" s="13" t="s">
        <v>95</v>
      </c>
      <c r="AW164" s="13" t="s">
        <v>40</v>
      </c>
      <c r="AX164" s="13" t="s">
        <v>93</v>
      </c>
      <c r="AY164" s="258" t="s">
        <v>176</v>
      </c>
    </row>
    <row r="165" spans="1:65" s="2" customFormat="1" ht="24.15" customHeight="1">
      <c r="A165" s="37"/>
      <c r="B165" s="38"/>
      <c r="C165" s="229" t="s">
        <v>242</v>
      </c>
      <c r="D165" s="229" t="s">
        <v>177</v>
      </c>
      <c r="E165" s="230" t="s">
        <v>394</v>
      </c>
      <c r="F165" s="231" t="s">
        <v>395</v>
      </c>
      <c r="G165" s="232" t="s">
        <v>334</v>
      </c>
      <c r="H165" s="233">
        <v>153.648</v>
      </c>
      <c r="I165" s="234"/>
      <c r="J165" s="235">
        <f>ROUND(I165*H165,2)</f>
        <v>0</v>
      </c>
      <c r="K165" s="236"/>
      <c r="L165" s="43"/>
      <c r="M165" s="237" t="s">
        <v>1</v>
      </c>
      <c r="N165" s="238" t="s">
        <v>50</v>
      </c>
      <c r="O165" s="90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1" t="s">
        <v>196</v>
      </c>
      <c r="AT165" s="241" t="s">
        <v>177</v>
      </c>
      <c r="AU165" s="241" t="s">
        <v>95</v>
      </c>
      <c r="AY165" s="15" t="s">
        <v>176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5" t="s">
        <v>93</v>
      </c>
      <c r="BK165" s="242">
        <f>ROUND(I165*H165,2)</f>
        <v>0</v>
      </c>
      <c r="BL165" s="15" t="s">
        <v>196</v>
      </c>
      <c r="BM165" s="241" t="s">
        <v>1452</v>
      </c>
    </row>
    <row r="166" spans="1:47" s="2" customFormat="1" ht="12">
      <c r="A166" s="37"/>
      <c r="B166" s="38"/>
      <c r="C166" s="39"/>
      <c r="D166" s="243" t="s">
        <v>183</v>
      </c>
      <c r="E166" s="39"/>
      <c r="F166" s="244" t="s">
        <v>397</v>
      </c>
      <c r="G166" s="39"/>
      <c r="H166" s="39"/>
      <c r="I166" s="245"/>
      <c r="J166" s="39"/>
      <c r="K166" s="39"/>
      <c r="L166" s="43"/>
      <c r="M166" s="246"/>
      <c r="N166" s="24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183</v>
      </c>
      <c r="AU166" s="15" t="s">
        <v>95</v>
      </c>
    </row>
    <row r="167" spans="1:51" s="13" customFormat="1" ht="12">
      <c r="A167" s="13"/>
      <c r="B167" s="248"/>
      <c r="C167" s="249"/>
      <c r="D167" s="243" t="s">
        <v>246</v>
      </c>
      <c r="E167" s="250" t="s">
        <v>1</v>
      </c>
      <c r="F167" s="251" t="s">
        <v>1453</v>
      </c>
      <c r="G167" s="249"/>
      <c r="H167" s="252">
        <v>153.648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246</v>
      </c>
      <c r="AU167" s="258" t="s">
        <v>95</v>
      </c>
      <c r="AV167" s="13" t="s">
        <v>95</v>
      </c>
      <c r="AW167" s="13" t="s">
        <v>40</v>
      </c>
      <c r="AX167" s="13" t="s">
        <v>93</v>
      </c>
      <c r="AY167" s="258" t="s">
        <v>176</v>
      </c>
    </row>
    <row r="168" spans="1:65" s="2" customFormat="1" ht="24.15" customHeight="1">
      <c r="A168" s="37"/>
      <c r="B168" s="38"/>
      <c r="C168" s="229" t="s">
        <v>249</v>
      </c>
      <c r="D168" s="229" t="s">
        <v>177</v>
      </c>
      <c r="E168" s="230" t="s">
        <v>401</v>
      </c>
      <c r="F168" s="231" t="s">
        <v>402</v>
      </c>
      <c r="G168" s="232" t="s">
        <v>334</v>
      </c>
      <c r="H168" s="233">
        <v>51.216</v>
      </c>
      <c r="I168" s="234"/>
      <c r="J168" s="235">
        <f>ROUND(I168*H168,2)</f>
        <v>0</v>
      </c>
      <c r="K168" s="236"/>
      <c r="L168" s="43"/>
      <c r="M168" s="237" t="s">
        <v>1</v>
      </c>
      <c r="N168" s="238" t="s">
        <v>50</v>
      </c>
      <c r="O168" s="90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1" t="s">
        <v>196</v>
      </c>
      <c r="AT168" s="241" t="s">
        <v>177</v>
      </c>
      <c r="AU168" s="241" t="s">
        <v>95</v>
      </c>
      <c r="AY168" s="15" t="s">
        <v>176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5" t="s">
        <v>93</v>
      </c>
      <c r="BK168" s="242">
        <f>ROUND(I168*H168,2)</f>
        <v>0</v>
      </c>
      <c r="BL168" s="15" t="s">
        <v>196</v>
      </c>
      <c r="BM168" s="241" t="s">
        <v>1454</v>
      </c>
    </row>
    <row r="169" spans="1:47" s="2" customFormat="1" ht="12">
      <c r="A169" s="37"/>
      <c r="B169" s="38"/>
      <c r="C169" s="39"/>
      <c r="D169" s="243" t="s">
        <v>183</v>
      </c>
      <c r="E169" s="39"/>
      <c r="F169" s="244" t="s">
        <v>404</v>
      </c>
      <c r="G169" s="39"/>
      <c r="H169" s="39"/>
      <c r="I169" s="245"/>
      <c r="J169" s="39"/>
      <c r="K169" s="39"/>
      <c r="L169" s="43"/>
      <c r="M169" s="246"/>
      <c r="N169" s="24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183</v>
      </c>
      <c r="AU169" s="15" t="s">
        <v>95</v>
      </c>
    </row>
    <row r="170" spans="1:51" s="13" customFormat="1" ht="12">
      <c r="A170" s="13"/>
      <c r="B170" s="248"/>
      <c r="C170" s="249"/>
      <c r="D170" s="243" t="s">
        <v>246</v>
      </c>
      <c r="E170" s="250" t="s">
        <v>1</v>
      </c>
      <c r="F170" s="251" t="s">
        <v>1455</v>
      </c>
      <c r="G170" s="249"/>
      <c r="H170" s="252">
        <v>51.216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246</v>
      </c>
      <c r="AU170" s="258" t="s">
        <v>95</v>
      </c>
      <c r="AV170" s="13" t="s">
        <v>95</v>
      </c>
      <c r="AW170" s="13" t="s">
        <v>40</v>
      </c>
      <c r="AX170" s="13" t="s">
        <v>93</v>
      </c>
      <c r="AY170" s="258" t="s">
        <v>176</v>
      </c>
    </row>
    <row r="171" spans="1:65" s="2" customFormat="1" ht="33" customHeight="1">
      <c r="A171" s="37"/>
      <c r="B171" s="38"/>
      <c r="C171" s="229" t="s">
        <v>8</v>
      </c>
      <c r="D171" s="229" t="s">
        <v>177</v>
      </c>
      <c r="E171" s="230" t="s">
        <v>419</v>
      </c>
      <c r="F171" s="231" t="s">
        <v>420</v>
      </c>
      <c r="G171" s="232" t="s">
        <v>334</v>
      </c>
      <c r="H171" s="233">
        <v>9.574</v>
      </c>
      <c r="I171" s="234"/>
      <c r="J171" s="235">
        <f>ROUND(I171*H171,2)</f>
        <v>0</v>
      </c>
      <c r="K171" s="236"/>
      <c r="L171" s="43"/>
      <c r="M171" s="237" t="s">
        <v>1</v>
      </c>
      <c r="N171" s="238" t="s">
        <v>50</v>
      </c>
      <c r="O171" s="90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1" t="s">
        <v>196</v>
      </c>
      <c r="AT171" s="241" t="s">
        <v>177</v>
      </c>
      <c r="AU171" s="241" t="s">
        <v>95</v>
      </c>
      <c r="AY171" s="15" t="s">
        <v>176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5" t="s">
        <v>93</v>
      </c>
      <c r="BK171" s="242">
        <f>ROUND(I171*H171,2)</f>
        <v>0</v>
      </c>
      <c r="BL171" s="15" t="s">
        <v>196</v>
      </c>
      <c r="BM171" s="241" t="s">
        <v>1456</v>
      </c>
    </row>
    <row r="172" spans="1:47" s="2" customFormat="1" ht="12">
      <c r="A172" s="37"/>
      <c r="B172" s="38"/>
      <c r="C172" s="39"/>
      <c r="D172" s="243" t="s">
        <v>183</v>
      </c>
      <c r="E172" s="39"/>
      <c r="F172" s="244" t="s">
        <v>422</v>
      </c>
      <c r="G172" s="39"/>
      <c r="H172" s="39"/>
      <c r="I172" s="245"/>
      <c r="J172" s="39"/>
      <c r="K172" s="39"/>
      <c r="L172" s="43"/>
      <c r="M172" s="246"/>
      <c r="N172" s="247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183</v>
      </c>
      <c r="AU172" s="15" t="s">
        <v>95</v>
      </c>
    </row>
    <row r="173" spans="1:51" s="13" customFormat="1" ht="12">
      <c r="A173" s="13"/>
      <c r="B173" s="248"/>
      <c r="C173" s="249"/>
      <c r="D173" s="243" t="s">
        <v>246</v>
      </c>
      <c r="E173" s="250" t="s">
        <v>1</v>
      </c>
      <c r="F173" s="251" t="s">
        <v>1457</v>
      </c>
      <c r="G173" s="249"/>
      <c r="H173" s="252">
        <v>9.574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246</v>
      </c>
      <c r="AU173" s="258" t="s">
        <v>95</v>
      </c>
      <c r="AV173" s="13" t="s">
        <v>95</v>
      </c>
      <c r="AW173" s="13" t="s">
        <v>40</v>
      </c>
      <c r="AX173" s="13" t="s">
        <v>93</v>
      </c>
      <c r="AY173" s="258" t="s">
        <v>176</v>
      </c>
    </row>
    <row r="174" spans="1:65" s="2" customFormat="1" ht="37.8" customHeight="1">
      <c r="A174" s="37"/>
      <c r="B174" s="38"/>
      <c r="C174" s="229" t="s">
        <v>258</v>
      </c>
      <c r="D174" s="229" t="s">
        <v>177</v>
      </c>
      <c r="E174" s="230" t="s">
        <v>425</v>
      </c>
      <c r="F174" s="231" t="s">
        <v>426</v>
      </c>
      <c r="G174" s="232" t="s">
        <v>334</v>
      </c>
      <c r="H174" s="233">
        <v>47.87</v>
      </c>
      <c r="I174" s="234"/>
      <c r="J174" s="235">
        <f>ROUND(I174*H174,2)</f>
        <v>0</v>
      </c>
      <c r="K174" s="236"/>
      <c r="L174" s="43"/>
      <c r="M174" s="237" t="s">
        <v>1</v>
      </c>
      <c r="N174" s="238" t="s">
        <v>50</v>
      </c>
      <c r="O174" s="90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1" t="s">
        <v>196</v>
      </c>
      <c r="AT174" s="241" t="s">
        <v>177</v>
      </c>
      <c r="AU174" s="241" t="s">
        <v>95</v>
      </c>
      <c r="AY174" s="15" t="s">
        <v>176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5" t="s">
        <v>93</v>
      </c>
      <c r="BK174" s="242">
        <f>ROUND(I174*H174,2)</f>
        <v>0</v>
      </c>
      <c r="BL174" s="15" t="s">
        <v>196</v>
      </c>
      <c r="BM174" s="241" t="s">
        <v>1458</v>
      </c>
    </row>
    <row r="175" spans="1:47" s="2" customFormat="1" ht="12">
      <c r="A175" s="37"/>
      <c r="B175" s="38"/>
      <c r="C175" s="39"/>
      <c r="D175" s="243" t="s">
        <v>183</v>
      </c>
      <c r="E175" s="39"/>
      <c r="F175" s="244" t="s">
        <v>428</v>
      </c>
      <c r="G175" s="39"/>
      <c r="H175" s="39"/>
      <c r="I175" s="245"/>
      <c r="J175" s="39"/>
      <c r="K175" s="39"/>
      <c r="L175" s="43"/>
      <c r="M175" s="246"/>
      <c r="N175" s="24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183</v>
      </c>
      <c r="AU175" s="15" t="s">
        <v>95</v>
      </c>
    </row>
    <row r="176" spans="1:51" s="13" customFormat="1" ht="12">
      <c r="A176" s="13"/>
      <c r="B176" s="248"/>
      <c r="C176" s="249"/>
      <c r="D176" s="243" t="s">
        <v>246</v>
      </c>
      <c r="E176" s="250" t="s">
        <v>1</v>
      </c>
      <c r="F176" s="251" t="s">
        <v>1459</v>
      </c>
      <c r="G176" s="249"/>
      <c r="H176" s="252">
        <v>47.87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246</v>
      </c>
      <c r="AU176" s="258" t="s">
        <v>95</v>
      </c>
      <c r="AV176" s="13" t="s">
        <v>95</v>
      </c>
      <c r="AW176" s="13" t="s">
        <v>40</v>
      </c>
      <c r="AX176" s="13" t="s">
        <v>93</v>
      </c>
      <c r="AY176" s="258" t="s">
        <v>176</v>
      </c>
    </row>
    <row r="177" spans="1:65" s="2" customFormat="1" ht="33" customHeight="1">
      <c r="A177" s="37"/>
      <c r="B177" s="38"/>
      <c r="C177" s="229" t="s">
        <v>188</v>
      </c>
      <c r="D177" s="229" t="s">
        <v>177</v>
      </c>
      <c r="E177" s="230" t="s">
        <v>431</v>
      </c>
      <c r="F177" s="231" t="s">
        <v>1460</v>
      </c>
      <c r="G177" s="232" t="s">
        <v>334</v>
      </c>
      <c r="H177" s="233">
        <v>51.216</v>
      </c>
      <c r="I177" s="234"/>
      <c r="J177" s="235">
        <f>ROUND(I177*H177,2)</f>
        <v>0</v>
      </c>
      <c r="K177" s="236"/>
      <c r="L177" s="43"/>
      <c r="M177" s="237" t="s">
        <v>1</v>
      </c>
      <c r="N177" s="238" t="s">
        <v>50</v>
      </c>
      <c r="O177" s="90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1" t="s">
        <v>196</v>
      </c>
      <c r="AT177" s="241" t="s">
        <v>177</v>
      </c>
      <c r="AU177" s="241" t="s">
        <v>95</v>
      </c>
      <c r="AY177" s="15" t="s">
        <v>176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5" t="s">
        <v>93</v>
      </c>
      <c r="BK177" s="242">
        <f>ROUND(I177*H177,2)</f>
        <v>0</v>
      </c>
      <c r="BL177" s="15" t="s">
        <v>196</v>
      </c>
      <c r="BM177" s="241" t="s">
        <v>1461</v>
      </c>
    </row>
    <row r="178" spans="1:47" s="2" customFormat="1" ht="12">
      <c r="A178" s="37"/>
      <c r="B178" s="38"/>
      <c r="C178" s="39"/>
      <c r="D178" s="243" t="s">
        <v>183</v>
      </c>
      <c r="E178" s="39"/>
      <c r="F178" s="244" t="s">
        <v>434</v>
      </c>
      <c r="G178" s="39"/>
      <c r="H178" s="39"/>
      <c r="I178" s="245"/>
      <c r="J178" s="39"/>
      <c r="K178" s="39"/>
      <c r="L178" s="43"/>
      <c r="M178" s="246"/>
      <c r="N178" s="24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183</v>
      </c>
      <c r="AU178" s="15" t="s">
        <v>95</v>
      </c>
    </row>
    <row r="179" spans="1:51" s="13" customFormat="1" ht="12">
      <c r="A179" s="13"/>
      <c r="B179" s="248"/>
      <c r="C179" s="249"/>
      <c r="D179" s="243" t="s">
        <v>246</v>
      </c>
      <c r="E179" s="250" t="s">
        <v>1</v>
      </c>
      <c r="F179" s="251" t="s">
        <v>1455</v>
      </c>
      <c r="G179" s="249"/>
      <c r="H179" s="252">
        <v>51.216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246</v>
      </c>
      <c r="AU179" s="258" t="s">
        <v>95</v>
      </c>
      <c r="AV179" s="13" t="s">
        <v>95</v>
      </c>
      <c r="AW179" s="13" t="s">
        <v>40</v>
      </c>
      <c r="AX179" s="13" t="s">
        <v>93</v>
      </c>
      <c r="AY179" s="258" t="s">
        <v>176</v>
      </c>
    </row>
    <row r="180" spans="1:65" s="2" customFormat="1" ht="37.8" customHeight="1">
      <c r="A180" s="37"/>
      <c r="B180" s="38"/>
      <c r="C180" s="229" t="s">
        <v>374</v>
      </c>
      <c r="D180" s="229" t="s">
        <v>177</v>
      </c>
      <c r="E180" s="230" t="s">
        <v>436</v>
      </c>
      <c r="F180" s="231" t="s">
        <v>1462</v>
      </c>
      <c r="G180" s="232" t="s">
        <v>334</v>
      </c>
      <c r="H180" s="233">
        <v>256.08</v>
      </c>
      <c r="I180" s="234"/>
      <c r="J180" s="235">
        <f>ROUND(I180*H180,2)</f>
        <v>0</v>
      </c>
      <c r="K180" s="236"/>
      <c r="L180" s="43"/>
      <c r="M180" s="237" t="s">
        <v>1</v>
      </c>
      <c r="N180" s="238" t="s">
        <v>50</v>
      </c>
      <c r="O180" s="90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196</v>
      </c>
      <c r="AT180" s="241" t="s">
        <v>177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196</v>
      </c>
      <c r="BM180" s="241" t="s">
        <v>1463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439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51" s="13" customFormat="1" ht="12">
      <c r="A182" s="13"/>
      <c r="B182" s="248"/>
      <c r="C182" s="249"/>
      <c r="D182" s="243" t="s">
        <v>246</v>
      </c>
      <c r="E182" s="250" t="s">
        <v>1</v>
      </c>
      <c r="F182" s="251" t="s">
        <v>1464</v>
      </c>
      <c r="G182" s="249"/>
      <c r="H182" s="252">
        <v>256.08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246</v>
      </c>
      <c r="AU182" s="258" t="s">
        <v>95</v>
      </c>
      <c r="AV182" s="13" t="s">
        <v>95</v>
      </c>
      <c r="AW182" s="13" t="s">
        <v>40</v>
      </c>
      <c r="AX182" s="13" t="s">
        <v>93</v>
      </c>
      <c r="AY182" s="258" t="s">
        <v>176</v>
      </c>
    </row>
    <row r="183" spans="1:65" s="2" customFormat="1" ht="16.5" customHeight="1">
      <c r="A183" s="37"/>
      <c r="B183" s="38"/>
      <c r="C183" s="229" t="s">
        <v>379</v>
      </c>
      <c r="D183" s="229" t="s">
        <v>177</v>
      </c>
      <c r="E183" s="230" t="s">
        <v>441</v>
      </c>
      <c r="F183" s="231" t="s">
        <v>442</v>
      </c>
      <c r="G183" s="232" t="s">
        <v>334</v>
      </c>
      <c r="H183" s="233">
        <v>60.79</v>
      </c>
      <c r="I183" s="234"/>
      <c r="J183" s="235">
        <f>ROUND(I183*H183,2)</f>
        <v>0</v>
      </c>
      <c r="K183" s="236"/>
      <c r="L183" s="43"/>
      <c r="M183" s="237" t="s">
        <v>1</v>
      </c>
      <c r="N183" s="238" t="s">
        <v>50</v>
      </c>
      <c r="O183" s="90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1" t="s">
        <v>196</v>
      </c>
      <c r="AT183" s="241" t="s">
        <v>177</v>
      </c>
      <c r="AU183" s="241" t="s">
        <v>95</v>
      </c>
      <c r="AY183" s="15" t="s">
        <v>176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5" t="s">
        <v>93</v>
      </c>
      <c r="BK183" s="242">
        <f>ROUND(I183*H183,2)</f>
        <v>0</v>
      </c>
      <c r="BL183" s="15" t="s">
        <v>196</v>
      </c>
      <c r="BM183" s="241" t="s">
        <v>1465</v>
      </c>
    </row>
    <row r="184" spans="1:47" s="2" customFormat="1" ht="12">
      <c r="A184" s="37"/>
      <c r="B184" s="38"/>
      <c r="C184" s="39"/>
      <c r="D184" s="243" t="s">
        <v>183</v>
      </c>
      <c r="E184" s="39"/>
      <c r="F184" s="244" t="s">
        <v>444</v>
      </c>
      <c r="G184" s="39"/>
      <c r="H184" s="39"/>
      <c r="I184" s="245"/>
      <c r="J184" s="39"/>
      <c r="K184" s="39"/>
      <c r="L184" s="43"/>
      <c r="M184" s="246"/>
      <c r="N184" s="24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183</v>
      </c>
      <c r="AU184" s="15" t="s">
        <v>95</v>
      </c>
    </row>
    <row r="185" spans="1:51" s="13" customFormat="1" ht="12">
      <c r="A185" s="13"/>
      <c r="B185" s="248"/>
      <c r="C185" s="249"/>
      <c r="D185" s="243" t="s">
        <v>246</v>
      </c>
      <c r="E185" s="250" t="s">
        <v>1</v>
      </c>
      <c r="F185" s="251" t="s">
        <v>1466</v>
      </c>
      <c r="G185" s="249"/>
      <c r="H185" s="252">
        <v>60.79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246</v>
      </c>
      <c r="AU185" s="258" t="s">
        <v>95</v>
      </c>
      <c r="AV185" s="13" t="s">
        <v>95</v>
      </c>
      <c r="AW185" s="13" t="s">
        <v>40</v>
      </c>
      <c r="AX185" s="13" t="s">
        <v>93</v>
      </c>
      <c r="AY185" s="258" t="s">
        <v>176</v>
      </c>
    </row>
    <row r="186" spans="1:65" s="2" customFormat="1" ht="24.15" customHeight="1">
      <c r="A186" s="37"/>
      <c r="B186" s="38"/>
      <c r="C186" s="229" t="s">
        <v>383</v>
      </c>
      <c r="D186" s="229" t="s">
        <v>177</v>
      </c>
      <c r="E186" s="230" t="s">
        <v>453</v>
      </c>
      <c r="F186" s="231" t="s">
        <v>454</v>
      </c>
      <c r="G186" s="232" t="s">
        <v>334</v>
      </c>
      <c r="H186" s="233">
        <v>68.01</v>
      </c>
      <c r="I186" s="234"/>
      <c r="J186" s="235">
        <f>ROUND(I186*H186,2)</f>
        <v>0</v>
      </c>
      <c r="K186" s="236"/>
      <c r="L186" s="43"/>
      <c r="M186" s="237" t="s">
        <v>1</v>
      </c>
      <c r="N186" s="238" t="s">
        <v>50</v>
      </c>
      <c r="O186" s="90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1" t="s">
        <v>196</v>
      </c>
      <c r="AT186" s="241" t="s">
        <v>177</v>
      </c>
      <c r="AU186" s="241" t="s">
        <v>95</v>
      </c>
      <c r="AY186" s="15" t="s">
        <v>176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5" t="s">
        <v>93</v>
      </c>
      <c r="BK186" s="242">
        <f>ROUND(I186*H186,2)</f>
        <v>0</v>
      </c>
      <c r="BL186" s="15" t="s">
        <v>196</v>
      </c>
      <c r="BM186" s="241" t="s">
        <v>1467</v>
      </c>
    </row>
    <row r="187" spans="1:47" s="2" customFormat="1" ht="12">
      <c r="A187" s="37"/>
      <c r="B187" s="38"/>
      <c r="C187" s="39"/>
      <c r="D187" s="243" t="s">
        <v>183</v>
      </c>
      <c r="E187" s="39"/>
      <c r="F187" s="244" t="s">
        <v>456</v>
      </c>
      <c r="G187" s="39"/>
      <c r="H187" s="39"/>
      <c r="I187" s="245"/>
      <c r="J187" s="39"/>
      <c r="K187" s="39"/>
      <c r="L187" s="43"/>
      <c r="M187" s="246"/>
      <c r="N187" s="24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183</v>
      </c>
      <c r="AU187" s="15" t="s">
        <v>95</v>
      </c>
    </row>
    <row r="188" spans="1:51" s="13" customFormat="1" ht="12">
      <c r="A188" s="13"/>
      <c r="B188" s="248"/>
      <c r="C188" s="249"/>
      <c r="D188" s="243" t="s">
        <v>246</v>
      </c>
      <c r="E188" s="250" t="s">
        <v>1</v>
      </c>
      <c r="F188" s="251" t="s">
        <v>1468</v>
      </c>
      <c r="G188" s="249"/>
      <c r="H188" s="252">
        <v>68.01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246</v>
      </c>
      <c r="AU188" s="258" t="s">
        <v>95</v>
      </c>
      <c r="AV188" s="13" t="s">
        <v>95</v>
      </c>
      <c r="AW188" s="13" t="s">
        <v>40</v>
      </c>
      <c r="AX188" s="13" t="s">
        <v>85</v>
      </c>
      <c r="AY188" s="258" t="s">
        <v>176</v>
      </c>
    </row>
    <row r="189" spans="1:65" s="2" customFormat="1" ht="16.5" customHeight="1">
      <c r="A189" s="37"/>
      <c r="B189" s="38"/>
      <c r="C189" s="229" t="s">
        <v>7</v>
      </c>
      <c r="D189" s="229" t="s">
        <v>177</v>
      </c>
      <c r="E189" s="230" t="s">
        <v>1469</v>
      </c>
      <c r="F189" s="231" t="s">
        <v>1470</v>
      </c>
      <c r="G189" s="232" t="s">
        <v>285</v>
      </c>
      <c r="H189" s="233">
        <v>28</v>
      </c>
      <c r="I189" s="234"/>
      <c r="J189" s="235">
        <f>ROUND(I189*H189,2)</f>
        <v>0</v>
      </c>
      <c r="K189" s="236"/>
      <c r="L189" s="43"/>
      <c r="M189" s="237" t="s">
        <v>1</v>
      </c>
      <c r="N189" s="238" t="s">
        <v>50</v>
      </c>
      <c r="O189" s="90"/>
      <c r="P189" s="239">
        <f>O189*H189</f>
        <v>0</v>
      </c>
      <c r="Q189" s="239">
        <v>0.00127</v>
      </c>
      <c r="R189" s="239">
        <f>Q189*H189</f>
        <v>0.03556</v>
      </c>
      <c r="S189" s="239">
        <v>0</v>
      </c>
      <c r="T189" s="24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1" t="s">
        <v>196</v>
      </c>
      <c r="AT189" s="241" t="s">
        <v>177</v>
      </c>
      <c r="AU189" s="241" t="s">
        <v>95</v>
      </c>
      <c r="AY189" s="15" t="s">
        <v>176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5" t="s">
        <v>93</v>
      </c>
      <c r="BK189" s="242">
        <f>ROUND(I189*H189,2)</f>
        <v>0</v>
      </c>
      <c r="BL189" s="15" t="s">
        <v>196</v>
      </c>
      <c r="BM189" s="241" t="s">
        <v>1471</v>
      </c>
    </row>
    <row r="190" spans="1:47" s="2" customFormat="1" ht="12">
      <c r="A190" s="37"/>
      <c r="B190" s="38"/>
      <c r="C190" s="39"/>
      <c r="D190" s="243" t="s">
        <v>183</v>
      </c>
      <c r="E190" s="39"/>
      <c r="F190" s="244" t="s">
        <v>1470</v>
      </c>
      <c r="G190" s="39"/>
      <c r="H190" s="39"/>
      <c r="I190" s="245"/>
      <c r="J190" s="39"/>
      <c r="K190" s="39"/>
      <c r="L190" s="43"/>
      <c r="M190" s="246"/>
      <c r="N190" s="24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183</v>
      </c>
      <c r="AU190" s="15" t="s">
        <v>95</v>
      </c>
    </row>
    <row r="191" spans="1:51" s="13" customFormat="1" ht="12">
      <c r="A191" s="13"/>
      <c r="B191" s="248"/>
      <c r="C191" s="249"/>
      <c r="D191" s="243" t="s">
        <v>246</v>
      </c>
      <c r="E191" s="250" t="s">
        <v>1</v>
      </c>
      <c r="F191" s="251" t="s">
        <v>1472</v>
      </c>
      <c r="G191" s="249"/>
      <c r="H191" s="252">
        <v>28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246</v>
      </c>
      <c r="AU191" s="258" t="s">
        <v>95</v>
      </c>
      <c r="AV191" s="13" t="s">
        <v>95</v>
      </c>
      <c r="AW191" s="13" t="s">
        <v>40</v>
      </c>
      <c r="AX191" s="13" t="s">
        <v>93</v>
      </c>
      <c r="AY191" s="258" t="s">
        <v>176</v>
      </c>
    </row>
    <row r="192" spans="1:65" s="2" customFormat="1" ht="16.5" customHeight="1">
      <c r="A192" s="37"/>
      <c r="B192" s="38"/>
      <c r="C192" s="263" t="s">
        <v>393</v>
      </c>
      <c r="D192" s="263" t="s">
        <v>320</v>
      </c>
      <c r="E192" s="264" t="s">
        <v>321</v>
      </c>
      <c r="F192" s="265" t="s">
        <v>322</v>
      </c>
      <c r="G192" s="266" t="s">
        <v>323</v>
      </c>
      <c r="H192" s="267">
        <v>5.6</v>
      </c>
      <c r="I192" s="268"/>
      <c r="J192" s="269">
        <f>ROUND(I192*H192,2)</f>
        <v>0</v>
      </c>
      <c r="K192" s="270"/>
      <c r="L192" s="271"/>
      <c r="M192" s="272" t="s">
        <v>1</v>
      </c>
      <c r="N192" s="273" t="s">
        <v>50</v>
      </c>
      <c r="O192" s="90"/>
      <c r="P192" s="239">
        <f>O192*H192</f>
        <v>0</v>
      </c>
      <c r="Q192" s="239">
        <v>1</v>
      </c>
      <c r="R192" s="239">
        <f>Q192*H192</f>
        <v>5.6</v>
      </c>
      <c r="S192" s="239">
        <v>0</v>
      </c>
      <c r="T192" s="24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1" t="s">
        <v>213</v>
      </c>
      <c r="AT192" s="241" t="s">
        <v>320</v>
      </c>
      <c r="AU192" s="241" t="s">
        <v>95</v>
      </c>
      <c r="AY192" s="15" t="s">
        <v>176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5" t="s">
        <v>93</v>
      </c>
      <c r="BK192" s="242">
        <f>ROUND(I192*H192,2)</f>
        <v>0</v>
      </c>
      <c r="BL192" s="15" t="s">
        <v>196</v>
      </c>
      <c r="BM192" s="241" t="s">
        <v>1473</v>
      </c>
    </row>
    <row r="193" spans="1:47" s="2" customFormat="1" ht="12">
      <c r="A193" s="37"/>
      <c r="B193" s="38"/>
      <c r="C193" s="39"/>
      <c r="D193" s="243" t="s">
        <v>183</v>
      </c>
      <c r="E193" s="39"/>
      <c r="F193" s="244" t="s">
        <v>322</v>
      </c>
      <c r="G193" s="39"/>
      <c r="H193" s="39"/>
      <c r="I193" s="245"/>
      <c r="J193" s="39"/>
      <c r="K193" s="39"/>
      <c r="L193" s="43"/>
      <c r="M193" s="246"/>
      <c r="N193" s="247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183</v>
      </c>
      <c r="AU193" s="15" t="s">
        <v>95</v>
      </c>
    </row>
    <row r="194" spans="1:51" s="13" customFormat="1" ht="12">
      <c r="A194" s="13"/>
      <c r="B194" s="248"/>
      <c r="C194" s="249"/>
      <c r="D194" s="243" t="s">
        <v>246</v>
      </c>
      <c r="E194" s="250" t="s">
        <v>1</v>
      </c>
      <c r="F194" s="251" t="s">
        <v>1474</v>
      </c>
      <c r="G194" s="249"/>
      <c r="H194" s="252">
        <v>5.6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246</v>
      </c>
      <c r="AU194" s="258" t="s">
        <v>95</v>
      </c>
      <c r="AV194" s="13" t="s">
        <v>95</v>
      </c>
      <c r="AW194" s="13" t="s">
        <v>40</v>
      </c>
      <c r="AX194" s="13" t="s">
        <v>93</v>
      </c>
      <c r="AY194" s="258" t="s">
        <v>176</v>
      </c>
    </row>
    <row r="195" spans="1:65" s="2" customFormat="1" ht="21.75" customHeight="1">
      <c r="A195" s="37"/>
      <c r="B195" s="38"/>
      <c r="C195" s="229" t="s">
        <v>400</v>
      </c>
      <c r="D195" s="229" t="s">
        <v>177</v>
      </c>
      <c r="E195" s="230" t="s">
        <v>1475</v>
      </c>
      <c r="F195" s="231" t="s">
        <v>1476</v>
      </c>
      <c r="G195" s="232" t="s">
        <v>334</v>
      </c>
      <c r="H195" s="233">
        <v>11.2</v>
      </c>
      <c r="I195" s="234"/>
      <c r="J195" s="235">
        <f>ROUND(I195*H195,2)</f>
        <v>0</v>
      </c>
      <c r="K195" s="236"/>
      <c r="L195" s="43"/>
      <c r="M195" s="237" t="s">
        <v>1</v>
      </c>
      <c r="N195" s="238" t="s">
        <v>50</v>
      </c>
      <c r="O195" s="90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1" t="s">
        <v>196</v>
      </c>
      <c r="AT195" s="241" t="s">
        <v>177</v>
      </c>
      <c r="AU195" s="241" t="s">
        <v>95</v>
      </c>
      <c r="AY195" s="15" t="s">
        <v>176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5" t="s">
        <v>93</v>
      </c>
      <c r="BK195" s="242">
        <f>ROUND(I195*H195,2)</f>
        <v>0</v>
      </c>
      <c r="BL195" s="15" t="s">
        <v>196</v>
      </c>
      <c r="BM195" s="241" t="s">
        <v>1477</v>
      </c>
    </row>
    <row r="196" spans="1:47" s="2" customFormat="1" ht="12">
      <c r="A196" s="37"/>
      <c r="B196" s="38"/>
      <c r="C196" s="39"/>
      <c r="D196" s="243" t="s">
        <v>183</v>
      </c>
      <c r="E196" s="39"/>
      <c r="F196" s="244" t="s">
        <v>1478</v>
      </c>
      <c r="G196" s="39"/>
      <c r="H196" s="39"/>
      <c r="I196" s="245"/>
      <c r="J196" s="39"/>
      <c r="K196" s="39"/>
      <c r="L196" s="43"/>
      <c r="M196" s="246"/>
      <c r="N196" s="24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183</v>
      </c>
      <c r="AU196" s="15" t="s">
        <v>95</v>
      </c>
    </row>
    <row r="197" spans="1:51" s="13" customFormat="1" ht="12">
      <c r="A197" s="13"/>
      <c r="B197" s="248"/>
      <c r="C197" s="249"/>
      <c r="D197" s="243" t="s">
        <v>246</v>
      </c>
      <c r="E197" s="250" t="s">
        <v>1</v>
      </c>
      <c r="F197" s="251" t="s">
        <v>1479</v>
      </c>
      <c r="G197" s="249"/>
      <c r="H197" s="252">
        <v>11.2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246</v>
      </c>
      <c r="AU197" s="258" t="s">
        <v>95</v>
      </c>
      <c r="AV197" s="13" t="s">
        <v>95</v>
      </c>
      <c r="AW197" s="13" t="s">
        <v>40</v>
      </c>
      <c r="AX197" s="13" t="s">
        <v>93</v>
      </c>
      <c r="AY197" s="258" t="s">
        <v>176</v>
      </c>
    </row>
    <row r="198" spans="1:65" s="2" customFormat="1" ht="33" customHeight="1">
      <c r="A198" s="37"/>
      <c r="B198" s="38"/>
      <c r="C198" s="229" t="s">
        <v>407</v>
      </c>
      <c r="D198" s="229" t="s">
        <v>177</v>
      </c>
      <c r="E198" s="230" t="s">
        <v>447</v>
      </c>
      <c r="F198" s="231" t="s">
        <v>448</v>
      </c>
      <c r="G198" s="232" t="s">
        <v>323</v>
      </c>
      <c r="H198" s="233">
        <v>129.58</v>
      </c>
      <c r="I198" s="234"/>
      <c r="J198" s="235">
        <f>ROUND(I198*H198,2)</f>
        <v>0</v>
      </c>
      <c r="K198" s="236"/>
      <c r="L198" s="43"/>
      <c r="M198" s="237" t="s">
        <v>1</v>
      </c>
      <c r="N198" s="238" t="s">
        <v>50</v>
      </c>
      <c r="O198" s="90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1" t="s">
        <v>196</v>
      </c>
      <c r="AT198" s="241" t="s">
        <v>177</v>
      </c>
      <c r="AU198" s="241" t="s">
        <v>95</v>
      </c>
      <c r="AY198" s="15" t="s">
        <v>176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5" t="s">
        <v>93</v>
      </c>
      <c r="BK198" s="242">
        <f>ROUND(I198*H198,2)</f>
        <v>0</v>
      </c>
      <c r="BL198" s="15" t="s">
        <v>196</v>
      </c>
      <c r="BM198" s="241" t="s">
        <v>1480</v>
      </c>
    </row>
    <row r="199" spans="1:47" s="2" customFormat="1" ht="12">
      <c r="A199" s="37"/>
      <c r="B199" s="38"/>
      <c r="C199" s="39"/>
      <c r="D199" s="243" t="s">
        <v>183</v>
      </c>
      <c r="E199" s="39"/>
      <c r="F199" s="244" t="s">
        <v>450</v>
      </c>
      <c r="G199" s="39"/>
      <c r="H199" s="39"/>
      <c r="I199" s="245"/>
      <c r="J199" s="39"/>
      <c r="K199" s="39"/>
      <c r="L199" s="43"/>
      <c r="M199" s="246"/>
      <c r="N199" s="24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183</v>
      </c>
      <c r="AU199" s="15" t="s">
        <v>95</v>
      </c>
    </row>
    <row r="200" spans="1:51" s="13" customFormat="1" ht="12">
      <c r="A200" s="13"/>
      <c r="B200" s="248"/>
      <c r="C200" s="249"/>
      <c r="D200" s="243" t="s">
        <v>246</v>
      </c>
      <c r="E200" s="250" t="s">
        <v>1</v>
      </c>
      <c r="F200" s="251" t="s">
        <v>1481</v>
      </c>
      <c r="G200" s="249"/>
      <c r="H200" s="252">
        <v>129.58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246</v>
      </c>
      <c r="AU200" s="258" t="s">
        <v>95</v>
      </c>
      <c r="AV200" s="13" t="s">
        <v>95</v>
      </c>
      <c r="AW200" s="13" t="s">
        <v>40</v>
      </c>
      <c r="AX200" s="13" t="s">
        <v>93</v>
      </c>
      <c r="AY200" s="258" t="s">
        <v>176</v>
      </c>
    </row>
    <row r="201" spans="1:65" s="2" customFormat="1" ht="24.15" customHeight="1">
      <c r="A201" s="37"/>
      <c r="B201" s="38"/>
      <c r="C201" s="229" t="s">
        <v>412</v>
      </c>
      <c r="D201" s="229" t="s">
        <v>177</v>
      </c>
      <c r="E201" s="230" t="s">
        <v>469</v>
      </c>
      <c r="F201" s="231" t="s">
        <v>470</v>
      </c>
      <c r="G201" s="232" t="s">
        <v>285</v>
      </c>
      <c r="H201" s="233">
        <v>28</v>
      </c>
      <c r="I201" s="234"/>
      <c r="J201" s="235">
        <f>ROUND(I201*H201,2)</f>
        <v>0</v>
      </c>
      <c r="K201" s="236"/>
      <c r="L201" s="43"/>
      <c r="M201" s="237" t="s">
        <v>1</v>
      </c>
      <c r="N201" s="238" t="s">
        <v>50</v>
      </c>
      <c r="O201" s="90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1" t="s">
        <v>196</v>
      </c>
      <c r="AT201" s="241" t="s">
        <v>177</v>
      </c>
      <c r="AU201" s="241" t="s">
        <v>95</v>
      </c>
      <c r="AY201" s="15" t="s">
        <v>176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5" t="s">
        <v>93</v>
      </c>
      <c r="BK201" s="242">
        <f>ROUND(I201*H201,2)</f>
        <v>0</v>
      </c>
      <c r="BL201" s="15" t="s">
        <v>196</v>
      </c>
      <c r="BM201" s="241" t="s">
        <v>1482</v>
      </c>
    </row>
    <row r="202" spans="1:47" s="2" customFormat="1" ht="12">
      <c r="A202" s="37"/>
      <c r="B202" s="38"/>
      <c r="C202" s="39"/>
      <c r="D202" s="243" t="s">
        <v>183</v>
      </c>
      <c r="E202" s="39"/>
      <c r="F202" s="244" t="s">
        <v>1483</v>
      </c>
      <c r="G202" s="39"/>
      <c r="H202" s="39"/>
      <c r="I202" s="245"/>
      <c r="J202" s="39"/>
      <c r="K202" s="39"/>
      <c r="L202" s="43"/>
      <c r="M202" s="246"/>
      <c r="N202" s="247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5" t="s">
        <v>183</v>
      </c>
      <c r="AU202" s="15" t="s">
        <v>95</v>
      </c>
    </row>
    <row r="203" spans="1:51" s="13" customFormat="1" ht="12">
      <c r="A203" s="13"/>
      <c r="B203" s="248"/>
      <c r="C203" s="249"/>
      <c r="D203" s="243" t="s">
        <v>246</v>
      </c>
      <c r="E203" s="250" t="s">
        <v>1</v>
      </c>
      <c r="F203" s="251" t="s">
        <v>1472</v>
      </c>
      <c r="G203" s="249"/>
      <c r="H203" s="252">
        <v>28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246</v>
      </c>
      <c r="AU203" s="258" t="s">
        <v>95</v>
      </c>
      <c r="AV203" s="13" t="s">
        <v>95</v>
      </c>
      <c r="AW203" s="13" t="s">
        <v>40</v>
      </c>
      <c r="AX203" s="13" t="s">
        <v>93</v>
      </c>
      <c r="AY203" s="258" t="s">
        <v>176</v>
      </c>
    </row>
    <row r="204" spans="1:65" s="2" customFormat="1" ht="16.5" customHeight="1">
      <c r="A204" s="37"/>
      <c r="B204" s="38"/>
      <c r="C204" s="263" t="s">
        <v>418</v>
      </c>
      <c r="D204" s="263" t="s">
        <v>320</v>
      </c>
      <c r="E204" s="264" t="s">
        <v>474</v>
      </c>
      <c r="F204" s="265" t="s">
        <v>475</v>
      </c>
      <c r="G204" s="266" t="s">
        <v>476</v>
      </c>
      <c r="H204" s="267">
        <v>0.7</v>
      </c>
      <c r="I204" s="268"/>
      <c r="J204" s="269">
        <f>ROUND(I204*H204,2)</f>
        <v>0</v>
      </c>
      <c r="K204" s="270"/>
      <c r="L204" s="271"/>
      <c r="M204" s="272" t="s">
        <v>1</v>
      </c>
      <c r="N204" s="273" t="s">
        <v>50</v>
      </c>
      <c r="O204" s="90"/>
      <c r="P204" s="239">
        <f>O204*H204</f>
        <v>0</v>
      </c>
      <c r="Q204" s="239">
        <v>0.001</v>
      </c>
      <c r="R204" s="239">
        <f>Q204*H204</f>
        <v>0.0007</v>
      </c>
      <c r="S204" s="239">
        <v>0</v>
      </c>
      <c r="T204" s="24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1" t="s">
        <v>213</v>
      </c>
      <c r="AT204" s="241" t="s">
        <v>320</v>
      </c>
      <c r="AU204" s="241" t="s">
        <v>95</v>
      </c>
      <c r="AY204" s="15" t="s">
        <v>176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5" t="s">
        <v>93</v>
      </c>
      <c r="BK204" s="242">
        <f>ROUND(I204*H204,2)</f>
        <v>0</v>
      </c>
      <c r="BL204" s="15" t="s">
        <v>196</v>
      </c>
      <c r="BM204" s="241" t="s">
        <v>1484</v>
      </c>
    </row>
    <row r="205" spans="1:47" s="2" customFormat="1" ht="12">
      <c r="A205" s="37"/>
      <c r="B205" s="38"/>
      <c r="C205" s="39"/>
      <c r="D205" s="243" t="s">
        <v>183</v>
      </c>
      <c r="E205" s="39"/>
      <c r="F205" s="244" t="s">
        <v>475</v>
      </c>
      <c r="G205" s="39"/>
      <c r="H205" s="39"/>
      <c r="I205" s="245"/>
      <c r="J205" s="39"/>
      <c r="K205" s="39"/>
      <c r="L205" s="43"/>
      <c r="M205" s="246"/>
      <c r="N205" s="24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183</v>
      </c>
      <c r="AU205" s="15" t="s">
        <v>95</v>
      </c>
    </row>
    <row r="206" spans="1:51" s="13" customFormat="1" ht="12">
      <c r="A206" s="13"/>
      <c r="B206" s="248"/>
      <c r="C206" s="249"/>
      <c r="D206" s="243" t="s">
        <v>246</v>
      </c>
      <c r="E206" s="250" t="s">
        <v>1</v>
      </c>
      <c r="F206" s="251" t="s">
        <v>1472</v>
      </c>
      <c r="G206" s="249"/>
      <c r="H206" s="252">
        <v>28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246</v>
      </c>
      <c r="AU206" s="258" t="s">
        <v>95</v>
      </c>
      <c r="AV206" s="13" t="s">
        <v>95</v>
      </c>
      <c r="AW206" s="13" t="s">
        <v>40</v>
      </c>
      <c r="AX206" s="13" t="s">
        <v>93</v>
      </c>
      <c r="AY206" s="258" t="s">
        <v>176</v>
      </c>
    </row>
    <row r="207" spans="1:51" s="13" customFormat="1" ht="12">
      <c r="A207" s="13"/>
      <c r="B207" s="248"/>
      <c r="C207" s="249"/>
      <c r="D207" s="243" t="s">
        <v>246</v>
      </c>
      <c r="E207" s="249"/>
      <c r="F207" s="251" t="s">
        <v>1485</v>
      </c>
      <c r="G207" s="249"/>
      <c r="H207" s="252">
        <v>0.7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246</v>
      </c>
      <c r="AU207" s="258" t="s">
        <v>95</v>
      </c>
      <c r="AV207" s="13" t="s">
        <v>95</v>
      </c>
      <c r="AW207" s="13" t="s">
        <v>4</v>
      </c>
      <c r="AX207" s="13" t="s">
        <v>93</v>
      </c>
      <c r="AY207" s="258" t="s">
        <v>176</v>
      </c>
    </row>
    <row r="208" spans="1:63" s="12" customFormat="1" ht="22.8" customHeight="1">
      <c r="A208" s="12"/>
      <c r="B208" s="213"/>
      <c r="C208" s="214"/>
      <c r="D208" s="215" t="s">
        <v>84</v>
      </c>
      <c r="E208" s="227" t="s">
        <v>95</v>
      </c>
      <c r="F208" s="227" t="s">
        <v>479</v>
      </c>
      <c r="G208" s="214"/>
      <c r="H208" s="214"/>
      <c r="I208" s="217"/>
      <c r="J208" s="228">
        <f>BK208</f>
        <v>0</v>
      </c>
      <c r="K208" s="214"/>
      <c r="L208" s="219"/>
      <c r="M208" s="220"/>
      <c r="N208" s="221"/>
      <c r="O208" s="221"/>
      <c r="P208" s="222">
        <f>SUM(P209:P214)</f>
        <v>0</v>
      </c>
      <c r="Q208" s="221"/>
      <c r="R208" s="222">
        <f>SUM(R209:R214)</f>
        <v>0</v>
      </c>
      <c r="S208" s="221"/>
      <c r="T208" s="223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93</v>
      </c>
      <c r="AT208" s="225" t="s">
        <v>84</v>
      </c>
      <c r="AU208" s="225" t="s">
        <v>93</v>
      </c>
      <c r="AY208" s="224" t="s">
        <v>176</v>
      </c>
      <c r="BK208" s="226">
        <f>SUM(BK209:BK214)</f>
        <v>0</v>
      </c>
    </row>
    <row r="209" spans="1:65" s="2" customFormat="1" ht="16.5" customHeight="1">
      <c r="A209" s="37"/>
      <c r="B209" s="38"/>
      <c r="C209" s="229" t="s">
        <v>424</v>
      </c>
      <c r="D209" s="229" t="s">
        <v>177</v>
      </c>
      <c r="E209" s="230" t="s">
        <v>1486</v>
      </c>
      <c r="F209" s="231" t="s">
        <v>1487</v>
      </c>
      <c r="G209" s="232" t="s">
        <v>334</v>
      </c>
      <c r="H209" s="233">
        <v>4.2</v>
      </c>
      <c r="I209" s="234"/>
      <c r="J209" s="235">
        <f>ROUND(I209*H209,2)</f>
        <v>0</v>
      </c>
      <c r="K209" s="236"/>
      <c r="L209" s="43"/>
      <c r="M209" s="237" t="s">
        <v>1</v>
      </c>
      <c r="N209" s="238" t="s">
        <v>50</v>
      </c>
      <c r="O209" s="90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1" t="s">
        <v>196</v>
      </c>
      <c r="AT209" s="241" t="s">
        <v>177</v>
      </c>
      <c r="AU209" s="241" t="s">
        <v>95</v>
      </c>
      <c r="AY209" s="15" t="s">
        <v>176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5" t="s">
        <v>93</v>
      </c>
      <c r="BK209" s="242">
        <f>ROUND(I209*H209,2)</f>
        <v>0</v>
      </c>
      <c r="BL209" s="15" t="s">
        <v>196</v>
      </c>
      <c r="BM209" s="241" t="s">
        <v>1488</v>
      </c>
    </row>
    <row r="210" spans="1:47" s="2" customFormat="1" ht="12">
      <c r="A210" s="37"/>
      <c r="B210" s="38"/>
      <c r="C210" s="39"/>
      <c r="D210" s="243" t="s">
        <v>183</v>
      </c>
      <c r="E210" s="39"/>
      <c r="F210" s="244" t="s">
        <v>1489</v>
      </c>
      <c r="G210" s="39"/>
      <c r="H210" s="39"/>
      <c r="I210" s="245"/>
      <c r="J210" s="39"/>
      <c r="K210" s="39"/>
      <c r="L210" s="43"/>
      <c r="M210" s="246"/>
      <c r="N210" s="24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5" t="s">
        <v>183</v>
      </c>
      <c r="AU210" s="15" t="s">
        <v>95</v>
      </c>
    </row>
    <row r="211" spans="1:51" s="13" customFormat="1" ht="12">
      <c r="A211" s="13"/>
      <c r="B211" s="248"/>
      <c r="C211" s="249"/>
      <c r="D211" s="243" t="s">
        <v>246</v>
      </c>
      <c r="E211" s="250" t="s">
        <v>1</v>
      </c>
      <c r="F211" s="251" t="s">
        <v>1490</v>
      </c>
      <c r="G211" s="249"/>
      <c r="H211" s="252">
        <v>4.2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246</v>
      </c>
      <c r="AU211" s="258" t="s">
        <v>95</v>
      </c>
      <c r="AV211" s="13" t="s">
        <v>95</v>
      </c>
      <c r="AW211" s="13" t="s">
        <v>40</v>
      </c>
      <c r="AX211" s="13" t="s">
        <v>93</v>
      </c>
      <c r="AY211" s="258" t="s">
        <v>176</v>
      </c>
    </row>
    <row r="212" spans="1:65" s="2" customFormat="1" ht="16.5" customHeight="1">
      <c r="A212" s="37"/>
      <c r="B212" s="38"/>
      <c r="C212" s="229" t="s">
        <v>430</v>
      </c>
      <c r="D212" s="229" t="s">
        <v>177</v>
      </c>
      <c r="E212" s="230" t="s">
        <v>1491</v>
      </c>
      <c r="F212" s="231" t="s">
        <v>1492</v>
      </c>
      <c r="G212" s="232" t="s">
        <v>334</v>
      </c>
      <c r="H212" s="233">
        <v>0.491</v>
      </c>
      <c r="I212" s="234"/>
      <c r="J212" s="235">
        <f>ROUND(I212*H212,2)</f>
        <v>0</v>
      </c>
      <c r="K212" s="236"/>
      <c r="L212" s="43"/>
      <c r="M212" s="237" t="s">
        <v>1</v>
      </c>
      <c r="N212" s="238" t="s">
        <v>50</v>
      </c>
      <c r="O212" s="90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1" t="s">
        <v>196</v>
      </c>
      <c r="AT212" s="241" t="s">
        <v>177</v>
      </c>
      <c r="AU212" s="241" t="s">
        <v>95</v>
      </c>
      <c r="AY212" s="15" t="s">
        <v>176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5" t="s">
        <v>93</v>
      </c>
      <c r="BK212" s="242">
        <f>ROUND(I212*H212,2)</f>
        <v>0</v>
      </c>
      <c r="BL212" s="15" t="s">
        <v>196</v>
      </c>
      <c r="BM212" s="241" t="s">
        <v>1493</v>
      </c>
    </row>
    <row r="213" spans="1:47" s="2" customFormat="1" ht="12">
      <c r="A213" s="37"/>
      <c r="B213" s="38"/>
      <c r="C213" s="39"/>
      <c r="D213" s="243" t="s">
        <v>183</v>
      </c>
      <c r="E213" s="39"/>
      <c r="F213" s="244" t="s">
        <v>1494</v>
      </c>
      <c r="G213" s="39"/>
      <c r="H213" s="39"/>
      <c r="I213" s="245"/>
      <c r="J213" s="39"/>
      <c r="K213" s="39"/>
      <c r="L213" s="43"/>
      <c r="M213" s="246"/>
      <c r="N213" s="24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5" t="s">
        <v>183</v>
      </c>
      <c r="AU213" s="15" t="s">
        <v>95</v>
      </c>
    </row>
    <row r="214" spans="1:51" s="13" customFormat="1" ht="12">
      <c r="A214" s="13"/>
      <c r="B214" s="248"/>
      <c r="C214" s="249"/>
      <c r="D214" s="243" t="s">
        <v>246</v>
      </c>
      <c r="E214" s="250" t="s">
        <v>1</v>
      </c>
      <c r="F214" s="251" t="s">
        <v>1495</v>
      </c>
      <c r="G214" s="249"/>
      <c r="H214" s="252">
        <v>0.491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246</v>
      </c>
      <c r="AU214" s="258" t="s">
        <v>95</v>
      </c>
      <c r="AV214" s="13" t="s">
        <v>95</v>
      </c>
      <c r="AW214" s="13" t="s">
        <v>40</v>
      </c>
      <c r="AX214" s="13" t="s">
        <v>93</v>
      </c>
      <c r="AY214" s="258" t="s">
        <v>176</v>
      </c>
    </row>
    <row r="215" spans="1:63" s="12" customFormat="1" ht="22.8" customHeight="1">
      <c r="A215" s="12"/>
      <c r="B215" s="213"/>
      <c r="C215" s="214"/>
      <c r="D215" s="215" t="s">
        <v>84</v>
      </c>
      <c r="E215" s="227" t="s">
        <v>196</v>
      </c>
      <c r="F215" s="227" t="s">
        <v>493</v>
      </c>
      <c r="G215" s="214"/>
      <c r="H215" s="214"/>
      <c r="I215" s="217"/>
      <c r="J215" s="228">
        <f>BK215</f>
        <v>0</v>
      </c>
      <c r="K215" s="214"/>
      <c r="L215" s="219"/>
      <c r="M215" s="220"/>
      <c r="N215" s="221"/>
      <c r="O215" s="221"/>
      <c r="P215" s="222">
        <f>SUM(P216:P218)</f>
        <v>0</v>
      </c>
      <c r="Q215" s="221"/>
      <c r="R215" s="222">
        <f>SUM(R216:R218)</f>
        <v>5.294156</v>
      </c>
      <c r="S215" s="221"/>
      <c r="T215" s="223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4" t="s">
        <v>93</v>
      </c>
      <c r="AT215" s="225" t="s">
        <v>84</v>
      </c>
      <c r="AU215" s="225" t="s">
        <v>93</v>
      </c>
      <c r="AY215" s="224" t="s">
        <v>176</v>
      </c>
      <c r="BK215" s="226">
        <f>SUM(BK216:BK218)</f>
        <v>0</v>
      </c>
    </row>
    <row r="216" spans="1:65" s="2" customFormat="1" ht="16.5" customHeight="1">
      <c r="A216" s="37"/>
      <c r="B216" s="38"/>
      <c r="C216" s="229" t="s">
        <v>435</v>
      </c>
      <c r="D216" s="229" t="s">
        <v>177</v>
      </c>
      <c r="E216" s="230" t="s">
        <v>499</v>
      </c>
      <c r="F216" s="231" t="s">
        <v>500</v>
      </c>
      <c r="G216" s="232" t="s">
        <v>334</v>
      </c>
      <c r="H216" s="233">
        <v>2.8</v>
      </c>
      <c r="I216" s="234"/>
      <c r="J216" s="235">
        <f>ROUND(I216*H216,2)</f>
        <v>0</v>
      </c>
      <c r="K216" s="236"/>
      <c r="L216" s="43"/>
      <c r="M216" s="237" t="s">
        <v>1</v>
      </c>
      <c r="N216" s="238" t="s">
        <v>50</v>
      </c>
      <c r="O216" s="90"/>
      <c r="P216" s="239">
        <f>O216*H216</f>
        <v>0</v>
      </c>
      <c r="Q216" s="239">
        <v>1.89077</v>
      </c>
      <c r="R216" s="239">
        <f>Q216*H216</f>
        <v>5.294156</v>
      </c>
      <c r="S216" s="239">
        <v>0</v>
      </c>
      <c r="T216" s="24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1" t="s">
        <v>196</v>
      </c>
      <c r="AT216" s="241" t="s">
        <v>177</v>
      </c>
      <c r="AU216" s="241" t="s">
        <v>95</v>
      </c>
      <c r="AY216" s="15" t="s">
        <v>176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5" t="s">
        <v>93</v>
      </c>
      <c r="BK216" s="242">
        <f>ROUND(I216*H216,2)</f>
        <v>0</v>
      </c>
      <c r="BL216" s="15" t="s">
        <v>196</v>
      </c>
      <c r="BM216" s="241" t="s">
        <v>1496</v>
      </c>
    </row>
    <row r="217" spans="1:47" s="2" customFormat="1" ht="12">
      <c r="A217" s="37"/>
      <c r="B217" s="38"/>
      <c r="C217" s="39"/>
      <c r="D217" s="243" t="s">
        <v>183</v>
      </c>
      <c r="E217" s="39"/>
      <c r="F217" s="244" t="s">
        <v>502</v>
      </c>
      <c r="G217" s="39"/>
      <c r="H217" s="39"/>
      <c r="I217" s="245"/>
      <c r="J217" s="39"/>
      <c r="K217" s="39"/>
      <c r="L217" s="43"/>
      <c r="M217" s="246"/>
      <c r="N217" s="24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5" t="s">
        <v>183</v>
      </c>
      <c r="AU217" s="15" t="s">
        <v>95</v>
      </c>
    </row>
    <row r="218" spans="1:51" s="13" customFormat="1" ht="12">
      <c r="A218" s="13"/>
      <c r="B218" s="248"/>
      <c r="C218" s="249"/>
      <c r="D218" s="243" t="s">
        <v>246</v>
      </c>
      <c r="E218" s="250" t="s">
        <v>1</v>
      </c>
      <c r="F218" s="251" t="s">
        <v>1497</v>
      </c>
      <c r="G218" s="249"/>
      <c r="H218" s="252">
        <v>2.8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246</v>
      </c>
      <c r="AU218" s="258" t="s">
        <v>95</v>
      </c>
      <c r="AV218" s="13" t="s">
        <v>95</v>
      </c>
      <c r="AW218" s="13" t="s">
        <v>40</v>
      </c>
      <c r="AX218" s="13" t="s">
        <v>93</v>
      </c>
      <c r="AY218" s="258" t="s">
        <v>176</v>
      </c>
    </row>
    <row r="219" spans="1:63" s="12" customFormat="1" ht="22.8" customHeight="1">
      <c r="A219" s="12"/>
      <c r="B219" s="213"/>
      <c r="C219" s="214"/>
      <c r="D219" s="215" t="s">
        <v>84</v>
      </c>
      <c r="E219" s="227" t="s">
        <v>175</v>
      </c>
      <c r="F219" s="227" t="s">
        <v>504</v>
      </c>
      <c r="G219" s="214"/>
      <c r="H219" s="214"/>
      <c r="I219" s="217"/>
      <c r="J219" s="228">
        <f>BK219</f>
        <v>0</v>
      </c>
      <c r="K219" s="214"/>
      <c r="L219" s="219"/>
      <c r="M219" s="220"/>
      <c r="N219" s="221"/>
      <c r="O219" s="221"/>
      <c r="P219" s="222">
        <f>SUM(P220:P224)</f>
        <v>0</v>
      </c>
      <c r="Q219" s="221"/>
      <c r="R219" s="222">
        <f>SUM(R220:R224)</f>
        <v>0.10800000000000001</v>
      </c>
      <c r="S219" s="221"/>
      <c r="T219" s="223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4" t="s">
        <v>93</v>
      </c>
      <c r="AT219" s="225" t="s">
        <v>84</v>
      </c>
      <c r="AU219" s="225" t="s">
        <v>93</v>
      </c>
      <c r="AY219" s="224" t="s">
        <v>176</v>
      </c>
      <c r="BK219" s="226">
        <f>SUM(BK220:BK224)</f>
        <v>0</v>
      </c>
    </row>
    <row r="220" spans="1:65" s="2" customFormat="1" ht="33" customHeight="1">
      <c r="A220" s="37"/>
      <c r="B220" s="38"/>
      <c r="C220" s="229" t="s">
        <v>319</v>
      </c>
      <c r="D220" s="229" t="s">
        <v>177</v>
      </c>
      <c r="E220" s="230" t="s">
        <v>1498</v>
      </c>
      <c r="F220" s="231" t="s">
        <v>1499</v>
      </c>
      <c r="G220" s="232" t="s">
        <v>285</v>
      </c>
      <c r="H220" s="233">
        <v>0.5</v>
      </c>
      <c r="I220" s="234"/>
      <c r="J220" s="235">
        <f>ROUND(I220*H220,2)</f>
        <v>0</v>
      </c>
      <c r="K220" s="236"/>
      <c r="L220" s="43"/>
      <c r="M220" s="237" t="s">
        <v>1</v>
      </c>
      <c r="N220" s="238" t="s">
        <v>50</v>
      </c>
      <c r="O220" s="90"/>
      <c r="P220" s="239">
        <f>O220*H220</f>
        <v>0</v>
      </c>
      <c r="Q220" s="239">
        <v>0.101</v>
      </c>
      <c r="R220" s="239">
        <f>Q220*H220</f>
        <v>0.0505</v>
      </c>
      <c r="S220" s="239">
        <v>0</v>
      </c>
      <c r="T220" s="24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1" t="s">
        <v>196</v>
      </c>
      <c r="AT220" s="241" t="s">
        <v>177</v>
      </c>
      <c r="AU220" s="241" t="s">
        <v>95</v>
      </c>
      <c r="AY220" s="15" t="s">
        <v>176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5" t="s">
        <v>93</v>
      </c>
      <c r="BK220" s="242">
        <f>ROUND(I220*H220,2)</f>
        <v>0</v>
      </c>
      <c r="BL220" s="15" t="s">
        <v>196</v>
      </c>
      <c r="BM220" s="241" t="s">
        <v>1500</v>
      </c>
    </row>
    <row r="221" spans="1:47" s="2" customFormat="1" ht="12">
      <c r="A221" s="37"/>
      <c r="B221" s="38"/>
      <c r="C221" s="39"/>
      <c r="D221" s="243" t="s">
        <v>183</v>
      </c>
      <c r="E221" s="39"/>
      <c r="F221" s="244" t="s">
        <v>1501</v>
      </c>
      <c r="G221" s="39"/>
      <c r="H221" s="39"/>
      <c r="I221" s="245"/>
      <c r="J221" s="39"/>
      <c r="K221" s="39"/>
      <c r="L221" s="43"/>
      <c r="M221" s="246"/>
      <c r="N221" s="247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5" t="s">
        <v>183</v>
      </c>
      <c r="AU221" s="15" t="s">
        <v>95</v>
      </c>
    </row>
    <row r="222" spans="1:51" s="13" customFormat="1" ht="12">
      <c r="A222" s="13"/>
      <c r="B222" s="248"/>
      <c r="C222" s="249"/>
      <c r="D222" s="243" t="s">
        <v>246</v>
      </c>
      <c r="E222" s="250" t="s">
        <v>1</v>
      </c>
      <c r="F222" s="251" t="s">
        <v>1502</v>
      </c>
      <c r="G222" s="249"/>
      <c r="H222" s="252">
        <v>0.5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8" t="s">
        <v>246</v>
      </c>
      <c r="AU222" s="258" t="s">
        <v>95</v>
      </c>
      <c r="AV222" s="13" t="s">
        <v>95</v>
      </c>
      <c r="AW222" s="13" t="s">
        <v>40</v>
      </c>
      <c r="AX222" s="13" t="s">
        <v>93</v>
      </c>
      <c r="AY222" s="258" t="s">
        <v>176</v>
      </c>
    </row>
    <row r="223" spans="1:65" s="2" customFormat="1" ht="16.5" customHeight="1">
      <c r="A223" s="37"/>
      <c r="B223" s="38"/>
      <c r="C223" s="263" t="s">
        <v>446</v>
      </c>
      <c r="D223" s="263" t="s">
        <v>320</v>
      </c>
      <c r="E223" s="264" t="s">
        <v>1503</v>
      </c>
      <c r="F223" s="265" t="s">
        <v>1504</v>
      </c>
      <c r="G223" s="266" t="s">
        <v>285</v>
      </c>
      <c r="H223" s="267">
        <v>0.5</v>
      </c>
      <c r="I223" s="268"/>
      <c r="J223" s="269">
        <f>ROUND(I223*H223,2)</f>
        <v>0</v>
      </c>
      <c r="K223" s="270"/>
      <c r="L223" s="271"/>
      <c r="M223" s="272" t="s">
        <v>1</v>
      </c>
      <c r="N223" s="273" t="s">
        <v>50</v>
      </c>
      <c r="O223" s="90"/>
      <c r="P223" s="239">
        <f>O223*H223</f>
        <v>0</v>
      </c>
      <c r="Q223" s="239">
        <v>0.115</v>
      </c>
      <c r="R223" s="239">
        <f>Q223*H223</f>
        <v>0.0575</v>
      </c>
      <c r="S223" s="239">
        <v>0</v>
      </c>
      <c r="T223" s="24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1" t="s">
        <v>213</v>
      </c>
      <c r="AT223" s="241" t="s">
        <v>320</v>
      </c>
      <c r="AU223" s="241" t="s">
        <v>95</v>
      </c>
      <c r="AY223" s="15" t="s">
        <v>176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5" t="s">
        <v>93</v>
      </c>
      <c r="BK223" s="242">
        <f>ROUND(I223*H223,2)</f>
        <v>0</v>
      </c>
      <c r="BL223" s="15" t="s">
        <v>196</v>
      </c>
      <c r="BM223" s="241" t="s">
        <v>1505</v>
      </c>
    </row>
    <row r="224" spans="1:47" s="2" customFormat="1" ht="12">
      <c r="A224" s="37"/>
      <c r="B224" s="38"/>
      <c r="C224" s="39"/>
      <c r="D224" s="243" t="s">
        <v>183</v>
      </c>
      <c r="E224" s="39"/>
      <c r="F224" s="244" t="s">
        <v>1504</v>
      </c>
      <c r="G224" s="39"/>
      <c r="H224" s="39"/>
      <c r="I224" s="245"/>
      <c r="J224" s="39"/>
      <c r="K224" s="39"/>
      <c r="L224" s="43"/>
      <c r="M224" s="246"/>
      <c r="N224" s="24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183</v>
      </c>
      <c r="AU224" s="15" t="s">
        <v>95</v>
      </c>
    </row>
    <row r="225" spans="1:63" s="12" customFormat="1" ht="22.8" customHeight="1">
      <c r="A225" s="12"/>
      <c r="B225" s="213"/>
      <c r="C225" s="214"/>
      <c r="D225" s="215" t="s">
        <v>84</v>
      </c>
      <c r="E225" s="227" t="s">
        <v>204</v>
      </c>
      <c r="F225" s="227" t="s">
        <v>1506</v>
      </c>
      <c r="G225" s="214"/>
      <c r="H225" s="214"/>
      <c r="I225" s="217"/>
      <c r="J225" s="228">
        <f>BK225</f>
        <v>0</v>
      </c>
      <c r="K225" s="214"/>
      <c r="L225" s="219"/>
      <c r="M225" s="220"/>
      <c r="N225" s="221"/>
      <c r="O225" s="221"/>
      <c r="P225" s="222">
        <f>SUM(P226:P231)</f>
        <v>0</v>
      </c>
      <c r="Q225" s="221"/>
      <c r="R225" s="222">
        <f>SUM(R226:R231)</f>
        <v>0.0669</v>
      </c>
      <c r="S225" s="221"/>
      <c r="T225" s="223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4" t="s">
        <v>93</v>
      </c>
      <c r="AT225" s="225" t="s">
        <v>84</v>
      </c>
      <c r="AU225" s="225" t="s">
        <v>93</v>
      </c>
      <c r="AY225" s="224" t="s">
        <v>176</v>
      </c>
      <c r="BK225" s="226">
        <f>SUM(BK226:BK231)</f>
        <v>0</v>
      </c>
    </row>
    <row r="226" spans="1:65" s="2" customFormat="1" ht="24.15" customHeight="1">
      <c r="A226" s="37"/>
      <c r="B226" s="38"/>
      <c r="C226" s="263" t="s">
        <v>452</v>
      </c>
      <c r="D226" s="263" t="s">
        <v>320</v>
      </c>
      <c r="E226" s="264" t="s">
        <v>1507</v>
      </c>
      <c r="F226" s="265" t="s">
        <v>1508</v>
      </c>
      <c r="G226" s="266" t="s">
        <v>577</v>
      </c>
      <c r="H226" s="267">
        <v>2</v>
      </c>
      <c r="I226" s="268"/>
      <c r="J226" s="269">
        <f>ROUND(I226*H226,2)</f>
        <v>0</v>
      </c>
      <c r="K226" s="270"/>
      <c r="L226" s="271"/>
      <c r="M226" s="272" t="s">
        <v>1</v>
      </c>
      <c r="N226" s="273" t="s">
        <v>50</v>
      </c>
      <c r="O226" s="90"/>
      <c r="P226" s="239">
        <f>O226*H226</f>
        <v>0</v>
      </c>
      <c r="Q226" s="239">
        <v>0.0223</v>
      </c>
      <c r="R226" s="239">
        <f>Q226*H226</f>
        <v>0.0446</v>
      </c>
      <c r="S226" s="239">
        <v>0</v>
      </c>
      <c r="T226" s="24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1" t="s">
        <v>213</v>
      </c>
      <c r="AT226" s="241" t="s">
        <v>320</v>
      </c>
      <c r="AU226" s="241" t="s">
        <v>95</v>
      </c>
      <c r="AY226" s="15" t="s">
        <v>176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5" t="s">
        <v>93</v>
      </c>
      <c r="BK226" s="242">
        <f>ROUND(I226*H226,2)</f>
        <v>0</v>
      </c>
      <c r="BL226" s="15" t="s">
        <v>196</v>
      </c>
      <c r="BM226" s="241" t="s">
        <v>1509</v>
      </c>
    </row>
    <row r="227" spans="1:47" s="2" customFormat="1" ht="12">
      <c r="A227" s="37"/>
      <c r="B227" s="38"/>
      <c r="C227" s="39"/>
      <c r="D227" s="243" t="s">
        <v>183</v>
      </c>
      <c r="E227" s="39"/>
      <c r="F227" s="244" t="s">
        <v>1508</v>
      </c>
      <c r="G227" s="39"/>
      <c r="H227" s="39"/>
      <c r="I227" s="245"/>
      <c r="J227" s="39"/>
      <c r="K227" s="39"/>
      <c r="L227" s="43"/>
      <c r="M227" s="246"/>
      <c r="N227" s="24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183</v>
      </c>
      <c r="AU227" s="15" t="s">
        <v>95</v>
      </c>
    </row>
    <row r="228" spans="1:51" s="13" customFormat="1" ht="12">
      <c r="A228" s="13"/>
      <c r="B228" s="248"/>
      <c r="C228" s="249"/>
      <c r="D228" s="243" t="s">
        <v>246</v>
      </c>
      <c r="E228" s="250" t="s">
        <v>1</v>
      </c>
      <c r="F228" s="251" t="s">
        <v>95</v>
      </c>
      <c r="G228" s="249"/>
      <c r="H228" s="252">
        <v>2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246</v>
      </c>
      <c r="AU228" s="258" t="s">
        <v>95</v>
      </c>
      <c r="AV228" s="13" t="s">
        <v>95</v>
      </c>
      <c r="AW228" s="13" t="s">
        <v>40</v>
      </c>
      <c r="AX228" s="13" t="s">
        <v>93</v>
      </c>
      <c r="AY228" s="258" t="s">
        <v>176</v>
      </c>
    </row>
    <row r="229" spans="1:65" s="2" customFormat="1" ht="44.25" customHeight="1">
      <c r="A229" s="37"/>
      <c r="B229" s="38"/>
      <c r="C229" s="263" t="s">
        <v>833</v>
      </c>
      <c r="D229" s="263" t="s">
        <v>320</v>
      </c>
      <c r="E229" s="264" t="s">
        <v>1510</v>
      </c>
      <c r="F229" s="265" t="s">
        <v>1511</v>
      </c>
      <c r="G229" s="266" t="s">
        <v>577</v>
      </c>
      <c r="H229" s="267">
        <v>1</v>
      </c>
      <c r="I229" s="268"/>
      <c r="J229" s="269">
        <f>ROUND(I229*H229,2)</f>
        <v>0</v>
      </c>
      <c r="K229" s="270"/>
      <c r="L229" s="271"/>
      <c r="M229" s="272" t="s">
        <v>1</v>
      </c>
      <c r="N229" s="273" t="s">
        <v>50</v>
      </c>
      <c r="O229" s="90"/>
      <c r="P229" s="239">
        <f>O229*H229</f>
        <v>0</v>
      </c>
      <c r="Q229" s="239">
        <v>0.0223</v>
      </c>
      <c r="R229" s="239">
        <f>Q229*H229</f>
        <v>0.0223</v>
      </c>
      <c r="S229" s="239">
        <v>0</v>
      </c>
      <c r="T229" s="24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1" t="s">
        <v>213</v>
      </c>
      <c r="AT229" s="241" t="s">
        <v>320</v>
      </c>
      <c r="AU229" s="241" t="s">
        <v>95</v>
      </c>
      <c r="AY229" s="15" t="s">
        <v>176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5" t="s">
        <v>93</v>
      </c>
      <c r="BK229" s="242">
        <f>ROUND(I229*H229,2)</f>
        <v>0</v>
      </c>
      <c r="BL229" s="15" t="s">
        <v>196</v>
      </c>
      <c r="BM229" s="241" t="s">
        <v>1512</v>
      </c>
    </row>
    <row r="230" spans="1:47" s="2" customFormat="1" ht="12">
      <c r="A230" s="37"/>
      <c r="B230" s="38"/>
      <c r="C230" s="39"/>
      <c r="D230" s="243" t="s">
        <v>183</v>
      </c>
      <c r="E230" s="39"/>
      <c r="F230" s="244" t="s">
        <v>1511</v>
      </c>
      <c r="G230" s="39"/>
      <c r="H230" s="39"/>
      <c r="I230" s="245"/>
      <c r="J230" s="39"/>
      <c r="K230" s="39"/>
      <c r="L230" s="43"/>
      <c r="M230" s="246"/>
      <c r="N230" s="24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5" t="s">
        <v>183</v>
      </c>
      <c r="AU230" s="15" t="s">
        <v>95</v>
      </c>
    </row>
    <row r="231" spans="1:51" s="13" customFormat="1" ht="12">
      <c r="A231" s="13"/>
      <c r="B231" s="248"/>
      <c r="C231" s="249"/>
      <c r="D231" s="243" t="s">
        <v>246</v>
      </c>
      <c r="E231" s="250" t="s">
        <v>1</v>
      </c>
      <c r="F231" s="251" t="s">
        <v>93</v>
      </c>
      <c r="G231" s="249"/>
      <c r="H231" s="252">
        <v>1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8" t="s">
        <v>246</v>
      </c>
      <c r="AU231" s="258" t="s">
        <v>95</v>
      </c>
      <c r="AV231" s="13" t="s">
        <v>95</v>
      </c>
      <c r="AW231" s="13" t="s">
        <v>40</v>
      </c>
      <c r="AX231" s="13" t="s">
        <v>93</v>
      </c>
      <c r="AY231" s="258" t="s">
        <v>176</v>
      </c>
    </row>
    <row r="232" spans="1:63" s="12" customFormat="1" ht="22.8" customHeight="1">
      <c r="A232" s="12"/>
      <c r="B232" s="213"/>
      <c r="C232" s="214"/>
      <c r="D232" s="215" t="s">
        <v>84</v>
      </c>
      <c r="E232" s="227" t="s">
        <v>213</v>
      </c>
      <c r="F232" s="227" t="s">
        <v>1513</v>
      </c>
      <c r="G232" s="214"/>
      <c r="H232" s="214"/>
      <c r="I232" s="217"/>
      <c r="J232" s="228">
        <f>BK232</f>
        <v>0</v>
      </c>
      <c r="K232" s="214"/>
      <c r="L232" s="219"/>
      <c r="M232" s="220"/>
      <c r="N232" s="221"/>
      <c r="O232" s="221"/>
      <c r="P232" s="222">
        <f>SUM(P233:P244)</f>
        <v>0</v>
      </c>
      <c r="Q232" s="221"/>
      <c r="R232" s="222">
        <f>SUM(R233:R244)</f>
        <v>8.31274</v>
      </c>
      <c r="S232" s="221"/>
      <c r="T232" s="223">
        <f>SUM(T233:T244)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4" t="s">
        <v>93</v>
      </c>
      <c r="AT232" s="225" t="s">
        <v>84</v>
      </c>
      <c r="AU232" s="225" t="s">
        <v>93</v>
      </c>
      <c r="AY232" s="224" t="s">
        <v>176</v>
      </c>
      <c r="BK232" s="226">
        <f>SUM(BK233:BK244)</f>
        <v>0</v>
      </c>
    </row>
    <row r="233" spans="1:65" s="2" customFormat="1" ht="21.75" customHeight="1">
      <c r="A233" s="37"/>
      <c r="B233" s="38"/>
      <c r="C233" s="263" t="s">
        <v>461</v>
      </c>
      <c r="D233" s="263" t="s">
        <v>320</v>
      </c>
      <c r="E233" s="264" t="s">
        <v>1514</v>
      </c>
      <c r="F233" s="265" t="s">
        <v>1515</v>
      </c>
      <c r="G233" s="266" t="s">
        <v>577</v>
      </c>
      <c r="H233" s="267">
        <v>4</v>
      </c>
      <c r="I233" s="268"/>
      <c r="J233" s="269">
        <f>ROUND(I233*H233,2)</f>
        <v>0</v>
      </c>
      <c r="K233" s="270"/>
      <c r="L233" s="271"/>
      <c r="M233" s="272" t="s">
        <v>1</v>
      </c>
      <c r="N233" s="273" t="s">
        <v>50</v>
      </c>
      <c r="O233" s="90"/>
      <c r="P233" s="239">
        <f>O233*H233</f>
        <v>0</v>
      </c>
      <c r="Q233" s="239">
        <v>0.118</v>
      </c>
      <c r="R233" s="239">
        <f>Q233*H233</f>
        <v>0.472</v>
      </c>
      <c r="S233" s="239">
        <v>0</v>
      </c>
      <c r="T233" s="24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1" t="s">
        <v>213</v>
      </c>
      <c r="AT233" s="241" t="s">
        <v>320</v>
      </c>
      <c r="AU233" s="241" t="s">
        <v>95</v>
      </c>
      <c r="AY233" s="15" t="s">
        <v>176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5" t="s">
        <v>93</v>
      </c>
      <c r="BK233" s="242">
        <f>ROUND(I233*H233,2)</f>
        <v>0</v>
      </c>
      <c r="BL233" s="15" t="s">
        <v>196</v>
      </c>
      <c r="BM233" s="241" t="s">
        <v>1516</v>
      </c>
    </row>
    <row r="234" spans="1:47" s="2" customFormat="1" ht="12">
      <c r="A234" s="37"/>
      <c r="B234" s="38"/>
      <c r="C234" s="39"/>
      <c r="D234" s="243" t="s">
        <v>183</v>
      </c>
      <c r="E234" s="39"/>
      <c r="F234" s="244" t="s">
        <v>1515</v>
      </c>
      <c r="G234" s="39"/>
      <c r="H234" s="39"/>
      <c r="I234" s="245"/>
      <c r="J234" s="39"/>
      <c r="K234" s="39"/>
      <c r="L234" s="43"/>
      <c r="M234" s="246"/>
      <c r="N234" s="247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5" t="s">
        <v>183</v>
      </c>
      <c r="AU234" s="15" t="s">
        <v>95</v>
      </c>
    </row>
    <row r="235" spans="1:51" s="13" customFormat="1" ht="12">
      <c r="A235" s="13"/>
      <c r="B235" s="248"/>
      <c r="C235" s="249"/>
      <c r="D235" s="243" t="s">
        <v>246</v>
      </c>
      <c r="E235" s="250" t="s">
        <v>1</v>
      </c>
      <c r="F235" s="251" t="s">
        <v>196</v>
      </c>
      <c r="G235" s="249"/>
      <c r="H235" s="252">
        <v>4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8" t="s">
        <v>246</v>
      </c>
      <c r="AU235" s="258" t="s">
        <v>95</v>
      </c>
      <c r="AV235" s="13" t="s">
        <v>95</v>
      </c>
      <c r="AW235" s="13" t="s">
        <v>40</v>
      </c>
      <c r="AX235" s="13" t="s">
        <v>93</v>
      </c>
      <c r="AY235" s="258" t="s">
        <v>176</v>
      </c>
    </row>
    <row r="236" spans="1:65" s="2" customFormat="1" ht="16.5" customHeight="1">
      <c r="A236" s="37"/>
      <c r="B236" s="38"/>
      <c r="C236" s="263" t="s">
        <v>468</v>
      </c>
      <c r="D236" s="263" t="s">
        <v>320</v>
      </c>
      <c r="E236" s="264" t="s">
        <v>1517</v>
      </c>
      <c r="F236" s="265" t="s">
        <v>1518</v>
      </c>
      <c r="G236" s="266" t="s">
        <v>577</v>
      </c>
      <c r="H236" s="267">
        <v>1</v>
      </c>
      <c r="I236" s="268"/>
      <c r="J236" s="269">
        <f>ROUND(I236*H236,2)</f>
        <v>0</v>
      </c>
      <c r="K236" s="270"/>
      <c r="L236" s="271"/>
      <c r="M236" s="272" t="s">
        <v>1</v>
      </c>
      <c r="N236" s="273" t="s">
        <v>50</v>
      </c>
      <c r="O236" s="90"/>
      <c r="P236" s="239">
        <f>O236*H236</f>
        <v>0</v>
      </c>
      <c r="Q236" s="239">
        <v>3.78</v>
      </c>
      <c r="R236" s="239">
        <f>Q236*H236</f>
        <v>3.78</v>
      </c>
      <c r="S236" s="239">
        <v>0</v>
      </c>
      <c r="T236" s="24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1" t="s">
        <v>213</v>
      </c>
      <c r="AT236" s="241" t="s">
        <v>320</v>
      </c>
      <c r="AU236" s="241" t="s">
        <v>95</v>
      </c>
      <c r="AY236" s="15" t="s">
        <v>176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5" t="s">
        <v>93</v>
      </c>
      <c r="BK236" s="242">
        <f>ROUND(I236*H236,2)</f>
        <v>0</v>
      </c>
      <c r="BL236" s="15" t="s">
        <v>196</v>
      </c>
      <c r="BM236" s="241" t="s">
        <v>1519</v>
      </c>
    </row>
    <row r="237" spans="1:47" s="2" customFormat="1" ht="12">
      <c r="A237" s="37"/>
      <c r="B237" s="38"/>
      <c r="C237" s="39"/>
      <c r="D237" s="243" t="s">
        <v>183</v>
      </c>
      <c r="E237" s="39"/>
      <c r="F237" s="244" t="s">
        <v>1520</v>
      </c>
      <c r="G237" s="39"/>
      <c r="H237" s="39"/>
      <c r="I237" s="245"/>
      <c r="J237" s="39"/>
      <c r="K237" s="39"/>
      <c r="L237" s="43"/>
      <c r="M237" s="246"/>
      <c r="N237" s="24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5" t="s">
        <v>183</v>
      </c>
      <c r="AU237" s="15" t="s">
        <v>95</v>
      </c>
    </row>
    <row r="238" spans="1:51" s="13" customFormat="1" ht="12">
      <c r="A238" s="13"/>
      <c r="B238" s="248"/>
      <c r="C238" s="249"/>
      <c r="D238" s="243" t="s">
        <v>246</v>
      </c>
      <c r="E238" s="250" t="s">
        <v>1</v>
      </c>
      <c r="F238" s="251" t="s">
        <v>93</v>
      </c>
      <c r="G238" s="249"/>
      <c r="H238" s="252">
        <v>1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246</v>
      </c>
      <c r="AU238" s="258" t="s">
        <v>95</v>
      </c>
      <c r="AV238" s="13" t="s">
        <v>95</v>
      </c>
      <c r="AW238" s="13" t="s">
        <v>40</v>
      </c>
      <c r="AX238" s="13" t="s">
        <v>93</v>
      </c>
      <c r="AY238" s="258" t="s">
        <v>176</v>
      </c>
    </row>
    <row r="239" spans="1:65" s="2" customFormat="1" ht="49.05" customHeight="1">
      <c r="A239" s="37"/>
      <c r="B239" s="38"/>
      <c r="C239" s="229" t="s">
        <v>473</v>
      </c>
      <c r="D239" s="229" t="s">
        <v>177</v>
      </c>
      <c r="E239" s="230" t="s">
        <v>1521</v>
      </c>
      <c r="F239" s="231" t="s">
        <v>1522</v>
      </c>
      <c r="G239" s="232" t="s">
        <v>577</v>
      </c>
      <c r="H239" s="233">
        <v>2</v>
      </c>
      <c r="I239" s="234"/>
      <c r="J239" s="235">
        <f>ROUND(I239*H239,2)</f>
        <v>0</v>
      </c>
      <c r="K239" s="236"/>
      <c r="L239" s="43"/>
      <c r="M239" s="237" t="s">
        <v>1</v>
      </c>
      <c r="N239" s="238" t="s">
        <v>50</v>
      </c>
      <c r="O239" s="90"/>
      <c r="P239" s="239">
        <f>O239*H239</f>
        <v>0</v>
      </c>
      <c r="Q239" s="239">
        <v>2.03037</v>
      </c>
      <c r="R239" s="239">
        <f>Q239*H239</f>
        <v>4.06074</v>
      </c>
      <c r="S239" s="239">
        <v>0</v>
      </c>
      <c r="T239" s="24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1" t="s">
        <v>196</v>
      </c>
      <c r="AT239" s="241" t="s">
        <v>177</v>
      </c>
      <c r="AU239" s="241" t="s">
        <v>95</v>
      </c>
      <c r="AY239" s="15" t="s">
        <v>176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5" t="s">
        <v>93</v>
      </c>
      <c r="BK239" s="242">
        <f>ROUND(I239*H239,2)</f>
        <v>0</v>
      </c>
      <c r="BL239" s="15" t="s">
        <v>196</v>
      </c>
      <c r="BM239" s="241" t="s">
        <v>1523</v>
      </c>
    </row>
    <row r="240" spans="1:47" s="2" customFormat="1" ht="12">
      <c r="A240" s="37"/>
      <c r="B240" s="38"/>
      <c r="C240" s="39"/>
      <c r="D240" s="243" t="s">
        <v>183</v>
      </c>
      <c r="E240" s="39"/>
      <c r="F240" s="244" t="s">
        <v>1524</v>
      </c>
      <c r="G240" s="39"/>
      <c r="H240" s="39"/>
      <c r="I240" s="245"/>
      <c r="J240" s="39"/>
      <c r="K240" s="39"/>
      <c r="L240" s="43"/>
      <c r="M240" s="246"/>
      <c r="N240" s="247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5" t="s">
        <v>183</v>
      </c>
      <c r="AU240" s="15" t="s">
        <v>95</v>
      </c>
    </row>
    <row r="241" spans="1:51" s="13" customFormat="1" ht="12">
      <c r="A241" s="13"/>
      <c r="B241" s="248"/>
      <c r="C241" s="249"/>
      <c r="D241" s="243" t="s">
        <v>246</v>
      </c>
      <c r="E241" s="250" t="s">
        <v>1</v>
      </c>
      <c r="F241" s="251" t="s">
        <v>95</v>
      </c>
      <c r="G241" s="249"/>
      <c r="H241" s="252">
        <v>2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246</v>
      </c>
      <c r="AU241" s="258" t="s">
        <v>95</v>
      </c>
      <c r="AV241" s="13" t="s">
        <v>95</v>
      </c>
      <c r="AW241" s="13" t="s">
        <v>40</v>
      </c>
      <c r="AX241" s="13" t="s">
        <v>93</v>
      </c>
      <c r="AY241" s="258" t="s">
        <v>176</v>
      </c>
    </row>
    <row r="242" spans="1:65" s="2" customFormat="1" ht="24.15" customHeight="1">
      <c r="A242" s="37"/>
      <c r="B242" s="38"/>
      <c r="C242" s="229" t="s">
        <v>480</v>
      </c>
      <c r="D242" s="229" t="s">
        <v>177</v>
      </c>
      <c r="E242" s="230" t="s">
        <v>1525</v>
      </c>
      <c r="F242" s="231" t="s">
        <v>1526</v>
      </c>
      <c r="G242" s="232" t="s">
        <v>334</v>
      </c>
      <c r="H242" s="233">
        <v>4</v>
      </c>
      <c r="I242" s="234"/>
      <c r="J242" s="235">
        <f>ROUND(I242*H242,2)</f>
        <v>0</v>
      </c>
      <c r="K242" s="236"/>
      <c r="L242" s="43"/>
      <c r="M242" s="237" t="s">
        <v>1</v>
      </c>
      <c r="N242" s="238" t="s">
        <v>50</v>
      </c>
      <c r="O242" s="90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1" t="s">
        <v>196</v>
      </c>
      <c r="AT242" s="241" t="s">
        <v>177</v>
      </c>
      <c r="AU242" s="241" t="s">
        <v>95</v>
      </c>
      <c r="AY242" s="15" t="s">
        <v>176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5" t="s">
        <v>93</v>
      </c>
      <c r="BK242" s="242">
        <f>ROUND(I242*H242,2)</f>
        <v>0</v>
      </c>
      <c r="BL242" s="15" t="s">
        <v>196</v>
      </c>
      <c r="BM242" s="241" t="s">
        <v>1527</v>
      </c>
    </row>
    <row r="243" spans="1:47" s="2" customFormat="1" ht="12">
      <c r="A243" s="37"/>
      <c r="B243" s="38"/>
      <c r="C243" s="39"/>
      <c r="D243" s="243" t="s">
        <v>183</v>
      </c>
      <c r="E243" s="39"/>
      <c r="F243" s="244" t="s">
        <v>1528</v>
      </c>
      <c r="G243" s="39"/>
      <c r="H243" s="39"/>
      <c r="I243" s="245"/>
      <c r="J243" s="39"/>
      <c r="K243" s="39"/>
      <c r="L243" s="43"/>
      <c r="M243" s="246"/>
      <c r="N243" s="24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5" t="s">
        <v>183</v>
      </c>
      <c r="AU243" s="15" t="s">
        <v>95</v>
      </c>
    </row>
    <row r="244" spans="1:51" s="13" customFormat="1" ht="12">
      <c r="A244" s="13"/>
      <c r="B244" s="248"/>
      <c r="C244" s="249"/>
      <c r="D244" s="243" t="s">
        <v>246</v>
      </c>
      <c r="E244" s="250" t="s">
        <v>1</v>
      </c>
      <c r="F244" s="251" t="s">
        <v>196</v>
      </c>
      <c r="G244" s="249"/>
      <c r="H244" s="252">
        <v>4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8" t="s">
        <v>246</v>
      </c>
      <c r="AU244" s="258" t="s">
        <v>95</v>
      </c>
      <c r="AV244" s="13" t="s">
        <v>95</v>
      </c>
      <c r="AW244" s="13" t="s">
        <v>40</v>
      </c>
      <c r="AX244" s="13" t="s">
        <v>93</v>
      </c>
      <c r="AY244" s="258" t="s">
        <v>176</v>
      </c>
    </row>
    <row r="245" spans="1:63" s="12" customFormat="1" ht="22.8" customHeight="1">
      <c r="A245" s="12"/>
      <c r="B245" s="213"/>
      <c r="C245" s="214"/>
      <c r="D245" s="215" t="s">
        <v>84</v>
      </c>
      <c r="E245" s="227" t="s">
        <v>218</v>
      </c>
      <c r="F245" s="227" t="s">
        <v>693</v>
      </c>
      <c r="G245" s="214"/>
      <c r="H245" s="214"/>
      <c r="I245" s="217"/>
      <c r="J245" s="228">
        <f>BK245</f>
        <v>0</v>
      </c>
      <c r="K245" s="214"/>
      <c r="L245" s="219"/>
      <c r="M245" s="220"/>
      <c r="N245" s="221"/>
      <c r="O245" s="221"/>
      <c r="P245" s="222">
        <f>P246+SUM(P247:P255)</f>
        <v>0</v>
      </c>
      <c r="Q245" s="221"/>
      <c r="R245" s="222">
        <f>R246+SUM(R247:R255)</f>
        <v>0.003</v>
      </c>
      <c r="S245" s="221"/>
      <c r="T245" s="223">
        <f>T246+SUM(T247:T255)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4" t="s">
        <v>93</v>
      </c>
      <c r="AT245" s="225" t="s">
        <v>84</v>
      </c>
      <c r="AU245" s="225" t="s">
        <v>93</v>
      </c>
      <c r="AY245" s="224" t="s">
        <v>176</v>
      </c>
      <c r="BK245" s="226">
        <f>BK246+SUM(BK247:BK255)</f>
        <v>0</v>
      </c>
    </row>
    <row r="246" spans="1:65" s="2" customFormat="1" ht="24.15" customHeight="1">
      <c r="A246" s="37"/>
      <c r="B246" s="38"/>
      <c r="C246" s="229" t="s">
        <v>487</v>
      </c>
      <c r="D246" s="229" t="s">
        <v>177</v>
      </c>
      <c r="E246" s="230" t="s">
        <v>695</v>
      </c>
      <c r="F246" s="231" t="s">
        <v>696</v>
      </c>
      <c r="G246" s="232" t="s">
        <v>300</v>
      </c>
      <c r="H246" s="233">
        <v>30</v>
      </c>
      <c r="I246" s="234"/>
      <c r="J246" s="235">
        <f>ROUND(I246*H246,2)</f>
        <v>0</v>
      </c>
      <c r="K246" s="236"/>
      <c r="L246" s="43"/>
      <c r="M246" s="237" t="s">
        <v>1</v>
      </c>
      <c r="N246" s="238" t="s">
        <v>50</v>
      </c>
      <c r="O246" s="90"/>
      <c r="P246" s="239">
        <f>O246*H246</f>
        <v>0</v>
      </c>
      <c r="Q246" s="239">
        <v>0.0001</v>
      </c>
      <c r="R246" s="239">
        <f>Q246*H246</f>
        <v>0.003</v>
      </c>
      <c r="S246" s="239">
        <v>0</v>
      </c>
      <c r="T246" s="24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1" t="s">
        <v>196</v>
      </c>
      <c r="AT246" s="241" t="s">
        <v>177</v>
      </c>
      <c r="AU246" s="241" t="s">
        <v>95</v>
      </c>
      <c r="AY246" s="15" t="s">
        <v>176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5" t="s">
        <v>93</v>
      </c>
      <c r="BK246" s="242">
        <f>ROUND(I246*H246,2)</f>
        <v>0</v>
      </c>
      <c r="BL246" s="15" t="s">
        <v>196</v>
      </c>
      <c r="BM246" s="241" t="s">
        <v>1529</v>
      </c>
    </row>
    <row r="247" spans="1:47" s="2" customFormat="1" ht="12">
      <c r="A247" s="37"/>
      <c r="B247" s="38"/>
      <c r="C247" s="39"/>
      <c r="D247" s="243" t="s">
        <v>183</v>
      </c>
      <c r="E247" s="39"/>
      <c r="F247" s="244" t="s">
        <v>698</v>
      </c>
      <c r="G247" s="39"/>
      <c r="H247" s="39"/>
      <c r="I247" s="245"/>
      <c r="J247" s="39"/>
      <c r="K247" s="39"/>
      <c r="L247" s="43"/>
      <c r="M247" s="246"/>
      <c r="N247" s="247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5" t="s">
        <v>183</v>
      </c>
      <c r="AU247" s="15" t="s">
        <v>95</v>
      </c>
    </row>
    <row r="248" spans="1:51" s="13" customFormat="1" ht="12">
      <c r="A248" s="13"/>
      <c r="B248" s="248"/>
      <c r="C248" s="249"/>
      <c r="D248" s="243" t="s">
        <v>246</v>
      </c>
      <c r="E248" s="250" t="s">
        <v>1</v>
      </c>
      <c r="F248" s="251" t="s">
        <v>1530</v>
      </c>
      <c r="G248" s="249"/>
      <c r="H248" s="252">
        <v>30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8" t="s">
        <v>246</v>
      </c>
      <c r="AU248" s="258" t="s">
        <v>95</v>
      </c>
      <c r="AV248" s="13" t="s">
        <v>95</v>
      </c>
      <c r="AW248" s="13" t="s">
        <v>40</v>
      </c>
      <c r="AX248" s="13" t="s">
        <v>93</v>
      </c>
      <c r="AY248" s="258" t="s">
        <v>176</v>
      </c>
    </row>
    <row r="249" spans="1:65" s="2" customFormat="1" ht="24.15" customHeight="1">
      <c r="A249" s="37"/>
      <c r="B249" s="38"/>
      <c r="C249" s="229" t="s">
        <v>494</v>
      </c>
      <c r="D249" s="229" t="s">
        <v>177</v>
      </c>
      <c r="E249" s="230" t="s">
        <v>701</v>
      </c>
      <c r="F249" s="231" t="s">
        <v>702</v>
      </c>
      <c r="G249" s="232" t="s">
        <v>300</v>
      </c>
      <c r="H249" s="233">
        <v>30</v>
      </c>
      <c r="I249" s="234"/>
      <c r="J249" s="235">
        <f>ROUND(I249*H249,2)</f>
        <v>0</v>
      </c>
      <c r="K249" s="236"/>
      <c r="L249" s="43"/>
      <c r="M249" s="237" t="s">
        <v>1</v>
      </c>
      <c r="N249" s="238" t="s">
        <v>50</v>
      </c>
      <c r="O249" s="90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41" t="s">
        <v>196</v>
      </c>
      <c r="AT249" s="241" t="s">
        <v>177</v>
      </c>
      <c r="AU249" s="241" t="s">
        <v>95</v>
      </c>
      <c r="AY249" s="15" t="s">
        <v>176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5" t="s">
        <v>93</v>
      </c>
      <c r="BK249" s="242">
        <f>ROUND(I249*H249,2)</f>
        <v>0</v>
      </c>
      <c r="BL249" s="15" t="s">
        <v>196</v>
      </c>
      <c r="BM249" s="241" t="s">
        <v>1531</v>
      </c>
    </row>
    <row r="250" spans="1:47" s="2" customFormat="1" ht="12">
      <c r="A250" s="37"/>
      <c r="B250" s="38"/>
      <c r="C250" s="39"/>
      <c r="D250" s="243" t="s">
        <v>183</v>
      </c>
      <c r="E250" s="39"/>
      <c r="F250" s="244" t="s">
        <v>704</v>
      </c>
      <c r="G250" s="39"/>
      <c r="H250" s="39"/>
      <c r="I250" s="245"/>
      <c r="J250" s="39"/>
      <c r="K250" s="39"/>
      <c r="L250" s="43"/>
      <c r="M250" s="246"/>
      <c r="N250" s="247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5" t="s">
        <v>183</v>
      </c>
      <c r="AU250" s="15" t="s">
        <v>95</v>
      </c>
    </row>
    <row r="251" spans="1:51" s="13" customFormat="1" ht="12">
      <c r="A251" s="13"/>
      <c r="B251" s="248"/>
      <c r="C251" s="249"/>
      <c r="D251" s="243" t="s">
        <v>246</v>
      </c>
      <c r="E251" s="250" t="s">
        <v>1</v>
      </c>
      <c r="F251" s="251" t="s">
        <v>1530</v>
      </c>
      <c r="G251" s="249"/>
      <c r="H251" s="252">
        <v>30</v>
      </c>
      <c r="I251" s="253"/>
      <c r="J251" s="249"/>
      <c r="K251" s="249"/>
      <c r="L251" s="254"/>
      <c r="M251" s="255"/>
      <c r="N251" s="256"/>
      <c r="O251" s="256"/>
      <c r="P251" s="256"/>
      <c r="Q251" s="256"/>
      <c r="R251" s="256"/>
      <c r="S251" s="256"/>
      <c r="T251" s="25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8" t="s">
        <v>246</v>
      </c>
      <c r="AU251" s="258" t="s">
        <v>95</v>
      </c>
      <c r="AV251" s="13" t="s">
        <v>95</v>
      </c>
      <c r="AW251" s="13" t="s">
        <v>40</v>
      </c>
      <c r="AX251" s="13" t="s">
        <v>93</v>
      </c>
      <c r="AY251" s="258" t="s">
        <v>176</v>
      </c>
    </row>
    <row r="252" spans="1:65" s="2" customFormat="1" ht="21.75" customHeight="1">
      <c r="A252" s="37"/>
      <c r="B252" s="38"/>
      <c r="C252" s="229" t="s">
        <v>303</v>
      </c>
      <c r="D252" s="229" t="s">
        <v>177</v>
      </c>
      <c r="E252" s="230" t="s">
        <v>1532</v>
      </c>
      <c r="F252" s="231" t="s">
        <v>1533</v>
      </c>
      <c r="G252" s="232" t="s">
        <v>334</v>
      </c>
      <c r="H252" s="233">
        <v>44.156</v>
      </c>
      <c r="I252" s="234"/>
      <c r="J252" s="235">
        <f>ROUND(I252*H252,2)</f>
        <v>0</v>
      </c>
      <c r="K252" s="236"/>
      <c r="L252" s="43"/>
      <c r="M252" s="237" t="s">
        <v>1</v>
      </c>
      <c r="N252" s="238" t="s">
        <v>50</v>
      </c>
      <c r="O252" s="90"/>
      <c r="P252" s="239">
        <f>O252*H252</f>
        <v>0</v>
      </c>
      <c r="Q252" s="239">
        <v>0</v>
      </c>
      <c r="R252" s="239">
        <f>Q252*H252</f>
        <v>0</v>
      </c>
      <c r="S252" s="239">
        <v>0</v>
      </c>
      <c r="T252" s="24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1" t="s">
        <v>196</v>
      </c>
      <c r="AT252" s="241" t="s">
        <v>177</v>
      </c>
      <c r="AU252" s="241" t="s">
        <v>95</v>
      </c>
      <c r="AY252" s="15" t="s">
        <v>176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5" t="s">
        <v>93</v>
      </c>
      <c r="BK252" s="242">
        <f>ROUND(I252*H252,2)</f>
        <v>0</v>
      </c>
      <c r="BL252" s="15" t="s">
        <v>196</v>
      </c>
      <c r="BM252" s="241" t="s">
        <v>1534</v>
      </c>
    </row>
    <row r="253" spans="1:47" s="2" customFormat="1" ht="12">
      <c r="A253" s="37"/>
      <c r="B253" s="38"/>
      <c r="C253" s="39"/>
      <c r="D253" s="243" t="s">
        <v>183</v>
      </c>
      <c r="E253" s="39"/>
      <c r="F253" s="244" t="s">
        <v>1535</v>
      </c>
      <c r="G253" s="39"/>
      <c r="H253" s="39"/>
      <c r="I253" s="245"/>
      <c r="J253" s="39"/>
      <c r="K253" s="39"/>
      <c r="L253" s="43"/>
      <c r="M253" s="246"/>
      <c r="N253" s="24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5" t="s">
        <v>183</v>
      </c>
      <c r="AU253" s="15" t="s">
        <v>95</v>
      </c>
    </row>
    <row r="254" spans="1:51" s="13" customFormat="1" ht="12">
      <c r="A254" s="13"/>
      <c r="B254" s="248"/>
      <c r="C254" s="249"/>
      <c r="D254" s="243" t="s">
        <v>246</v>
      </c>
      <c r="E254" s="250" t="s">
        <v>1</v>
      </c>
      <c r="F254" s="251" t="s">
        <v>1536</v>
      </c>
      <c r="G254" s="249"/>
      <c r="H254" s="252">
        <v>44.156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8" t="s">
        <v>246</v>
      </c>
      <c r="AU254" s="258" t="s">
        <v>95</v>
      </c>
      <c r="AV254" s="13" t="s">
        <v>95</v>
      </c>
      <c r="AW254" s="13" t="s">
        <v>40</v>
      </c>
      <c r="AX254" s="13" t="s">
        <v>93</v>
      </c>
      <c r="AY254" s="258" t="s">
        <v>176</v>
      </c>
    </row>
    <row r="255" spans="1:63" s="12" customFormat="1" ht="20.85" customHeight="1">
      <c r="A255" s="12"/>
      <c r="B255" s="213"/>
      <c r="C255" s="214"/>
      <c r="D255" s="215" t="s">
        <v>84</v>
      </c>
      <c r="E255" s="227" t="s">
        <v>716</v>
      </c>
      <c r="F255" s="227" t="s">
        <v>717</v>
      </c>
      <c r="G255" s="214"/>
      <c r="H255" s="214"/>
      <c r="I255" s="217"/>
      <c r="J255" s="228">
        <f>BK255</f>
        <v>0</v>
      </c>
      <c r="K255" s="214"/>
      <c r="L255" s="219"/>
      <c r="M255" s="220"/>
      <c r="N255" s="221"/>
      <c r="O255" s="221"/>
      <c r="P255" s="222">
        <f>SUM(P256:P261)</f>
        <v>0</v>
      </c>
      <c r="Q255" s="221"/>
      <c r="R255" s="222">
        <f>SUM(R256:R261)</f>
        <v>0</v>
      </c>
      <c r="S255" s="221"/>
      <c r="T255" s="223">
        <f>SUM(T256:T261)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4" t="s">
        <v>93</v>
      </c>
      <c r="AT255" s="225" t="s">
        <v>84</v>
      </c>
      <c r="AU255" s="225" t="s">
        <v>95</v>
      </c>
      <c r="AY255" s="224" t="s">
        <v>176</v>
      </c>
      <c r="BK255" s="226">
        <f>SUM(BK256:BK261)</f>
        <v>0</v>
      </c>
    </row>
    <row r="256" spans="1:65" s="2" customFormat="1" ht="33" customHeight="1">
      <c r="A256" s="37"/>
      <c r="B256" s="38"/>
      <c r="C256" s="229" t="s">
        <v>505</v>
      </c>
      <c r="D256" s="229" t="s">
        <v>177</v>
      </c>
      <c r="E256" s="230" t="s">
        <v>1537</v>
      </c>
      <c r="F256" s="231" t="s">
        <v>1538</v>
      </c>
      <c r="G256" s="232" t="s">
        <v>323</v>
      </c>
      <c r="H256" s="233">
        <v>28</v>
      </c>
      <c r="I256" s="234"/>
      <c r="J256" s="235">
        <f>ROUND(I256*H256,2)</f>
        <v>0</v>
      </c>
      <c r="K256" s="236"/>
      <c r="L256" s="43"/>
      <c r="M256" s="237" t="s">
        <v>1</v>
      </c>
      <c r="N256" s="238" t="s">
        <v>50</v>
      </c>
      <c r="O256" s="90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1" t="s">
        <v>196</v>
      </c>
      <c r="AT256" s="241" t="s">
        <v>177</v>
      </c>
      <c r="AU256" s="241" t="s">
        <v>129</v>
      </c>
      <c r="AY256" s="15" t="s">
        <v>176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5" t="s">
        <v>93</v>
      </c>
      <c r="BK256" s="242">
        <f>ROUND(I256*H256,2)</f>
        <v>0</v>
      </c>
      <c r="BL256" s="15" t="s">
        <v>196</v>
      </c>
      <c r="BM256" s="241" t="s">
        <v>1539</v>
      </c>
    </row>
    <row r="257" spans="1:47" s="2" customFormat="1" ht="12">
      <c r="A257" s="37"/>
      <c r="B257" s="38"/>
      <c r="C257" s="39"/>
      <c r="D257" s="243" t="s">
        <v>183</v>
      </c>
      <c r="E257" s="39"/>
      <c r="F257" s="244" t="s">
        <v>1540</v>
      </c>
      <c r="G257" s="39"/>
      <c r="H257" s="39"/>
      <c r="I257" s="245"/>
      <c r="J257" s="39"/>
      <c r="K257" s="39"/>
      <c r="L257" s="43"/>
      <c r="M257" s="246"/>
      <c r="N257" s="24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183</v>
      </c>
      <c r="AU257" s="15" t="s">
        <v>129</v>
      </c>
    </row>
    <row r="258" spans="1:51" s="13" customFormat="1" ht="12">
      <c r="A258" s="13"/>
      <c r="B258" s="248"/>
      <c r="C258" s="249"/>
      <c r="D258" s="243" t="s">
        <v>246</v>
      </c>
      <c r="E258" s="250" t="s">
        <v>1</v>
      </c>
      <c r="F258" s="251" t="s">
        <v>1541</v>
      </c>
      <c r="G258" s="249"/>
      <c r="H258" s="252">
        <v>28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246</v>
      </c>
      <c r="AU258" s="258" t="s">
        <v>129</v>
      </c>
      <c r="AV258" s="13" t="s">
        <v>95</v>
      </c>
      <c r="AW258" s="13" t="s">
        <v>40</v>
      </c>
      <c r="AX258" s="13" t="s">
        <v>93</v>
      </c>
      <c r="AY258" s="258" t="s">
        <v>176</v>
      </c>
    </row>
    <row r="259" spans="1:65" s="2" customFormat="1" ht="24.15" customHeight="1">
      <c r="A259" s="37"/>
      <c r="B259" s="38"/>
      <c r="C259" s="229" t="s">
        <v>511</v>
      </c>
      <c r="D259" s="229" t="s">
        <v>177</v>
      </c>
      <c r="E259" s="230" t="s">
        <v>752</v>
      </c>
      <c r="F259" s="231" t="s">
        <v>753</v>
      </c>
      <c r="G259" s="232" t="s">
        <v>323</v>
      </c>
      <c r="H259" s="233">
        <v>2</v>
      </c>
      <c r="I259" s="234"/>
      <c r="J259" s="235">
        <f>ROUND(I259*H259,2)</f>
        <v>0</v>
      </c>
      <c r="K259" s="236"/>
      <c r="L259" s="43"/>
      <c r="M259" s="237" t="s">
        <v>1</v>
      </c>
      <c r="N259" s="238" t="s">
        <v>50</v>
      </c>
      <c r="O259" s="90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1" t="s">
        <v>196</v>
      </c>
      <c r="AT259" s="241" t="s">
        <v>177</v>
      </c>
      <c r="AU259" s="241" t="s">
        <v>129</v>
      </c>
      <c r="AY259" s="15" t="s">
        <v>176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5" t="s">
        <v>93</v>
      </c>
      <c r="BK259" s="242">
        <f>ROUND(I259*H259,2)</f>
        <v>0</v>
      </c>
      <c r="BL259" s="15" t="s">
        <v>196</v>
      </c>
      <c r="BM259" s="241" t="s">
        <v>1542</v>
      </c>
    </row>
    <row r="260" spans="1:47" s="2" customFormat="1" ht="12">
      <c r="A260" s="37"/>
      <c r="B260" s="38"/>
      <c r="C260" s="39"/>
      <c r="D260" s="243" t="s">
        <v>183</v>
      </c>
      <c r="E260" s="39"/>
      <c r="F260" s="244" t="s">
        <v>755</v>
      </c>
      <c r="G260" s="39"/>
      <c r="H260" s="39"/>
      <c r="I260" s="245"/>
      <c r="J260" s="39"/>
      <c r="K260" s="39"/>
      <c r="L260" s="43"/>
      <c r="M260" s="246"/>
      <c r="N260" s="247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5" t="s">
        <v>183</v>
      </c>
      <c r="AU260" s="15" t="s">
        <v>129</v>
      </c>
    </row>
    <row r="261" spans="1:51" s="13" customFormat="1" ht="12">
      <c r="A261" s="13"/>
      <c r="B261" s="248"/>
      <c r="C261" s="249"/>
      <c r="D261" s="243" t="s">
        <v>246</v>
      </c>
      <c r="E261" s="250" t="s">
        <v>1</v>
      </c>
      <c r="F261" s="251" t="s">
        <v>95</v>
      </c>
      <c r="G261" s="249"/>
      <c r="H261" s="252">
        <v>2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8" t="s">
        <v>246</v>
      </c>
      <c r="AU261" s="258" t="s">
        <v>129</v>
      </c>
      <c r="AV261" s="13" t="s">
        <v>95</v>
      </c>
      <c r="AW261" s="13" t="s">
        <v>40</v>
      </c>
      <c r="AX261" s="13" t="s">
        <v>93</v>
      </c>
      <c r="AY261" s="258" t="s">
        <v>176</v>
      </c>
    </row>
    <row r="262" spans="1:63" s="12" customFormat="1" ht="25.9" customHeight="1">
      <c r="A262" s="12"/>
      <c r="B262" s="213"/>
      <c r="C262" s="214"/>
      <c r="D262" s="215" t="s">
        <v>84</v>
      </c>
      <c r="E262" s="216" t="s">
        <v>320</v>
      </c>
      <c r="F262" s="216" t="s">
        <v>777</v>
      </c>
      <c r="G262" s="214"/>
      <c r="H262" s="214"/>
      <c r="I262" s="217"/>
      <c r="J262" s="218">
        <f>BK262</f>
        <v>0</v>
      </c>
      <c r="K262" s="214"/>
      <c r="L262" s="219"/>
      <c r="M262" s="220"/>
      <c r="N262" s="221"/>
      <c r="O262" s="221"/>
      <c r="P262" s="222">
        <f>P263</f>
        <v>0</v>
      </c>
      <c r="Q262" s="221"/>
      <c r="R262" s="222">
        <f>R263</f>
        <v>0</v>
      </c>
      <c r="S262" s="221"/>
      <c r="T262" s="223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4" t="s">
        <v>129</v>
      </c>
      <c r="AT262" s="225" t="s">
        <v>84</v>
      </c>
      <c r="AU262" s="225" t="s">
        <v>85</v>
      </c>
      <c r="AY262" s="224" t="s">
        <v>176</v>
      </c>
      <c r="BK262" s="226">
        <f>BK263</f>
        <v>0</v>
      </c>
    </row>
    <row r="263" spans="1:63" s="12" customFormat="1" ht="22.8" customHeight="1">
      <c r="A263" s="12"/>
      <c r="B263" s="213"/>
      <c r="C263" s="214"/>
      <c r="D263" s="215" t="s">
        <v>84</v>
      </c>
      <c r="E263" s="227" t="s">
        <v>785</v>
      </c>
      <c r="F263" s="227" t="s">
        <v>786</v>
      </c>
      <c r="G263" s="214"/>
      <c r="H263" s="214"/>
      <c r="I263" s="217"/>
      <c r="J263" s="228">
        <f>BK263</f>
        <v>0</v>
      </c>
      <c r="K263" s="214"/>
      <c r="L263" s="219"/>
      <c r="M263" s="220"/>
      <c r="N263" s="221"/>
      <c r="O263" s="221"/>
      <c r="P263" s="222">
        <f>SUM(P264:P269)</f>
        <v>0</v>
      </c>
      <c r="Q263" s="221"/>
      <c r="R263" s="222">
        <f>SUM(R264:R269)</f>
        <v>0</v>
      </c>
      <c r="S263" s="221"/>
      <c r="T263" s="223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4" t="s">
        <v>129</v>
      </c>
      <c r="AT263" s="225" t="s">
        <v>84</v>
      </c>
      <c r="AU263" s="225" t="s">
        <v>93</v>
      </c>
      <c r="AY263" s="224" t="s">
        <v>176</v>
      </c>
      <c r="BK263" s="226">
        <f>SUM(BK264:BK269)</f>
        <v>0</v>
      </c>
    </row>
    <row r="264" spans="1:65" s="2" customFormat="1" ht="24.15" customHeight="1">
      <c r="A264" s="37"/>
      <c r="B264" s="38"/>
      <c r="C264" s="229" t="s">
        <v>517</v>
      </c>
      <c r="D264" s="229" t="s">
        <v>177</v>
      </c>
      <c r="E264" s="230" t="s">
        <v>788</v>
      </c>
      <c r="F264" s="231" t="s">
        <v>789</v>
      </c>
      <c r="G264" s="232" t="s">
        <v>334</v>
      </c>
      <c r="H264" s="233">
        <v>76.824</v>
      </c>
      <c r="I264" s="234"/>
      <c r="J264" s="235">
        <f>ROUND(I264*H264,2)</f>
        <v>0</v>
      </c>
      <c r="K264" s="236"/>
      <c r="L264" s="43"/>
      <c r="M264" s="237" t="s">
        <v>1</v>
      </c>
      <c r="N264" s="238" t="s">
        <v>50</v>
      </c>
      <c r="O264" s="90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1" t="s">
        <v>627</v>
      </c>
      <c r="AT264" s="241" t="s">
        <v>177</v>
      </c>
      <c r="AU264" s="241" t="s">
        <v>95</v>
      </c>
      <c r="AY264" s="15" t="s">
        <v>176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5" t="s">
        <v>93</v>
      </c>
      <c r="BK264" s="242">
        <f>ROUND(I264*H264,2)</f>
        <v>0</v>
      </c>
      <c r="BL264" s="15" t="s">
        <v>627</v>
      </c>
      <c r="BM264" s="241" t="s">
        <v>1543</v>
      </c>
    </row>
    <row r="265" spans="1:47" s="2" customFormat="1" ht="12">
      <c r="A265" s="37"/>
      <c r="B265" s="38"/>
      <c r="C265" s="39"/>
      <c r="D265" s="243" t="s">
        <v>183</v>
      </c>
      <c r="E265" s="39"/>
      <c r="F265" s="244" t="s">
        <v>791</v>
      </c>
      <c r="G265" s="39"/>
      <c r="H265" s="39"/>
      <c r="I265" s="245"/>
      <c r="J265" s="39"/>
      <c r="K265" s="39"/>
      <c r="L265" s="43"/>
      <c r="M265" s="246"/>
      <c r="N265" s="24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5" t="s">
        <v>183</v>
      </c>
      <c r="AU265" s="15" t="s">
        <v>95</v>
      </c>
    </row>
    <row r="266" spans="1:51" s="13" customFormat="1" ht="12">
      <c r="A266" s="13"/>
      <c r="B266" s="248"/>
      <c r="C266" s="249"/>
      <c r="D266" s="243" t="s">
        <v>246</v>
      </c>
      <c r="E266" s="250" t="s">
        <v>1</v>
      </c>
      <c r="F266" s="251" t="s">
        <v>1544</v>
      </c>
      <c r="G266" s="249"/>
      <c r="H266" s="252">
        <v>76.824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8" t="s">
        <v>246</v>
      </c>
      <c r="AU266" s="258" t="s">
        <v>95</v>
      </c>
      <c r="AV266" s="13" t="s">
        <v>95</v>
      </c>
      <c r="AW266" s="13" t="s">
        <v>40</v>
      </c>
      <c r="AX266" s="13" t="s">
        <v>85</v>
      </c>
      <c r="AY266" s="258" t="s">
        <v>176</v>
      </c>
    </row>
    <row r="267" spans="1:65" s="2" customFormat="1" ht="24.15" customHeight="1">
      <c r="A267" s="37"/>
      <c r="B267" s="38"/>
      <c r="C267" s="229" t="s">
        <v>523</v>
      </c>
      <c r="D267" s="229" t="s">
        <v>177</v>
      </c>
      <c r="E267" s="230" t="s">
        <v>793</v>
      </c>
      <c r="F267" s="231" t="s">
        <v>794</v>
      </c>
      <c r="G267" s="232" t="s">
        <v>334</v>
      </c>
      <c r="H267" s="233">
        <v>51.216</v>
      </c>
      <c r="I267" s="234"/>
      <c r="J267" s="235">
        <f>ROUND(I267*H267,2)</f>
        <v>0</v>
      </c>
      <c r="K267" s="236"/>
      <c r="L267" s="43"/>
      <c r="M267" s="237" t="s">
        <v>1</v>
      </c>
      <c r="N267" s="238" t="s">
        <v>50</v>
      </c>
      <c r="O267" s="90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1" t="s">
        <v>627</v>
      </c>
      <c r="AT267" s="241" t="s">
        <v>177</v>
      </c>
      <c r="AU267" s="241" t="s">
        <v>95</v>
      </c>
      <c r="AY267" s="15" t="s">
        <v>176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5" t="s">
        <v>93</v>
      </c>
      <c r="BK267" s="242">
        <f>ROUND(I267*H267,2)</f>
        <v>0</v>
      </c>
      <c r="BL267" s="15" t="s">
        <v>627</v>
      </c>
      <c r="BM267" s="241" t="s">
        <v>1545</v>
      </c>
    </row>
    <row r="268" spans="1:47" s="2" customFormat="1" ht="12">
      <c r="A268" s="37"/>
      <c r="B268" s="38"/>
      <c r="C268" s="39"/>
      <c r="D268" s="243" t="s">
        <v>183</v>
      </c>
      <c r="E268" s="39"/>
      <c r="F268" s="244" t="s">
        <v>796</v>
      </c>
      <c r="G268" s="39"/>
      <c r="H268" s="39"/>
      <c r="I268" s="245"/>
      <c r="J268" s="39"/>
      <c r="K268" s="39"/>
      <c r="L268" s="43"/>
      <c r="M268" s="246"/>
      <c r="N268" s="247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183</v>
      </c>
      <c r="AU268" s="15" t="s">
        <v>95</v>
      </c>
    </row>
    <row r="269" spans="1:51" s="13" customFormat="1" ht="12">
      <c r="A269" s="13"/>
      <c r="B269" s="248"/>
      <c r="C269" s="249"/>
      <c r="D269" s="243" t="s">
        <v>246</v>
      </c>
      <c r="E269" s="250" t="s">
        <v>1</v>
      </c>
      <c r="F269" s="251" t="s">
        <v>1455</v>
      </c>
      <c r="G269" s="249"/>
      <c r="H269" s="252">
        <v>51.216</v>
      </c>
      <c r="I269" s="253"/>
      <c r="J269" s="249"/>
      <c r="K269" s="249"/>
      <c r="L269" s="254"/>
      <c r="M269" s="274"/>
      <c r="N269" s="275"/>
      <c r="O269" s="275"/>
      <c r="P269" s="275"/>
      <c r="Q269" s="275"/>
      <c r="R269" s="275"/>
      <c r="S269" s="275"/>
      <c r="T269" s="27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8" t="s">
        <v>246</v>
      </c>
      <c r="AU269" s="258" t="s">
        <v>95</v>
      </c>
      <c r="AV269" s="13" t="s">
        <v>95</v>
      </c>
      <c r="AW269" s="13" t="s">
        <v>40</v>
      </c>
      <c r="AX269" s="13" t="s">
        <v>85</v>
      </c>
      <c r="AY269" s="258" t="s">
        <v>176</v>
      </c>
    </row>
    <row r="270" spans="1:31" s="2" customFormat="1" ht="6.95" customHeight="1">
      <c r="A270" s="37"/>
      <c r="B270" s="65"/>
      <c r="C270" s="66"/>
      <c r="D270" s="66"/>
      <c r="E270" s="66"/>
      <c r="F270" s="66"/>
      <c r="G270" s="66"/>
      <c r="H270" s="66"/>
      <c r="I270" s="66"/>
      <c r="J270" s="66"/>
      <c r="K270" s="66"/>
      <c r="L270" s="43"/>
      <c r="M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</sheetData>
  <sheetProtection password="CC35" sheet="1" objects="1" scenarios="1" formatColumns="0" formatRows="0" autoFilter="0"/>
  <autoFilter ref="C125:K269"/>
  <mergeCells count="9">
    <mergeCell ref="E7:H7"/>
    <mergeCell ref="E9:H9"/>
    <mergeCell ref="E18:H18"/>
    <mergeCell ref="E27:H27"/>
    <mergeCell ref="E84:H84"/>
    <mergeCell ref="E86:H86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95</v>
      </c>
    </row>
    <row r="4" spans="2:46" s="1" customFormat="1" ht="24.95" customHeight="1">
      <c r="B4" s="18"/>
      <c r="D4" s="148" t="s">
        <v>140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50" t="s">
        <v>16</v>
      </c>
      <c r="L6" s="18"/>
    </row>
    <row r="7" spans="2:12" s="1" customFormat="1" ht="16.5" customHeight="1">
      <c r="B7" s="18"/>
      <c r="E7" s="151" t="str">
        <f>'Rekapitulace stavby'!K6</f>
        <v>Odkanalizování Holičky</v>
      </c>
      <c r="F7" s="150"/>
      <c r="G7" s="150"/>
      <c r="H7" s="150"/>
      <c r="L7" s="18"/>
    </row>
    <row r="8" spans="2:12" s="1" customFormat="1" ht="12" customHeight="1">
      <c r="B8" s="18"/>
      <c r="D8" s="150" t="s">
        <v>141</v>
      </c>
      <c r="L8" s="18"/>
    </row>
    <row r="9" spans="1:31" s="2" customFormat="1" ht="16.5" customHeight="1">
      <c r="A9" s="37"/>
      <c r="B9" s="43"/>
      <c r="C9" s="37"/>
      <c r="D9" s="37"/>
      <c r="E9" s="151" t="s">
        <v>1546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0" t="s">
        <v>1547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2" t="s">
        <v>1548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0" t="s">
        <v>18</v>
      </c>
      <c r="E13" s="37"/>
      <c r="F13" s="140" t="s">
        <v>107</v>
      </c>
      <c r="G13" s="37"/>
      <c r="H13" s="37"/>
      <c r="I13" s="150" t="s">
        <v>20</v>
      </c>
      <c r="J13" s="140" t="s">
        <v>393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22</v>
      </c>
      <c r="E14" s="37"/>
      <c r="F14" s="140" t="s">
        <v>263</v>
      </c>
      <c r="G14" s="37"/>
      <c r="H14" s="37"/>
      <c r="I14" s="150" t="s">
        <v>24</v>
      </c>
      <c r="J14" s="153" t="str">
        <f>'Rekapitulace stavby'!AN8</f>
        <v>21. 4. 2023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21.8" customHeight="1">
      <c r="A15" s="37"/>
      <c r="B15" s="43"/>
      <c r="C15" s="37"/>
      <c r="D15" s="154" t="s">
        <v>26</v>
      </c>
      <c r="E15" s="37"/>
      <c r="F15" s="155" t="s">
        <v>1549</v>
      </c>
      <c r="G15" s="37"/>
      <c r="H15" s="37"/>
      <c r="I15" s="154" t="s">
        <v>28</v>
      </c>
      <c r="J15" s="155" t="s">
        <v>1550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30</v>
      </c>
      <c r="E16" s="37"/>
      <c r="F16" s="37"/>
      <c r="G16" s="37"/>
      <c r="H16" s="37"/>
      <c r="I16" s="150" t="s">
        <v>31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33</v>
      </c>
      <c r="F17" s="37"/>
      <c r="G17" s="37"/>
      <c r="H17" s="37"/>
      <c r="I17" s="150" t="s">
        <v>34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0" t="s">
        <v>35</v>
      </c>
      <c r="E19" s="37"/>
      <c r="F19" s="37"/>
      <c r="G19" s="37"/>
      <c r="H19" s="37"/>
      <c r="I19" s="150" t="s">
        <v>31</v>
      </c>
      <c r="J19" s="31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1" t="str">
        <f>'Rekapitulace stavby'!E14</f>
        <v>Vyplň údaj</v>
      </c>
      <c r="F20" s="140"/>
      <c r="G20" s="140"/>
      <c r="H20" s="140"/>
      <c r="I20" s="150" t="s">
        <v>34</v>
      </c>
      <c r="J20" s="31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0" t="s">
        <v>37</v>
      </c>
      <c r="E22" s="37"/>
      <c r="F22" s="37"/>
      <c r="G22" s="37"/>
      <c r="H22" s="37"/>
      <c r="I22" s="150" t="s">
        <v>31</v>
      </c>
      <c r="J22" s="140" t="s">
        <v>38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39</v>
      </c>
      <c r="F23" s="37"/>
      <c r="G23" s="37"/>
      <c r="H23" s="37"/>
      <c r="I23" s="150" t="s">
        <v>34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0" t="s">
        <v>41</v>
      </c>
      <c r="E25" s="37"/>
      <c r="F25" s="37"/>
      <c r="G25" s="37"/>
      <c r="H25" s="37"/>
      <c r="I25" s="150" t="s">
        <v>31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148</v>
      </c>
      <c r="F26" s="37"/>
      <c r="G26" s="37"/>
      <c r="H26" s="37"/>
      <c r="I26" s="150" t="s">
        <v>34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0" t="s">
        <v>43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0"/>
      <c r="E31" s="160"/>
      <c r="F31" s="160"/>
      <c r="G31" s="160"/>
      <c r="H31" s="160"/>
      <c r="I31" s="160"/>
      <c r="J31" s="160"/>
      <c r="K31" s="16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1" t="s">
        <v>45</v>
      </c>
      <c r="E32" s="37"/>
      <c r="F32" s="37"/>
      <c r="G32" s="37"/>
      <c r="H32" s="37"/>
      <c r="I32" s="37"/>
      <c r="J32" s="162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0"/>
      <c r="E33" s="160"/>
      <c r="F33" s="160"/>
      <c r="G33" s="160"/>
      <c r="H33" s="160"/>
      <c r="I33" s="160"/>
      <c r="J33" s="160"/>
      <c r="K33" s="160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3" t="s">
        <v>47</v>
      </c>
      <c r="G34" s="37"/>
      <c r="H34" s="37"/>
      <c r="I34" s="163" t="s">
        <v>46</v>
      </c>
      <c r="J34" s="163" t="s">
        <v>48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4" t="s">
        <v>49</v>
      </c>
      <c r="E35" s="150" t="s">
        <v>50</v>
      </c>
      <c r="F35" s="165">
        <f>ROUND((SUM(BE123:BE195)),2)</f>
        <v>0</v>
      </c>
      <c r="G35" s="37"/>
      <c r="H35" s="37"/>
      <c r="I35" s="166">
        <v>0.21</v>
      </c>
      <c r="J35" s="165">
        <f>ROUND(((SUM(BE123:BE195))*I35),2)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0" t="s">
        <v>51</v>
      </c>
      <c r="F36" s="165">
        <f>ROUND((SUM(BF123:BF195)),2)</f>
        <v>0</v>
      </c>
      <c r="G36" s="37"/>
      <c r="H36" s="37"/>
      <c r="I36" s="166">
        <v>0.15</v>
      </c>
      <c r="J36" s="165">
        <f>ROUND(((SUM(BF123:BF195))*I36),2)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52</v>
      </c>
      <c r="F37" s="165">
        <f>ROUND((SUM(BG123:BG195)),2)</f>
        <v>0</v>
      </c>
      <c r="G37" s="37"/>
      <c r="H37" s="37"/>
      <c r="I37" s="166">
        <v>0.21</v>
      </c>
      <c r="J37" s="16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0" t="s">
        <v>53</v>
      </c>
      <c r="F38" s="165">
        <f>ROUND((SUM(BH123:BH195)),2)</f>
        <v>0</v>
      </c>
      <c r="G38" s="37"/>
      <c r="H38" s="37"/>
      <c r="I38" s="166">
        <v>0.15</v>
      </c>
      <c r="J38" s="165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54</v>
      </c>
      <c r="F39" s="165">
        <f>ROUND((SUM(BI123:BI195)),2)</f>
        <v>0</v>
      </c>
      <c r="G39" s="37"/>
      <c r="H39" s="37"/>
      <c r="I39" s="166">
        <v>0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7"/>
      <c r="D41" s="168" t="s">
        <v>55</v>
      </c>
      <c r="E41" s="169"/>
      <c r="F41" s="169"/>
      <c r="G41" s="170" t="s">
        <v>56</v>
      </c>
      <c r="H41" s="171" t="s">
        <v>57</v>
      </c>
      <c r="I41" s="169"/>
      <c r="J41" s="172">
        <f>SUM(J32:J39)</f>
        <v>0</v>
      </c>
      <c r="K41" s="173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74" t="s">
        <v>58</v>
      </c>
      <c r="E49" s="175"/>
      <c r="F49" s="175"/>
      <c r="G49" s="174" t="s">
        <v>59</v>
      </c>
      <c r="H49" s="175"/>
      <c r="I49" s="175"/>
      <c r="J49" s="175"/>
      <c r="K49" s="17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76" t="s">
        <v>60</v>
      </c>
      <c r="E60" s="177"/>
      <c r="F60" s="178" t="s">
        <v>61</v>
      </c>
      <c r="G60" s="176" t="s">
        <v>60</v>
      </c>
      <c r="H60" s="177"/>
      <c r="I60" s="177"/>
      <c r="J60" s="179" t="s">
        <v>61</v>
      </c>
      <c r="K60" s="17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74" t="s">
        <v>62</v>
      </c>
      <c r="E64" s="180"/>
      <c r="F64" s="180"/>
      <c r="G64" s="174" t="s">
        <v>63</v>
      </c>
      <c r="H64" s="180"/>
      <c r="I64" s="180"/>
      <c r="J64" s="180"/>
      <c r="K64" s="18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76" t="s">
        <v>60</v>
      </c>
      <c r="E75" s="177"/>
      <c r="F75" s="178" t="s">
        <v>61</v>
      </c>
      <c r="G75" s="176" t="s">
        <v>60</v>
      </c>
      <c r="H75" s="177"/>
      <c r="I75" s="177"/>
      <c r="J75" s="179" t="s">
        <v>61</v>
      </c>
      <c r="K75" s="17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 hidden="1">
      <c r="A80" s="37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 hidden="1">
      <c r="A81" s="37"/>
      <c r="B81" s="38"/>
      <c r="C81" s="21" t="s">
        <v>149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 hidden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 hidden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 hidden="1">
      <c r="A84" s="37"/>
      <c r="B84" s="38"/>
      <c r="C84" s="39"/>
      <c r="D84" s="39"/>
      <c r="E84" s="185" t="str">
        <f>E7</f>
        <v>Odkanalizování Holičky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 hidden="1">
      <c r="B85" s="19"/>
      <c r="C85" s="30" t="s">
        <v>141</v>
      </c>
      <c r="D85" s="20"/>
      <c r="E85" s="20"/>
      <c r="F85" s="20"/>
      <c r="G85" s="20"/>
      <c r="H85" s="20"/>
      <c r="I85" s="20"/>
      <c r="J85" s="20"/>
      <c r="K85" s="20"/>
      <c r="L85" s="18"/>
    </row>
    <row r="86" spans="1:31" s="2" customFormat="1" ht="16.5" customHeight="1" hidden="1">
      <c r="A86" s="37"/>
      <c r="B86" s="38"/>
      <c r="C86" s="39"/>
      <c r="D86" s="39"/>
      <c r="E86" s="185" t="s">
        <v>1546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 hidden="1">
      <c r="A87" s="37"/>
      <c r="B87" s="38"/>
      <c r="C87" s="30" t="s">
        <v>1547</v>
      </c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 hidden="1">
      <c r="A88" s="37"/>
      <c r="B88" s="38"/>
      <c r="C88" s="39"/>
      <c r="D88" s="39"/>
      <c r="E88" s="75" t="str">
        <f>E11</f>
        <v>2022_3.8.1 - Strojní část technologie ČS</v>
      </c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 hidden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 hidden="1">
      <c r="A90" s="37"/>
      <c r="B90" s="38"/>
      <c r="C90" s="30" t="s">
        <v>22</v>
      </c>
      <c r="D90" s="39"/>
      <c r="E90" s="39"/>
      <c r="F90" s="25" t="str">
        <f>F14</f>
        <v>Třeboň - Holičky</v>
      </c>
      <c r="G90" s="39"/>
      <c r="H90" s="39"/>
      <c r="I90" s="30" t="s">
        <v>24</v>
      </c>
      <c r="J90" s="78" t="str">
        <f>IF(J14="","",J14)</f>
        <v>21. 4. 2023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 hidden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0" t="s">
        <v>30</v>
      </c>
      <c r="D92" s="39"/>
      <c r="E92" s="39"/>
      <c r="F92" s="25" t="str">
        <f>E17</f>
        <v>Město Třeboň</v>
      </c>
      <c r="G92" s="39"/>
      <c r="H92" s="39"/>
      <c r="I92" s="30" t="s">
        <v>37</v>
      </c>
      <c r="J92" s="35" t="str">
        <f>E23</f>
        <v>Vodohospodářský rozvoj a výstavba a.s.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0" t="s">
        <v>35</v>
      </c>
      <c r="D93" s="39"/>
      <c r="E93" s="39"/>
      <c r="F93" s="25" t="str">
        <f>IF(E20="","",E20)</f>
        <v>Vyplň údaj</v>
      </c>
      <c r="G93" s="39"/>
      <c r="H93" s="39"/>
      <c r="I93" s="30" t="s">
        <v>41</v>
      </c>
      <c r="J93" s="35" t="str">
        <f>E26</f>
        <v>Dvořák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 hidden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29.25" customHeight="1" hidden="1">
      <c r="A95" s="37"/>
      <c r="B95" s="38"/>
      <c r="C95" s="186" t="s">
        <v>150</v>
      </c>
      <c r="D95" s="187"/>
      <c r="E95" s="187"/>
      <c r="F95" s="187"/>
      <c r="G95" s="187"/>
      <c r="H95" s="187"/>
      <c r="I95" s="187"/>
      <c r="J95" s="188" t="s">
        <v>151</v>
      </c>
      <c r="K95" s="187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" customHeight="1" hidden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47" s="2" customFormat="1" ht="22.8" customHeight="1" hidden="1">
      <c r="A97" s="37"/>
      <c r="B97" s="38"/>
      <c r="C97" s="189" t="s">
        <v>152</v>
      </c>
      <c r="D97" s="39"/>
      <c r="E97" s="39"/>
      <c r="F97" s="39"/>
      <c r="G97" s="39"/>
      <c r="H97" s="39"/>
      <c r="I97" s="39"/>
      <c r="J97" s="109">
        <f>J123</f>
        <v>0</v>
      </c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U97" s="15" t="s">
        <v>153</v>
      </c>
    </row>
    <row r="98" spans="1:31" s="9" customFormat="1" ht="24.95" customHeight="1" hidden="1">
      <c r="A98" s="9"/>
      <c r="B98" s="190"/>
      <c r="C98" s="191"/>
      <c r="D98" s="192" t="s">
        <v>264</v>
      </c>
      <c r="E98" s="193"/>
      <c r="F98" s="193"/>
      <c r="G98" s="193"/>
      <c r="H98" s="193"/>
      <c r="I98" s="193"/>
      <c r="J98" s="194">
        <f>J124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 hidden="1">
      <c r="A99" s="10"/>
      <c r="B99" s="196"/>
      <c r="C99" s="132"/>
      <c r="D99" s="197" t="s">
        <v>1407</v>
      </c>
      <c r="E99" s="198"/>
      <c r="F99" s="198"/>
      <c r="G99" s="198"/>
      <c r="H99" s="198"/>
      <c r="I99" s="198"/>
      <c r="J99" s="199">
        <f>J125</f>
        <v>0</v>
      </c>
      <c r="K99" s="132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90"/>
      <c r="C100" s="191"/>
      <c r="D100" s="192" t="s">
        <v>277</v>
      </c>
      <c r="E100" s="193"/>
      <c r="F100" s="193"/>
      <c r="G100" s="193"/>
      <c r="H100" s="193"/>
      <c r="I100" s="193"/>
      <c r="J100" s="194">
        <f>J186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96"/>
      <c r="C101" s="132"/>
      <c r="D101" s="197" t="s">
        <v>1551</v>
      </c>
      <c r="E101" s="198"/>
      <c r="F101" s="198"/>
      <c r="G101" s="198"/>
      <c r="H101" s="198"/>
      <c r="I101" s="198"/>
      <c r="J101" s="199">
        <f>J187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1" t="s">
        <v>160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0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5" t="str">
        <f>E7</f>
        <v>Odkanalizování Holičky</v>
      </c>
      <c r="F111" s="30"/>
      <c r="G111" s="30"/>
      <c r="H111" s="30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19"/>
      <c r="C112" s="30" t="s">
        <v>141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7"/>
      <c r="B113" s="38"/>
      <c r="C113" s="39"/>
      <c r="D113" s="39"/>
      <c r="E113" s="185" t="s">
        <v>1546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1547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2022_3.8.1 - Strojní část technologie ČS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22</v>
      </c>
      <c r="D117" s="39"/>
      <c r="E117" s="39"/>
      <c r="F117" s="25" t="str">
        <f>F14</f>
        <v>Třeboň - Holičky</v>
      </c>
      <c r="G117" s="39"/>
      <c r="H117" s="39"/>
      <c r="I117" s="30" t="s">
        <v>24</v>
      </c>
      <c r="J117" s="78" t="str">
        <f>IF(J14="","",J14)</f>
        <v>21. 4. 2023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0" t="s">
        <v>30</v>
      </c>
      <c r="D119" s="39"/>
      <c r="E119" s="39"/>
      <c r="F119" s="25" t="str">
        <f>E17</f>
        <v>Město Třeboň</v>
      </c>
      <c r="G119" s="39"/>
      <c r="H119" s="39"/>
      <c r="I119" s="30" t="s">
        <v>37</v>
      </c>
      <c r="J119" s="35" t="str">
        <f>E23</f>
        <v>Vodohospodářský rozvoj a výstavba a.s.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0" t="s">
        <v>35</v>
      </c>
      <c r="D120" s="39"/>
      <c r="E120" s="39"/>
      <c r="F120" s="25" t="str">
        <f>IF(E20="","",E20)</f>
        <v>Vyplň údaj</v>
      </c>
      <c r="G120" s="39"/>
      <c r="H120" s="39"/>
      <c r="I120" s="30" t="s">
        <v>41</v>
      </c>
      <c r="J120" s="35" t="str">
        <f>E26</f>
        <v>Dvořák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201"/>
      <c r="B122" s="202"/>
      <c r="C122" s="203" t="s">
        <v>161</v>
      </c>
      <c r="D122" s="204" t="s">
        <v>70</v>
      </c>
      <c r="E122" s="204" t="s">
        <v>66</v>
      </c>
      <c r="F122" s="204" t="s">
        <v>67</v>
      </c>
      <c r="G122" s="204" t="s">
        <v>162</v>
      </c>
      <c r="H122" s="204" t="s">
        <v>163</v>
      </c>
      <c r="I122" s="204" t="s">
        <v>164</v>
      </c>
      <c r="J122" s="205" t="s">
        <v>151</v>
      </c>
      <c r="K122" s="206" t="s">
        <v>165</v>
      </c>
      <c r="L122" s="207"/>
      <c r="M122" s="99" t="s">
        <v>1</v>
      </c>
      <c r="N122" s="100" t="s">
        <v>49</v>
      </c>
      <c r="O122" s="100" t="s">
        <v>166</v>
      </c>
      <c r="P122" s="100" t="s">
        <v>167</v>
      </c>
      <c r="Q122" s="100" t="s">
        <v>168</v>
      </c>
      <c r="R122" s="100" t="s">
        <v>169</v>
      </c>
      <c r="S122" s="100" t="s">
        <v>170</v>
      </c>
      <c r="T122" s="101" t="s">
        <v>171</v>
      </c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63" s="2" customFormat="1" ht="22.8" customHeight="1">
      <c r="A123" s="37"/>
      <c r="B123" s="38"/>
      <c r="C123" s="106" t="s">
        <v>172</v>
      </c>
      <c r="D123" s="39"/>
      <c r="E123" s="39"/>
      <c r="F123" s="39"/>
      <c r="G123" s="39"/>
      <c r="H123" s="39"/>
      <c r="I123" s="39"/>
      <c r="J123" s="208">
        <f>BK123</f>
        <v>0</v>
      </c>
      <c r="K123" s="39"/>
      <c r="L123" s="43"/>
      <c r="M123" s="102"/>
      <c r="N123" s="209"/>
      <c r="O123" s="103"/>
      <c r="P123" s="210">
        <f>P124+P186</f>
        <v>0</v>
      </c>
      <c r="Q123" s="103"/>
      <c r="R123" s="210">
        <f>R124+R186</f>
        <v>0.7277699999999999</v>
      </c>
      <c r="S123" s="103"/>
      <c r="T123" s="211">
        <f>T124+T186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5" t="s">
        <v>84</v>
      </c>
      <c r="AU123" s="15" t="s">
        <v>153</v>
      </c>
      <c r="BK123" s="212">
        <f>BK124+BK186</f>
        <v>0</v>
      </c>
    </row>
    <row r="124" spans="1:63" s="12" customFormat="1" ht="25.9" customHeight="1">
      <c r="A124" s="12"/>
      <c r="B124" s="213"/>
      <c r="C124" s="214"/>
      <c r="D124" s="215" t="s">
        <v>84</v>
      </c>
      <c r="E124" s="216" t="s">
        <v>280</v>
      </c>
      <c r="F124" s="216" t="s">
        <v>281</v>
      </c>
      <c r="G124" s="214"/>
      <c r="H124" s="214"/>
      <c r="I124" s="217"/>
      <c r="J124" s="218">
        <f>BK124</f>
        <v>0</v>
      </c>
      <c r="K124" s="214"/>
      <c r="L124" s="219"/>
      <c r="M124" s="220"/>
      <c r="N124" s="221"/>
      <c r="O124" s="221"/>
      <c r="P124" s="222">
        <f>P125</f>
        <v>0</v>
      </c>
      <c r="Q124" s="221"/>
      <c r="R124" s="222">
        <f>R125</f>
        <v>0.63857</v>
      </c>
      <c r="S124" s="221"/>
      <c r="T124" s="223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4" t="s">
        <v>93</v>
      </c>
      <c r="AT124" s="225" t="s">
        <v>84</v>
      </c>
      <c r="AU124" s="225" t="s">
        <v>85</v>
      </c>
      <c r="AY124" s="224" t="s">
        <v>176</v>
      </c>
      <c r="BK124" s="226">
        <f>BK125</f>
        <v>0</v>
      </c>
    </row>
    <row r="125" spans="1:63" s="12" customFormat="1" ht="22.8" customHeight="1">
      <c r="A125" s="12"/>
      <c r="B125" s="213"/>
      <c r="C125" s="214"/>
      <c r="D125" s="215" t="s">
        <v>84</v>
      </c>
      <c r="E125" s="227" t="s">
        <v>213</v>
      </c>
      <c r="F125" s="227" t="s">
        <v>1513</v>
      </c>
      <c r="G125" s="214"/>
      <c r="H125" s="214"/>
      <c r="I125" s="217"/>
      <c r="J125" s="228">
        <f>BK125</f>
        <v>0</v>
      </c>
      <c r="K125" s="214"/>
      <c r="L125" s="219"/>
      <c r="M125" s="220"/>
      <c r="N125" s="221"/>
      <c r="O125" s="221"/>
      <c r="P125" s="222">
        <f>SUM(P126:P185)</f>
        <v>0</v>
      </c>
      <c r="Q125" s="221"/>
      <c r="R125" s="222">
        <f>SUM(R126:R185)</f>
        <v>0.63857</v>
      </c>
      <c r="S125" s="221"/>
      <c r="T125" s="223">
        <f>SUM(T126:T185)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4" t="s">
        <v>93</v>
      </c>
      <c r="AT125" s="225" t="s">
        <v>84</v>
      </c>
      <c r="AU125" s="225" t="s">
        <v>93</v>
      </c>
      <c r="AY125" s="224" t="s">
        <v>176</v>
      </c>
      <c r="BK125" s="226">
        <f>SUM(BK126:BK185)</f>
        <v>0</v>
      </c>
    </row>
    <row r="126" spans="1:65" s="2" customFormat="1" ht="24.15" customHeight="1">
      <c r="A126" s="37"/>
      <c r="B126" s="38"/>
      <c r="C126" s="229" t="s">
        <v>93</v>
      </c>
      <c r="D126" s="229" t="s">
        <v>177</v>
      </c>
      <c r="E126" s="230" t="s">
        <v>1015</v>
      </c>
      <c r="F126" s="231" t="s">
        <v>1016</v>
      </c>
      <c r="G126" s="232" t="s">
        <v>577</v>
      </c>
      <c r="H126" s="233">
        <v>7</v>
      </c>
      <c r="I126" s="234"/>
      <c r="J126" s="235">
        <f>ROUND(I126*H126,2)</f>
        <v>0</v>
      </c>
      <c r="K126" s="236"/>
      <c r="L126" s="43"/>
      <c r="M126" s="237" t="s">
        <v>1</v>
      </c>
      <c r="N126" s="238" t="s">
        <v>50</v>
      </c>
      <c r="O126" s="90"/>
      <c r="P126" s="239">
        <f>O126*H126</f>
        <v>0</v>
      </c>
      <c r="Q126" s="239">
        <v>0.00167</v>
      </c>
      <c r="R126" s="239">
        <f>Q126*H126</f>
        <v>0.01169</v>
      </c>
      <c r="S126" s="239">
        <v>0</v>
      </c>
      <c r="T126" s="24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1" t="s">
        <v>93</v>
      </c>
      <c r="AT126" s="241" t="s">
        <v>177</v>
      </c>
      <c r="AU126" s="241" t="s">
        <v>95</v>
      </c>
      <c r="AY126" s="15" t="s">
        <v>176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5" t="s">
        <v>93</v>
      </c>
      <c r="BK126" s="242">
        <f>ROUND(I126*H126,2)</f>
        <v>0</v>
      </c>
      <c r="BL126" s="15" t="s">
        <v>93</v>
      </c>
      <c r="BM126" s="241" t="s">
        <v>1552</v>
      </c>
    </row>
    <row r="127" spans="1:47" s="2" customFormat="1" ht="12">
      <c r="A127" s="37"/>
      <c r="B127" s="38"/>
      <c r="C127" s="39"/>
      <c r="D127" s="243" t="s">
        <v>183</v>
      </c>
      <c r="E127" s="39"/>
      <c r="F127" s="244" t="s">
        <v>1553</v>
      </c>
      <c r="G127" s="39"/>
      <c r="H127" s="39"/>
      <c r="I127" s="245"/>
      <c r="J127" s="39"/>
      <c r="K127" s="39"/>
      <c r="L127" s="43"/>
      <c r="M127" s="246"/>
      <c r="N127" s="247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183</v>
      </c>
      <c r="AU127" s="15" t="s">
        <v>95</v>
      </c>
    </row>
    <row r="128" spans="1:51" s="13" customFormat="1" ht="12">
      <c r="A128" s="13"/>
      <c r="B128" s="248"/>
      <c r="C128" s="249"/>
      <c r="D128" s="243" t="s">
        <v>246</v>
      </c>
      <c r="E128" s="250" t="s">
        <v>1</v>
      </c>
      <c r="F128" s="251" t="s">
        <v>208</v>
      </c>
      <c r="G128" s="249"/>
      <c r="H128" s="252">
        <v>7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246</v>
      </c>
      <c r="AU128" s="258" t="s">
        <v>95</v>
      </c>
      <c r="AV128" s="13" t="s">
        <v>95</v>
      </c>
      <c r="AW128" s="13" t="s">
        <v>40</v>
      </c>
      <c r="AX128" s="13" t="s">
        <v>93</v>
      </c>
      <c r="AY128" s="258" t="s">
        <v>176</v>
      </c>
    </row>
    <row r="129" spans="1:65" s="2" customFormat="1" ht="24.15" customHeight="1">
      <c r="A129" s="37"/>
      <c r="B129" s="38"/>
      <c r="C129" s="263" t="s">
        <v>95</v>
      </c>
      <c r="D129" s="263" t="s">
        <v>320</v>
      </c>
      <c r="E129" s="264" t="s">
        <v>1554</v>
      </c>
      <c r="F129" s="265" t="s">
        <v>1555</v>
      </c>
      <c r="G129" s="266" t="s">
        <v>577</v>
      </c>
      <c r="H129" s="267">
        <v>1</v>
      </c>
      <c r="I129" s="268"/>
      <c r="J129" s="269">
        <f>ROUND(I129*H129,2)</f>
        <v>0</v>
      </c>
      <c r="K129" s="270"/>
      <c r="L129" s="271"/>
      <c r="M129" s="272" t="s">
        <v>1</v>
      </c>
      <c r="N129" s="273" t="s">
        <v>50</v>
      </c>
      <c r="O129" s="90"/>
      <c r="P129" s="239">
        <f>O129*H129</f>
        <v>0</v>
      </c>
      <c r="Q129" s="239">
        <v>0.008</v>
      </c>
      <c r="R129" s="239">
        <f>Q129*H129</f>
        <v>0.008</v>
      </c>
      <c r="S129" s="239">
        <v>0</v>
      </c>
      <c r="T129" s="24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1" t="s">
        <v>95</v>
      </c>
      <c r="AT129" s="241" t="s">
        <v>320</v>
      </c>
      <c r="AU129" s="241" t="s">
        <v>95</v>
      </c>
      <c r="AY129" s="15" t="s">
        <v>176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5" t="s">
        <v>93</v>
      </c>
      <c r="BK129" s="242">
        <f>ROUND(I129*H129,2)</f>
        <v>0</v>
      </c>
      <c r="BL129" s="15" t="s">
        <v>93</v>
      </c>
      <c r="BM129" s="241" t="s">
        <v>1556</v>
      </c>
    </row>
    <row r="130" spans="1:47" s="2" customFormat="1" ht="12">
      <c r="A130" s="37"/>
      <c r="B130" s="38"/>
      <c r="C130" s="39"/>
      <c r="D130" s="243" t="s">
        <v>183</v>
      </c>
      <c r="E130" s="39"/>
      <c r="F130" s="244" t="s">
        <v>1555</v>
      </c>
      <c r="G130" s="39"/>
      <c r="H130" s="39"/>
      <c r="I130" s="245"/>
      <c r="J130" s="39"/>
      <c r="K130" s="39"/>
      <c r="L130" s="43"/>
      <c r="M130" s="246"/>
      <c r="N130" s="247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183</v>
      </c>
      <c r="AU130" s="15" t="s">
        <v>95</v>
      </c>
    </row>
    <row r="131" spans="1:65" s="2" customFormat="1" ht="24.15" customHeight="1">
      <c r="A131" s="37"/>
      <c r="B131" s="38"/>
      <c r="C131" s="263" t="s">
        <v>129</v>
      </c>
      <c r="D131" s="263" t="s">
        <v>320</v>
      </c>
      <c r="E131" s="264" t="s">
        <v>1018</v>
      </c>
      <c r="F131" s="265" t="s">
        <v>1019</v>
      </c>
      <c r="G131" s="266" t="s">
        <v>577</v>
      </c>
      <c r="H131" s="267">
        <v>1</v>
      </c>
      <c r="I131" s="268"/>
      <c r="J131" s="269">
        <f>ROUND(I131*H131,2)</f>
        <v>0</v>
      </c>
      <c r="K131" s="270"/>
      <c r="L131" s="271"/>
      <c r="M131" s="272" t="s">
        <v>1</v>
      </c>
      <c r="N131" s="273" t="s">
        <v>50</v>
      </c>
      <c r="O131" s="90"/>
      <c r="P131" s="239">
        <f>O131*H131</f>
        <v>0</v>
      </c>
      <c r="Q131" s="239">
        <v>0.0165</v>
      </c>
      <c r="R131" s="239">
        <f>Q131*H131</f>
        <v>0.0165</v>
      </c>
      <c r="S131" s="239">
        <v>0</v>
      </c>
      <c r="T131" s="24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1" t="s">
        <v>213</v>
      </c>
      <c r="AT131" s="241" t="s">
        <v>320</v>
      </c>
      <c r="AU131" s="241" t="s">
        <v>95</v>
      </c>
      <c r="AY131" s="15" t="s">
        <v>176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5" t="s">
        <v>93</v>
      </c>
      <c r="BK131" s="242">
        <f>ROUND(I131*H131,2)</f>
        <v>0</v>
      </c>
      <c r="BL131" s="15" t="s">
        <v>196</v>
      </c>
      <c r="BM131" s="241" t="s">
        <v>1557</v>
      </c>
    </row>
    <row r="132" spans="1:47" s="2" customFormat="1" ht="12">
      <c r="A132" s="37"/>
      <c r="B132" s="38"/>
      <c r="C132" s="39"/>
      <c r="D132" s="243" t="s">
        <v>183</v>
      </c>
      <c r="E132" s="39"/>
      <c r="F132" s="244" t="s">
        <v>1019</v>
      </c>
      <c r="G132" s="39"/>
      <c r="H132" s="39"/>
      <c r="I132" s="245"/>
      <c r="J132" s="39"/>
      <c r="K132" s="39"/>
      <c r="L132" s="43"/>
      <c r="M132" s="246"/>
      <c r="N132" s="247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183</v>
      </c>
      <c r="AU132" s="15" t="s">
        <v>95</v>
      </c>
    </row>
    <row r="133" spans="1:51" s="13" customFormat="1" ht="12">
      <c r="A133" s="13"/>
      <c r="B133" s="248"/>
      <c r="C133" s="249"/>
      <c r="D133" s="243" t="s">
        <v>246</v>
      </c>
      <c r="E133" s="250" t="s">
        <v>1</v>
      </c>
      <c r="F133" s="251" t="s">
        <v>93</v>
      </c>
      <c r="G133" s="249"/>
      <c r="H133" s="252">
        <v>1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246</v>
      </c>
      <c r="AU133" s="258" t="s">
        <v>95</v>
      </c>
      <c r="AV133" s="13" t="s">
        <v>95</v>
      </c>
      <c r="AW133" s="13" t="s">
        <v>40</v>
      </c>
      <c r="AX133" s="13" t="s">
        <v>93</v>
      </c>
      <c r="AY133" s="258" t="s">
        <v>176</v>
      </c>
    </row>
    <row r="134" spans="1:65" s="2" customFormat="1" ht="24.15" customHeight="1">
      <c r="A134" s="37"/>
      <c r="B134" s="38"/>
      <c r="C134" s="263" t="s">
        <v>196</v>
      </c>
      <c r="D134" s="263" t="s">
        <v>320</v>
      </c>
      <c r="E134" s="264" t="s">
        <v>1558</v>
      </c>
      <c r="F134" s="265" t="s">
        <v>1559</v>
      </c>
      <c r="G134" s="266" t="s">
        <v>577</v>
      </c>
      <c r="H134" s="267">
        <v>2</v>
      </c>
      <c r="I134" s="268"/>
      <c r="J134" s="269">
        <f>ROUND(I134*H134,2)</f>
        <v>0</v>
      </c>
      <c r="K134" s="270"/>
      <c r="L134" s="271"/>
      <c r="M134" s="272" t="s">
        <v>1</v>
      </c>
      <c r="N134" s="273" t="s">
        <v>50</v>
      </c>
      <c r="O134" s="90"/>
      <c r="P134" s="239">
        <f>O134*H134</f>
        <v>0</v>
      </c>
      <c r="Q134" s="239">
        <v>0.0157</v>
      </c>
      <c r="R134" s="239">
        <f>Q134*H134</f>
        <v>0.0314</v>
      </c>
      <c r="S134" s="239">
        <v>0</v>
      </c>
      <c r="T134" s="24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1" t="s">
        <v>95</v>
      </c>
      <c r="AT134" s="241" t="s">
        <v>320</v>
      </c>
      <c r="AU134" s="241" t="s">
        <v>95</v>
      </c>
      <c r="AY134" s="15" t="s">
        <v>176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5" t="s">
        <v>93</v>
      </c>
      <c r="BK134" s="242">
        <f>ROUND(I134*H134,2)</f>
        <v>0</v>
      </c>
      <c r="BL134" s="15" t="s">
        <v>93</v>
      </c>
      <c r="BM134" s="241" t="s">
        <v>1560</v>
      </c>
    </row>
    <row r="135" spans="1:47" s="2" customFormat="1" ht="12">
      <c r="A135" s="37"/>
      <c r="B135" s="38"/>
      <c r="C135" s="39"/>
      <c r="D135" s="243" t="s">
        <v>183</v>
      </c>
      <c r="E135" s="39"/>
      <c r="F135" s="244" t="s">
        <v>1559</v>
      </c>
      <c r="G135" s="39"/>
      <c r="H135" s="39"/>
      <c r="I135" s="245"/>
      <c r="J135" s="39"/>
      <c r="K135" s="39"/>
      <c r="L135" s="43"/>
      <c r="M135" s="246"/>
      <c r="N135" s="247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183</v>
      </c>
      <c r="AU135" s="15" t="s">
        <v>95</v>
      </c>
    </row>
    <row r="136" spans="1:65" s="2" customFormat="1" ht="24.15" customHeight="1">
      <c r="A136" s="37"/>
      <c r="B136" s="38"/>
      <c r="C136" s="263" t="s">
        <v>175</v>
      </c>
      <c r="D136" s="263" t="s">
        <v>320</v>
      </c>
      <c r="E136" s="264" t="s">
        <v>1561</v>
      </c>
      <c r="F136" s="265" t="s">
        <v>1562</v>
      </c>
      <c r="G136" s="266" t="s">
        <v>577</v>
      </c>
      <c r="H136" s="267">
        <v>2</v>
      </c>
      <c r="I136" s="268"/>
      <c r="J136" s="269">
        <f>ROUND(I136*H136,2)</f>
        <v>0</v>
      </c>
      <c r="K136" s="270"/>
      <c r="L136" s="271"/>
      <c r="M136" s="272" t="s">
        <v>1</v>
      </c>
      <c r="N136" s="273" t="s">
        <v>50</v>
      </c>
      <c r="O136" s="90"/>
      <c r="P136" s="239">
        <f>O136*H136</f>
        <v>0</v>
      </c>
      <c r="Q136" s="239">
        <v>0.012</v>
      </c>
      <c r="R136" s="239">
        <f>Q136*H136</f>
        <v>0.024</v>
      </c>
      <c r="S136" s="239">
        <v>0</v>
      </c>
      <c r="T136" s="24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1" t="s">
        <v>95</v>
      </c>
      <c r="AT136" s="241" t="s">
        <v>320</v>
      </c>
      <c r="AU136" s="241" t="s">
        <v>95</v>
      </c>
      <c r="AY136" s="15" t="s">
        <v>176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5" t="s">
        <v>93</v>
      </c>
      <c r="BK136" s="242">
        <f>ROUND(I136*H136,2)</f>
        <v>0</v>
      </c>
      <c r="BL136" s="15" t="s">
        <v>93</v>
      </c>
      <c r="BM136" s="241" t="s">
        <v>1563</v>
      </c>
    </row>
    <row r="137" spans="1:47" s="2" customFormat="1" ht="12">
      <c r="A137" s="37"/>
      <c r="B137" s="38"/>
      <c r="C137" s="39"/>
      <c r="D137" s="243" t="s">
        <v>183</v>
      </c>
      <c r="E137" s="39"/>
      <c r="F137" s="244" t="s">
        <v>1562</v>
      </c>
      <c r="G137" s="39"/>
      <c r="H137" s="39"/>
      <c r="I137" s="245"/>
      <c r="J137" s="39"/>
      <c r="K137" s="39"/>
      <c r="L137" s="43"/>
      <c r="M137" s="246"/>
      <c r="N137" s="24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183</v>
      </c>
      <c r="AU137" s="15" t="s">
        <v>95</v>
      </c>
    </row>
    <row r="138" spans="1:65" s="2" customFormat="1" ht="16.5" customHeight="1">
      <c r="A138" s="37"/>
      <c r="B138" s="38"/>
      <c r="C138" s="263" t="s">
        <v>204</v>
      </c>
      <c r="D138" s="263" t="s">
        <v>320</v>
      </c>
      <c r="E138" s="264" t="s">
        <v>1564</v>
      </c>
      <c r="F138" s="265" t="s">
        <v>1565</v>
      </c>
      <c r="G138" s="266" t="s">
        <v>577</v>
      </c>
      <c r="H138" s="267">
        <v>1</v>
      </c>
      <c r="I138" s="268"/>
      <c r="J138" s="269">
        <f>ROUND(I138*H138,2)</f>
        <v>0</v>
      </c>
      <c r="K138" s="270"/>
      <c r="L138" s="271"/>
      <c r="M138" s="272" t="s">
        <v>1</v>
      </c>
      <c r="N138" s="273" t="s">
        <v>50</v>
      </c>
      <c r="O138" s="90"/>
      <c r="P138" s="239">
        <f>O138*H138</f>
        <v>0</v>
      </c>
      <c r="Q138" s="239">
        <v>0.00048</v>
      </c>
      <c r="R138" s="239">
        <f>Q138*H138</f>
        <v>0.00048</v>
      </c>
      <c r="S138" s="239">
        <v>0</v>
      </c>
      <c r="T138" s="24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1" t="s">
        <v>95</v>
      </c>
      <c r="AT138" s="241" t="s">
        <v>320</v>
      </c>
      <c r="AU138" s="241" t="s">
        <v>95</v>
      </c>
      <c r="AY138" s="15" t="s">
        <v>176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5" t="s">
        <v>93</v>
      </c>
      <c r="BK138" s="242">
        <f>ROUND(I138*H138,2)</f>
        <v>0</v>
      </c>
      <c r="BL138" s="15" t="s">
        <v>93</v>
      </c>
      <c r="BM138" s="241" t="s">
        <v>1566</v>
      </c>
    </row>
    <row r="139" spans="1:47" s="2" customFormat="1" ht="12">
      <c r="A139" s="37"/>
      <c r="B139" s="38"/>
      <c r="C139" s="39"/>
      <c r="D139" s="243" t="s">
        <v>183</v>
      </c>
      <c r="E139" s="39"/>
      <c r="F139" s="244" t="s">
        <v>1565</v>
      </c>
      <c r="G139" s="39"/>
      <c r="H139" s="39"/>
      <c r="I139" s="245"/>
      <c r="J139" s="39"/>
      <c r="K139" s="39"/>
      <c r="L139" s="43"/>
      <c r="M139" s="246"/>
      <c r="N139" s="24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183</v>
      </c>
      <c r="AU139" s="15" t="s">
        <v>95</v>
      </c>
    </row>
    <row r="140" spans="1:65" s="2" customFormat="1" ht="16.5" customHeight="1">
      <c r="A140" s="37"/>
      <c r="B140" s="38"/>
      <c r="C140" s="263" t="s">
        <v>208</v>
      </c>
      <c r="D140" s="263" t="s">
        <v>320</v>
      </c>
      <c r="E140" s="264" t="s">
        <v>1567</v>
      </c>
      <c r="F140" s="265" t="s">
        <v>1568</v>
      </c>
      <c r="G140" s="266" t="s">
        <v>577</v>
      </c>
      <c r="H140" s="267">
        <v>1</v>
      </c>
      <c r="I140" s="268"/>
      <c r="J140" s="269">
        <f>ROUND(I140*H140,2)</f>
        <v>0</v>
      </c>
      <c r="K140" s="270"/>
      <c r="L140" s="271"/>
      <c r="M140" s="272" t="s">
        <v>1</v>
      </c>
      <c r="N140" s="273" t="s">
        <v>50</v>
      </c>
      <c r="O140" s="90"/>
      <c r="P140" s="239">
        <f>O140*H140</f>
        <v>0</v>
      </c>
      <c r="Q140" s="239">
        <v>0.003</v>
      </c>
      <c r="R140" s="239">
        <f>Q140*H140</f>
        <v>0.003</v>
      </c>
      <c r="S140" s="239">
        <v>0</v>
      </c>
      <c r="T140" s="24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1" t="s">
        <v>95</v>
      </c>
      <c r="AT140" s="241" t="s">
        <v>320</v>
      </c>
      <c r="AU140" s="241" t="s">
        <v>95</v>
      </c>
      <c r="AY140" s="15" t="s">
        <v>176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5" t="s">
        <v>93</v>
      </c>
      <c r="BK140" s="242">
        <f>ROUND(I140*H140,2)</f>
        <v>0</v>
      </c>
      <c r="BL140" s="15" t="s">
        <v>93</v>
      </c>
      <c r="BM140" s="241" t="s">
        <v>1569</v>
      </c>
    </row>
    <row r="141" spans="1:47" s="2" customFormat="1" ht="12">
      <c r="A141" s="37"/>
      <c r="B141" s="38"/>
      <c r="C141" s="39"/>
      <c r="D141" s="243" t="s">
        <v>183</v>
      </c>
      <c r="E141" s="39"/>
      <c r="F141" s="244" t="s">
        <v>1568</v>
      </c>
      <c r="G141" s="39"/>
      <c r="H141" s="39"/>
      <c r="I141" s="245"/>
      <c r="J141" s="39"/>
      <c r="K141" s="39"/>
      <c r="L141" s="43"/>
      <c r="M141" s="246"/>
      <c r="N141" s="24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183</v>
      </c>
      <c r="AU141" s="15" t="s">
        <v>95</v>
      </c>
    </row>
    <row r="142" spans="1:51" s="13" customFormat="1" ht="12">
      <c r="A142" s="13"/>
      <c r="B142" s="248"/>
      <c r="C142" s="249"/>
      <c r="D142" s="243" t="s">
        <v>246</v>
      </c>
      <c r="E142" s="250" t="s">
        <v>1</v>
      </c>
      <c r="F142" s="251" t="s">
        <v>93</v>
      </c>
      <c r="G142" s="249"/>
      <c r="H142" s="252">
        <v>1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246</v>
      </c>
      <c r="AU142" s="258" t="s">
        <v>95</v>
      </c>
      <c r="AV142" s="13" t="s">
        <v>95</v>
      </c>
      <c r="AW142" s="13" t="s">
        <v>40</v>
      </c>
      <c r="AX142" s="13" t="s">
        <v>93</v>
      </c>
      <c r="AY142" s="258" t="s">
        <v>176</v>
      </c>
    </row>
    <row r="143" spans="1:65" s="2" customFormat="1" ht="24.15" customHeight="1">
      <c r="A143" s="37"/>
      <c r="B143" s="38"/>
      <c r="C143" s="229" t="s">
        <v>213</v>
      </c>
      <c r="D143" s="229" t="s">
        <v>177</v>
      </c>
      <c r="E143" s="230" t="s">
        <v>1570</v>
      </c>
      <c r="F143" s="231" t="s">
        <v>1031</v>
      </c>
      <c r="G143" s="232" t="s">
        <v>577</v>
      </c>
      <c r="H143" s="233">
        <v>3</v>
      </c>
      <c r="I143" s="234"/>
      <c r="J143" s="235">
        <f>ROUND(I143*H143,2)</f>
        <v>0</v>
      </c>
      <c r="K143" s="236"/>
      <c r="L143" s="43"/>
      <c r="M143" s="237" t="s">
        <v>1</v>
      </c>
      <c r="N143" s="238" t="s">
        <v>50</v>
      </c>
      <c r="O143" s="90"/>
      <c r="P143" s="239">
        <f>O143*H143</f>
        <v>0</v>
      </c>
      <c r="Q143" s="239">
        <v>0.00171</v>
      </c>
      <c r="R143" s="239">
        <f>Q143*H143</f>
        <v>0.00513</v>
      </c>
      <c r="S143" s="239">
        <v>0</v>
      </c>
      <c r="T143" s="24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1" t="s">
        <v>93</v>
      </c>
      <c r="AT143" s="241" t="s">
        <v>177</v>
      </c>
      <c r="AU143" s="241" t="s">
        <v>95</v>
      </c>
      <c r="AY143" s="15" t="s">
        <v>176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5" t="s">
        <v>93</v>
      </c>
      <c r="BK143" s="242">
        <f>ROUND(I143*H143,2)</f>
        <v>0</v>
      </c>
      <c r="BL143" s="15" t="s">
        <v>93</v>
      </c>
      <c r="BM143" s="241" t="s">
        <v>1571</v>
      </c>
    </row>
    <row r="144" spans="1:47" s="2" customFormat="1" ht="12">
      <c r="A144" s="37"/>
      <c r="B144" s="38"/>
      <c r="C144" s="39"/>
      <c r="D144" s="243" t="s">
        <v>183</v>
      </c>
      <c r="E144" s="39"/>
      <c r="F144" s="244" t="s">
        <v>1033</v>
      </c>
      <c r="G144" s="39"/>
      <c r="H144" s="39"/>
      <c r="I144" s="245"/>
      <c r="J144" s="39"/>
      <c r="K144" s="39"/>
      <c r="L144" s="43"/>
      <c r="M144" s="246"/>
      <c r="N144" s="24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183</v>
      </c>
      <c r="AU144" s="15" t="s">
        <v>95</v>
      </c>
    </row>
    <row r="145" spans="1:51" s="13" customFormat="1" ht="12">
      <c r="A145" s="13"/>
      <c r="B145" s="248"/>
      <c r="C145" s="249"/>
      <c r="D145" s="243" t="s">
        <v>246</v>
      </c>
      <c r="E145" s="250" t="s">
        <v>1</v>
      </c>
      <c r="F145" s="251" t="s">
        <v>129</v>
      </c>
      <c r="G145" s="249"/>
      <c r="H145" s="252">
        <v>3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246</v>
      </c>
      <c r="AU145" s="258" t="s">
        <v>95</v>
      </c>
      <c r="AV145" s="13" t="s">
        <v>95</v>
      </c>
      <c r="AW145" s="13" t="s">
        <v>40</v>
      </c>
      <c r="AX145" s="13" t="s">
        <v>93</v>
      </c>
      <c r="AY145" s="258" t="s">
        <v>176</v>
      </c>
    </row>
    <row r="146" spans="1:65" s="2" customFormat="1" ht="33" customHeight="1">
      <c r="A146" s="37"/>
      <c r="B146" s="38"/>
      <c r="C146" s="263" t="s">
        <v>218</v>
      </c>
      <c r="D146" s="263" t="s">
        <v>320</v>
      </c>
      <c r="E146" s="264" t="s">
        <v>1572</v>
      </c>
      <c r="F146" s="265" t="s">
        <v>1573</v>
      </c>
      <c r="G146" s="266" t="s">
        <v>577</v>
      </c>
      <c r="H146" s="267">
        <v>2</v>
      </c>
      <c r="I146" s="268"/>
      <c r="J146" s="269">
        <f>ROUND(I146*H146,2)</f>
        <v>0</v>
      </c>
      <c r="K146" s="270"/>
      <c r="L146" s="271"/>
      <c r="M146" s="272" t="s">
        <v>1</v>
      </c>
      <c r="N146" s="273" t="s">
        <v>50</v>
      </c>
      <c r="O146" s="90"/>
      <c r="P146" s="239">
        <f>O146*H146</f>
        <v>0</v>
      </c>
      <c r="Q146" s="239">
        <v>0.0159</v>
      </c>
      <c r="R146" s="239">
        <f>Q146*H146</f>
        <v>0.0318</v>
      </c>
      <c r="S146" s="239">
        <v>0</v>
      </c>
      <c r="T146" s="24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1" t="s">
        <v>95</v>
      </c>
      <c r="AT146" s="241" t="s">
        <v>320</v>
      </c>
      <c r="AU146" s="241" t="s">
        <v>95</v>
      </c>
      <c r="AY146" s="15" t="s">
        <v>176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5" t="s">
        <v>93</v>
      </c>
      <c r="BK146" s="242">
        <f>ROUND(I146*H146,2)</f>
        <v>0</v>
      </c>
      <c r="BL146" s="15" t="s">
        <v>93</v>
      </c>
      <c r="BM146" s="241" t="s">
        <v>1574</v>
      </c>
    </row>
    <row r="147" spans="1:47" s="2" customFormat="1" ht="12">
      <c r="A147" s="37"/>
      <c r="B147" s="38"/>
      <c r="C147" s="39"/>
      <c r="D147" s="243" t="s">
        <v>183</v>
      </c>
      <c r="E147" s="39"/>
      <c r="F147" s="244" t="s">
        <v>1573</v>
      </c>
      <c r="G147" s="39"/>
      <c r="H147" s="39"/>
      <c r="I147" s="245"/>
      <c r="J147" s="39"/>
      <c r="K147" s="39"/>
      <c r="L147" s="43"/>
      <c r="M147" s="246"/>
      <c r="N147" s="24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183</v>
      </c>
      <c r="AU147" s="15" t="s">
        <v>95</v>
      </c>
    </row>
    <row r="148" spans="1:65" s="2" customFormat="1" ht="24.15" customHeight="1">
      <c r="A148" s="37"/>
      <c r="B148" s="38"/>
      <c r="C148" s="263" t="s">
        <v>223</v>
      </c>
      <c r="D148" s="263" t="s">
        <v>320</v>
      </c>
      <c r="E148" s="264" t="s">
        <v>1034</v>
      </c>
      <c r="F148" s="265" t="s">
        <v>1035</v>
      </c>
      <c r="G148" s="266" t="s">
        <v>577</v>
      </c>
      <c r="H148" s="267">
        <v>1</v>
      </c>
      <c r="I148" s="268"/>
      <c r="J148" s="269">
        <f>ROUND(I148*H148,2)</f>
        <v>0</v>
      </c>
      <c r="K148" s="270"/>
      <c r="L148" s="271"/>
      <c r="M148" s="272" t="s">
        <v>1</v>
      </c>
      <c r="N148" s="273" t="s">
        <v>50</v>
      </c>
      <c r="O148" s="90"/>
      <c r="P148" s="239">
        <f>O148*H148</f>
        <v>0</v>
      </c>
      <c r="Q148" s="239">
        <v>0.0149</v>
      </c>
      <c r="R148" s="239">
        <f>Q148*H148</f>
        <v>0.0149</v>
      </c>
      <c r="S148" s="239">
        <v>0</v>
      </c>
      <c r="T148" s="24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1" t="s">
        <v>213</v>
      </c>
      <c r="AT148" s="241" t="s">
        <v>320</v>
      </c>
      <c r="AU148" s="241" t="s">
        <v>95</v>
      </c>
      <c r="AY148" s="15" t="s">
        <v>176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5" t="s">
        <v>93</v>
      </c>
      <c r="BK148" s="242">
        <f>ROUND(I148*H148,2)</f>
        <v>0</v>
      </c>
      <c r="BL148" s="15" t="s">
        <v>196</v>
      </c>
      <c r="BM148" s="241" t="s">
        <v>1575</v>
      </c>
    </row>
    <row r="149" spans="1:47" s="2" customFormat="1" ht="12">
      <c r="A149" s="37"/>
      <c r="B149" s="38"/>
      <c r="C149" s="39"/>
      <c r="D149" s="243" t="s">
        <v>183</v>
      </c>
      <c r="E149" s="39"/>
      <c r="F149" s="244" t="s">
        <v>1035</v>
      </c>
      <c r="G149" s="39"/>
      <c r="H149" s="39"/>
      <c r="I149" s="245"/>
      <c r="J149" s="39"/>
      <c r="K149" s="39"/>
      <c r="L149" s="43"/>
      <c r="M149" s="246"/>
      <c r="N149" s="24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5" t="s">
        <v>183</v>
      </c>
      <c r="AU149" s="15" t="s">
        <v>95</v>
      </c>
    </row>
    <row r="150" spans="1:51" s="13" customFormat="1" ht="12">
      <c r="A150" s="13"/>
      <c r="B150" s="248"/>
      <c r="C150" s="249"/>
      <c r="D150" s="243" t="s">
        <v>246</v>
      </c>
      <c r="E150" s="250" t="s">
        <v>1</v>
      </c>
      <c r="F150" s="251" t="s">
        <v>93</v>
      </c>
      <c r="G150" s="249"/>
      <c r="H150" s="252">
        <v>1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246</v>
      </c>
      <c r="AU150" s="258" t="s">
        <v>95</v>
      </c>
      <c r="AV150" s="13" t="s">
        <v>95</v>
      </c>
      <c r="AW150" s="13" t="s">
        <v>40</v>
      </c>
      <c r="AX150" s="13" t="s">
        <v>93</v>
      </c>
      <c r="AY150" s="258" t="s">
        <v>176</v>
      </c>
    </row>
    <row r="151" spans="1:65" s="2" customFormat="1" ht="24.15" customHeight="1">
      <c r="A151" s="37"/>
      <c r="B151" s="38"/>
      <c r="C151" s="229" t="s">
        <v>228</v>
      </c>
      <c r="D151" s="229" t="s">
        <v>177</v>
      </c>
      <c r="E151" s="230" t="s">
        <v>1576</v>
      </c>
      <c r="F151" s="231" t="s">
        <v>1577</v>
      </c>
      <c r="G151" s="232" t="s">
        <v>577</v>
      </c>
      <c r="H151" s="233">
        <v>2</v>
      </c>
      <c r="I151" s="234"/>
      <c r="J151" s="235">
        <f>ROUND(I151*H151,2)</f>
        <v>0</v>
      </c>
      <c r="K151" s="236"/>
      <c r="L151" s="43"/>
      <c r="M151" s="237" t="s">
        <v>1</v>
      </c>
      <c r="N151" s="238" t="s">
        <v>50</v>
      </c>
      <c r="O151" s="90"/>
      <c r="P151" s="239">
        <f>O151*H151</f>
        <v>0</v>
      </c>
      <c r="Q151" s="239">
        <v>0.00074</v>
      </c>
      <c r="R151" s="239">
        <f>Q151*H151</f>
        <v>0.00148</v>
      </c>
      <c r="S151" s="239">
        <v>0</v>
      </c>
      <c r="T151" s="24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1" t="s">
        <v>93</v>
      </c>
      <c r="AT151" s="241" t="s">
        <v>177</v>
      </c>
      <c r="AU151" s="241" t="s">
        <v>95</v>
      </c>
      <c r="AY151" s="15" t="s">
        <v>176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5" t="s">
        <v>93</v>
      </c>
      <c r="BK151" s="242">
        <f>ROUND(I151*H151,2)</f>
        <v>0</v>
      </c>
      <c r="BL151" s="15" t="s">
        <v>93</v>
      </c>
      <c r="BM151" s="241" t="s">
        <v>1578</v>
      </c>
    </row>
    <row r="152" spans="1:47" s="2" customFormat="1" ht="12">
      <c r="A152" s="37"/>
      <c r="B152" s="38"/>
      <c r="C152" s="39"/>
      <c r="D152" s="243" t="s">
        <v>183</v>
      </c>
      <c r="E152" s="39"/>
      <c r="F152" s="244" t="s">
        <v>1579</v>
      </c>
      <c r="G152" s="39"/>
      <c r="H152" s="39"/>
      <c r="I152" s="245"/>
      <c r="J152" s="39"/>
      <c r="K152" s="39"/>
      <c r="L152" s="43"/>
      <c r="M152" s="246"/>
      <c r="N152" s="24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5" t="s">
        <v>183</v>
      </c>
      <c r="AU152" s="15" t="s">
        <v>95</v>
      </c>
    </row>
    <row r="153" spans="1:65" s="2" customFormat="1" ht="24.15" customHeight="1">
      <c r="A153" s="37"/>
      <c r="B153" s="38"/>
      <c r="C153" s="263" t="s">
        <v>234</v>
      </c>
      <c r="D153" s="263" t="s">
        <v>320</v>
      </c>
      <c r="E153" s="264" t="s">
        <v>1580</v>
      </c>
      <c r="F153" s="265" t="s">
        <v>1581</v>
      </c>
      <c r="G153" s="266" t="s">
        <v>577</v>
      </c>
      <c r="H153" s="267">
        <v>2</v>
      </c>
      <c r="I153" s="268"/>
      <c r="J153" s="269">
        <f>ROUND(I153*H153,2)</f>
        <v>0</v>
      </c>
      <c r="K153" s="270"/>
      <c r="L153" s="271"/>
      <c r="M153" s="272" t="s">
        <v>1</v>
      </c>
      <c r="N153" s="273" t="s">
        <v>50</v>
      </c>
      <c r="O153" s="90"/>
      <c r="P153" s="239">
        <f>O153*H153</f>
        <v>0</v>
      </c>
      <c r="Q153" s="239">
        <v>0.014</v>
      </c>
      <c r="R153" s="239">
        <f>Q153*H153</f>
        <v>0.028</v>
      </c>
      <c r="S153" s="239">
        <v>0</v>
      </c>
      <c r="T153" s="24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1" t="s">
        <v>95</v>
      </c>
      <c r="AT153" s="241" t="s">
        <v>320</v>
      </c>
      <c r="AU153" s="241" t="s">
        <v>95</v>
      </c>
      <c r="AY153" s="15" t="s">
        <v>176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5" t="s">
        <v>93</v>
      </c>
      <c r="BK153" s="242">
        <f>ROUND(I153*H153,2)</f>
        <v>0</v>
      </c>
      <c r="BL153" s="15" t="s">
        <v>93</v>
      </c>
      <c r="BM153" s="241" t="s">
        <v>1582</v>
      </c>
    </row>
    <row r="154" spans="1:47" s="2" customFormat="1" ht="12">
      <c r="A154" s="37"/>
      <c r="B154" s="38"/>
      <c r="C154" s="39"/>
      <c r="D154" s="243" t="s">
        <v>183</v>
      </c>
      <c r="E154" s="39"/>
      <c r="F154" s="244" t="s">
        <v>1581</v>
      </c>
      <c r="G154" s="39"/>
      <c r="H154" s="39"/>
      <c r="I154" s="245"/>
      <c r="J154" s="39"/>
      <c r="K154" s="39"/>
      <c r="L154" s="43"/>
      <c r="M154" s="246"/>
      <c r="N154" s="24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183</v>
      </c>
      <c r="AU154" s="15" t="s">
        <v>95</v>
      </c>
    </row>
    <row r="155" spans="1:65" s="2" customFormat="1" ht="16.5" customHeight="1">
      <c r="A155" s="37"/>
      <c r="B155" s="38"/>
      <c r="C155" s="229" t="s">
        <v>242</v>
      </c>
      <c r="D155" s="229" t="s">
        <v>177</v>
      </c>
      <c r="E155" s="230" t="s">
        <v>1583</v>
      </c>
      <c r="F155" s="231" t="s">
        <v>1584</v>
      </c>
      <c r="G155" s="232" t="s">
        <v>577</v>
      </c>
      <c r="H155" s="233">
        <v>2</v>
      </c>
      <c r="I155" s="234"/>
      <c r="J155" s="235">
        <f>ROUND(I155*H155,2)</f>
        <v>0</v>
      </c>
      <c r="K155" s="236"/>
      <c r="L155" s="43"/>
      <c r="M155" s="237" t="s">
        <v>1</v>
      </c>
      <c r="N155" s="238" t="s">
        <v>50</v>
      </c>
      <c r="O155" s="90"/>
      <c r="P155" s="239">
        <f>O155*H155</f>
        <v>0</v>
      </c>
      <c r="Q155" s="239">
        <v>0.00074</v>
      </c>
      <c r="R155" s="239">
        <f>Q155*H155</f>
        <v>0.00148</v>
      </c>
      <c r="S155" s="239">
        <v>0</v>
      </c>
      <c r="T155" s="24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1" t="s">
        <v>93</v>
      </c>
      <c r="AT155" s="241" t="s">
        <v>177</v>
      </c>
      <c r="AU155" s="241" t="s">
        <v>95</v>
      </c>
      <c r="AY155" s="15" t="s">
        <v>176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5" t="s">
        <v>93</v>
      </c>
      <c r="BK155" s="242">
        <f>ROUND(I155*H155,2)</f>
        <v>0</v>
      </c>
      <c r="BL155" s="15" t="s">
        <v>93</v>
      </c>
      <c r="BM155" s="241" t="s">
        <v>1585</v>
      </c>
    </row>
    <row r="156" spans="1:47" s="2" customFormat="1" ht="12">
      <c r="A156" s="37"/>
      <c r="B156" s="38"/>
      <c r="C156" s="39"/>
      <c r="D156" s="243" t="s">
        <v>183</v>
      </c>
      <c r="E156" s="39"/>
      <c r="F156" s="244" t="s">
        <v>1586</v>
      </c>
      <c r="G156" s="39"/>
      <c r="H156" s="39"/>
      <c r="I156" s="245"/>
      <c r="J156" s="39"/>
      <c r="K156" s="39"/>
      <c r="L156" s="43"/>
      <c r="M156" s="246"/>
      <c r="N156" s="24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183</v>
      </c>
      <c r="AU156" s="15" t="s">
        <v>95</v>
      </c>
    </row>
    <row r="157" spans="1:65" s="2" customFormat="1" ht="21.75" customHeight="1">
      <c r="A157" s="37"/>
      <c r="B157" s="38"/>
      <c r="C157" s="263" t="s">
        <v>249</v>
      </c>
      <c r="D157" s="263" t="s">
        <v>320</v>
      </c>
      <c r="E157" s="264" t="s">
        <v>1587</v>
      </c>
      <c r="F157" s="265" t="s">
        <v>1588</v>
      </c>
      <c r="G157" s="266" t="s">
        <v>577</v>
      </c>
      <c r="H157" s="267">
        <v>2</v>
      </c>
      <c r="I157" s="268"/>
      <c r="J157" s="269">
        <f>ROUND(I157*H157,2)</f>
        <v>0</v>
      </c>
      <c r="K157" s="270"/>
      <c r="L157" s="271"/>
      <c r="M157" s="272" t="s">
        <v>1</v>
      </c>
      <c r="N157" s="273" t="s">
        <v>50</v>
      </c>
      <c r="O157" s="90"/>
      <c r="P157" s="239">
        <f>O157*H157</f>
        <v>0</v>
      </c>
      <c r="Q157" s="239">
        <v>0.01656</v>
      </c>
      <c r="R157" s="239">
        <f>Q157*H157</f>
        <v>0.03312</v>
      </c>
      <c r="S157" s="239">
        <v>0</v>
      </c>
      <c r="T157" s="24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1" t="s">
        <v>95</v>
      </c>
      <c r="AT157" s="241" t="s">
        <v>320</v>
      </c>
      <c r="AU157" s="241" t="s">
        <v>95</v>
      </c>
      <c r="AY157" s="15" t="s">
        <v>176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5" t="s">
        <v>93</v>
      </c>
      <c r="BK157" s="242">
        <f>ROUND(I157*H157,2)</f>
        <v>0</v>
      </c>
      <c r="BL157" s="15" t="s">
        <v>93</v>
      </c>
      <c r="BM157" s="241" t="s">
        <v>1589</v>
      </c>
    </row>
    <row r="158" spans="1:47" s="2" customFormat="1" ht="12">
      <c r="A158" s="37"/>
      <c r="B158" s="38"/>
      <c r="C158" s="39"/>
      <c r="D158" s="243" t="s">
        <v>183</v>
      </c>
      <c r="E158" s="39"/>
      <c r="F158" s="244" t="s">
        <v>1588</v>
      </c>
      <c r="G158" s="39"/>
      <c r="H158" s="39"/>
      <c r="I158" s="245"/>
      <c r="J158" s="39"/>
      <c r="K158" s="39"/>
      <c r="L158" s="43"/>
      <c r="M158" s="246"/>
      <c r="N158" s="24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5" t="s">
        <v>183</v>
      </c>
      <c r="AU158" s="15" t="s">
        <v>95</v>
      </c>
    </row>
    <row r="159" spans="1:65" s="2" customFormat="1" ht="21.75" customHeight="1">
      <c r="A159" s="37"/>
      <c r="B159" s="38"/>
      <c r="C159" s="229" t="s">
        <v>8</v>
      </c>
      <c r="D159" s="229" t="s">
        <v>177</v>
      </c>
      <c r="E159" s="230" t="s">
        <v>1058</v>
      </c>
      <c r="F159" s="231" t="s">
        <v>1059</v>
      </c>
      <c r="G159" s="232" t="s">
        <v>577</v>
      </c>
      <c r="H159" s="233">
        <v>1</v>
      </c>
      <c r="I159" s="234"/>
      <c r="J159" s="235">
        <f>ROUND(I159*H159,2)</f>
        <v>0</v>
      </c>
      <c r="K159" s="236"/>
      <c r="L159" s="43"/>
      <c r="M159" s="237" t="s">
        <v>1</v>
      </c>
      <c r="N159" s="238" t="s">
        <v>50</v>
      </c>
      <c r="O159" s="90"/>
      <c r="P159" s="239">
        <f>O159*H159</f>
        <v>0</v>
      </c>
      <c r="Q159" s="239">
        <v>0.00162</v>
      </c>
      <c r="R159" s="239">
        <f>Q159*H159</f>
        <v>0.00162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93</v>
      </c>
      <c r="AT159" s="241" t="s">
        <v>177</v>
      </c>
      <c r="AU159" s="241" t="s">
        <v>95</v>
      </c>
      <c r="AY159" s="15" t="s">
        <v>176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5" t="s">
        <v>93</v>
      </c>
      <c r="BK159" s="242">
        <f>ROUND(I159*H159,2)</f>
        <v>0</v>
      </c>
      <c r="BL159" s="15" t="s">
        <v>93</v>
      </c>
      <c r="BM159" s="241" t="s">
        <v>1590</v>
      </c>
    </row>
    <row r="160" spans="1:47" s="2" customFormat="1" ht="12">
      <c r="A160" s="37"/>
      <c r="B160" s="38"/>
      <c r="C160" s="39"/>
      <c r="D160" s="243" t="s">
        <v>183</v>
      </c>
      <c r="E160" s="39"/>
      <c r="F160" s="244" t="s">
        <v>1061</v>
      </c>
      <c r="G160" s="39"/>
      <c r="H160" s="39"/>
      <c r="I160" s="245"/>
      <c r="J160" s="39"/>
      <c r="K160" s="39"/>
      <c r="L160" s="43"/>
      <c r="M160" s="246"/>
      <c r="N160" s="24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183</v>
      </c>
      <c r="AU160" s="15" t="s">
        <v>95</v>
      </c>
    </row>
    <row r="161" spans="1:65" s="2" customFormat="1" ht="24.15" customHeight="1">
      <c r="A161" s="37"/>
      <c r="B161" s="38"/>
      <c r="C161" s="263" t="s">
        <v>258</v>
      </c>
      <c r="D161" s="263" t="s">
        <v>320</v>
      </c>
      <c r="E161" s="264" t="s">
        <v>1063</v>
      </c>
      <c r="F161" s="265" t="s">
        <v>1064</v>
      </c>
      <c r="G161" s="266" t="s">
        <v>577</v>
      </c>
      <c r="H161" s="267">
        <v>1</v>
      </c>
      <c r="I161" s="268"/>
      <c r="J161" s="269">
        <f>ROUND(I161*H161,2)</f>
        <v>0</v>
      </c>
      <c r="K161" s="270"/>
      <c r="L161" s="271"/>
      <c r="M161" s="272" t="s">
        <v>1</v>
      </c>
      <c r="N161" s="273" t="s">
        <v>50</v>
      </c>
      <c r="O161" s="90"/>
      <c r="P161" s="239">
        <f>O161*H161</f>
        <v>0</v>
      </c>
      <c r="Q161" s="239">
        <v>0.018</v>
      </c>
      <c r="R161" s="239">
        <f>Q161*H161</f>
        <v>0.018</v>
      </c>
      <c r="S161" s="239">
        <v>0</v>
      </c>
      <c r="T161" s="24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1" t="s">
        <v>95</v>
      </c>
      <c r="AT161" s="241" t="s">
        <v>320</v>
      </c>
      <c r="AU161" s="241" t="s">
        <v>95</v>
      </c>
      <c r="AY161" s="15" t="s">
        <v>176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5" t="s">
        <v>93</v>
      </c>
      <c r="BK161" s="242">
        <f>ROUND(I161*H161,2)</f>
        <v>0</v>
      </c>
      <c r="BL161" s="15" t="s">
        <v>93</v>
      </c>
      <c r="BM161" s="241" t="s">
        <v>1591</v>
      </c>
    </row>
    <row r="162" spans="1:47" s="2" customFormat="1" ht="12">
      <c r="A162" s="37"/>
      <c r="B162" s="38"/>
      <c r="C162" s="39"/>
      <c r="D162" s="243" t="s">
        <v>183</v>
      </c>
      <c r="E162" s="39"/>
      <c r="F162" s="244" t="s">
        <v>1064</v>
      </c>
      <c r="G162" s="39"/>
      <c r="H162" s="39"/>
      <c r="I162" s="245"/>
      <c r="J162" s="39"/>
      <c r="K162" s="39"/>
      <c r="L162" s="43"/>
      <c r="M162" s="246"/>
      <c r="N162" s="24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5" t="s">
        <v>183</v>
      </c>
      <c r="AU162" s="15" t="s">
        <v>95</v>
      </c>
    </row>
    <row r="163" spans="1:51" s="13" customFormat="1" ht="12">
      <c r="A163" s="13"/>
      <c r="B163" s="248"/>
      <c r="C163" s="249"/>
      <c r="D163" s="243" t="s">
        <v>246</v>
      </c>
      <c r="E163" s="250" t="s">
        <v>1</v>
      </c>
      <c r="F163" s="251" t="s">
        <v>93</v>
      </c>
      <c r="G163" s="249"/>
      <c r="H163" s="252">
        <v>1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246</v>
      </c>
      <c r="AU163" s="258" t="s">
        <v>95</v>
      </c>
      <c r="AV163" s="13" t="s">
        <v>95</v>
      </c>
      <c r="AW163" s="13" t="s">
        <v>40</v>
      </c>
      <c r="AX163" s="13" t="s">
        <v>93</v>
      </c>
      <c r="AY163" s="258" t="s">
        <v>176</v>
      </c>
    </row>
    <row r="164" spans="1:65" s="2" customFormat="1" ht="33" customHeight="1">
      <c r="A164" s="37"/>
      <c r="B164" s="38"/>
      <c r="C164" s="229" t="s">
        <v>188</v>
      </c>
      <c r="D164" s="229" t="s">
        <v>177</v>
      </c>
      <c r="E164" s="230" t="s">
        <v>1592</v>
      </c>
      <c r="F164" s="231" t="s">
        <v>1593</v>
      </c>
      <c r="G164" s="232" t="s">
        <v>237</v>
      </c>
      <c r="H164" s="233">
        <v>1</v>
      </c>
      <c r="I164" s="234"/>
      <c r="J164" s="235">
        <f>ROUND(I164*H164,2)</f>
        <v>0</v>
      </c>
      <c r="K164" s="236"/>
      <c r="L164" s="43"/>
      <c r="M164" s="237" t="s">
        <v>1</v>
      </c>
      <c r="N164" s="238" t="s">
        <v>50</v>
      </c>
      <c r="O164" s="90"/>
      <c r="P164" s="239">
        <f>O164*H164</f>
        <v>0</v>
      </c>
      <c r="Q164" s="239">
        <v>0.0008</v>
      </c>
      <c r="R164" s="239">
        <f>Q164*H164</f>
        <v>0.0008</v>
      </c>
      <c r="S164" s="239">
        <v>0</v>
      </c>
      <c r="T164" s="24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1" t="s">
        <v>93</v>
      </c>
      <c r="AT164" s="241" t="s">
        <v>177</v>
      </c>
      <c r="AU164" s="241" t="s">
        <v>95</v>
      </c>
      <c r="AY164" s="15" t="s">
        <v>176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5" t="s">
        <v>93</v>
      </c>
      <c r="BK164" s="242">
        <f>ROUND(I164*H164,2)</f>
        <v>0</v>
      </c>
      <c r="BL164" s="15" t="s">
        <v>93</v>
      </c>
      <c r="BM164" s="241" t="s">
        <v>1594</v>
      </c>
    </row>
    <row r="165" spans="1:47" s="2" customFormat="1" ht="12">
      <c r="A165" s="37"/>
      <c r="B165" s="38"/>
      <c r="C165" s="39"/>
      <c r="D165" s="243" t="s">
        <v>183</v>
      </c>
      <c r="E165" s="39"/>
      <c r="F165" s="244" t="s">
        <v>1593</v>
      </c>
      <c r="G165" s="39"/>
      <c r="H165" s="39"/>
      <c r="I165" s="245"/>
      <c r="J165" s="39"/>
      <c r="K165" s="39"/>
      <c r="L165" s="43"/>
      <c r="M165" s="246"/>
      <c r="N165" s="24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183</v>
      </c>
      <c r="AU165" s="15" t="s">
        <v>95</v>
      </c>
    </row>
    <row r="166" spans="1:51" s="13" customFormat="1" ht="12">
      <c r="A166" s="13"/>
      <c r="B166" s="248"/>
      <c r="C166" s="249"/>
      <c r="D166" s="243" t="s">
        <v>246</v>
      </c>
      <c r="E166" s="250" t="s">
        <v>1</v>
      </c>
      <c r="F166" s="251" t="s">
        <v>93</v>
      </c>
      <c r="G166" s="249"/>
      <c r="H166" s="252">
        <v>1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8" t="s">
        <v>246</v>
      </c>
      <c r="AU166" s="258" t="s">
        <v>95</v>
      </c>
      <c r="AV166" s="13" t="s">
        <v>95</v>
      </c>
      <c r="AW166" s="13" t="s">
        <v>40</v>
      </c>
      <c r="AX166" s="13" t="s">
        <v>93</v>
      </c>
      <c r="AY166" s="258" t="s">
        <v>176</v>
      </c>
    </row>
    <row r="167" spans="1:65" s="2" customFormat="1" ht="16.5" customHeight="1">
      <c r="A167" s="37"/>
      <c r="B167" s="38"/>
      <c r="C167" s="263" t="s">
        <v>374</v>
      </c>
      <c r="D167" s="263" t="s">
        <v>320</v>
      </c>
      <c r="E167" s="264" t="s">
        <v>1595</v>
      </c>
      <c r="F167" s="265" t="s">
        <v>1596</v>
      </c>
      <c r="G167" s="266" t="s">
        <v>237</v>
      </c>
      <c r="H167" s="267">
        <v>1</v>
      </c>
      <c r="I167" s="268"/>
      <c r="J167" s="269">
        <f>ROUND(I167*H167,2)</f>
        <v>0</v>
      </c>
      <c r="K167" s="270"/>
      <c r="L167" s="271"/>
      <c r="M167" s="272" t="s">
        <v>1</v>
      </c>
      <c r="N167" s="273" t="s">
        <v>50</v>
      </c>
      <c r="O167" s="90"/>
      <c r="P167" s="239">
        <f>O167*H167</f>
        <v>0</v>
      </c>
      <c r="Q167" s="239">
        <v>0.00425</v>
      </c>
      <c r="R167" s="239">
        <f>Q167*H167</f>
        <v>0.00425</v>
      </c>
      <c r="S167" s="239">
        <v>0</v>
      </c>
      <c r="T167" s="24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1" t="s">
        <v>213</v>
      </c>
      <c r="AT167" s="241" t="s">
        <v>320</v>
      </c>
      <c r="AU167" s="241" t="s">
        <v>95</v>
      </c>
      <c r="AY167" s="15" t="s">
        <v>176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5" t="s">
        <v>93</v>
      </c>
      <c r="BK167" s="242">
        <f>ROUND(I167*H167,2)</f>
        <v>0</v>
      </c>
      <c r="BL167" s="15" t="s">
        <v>196</v>
      </c>
      <c r="BM167" s="241" t="s">
        <v>1597</v>
      </c>
    </row>
    <row r="168" spans="1:47" s="2" customFormat="1" ht="12">
      <c r="A168" s="37"/>
      <c r="B168" s="38"/>
      <c r="C168" s="39"/>
      <c r="D168" s="243" t="s">
        <v>183</v>
      </c>
      <c r="E168" s="39"/>
      <c r="F168" s="244" t="s">
        <v>1325</v>
      </c>
      <c r="G168" s="39"/>
      <c r="H168" s="39"/>
      <c r="I168" s="245"/>
      <c r="J168" s="39"/>
      <c r="K168" s="39"/>
      <c r="L168" s="43"/>
      <c r="M168" s="246"/>
      <c r="N168" s="24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183</v>
      </c>
      <c r="AU168" s="15" t="s">
        <v>95</v>
      </c>
    </row>
    <row r="169" spans="1:51" s="13" customFormat="1" ht="12">
      <c r="A169" s="13"/>
      <c r="B169" s="248"/>
      <c r="C169" s="249"/>
      <c r="D169" s="243" t="s">
        <v>246</v>
      </c>
      <c r="E169" s="250" t="s">
        <v>1</v>
      </c>
      <c r="F169" s="251" t="s">
        <v>93</v>
      </c>
      <c r="G169" s="249"/>
      <c r="H169" s="252">
        <v>1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246</v>
      </c>
      <c r="AU169" s="258" t="s">
        <v>95</v>
      </c>
      <c r="AV169" s="13" t="s">
        <v>95</v>
      </c>
      <c r="AW169" s="13" t="s">
        <v>40</v>
      </c>
      <c r="AX169" s="13" t="s">
        <v>93</v>
      </c>
      <c r="AY169" s="258" t="s">
        <v>176</v>
      </c>
    </row>
    <row r="170" spans="1:65" s="2" customFormat="1" ht="16.5" customHeight="1">
      <c r="A170" s="37"/>
      <c r="B170" s="38"/>
      <c r="C170" s="229" t="s">
        <v>379</v>
      </c>
      <c r="D170" s="229" t="s">
        <v>177</v>
      </c>
      <c r="E170" s="230" t="s">
        <v>1081</v>
      </c>
      <c r="F170" s="231" t="s">
        <v>1082</v>
      </c>
      <c r="G170" s="232" t="s">
        <v>577</v>
      </c>
      <c r="H170" s="233">
        <v>1</v>
      </c>
      <c r="I170" s="234"/>
      <c r="J170" s="235">
        <f>ROUND(I170*H170,2)</f>
        <v>0</v>
      </c>
      <c r="K170" s="236"/>
      <c r="L170" s="43"/>
      <c r="M170" s="237" t="s">
        <v>1</v>
      </c>
      <c r="N170" s="238" t="s">
        <v>50</v>
      </c>
      <c r="O170" s="90"/>
      <c r="P170" s="239">
        <f>O170*H170</f>
        <v>0</v>
      </c>
      <c r="Q170" s="239">
        <v>0.00136</v>
      </c>
      <c r="R170" s="239">
        <f>Q170*H170</f>
        <v>0.00136</v>
      </c>
      <c r="S170" s="239">
        <v>0</v>
      </c>
      <c r="T170" s="24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1" t="s">
        <v>93</v>
      </c>
      <c r="AT170" s="241" t="s">
        <v>177</v>
      </c>
      <c r="AU170" s="241" t="s">
        <v>95</v>
      </c>
      <c r="AY170" s="15" t="s">
        <v>176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5" t="s">
        <v>93</v>
      </c>
      <c r="BK170" s="242">
        <f>ROUND(I170*H170,2)</f>
        <v>0</v>
      </c>
      <c r="BL170" s="15" t="s">
        <v>93</v>
      </c>
      <c r="BM170" s="241" t="s">
        <v>1598</v>
      </c>
    </row>
    <row r="171" spans="1:47" s="2" customFormat="1" ht="12">
      <c r="A171" s="37"/>
      <c r="B171" s="38"/>
      <c r="C171" s="39"/>
      <c r="D171" s="243" t="s">
        <v>183</v>
      </c>
      <c r="E171" s="39"/>
      <c r="F171" s="244" t="s">
        <v>1599</v>
      </c>
      <c r="G171" s="39"/>
      <c r="H171" s="39"/>
      <c r="I171" s="245"/>
      <c r="J171" s="39"/>
      <c r="K171" s="39"/>
      <c r="L171" s="43"/>
      <c r="M171" s="246"/>
      <c r="N171" s="24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183</v>
      </c>
      <c r="AU171" s="15" t="s">
        <v>95</v>
      </c>
    </row>
    <row r="172" spans="1:65" s="2" customFormat="1" ht="24.15" customHeight="1">
      <c r="A172" s="37"/>
      <c r="B172" s="38"/>
      <c r="C172" s="263" t="s">
        <v>383</v>
      </c>
      <c r="D172" s="263" t="s">
        <v>320</v>
      </c>
      <c r="E172" s="264" t="s">
        <v>1600</v>
      </c>
      <c r="F172" s="265" t="s">
        <v>1601</v>
      </c>
      <c r="G172" s="266" t="s">
        <v>577</v>
      </c>
      <c r="H172" s="267">
        <v>1</v>
      </c>
      <c r="I172" s="268"/>
      <c r="J172" s="269">
        <f>ROUND(I172*H172,2)</f>
        <v>0</v>
      </c>
      <c r="K172" s="270"/>
      <c r="L172" s="271"/>
      <c r="M172" s="272" t="s">
        <v>1</v>
      </c>
      <c r="N172" s="273" t="s">
        <v>50</v>
      </c>
      <c r="O172" s="90"/>
      <c r="P172" s="239">
        <f>O172*H172</f>
        <v>0</v>
      </c>
      <c r="Q172" s="239">
        <v>0.0165</v>
      </c>
      <c r="R172" s="239">
        <f>Q172*H172</f>
        <v>0.0165</v>
      </c>
      <c r="S172" s="239">
        <v>0</v>
      </c>
      <c r="T172" s="24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1" t="s">
        <v>95</v>
      </c>
      <c r="AT172" s="241" t="s">
        <v>320</v>
      </c>
      <c r="AU172" s="241" t="s">
        <v>95</v>
      </c>
      <c r="AY172" s="15" t="s">
        <v>176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5" t="s">
        <v>93</v>
      </c>
      <c r="BK172" s="242">
        <f>ROUND(I172*H172,2)</f>
        <v>0</v>
      </c>
      <c r="BL172" s="15" t="s">
        <v>93</v>
      </c>
      <c r="BM172" s="241" t="s">
        <v>1602</v>
      </c>
    </row>
    <row r="173" spans="1:47" s="2" customFormat="1" ht="12">
      <c r="A173" s="37"/>
      <c r="B173" s="38"/>
      <c r="C173" s="39"/>
      <c r="D173" s="243" t="s">
        <v>183</v>
      </c>
      <c r="E173" s="39"/>
      <c r="F173" s="244" t="s">
        <v>1601</v>
      </c>
      <c r="G173" s="39"/>
      <c r="H173" s="39"/>
      <c r="I173" s="245"/>
      <c r="J173" s="39"/>
      <c r="K173" s="39"/>
      <c r="L173" s="43"/>
      <c r="M173" s="246"/>
      <c r="N173" s="24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5" t="s">
        <v>183</v>
      </c>
      <c r="AU173" s="15" t="s">
        <v>95</v>
      </c>
    </row>
    <row r="174" spans="1:65" s="2" customFormat="1" ht="16.5" customHeight="1">
      <c r="A174" s="37"/>
      <c r="B174" s="38"/>
      <c r="C174" s="229" t="s">
        <v>7</v>
      </c>
      <c r="D174" s="229" t="s">
        <v>177</v>
      </c>
      <c r="E174" s="230" t="s">
        <v>1603</v>
      </c>
      <c r="F174" s="231" t="s">
        <v>1604</v>
      </c>
      <c r="G174" s="232" t="s">
        <v>577</v>
      </c>
      <c r="H174" s="233">
        <v>1</v>
      </c>
      <c r="I174" s="234"/>
      <c r="J174" s="235">
        <f>ROUND(I174*H174,2)</f>
        <v>0</v>
      </c>
      <c r="K174" s="236"/>
      <c r="L174" s="43"/>
      <c r="M174" s="237" t="s">
        <v>1</v>
      </c>
      <c r="N174" s="238" t="s">
        <v>50</v>
      </c>
      <c r="O174" s="90"/>
      <c r="P174" s="239">
        <f>O174*H174</f>
        <v>0</v>
      </c>
      <c r="Q174" s="239">
        <v>0.0051</v>
      </c>
      <c r="R174" s="239">
        <f>Q174*H174</f>
        <v>0.0051</v>
      </c>
      <c r="S174" s="239">
        <v>0</v>
      </c>
      <c r="T174" s="24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1" t="s">
        <v>93</v>
      </c>
      <c r="AT174" s="241" t="s">
        <v>177</v>
      </c>
      <c r="AU174" s="241" t="s">
        <v>95</v>
      </c>
      <c r="AY174" s="15" t="s">
        <v>176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5" t="s">
        <v>93</v>
      </c>
      <c r="BK174" s="242">
        <f>ROUND(I174*H174,2)</f>
        <v>0</v>
      </c>
      <c r="BL174" s="15" t="s">
        <v>93</v>
      </c>
      <c r="BM174" s="241" t="s">
        <v>1605</v>
      </c>
    </row>
    <row r="175" spans="1:47" s="2" customFormat="1" ht="12">
      <c r="A175" s="37"/>
      <c r="B175" s="38"/>
      <c r="C175" s="39"/>
      <c r="D175" s="243" t="s">
        <v>183</v>
      </c>
      <c r="E175" s="39"/>
      <c r="F175" s="244" t="s">
        <v>1606</v>
      </c>
      <c r="G175" s="39"/>
      <c r="H175" s="39"/>
      <c r="I175" s="245"/>
      <c r="J175" s="39"/>
      <c r="K175" s="39"/>
      <c r="L175" s="43"/>
      <c r="M175" s="246"/>
      <c r="N175" s="24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183</v>
      </c>
      <c r="AU175" s="15" t="s">
        <v>95</v>
      </c>
    </row>
    <row r="176" spans="1:65" s="2" customFormat="1" ht="21.75" customHeight="1">
      <c r="A176" s="37"/>
      <c r="B176" s="38"/>
      <c r="C176" s="263" t="s">
        <v>393</v>
      </c>
      <c r="D176" s="263" t="s">
        <v>320</v>
      </c>
      <c r="E176" s="264" t="s">
        <v>1607</v>
      </c>
      <c r="F176" s="265" t="s">
        <v>1608</v>
      </c>
      <c r="G176" s="266" t="s">
        <v>577</v>
      </c>
      <c r="H176" s="267">
        <v>1</v>
      </c>
      <c r="I176" s="268"/>
      <c r="J176" s="269">
        <f>ROUND(I176*H176,2)</f>
        <v>0</v>
      </c>
      <c r="K176" s="270"/>
      <c r="L176" s="271"/>
      <c r="M176" s="272" t="s">
        <v>1</v>
      </c>
      <c r="N176" s="273" t="s">
        <v>50</v>
      </c>
      <c r="O176" s="90"/>
      <c r="P176" s="239">
        <f>O176*H176</f>
        <v>0</v>
      </c>
      <c r="Q176" s="239">
        <v>0.016</v>
      </c>
      <c r="R176" s="239">
        <f>Q176*H176</f>
        <v>0.016</v>
      </c>
      <c r="S176" s="239">
        <v>0</v>
      </c>
      <c r="T176" s="24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1" t="s">
        <v>95</v>
      </c>
      <c r="AT176" s="241" t="s">
        <v>320</v>
      </c>
      <c r="AU176" s="241" t="s">
        <v>95</v>
      </c>
      <c r="AY176" s="15" t="s">
        <v>176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5" t="s">
        <v>93</v>
      </c>
      <c r="BK176" s="242">
        <f>ROUND(I176*H176,2)</f>
        <v>0</v>
      </c>
      <c r="BL176" s="15" t="s">
        <v>93</v>
      </c>
      <c r="BM176" s="241" t="s">
        <v>1609</v>
      </c>
    </row>
    <row r="177" spans="1:47" s="2" customFormat="1" ht="12">
      <c r="A177" s="37"/>
      <c r="B177" s="38"/>
      <c r="C177" s="39"/>
      <c r="D177" s="243" t="s">
        <v>183</v>
      </c>
      <c r="E177" s="39"/>
      <c r="F177" s="244" t="s">
        <v>1608</v>
      </c>
      <c r="G177" s="39"/>
      <c r="H177" s="39"/>
      <c r="I177" s="245"/>
      <c r="J177" s="39"/>
      <c r="K177" s="39"/>
      <c r="L177" s="43"/>
      <c r="M177" s="246"/>
      <c r="N177" s="24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183</v>
      </c>
      <c r="AU177" s="15" t="s">
        <v>95</v>
      </c>
    </row>
    <row r="178" spans="1:65" s="2" customFormat="1" ht="16.5" customHeight="1">
      <c r="A178" s="37"/>
      <c r="B178" s="38"/>
      <c r="C178" s="229" t="s">
        <v>400</v>
      </c>
      <c r="D178" s="229" t="s">
        <v>177</v>
      </c>
      <c r="E178" s="230" t="s">
        <v>1610</v>
      </c>
      <c r="F178" s="231" t="s">
        <v>1611</v>
      </c>
      <c r="G178" s="232" t="s">
        <v>577</v>
      </c>
      <c r="H178" s="233">
        <v>1</v>
      </c>
      <c r="I178" s="234"/>
      <c r="J178" s="235">
        <f>ROUND(I178*H178,2)</f>
        <v>0</v>
      </c>
      <c r="K178" s="236"/>
      <c r="L178" s="43"/>
      <c r="M178" s="237" t="s">
        <v>1</v>
      </c>
      <c r="N178" s="238" t="s">
        <v>50</v>
      </c>
      <c r="O178" s="90"/>
      <c r="P178" s="239">
        <f>O178*H178</f>
        <v>0</v>
      </c>
      <c r="Q178" s="239">
        <v>0.32906</v>
      </c>
      <c r="R178" s="239">
        <f>Q178*H178</f>
        <v>0.32906</v>
      </c>
      <c r="S178" s="239">
        <v>0</v>
      </c>
      <c r="T178" s="24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1" t="s">
        <v>93</v>
      </c>
      <c r="AT178" s="241" t="s">
        <v>177</v>
      </c>
      <c r="AU178" s="241" t="s">
        <v>95</v>
      </c>
      <c r="AY178" s="15" t="s">
        <v>176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5" t="s">
        <v>93</v>
      </c>
      <c r="BK178" s="242">
        <f>ROUND(I178*H178,2)</f>
        <v>0</v>
      </c>
      <c r="BL178" s="15" t="s">
        <v>93</v>
      </c>
      <c r="BM178" s="241" t="s">
        <v>1612</v>
      </c>
    </row>
    <row r="179" spans="1:47" s="2" customFormat="1" ht="12">
      <c r="A179" s="37"/>
      <c r="B179" s="38"/>
      <c r="C179" s="39"/>
      <c r="D179" s="243" t="s">
        <v>183</v>
      </c>
      <c r="E179" s="39"/>
      <c r="F179" s="244" t="s">
        <v>1611</v>
      </c>
      <c r="G179" s="39"/>
      <c r="H179" s="39"/>
      <c r="I179" s="245"/>
      <c r="J179" s="39"/>
      <c r="K179" s="39"/>
      <c r="L179" s="43"/>
      <c r="M179" s="246"/>
      <c r="N179" s="24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5" t="s">
        <v>183</v>
      </c>
      <c r="AU179" s="15" t="s">
        <v>95</v>
      </c>
    </row>
    <row r="180" spans="1:65" s="2" customFormat="1" ht="16.5" customHeight="1">
      <c r="A180" s="37"/>
      <c r="B180" s="38"/>
      <c r="C180" s="263" t="s">
        <v>407</v>
      </c>
      <c r="D180" s="263" t="s">
        <v>320</v>
      </c>
      <c r="E180" s="264" t="s">
        <v>1613</v>
      </c>
      <c r="F180" s="265" t="s">
        <v>1614</v>
      </c>
      <c r="G180" s="266" t="s">
        <v>577</v>
      </c>
      <c r="H180" s="267">
        <v>1</v>
      </c>
      <c r="I180" s="268"/>
      <c r="J180" s="269">
        <f>ROUND(I180*H180,2)</f>
        <v>0</v>
      </c>
      <c r="K180" s="270"/>
      <c r="L180" s="271"/>
      <c r="M180" s="272" t="s">
        <v>1</v>
      </c>
      <c r="N180" s="273" t="s">
        <v>50</v>
      </c>
      <c r="O180" s="90"/>
      <c r="P180" s="239">
        <f>O180*H180</f>
        <v>0</v>
      </c>
      <c r="Q180" s="239">
        <v>0.0295</v>
      </c>
      <c r="R180" s="239">
        <f>Q180*H180</f>
        <v>0.0295</v>
      </c>
      <c r="S180" s="239">
        <v>0</v>
      </c>
      <c r="T180" s="24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1" t="s">
        <v>95</v>
      </c>
      <c r="AT180" s="241" t="s">
        <v>320</v>
      </c>
      <c r="AU180" s="241" t="s">
        <v>95</v>
      </c>
      <c r="AY180" s="15" t="s">
        <v>176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5" t="s">
        <v>93</v>
      </c>
      <c r="BK180" s="242">
        <f>ROUND(I180*H180,2)</f>
        <v>0</v>
      </c>
      <c r="BL180" s="15" t="s">
        <v>93</v>
      </c>
      <c r="BM180" s="241" t="s">
        <v>1615</v>
      </c>
    </row>
    <row r="181" spans="1:47" s="2" customFormat="1" ht="12">
      <c r="A181" s="37"/>
      <c r="B181" s="38"/>
      <c r="C181" s="39"/>
      <c r="D181" s="243" t="s">
        <v>183</v>
      </c>
      <c r="E181" s="39"/>
      <c r="F181" s="244" t="s">
        <v>1614</v>
      </c>
      <c r="G181" s="39"/>
      <c r="H181" s="39"/>
      <c r="I181" s="245"/>
      <c r="J181" s="39"/>
      <c r="K181" s="39"/>
      <c r="L181" s="43"/>
      <c r="M181" s="246"/>
      <c r="N181" s="24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183</v>
      </c>
      <c r="AU181" s="15" t="s">
        <v>95</v>
      </c>
    </row>
    <row r="182" spans="1:65" s="2" customFormat="1" ht="16.5" customHeight="1">
      <c r="A182" s="37"/>
      <c r="B182" s="38"/>
      <c r="C182" s="263" t="s">
        <v>412</v>
      </c>
      <c r="D182" s="263" t="s">
        <v>320</v>
      </c>
      <c r="E182" s="264" t="s">
        <v>1616</v>
      </c>
      <c r="F182" s="265" t="s">
        <v>1617</v>
      </c>
      <c r="G182" s="266" t="s">
        <v>577</v>
      </c>
      <c r="H182" s="267">
        <v>1</v>
      </c>
      <c r="I182" s="268"/>
      <c r="J182" s="269">
        <f>ROUND(I182*H182,2)</f>
        <v>0</v>
      </c>
      <c r="K182" s="270"/>
      <c r="L182" s="271"/>
      <c r="M182" s="272" t="s">
        <v>1</v>
      </c>
      <c r="N182" s="273" t="s">
        <v>50</v>
      </c>
      <c r="O182" s="90"/>
      <c r="P182" s="239">
        <f>O182*H182</f>
        <v>0</v>
      </c>
      <c r="Q182" s="239">
        <v>0.0019</v>
      </c>
      <c r="R182" s="239">
        <f>Q182*H182</f>
        <v>0.0019</v>
      </c>
      <c r="S182" s="239">
        <v>0</v>
      </c>
      <c r="T182" s="24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1" t="s">
        <v>95</v>
      </c>
      <c r="AT182" s="241" t="s">
        <v>320</v>
      </c>
      <c r="AU182" s="241" t="s">
        <v>95</v>
      </c>
      <c r="AY182" s="15" t="s">
        <v>176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5" t="s">
        <v>93</v>
      </c>
      <c r="BK182" s="242">
        <f>ROUND(I182*H182,2)</f>
        <v>0</v>
      </c>
      <c r="BL182" s="15" t="s">
        <v>93</v>
      </c>
      <c r="BM182" s="241" t="s">
        <v>1618</v>
      </c>
    </row>
    <row r="183" spans="1:47" s="2" customFormat="1" ht="12">
      <c r="A183" s="37"/>
      <c r="B183" s="38"/>
      <c r="C183" s="39"/>
      <c r="D183" s="243" t="s">
        <v>183</v>
      </c>
      <c r="E183" s="39"/>
      <c r="F183" s="244" t="s">
        <v>1619</v>
      </c>
      <c r="G183" s="39"/>
      <c r="H183" s="39"/>
      <c r="I183" s="245"/>
      <c r="J183" s="39"/>
      <c r="K183" s="39"/>
      <c r="L183" s="43"/>
      <c r="M183" s="246"/>
      <c r="N183" s="24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183</v>
      </c>
      <c r="AU183" s="15" t="s">
        <v>95</v>
      </c>
    </row>
    <row r="184" spans="1:65" s="2" customFormat="1" ht="21.75" customHeight="1">
      <c r="A184" s="37"/>
      <c r="B184" s="38"/>
      <c r="C184" s="263" t="s">
        <v>418</v>
      </c>
      <c r="D184" s="263" t="s">
        <v>320</v>
      </c>
      <c r="E184" s="264" t="s">
        <v>1620</v>
      </c>
      <c r="F184" s="265" t="s">
        <v>1621</v>
      </c>
      <c r="G184" s="266" t="s">
        <v>577</v>
      </c>
      <c r="H184" s="267">
        <v>1</v>
      </c>
      <c r="I184" s="268"/>
      <c r="J184" s="269">
        <f>ROUND(I184*H184,2)</f>
        <v>0</v>
      </c>
      <c r="K184" s="270"/>
      <c r="L184" s="271"/>
      <c r="M184" s="272" t="s">
        <v>1</v>
      </c>
      <c r="N184" s="273" t="s">
        <v>50</v>
      </c>
      <c r="O184" s="90"/>
      <c r="P184" s="239">
        <f>O184*H184</f>
        <v>0</v>
      </c>
      <c r="Q184" s="239">
        <v>0.0035</v>
      </c>
      <c r="R184" s="239">
        <f>Q184*H184</f>
        <v>0.0035</v>
      </c>
      <c r="S184" s="239">
        <v>0</v>
      </c>
      <c r="T184" s="24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1" t="s">
        <v>95</v>
      </c>
      <c r="AT184" s="241" t="s">
        <v>320</v>
      </c>
      <c r="AU184" s="241" t="s">
        <v>95</v>
      </c>
      <c r="AY184" s="15" t="s">
        <v>176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5" t="s">
        <v>93</v>
      </c>
      <c r="BK184" s="242">
        <f>ROUND(I184*H184,2)</f>
        <v>0</v>
      </c>
      <c r="BL184" s="15" t="s">
        <v>93</v>
      </c>
      <c r="BM184" s="241" t="s">
        <v>1622</v>
      </c>
    </row>
    <row r="185" spans="1:47" s="2" customFormat="1" ht="12">
      <c r="A185" s="37"/>
      <c r="B185" s="38"/>
      <c r="C185" s="39"/>
      <c r="D185" s="243" t="s">
        <v>183</v>
      </c>
      <c r="E185" s="39"/>
      <c r="F185" s="244" t="s">
        <v>1621</v>
      </c>
      <c r="G185" s="39"/>
      <c r="H185" s="39"/>
      <c r="I185" s="245"/>
      <c r="J185" s="39"/>
      <c r="K185" s="39"/>
      <c r="L185" s="43"/>
      <c r="M185" s="246"/>
      <c r="N185" s="24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5" t="s">
        <v>183</v>
      </c>
      <c r="AU185" s="15" t="s">
        <v>95</v>
      </c>
    </row>
    <row r="186" spans="1:63" s="12" customFormat="1" ht="25.9" customHeight="1">
      <c r="A186" s="12"/>
      <c r="B186" s="213"/>
      <c r="C186" s="214"/>
      <c r="D186" s="215" t="s">
        <v>84</v>
      </c>
      <c r="E186" s="216" t="s">
        <v>320</v>
      </c>
      <c r="F186" s="216" t="s">
        <v>777</v>
      </c>
      <c r="G186" s="214"/>
      <c r="H186" s="214"/>
      <c r="I186" s="217"/>
      <c r="J186" s="218">
        <f>BK186</f>
        <v>0</v>
      </c>
      <c r="K186" s="214"/>
      <c r="L186" s="219"/>
      <c r="M186" s="220"/>
      <c r="N186" s="221"/>
      <c r="O186" s="221"/>
      <c r="P186" s="222">
        <f>P187</f>
        <v>0</v>
      </c>
      <c r="Q186" s="221"/>
      <c r="R186" s="222">
        <f>R187</f>
        <v>0.08919999999999999</v>
      </c>
      <c r="S186" s="221"/>
      <c r="T186" s="22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4" t="s">
        <v>129</v>
      </c>
      <c r="AT186" s="225" t="s">
        <v>84</v>
      </c>
      <c r="AU186" s="225" t="s">
        <v>85</v>
      </c>
      <c r="AY186" s="224" t="s">
        <v>176</v>
      </c>
      <c r="BK186" s="226">
        <f>BK187</f>
        <v>0</v>
      </c>
    </row>
    <row r="187" spans="1:63" s="12" customFormat="1" ht="22.8" customHeight="1">
      <c r="A187" s="12"/>
      <c r="B187" s="213"/>
      <c r="C187" s="214"/>
      <c r="D187" s="215" t="s">
        <v>84</v>
      </c>
      <c r="E187" s="227" t="s">
        <v>1623</v>
      </c>
      <c r="F187" s="227" t="s">
        <v>1624</v>
      </c>
      <c r="G187" s="214"/>
      <c r="H187" s="214"/>
      <c r="I187" s="217"/>
      <c r="J187" s="228">
        <f>BK187</f>
        <v>0</v>
      </c>
      <c r="K187" s="214"/>
      <c r="L187" s="219"/>
      <c r="M187" s="220"/>
      <c r="N187" s="221"/>
      <c r="O187" s="221"/>
      <c r="P187" s="222">
        <f>SUM(P188:P195)</f>
        <v>0</v>
      </c>
      <c r="Q187" s="221"/>
      <c r="R187" s="222">
        <f>SUM(R188:R195)</f>
        <v>0.08919999999999999</v>
      </c>
      <c r="S187" s="221"/>
      <c r="T187" s="223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4" t="s">
        <v>129</v>
      </c>
      <c r="AT187" s="225" t="s">
        <v>84</v>
      </c>
      <c r="AU187" s="225" t="s">
        <v>93</v>
      </c>
      <c r="AY187" s="224" t="s">
        <v>176</v>
      </c>
      <c r="BK187" s="226">
        <f>SUM(BK188:BK195)</f>
        <v>0</v>
      </c>
    </row>
    <row r="188" spans="1:65" s="2" customFormat="1" ht="16.5" customHeight="1">
      <c r="A188" s="37"/>
      <c r="B188" s="38"/>
      <c r="C188" s="229" t="s">
        <v>424</v>
      </c>
      <c r="D188" s="229" t="s">
        <v>177</v>
      </c>
      <c r="E188" s="230" t="s">
        <v>1625</v>
      </c>
      <c r="F188" s="231" t="s">
        <v>1626</v>
      </c>
      <c r="G188" s="232" t="s">
        <v>577</v>
      </c>
      <c r="H188" s="233">
        <v>2</v>
      </c>
      <c r="I188" s="234"/>
      <c r="J188" s="235">
        <f>ROUND(I188*H188,2)</f>
        <v>0</v>
      </c>
      <c r="K188" s="236"/>
      <c r="L188" s="43"/>
      <c r="M188" s="237" t="s">
        <v>1</v>
      </c>
      <c r="N188" s="238" t="s">
        <v>50</v>
      </c>
      <c r="O188" s="90"/>
      <c r="P188" s="239">
        <f>O188*H188</f>
        <v>0</v>
      </c>
      <c r="Q188" s="239">
        <v>0.00025</v>
      </c>
      <c r="R188" s="239">
        <f>Q188*H188</f>
        <v>0.0005</v>
      </c>
      <c r="S188" s="239">
        <v>0</v>
      </c>
      <c r="T188" s="24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1" t="s">
        <v>93</v>
      </c>
      <c r="AT188" s="241" t="s">
        <v>177</v>
      </c>
      <c r="AU188" s="241" t="s">
        <v>95</v>
      </c>
      <c r="AY188" s="15" t="s">
        <v>176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5" t="s">
        <v>93</v>
      </c>
      <c r="BK188" s="242">
        <f>ROUND(I188*H188,2)</f>
        <v>0</v>
      </c>
      <c r="BL188" s="15" t="s">
        <v>93</v>
      </c>
      <c r="BM188" s="241" t="s">
        <v>1627</v>
      </c>
    </row>
    <row r="189" spans="1:47" s="2" customFormat="1" ht="12">
      <c r="A189" s="37"/>
      <c r="B189" s="38"/>
      <c r="C189" s="39"/>
      <c r="D189" s="243" t="s">
        <v>183</v>
      </c>
      <c r="E189" s="39"/>
      <c r="F189" s="244" t="s">
        <v>1628</v>
      </c>
      <c r="G189" s="39"/>
      <c r="H189" s="39"/>
      <c r="I189" s="245"/>
      <c r="J189" s="39"/>
      <c r="K189" s="39"/>
      <c r="L189" s="43"/>
      <c r="M189" s="246"/>
      <c r="N189" s="24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5" t="s">
        <v>183</v>
      </c>
      <c r="AU189" s="15" t="s">
        <v>95</v>
      </c>
    </row>
    <row r="190" spans="1:65" s="2" customFormat="1" ht="24.15" customHeight="1">
      <c r="A190" s="37"/>
      <c r="B190" s="38"/>
      <c r="C190" s="263" t="s">
        <v>430</v>
      </c>
      <c r="D190" s="263" t="s">
        <v>320</v>
      </c>
      <c r="E190" s="264" t="s">
        <v>1629</v>
      </c>
      <c r="F190" s="265" t="s">
        <v>1630</v>
      </c>
      <c r="G190" s="266" t="s">
        <v>237</v>
      </c>
      <c r="H190" s="267">
        <v>1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50</v>
      </c>
      <c r="O190" s="90"/>
      <c r="P190" s="239">
        <f>O190*H190</f>
        <v>0</v>
      </c>
      <c r="Q190" s="239">
        <v>0.0027</v>
      </c>
      <c r="R190" s="239">
        <f>Q190*H190</f>
        <v>0.0027</v>
      </c>
      <c r="S190" s="239">
        <v>0</v>
      </c>
      <c r="T190" s="24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1" t="s">
        <v>95</v>
      </c>
      <c r="AT190" s="241" t="s">
        <v>320</v>
      </c>
      <c r="AU190" s="241" t="s">
        <v>95</v>
      </c>
      <c r="AY190" s="15" t="s">
        <v>176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5" t="s">
        <v>93</v>
      </c>
      <c r="BK190" s="242">
        <f>ROUND(I190*H190,2)</f>
        <v>0</v>
      </c>
      <c r="BL190" s="15" t="s">
        <v>93</v>
      </c>
      <c r="BM190" s="241" t="s">
        <v>1631</v>
      </c>
    </row>
    <row r="191" spans="1:47" s="2" customFormat="1" ht="12">
      <c r="A191" s="37"/>
      <c r="B191" s="38"/>
      <c r="C191" s="39"/>
      <c r="D191" s="243" t="s">
        <v>183</v>
      </c>
      <c r="E191" s="39"/>
      <c r="F191" s="244" t="s">
        <v>1630</v>
      </c>
      <c r="G191" s="39"/>
      <c r="H191" s="39"/>
      <c r="I191" s="245"/>
      <c r="J191" s="39"/>
      <c r="K191" s="39"/>
      <c r="L191" s="43"/>
      <c r="M191" s="246"/>
      <c r="N191" s="24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5" t="s">
        <v>183</v>
      </c>
      <c r="AU191" s="15" t="s">
        <v>95</v>
      </c>
    </row>
    <row r="192" spans="1:51" s="13" customFormat="1" ht="12">
      <c r="A192" s="13"/>
      <c r="B192" s="248"/>
      <c r="C192" s="249"/>
      <c r="D192" s="243" t="s">
        <v>246</v>
      </c>
      <c r="E192" s="250" t="s">
        <v>1</v>
      </c>
      <c r="F192" s="251" t="s">
        <v>93</v>
      </c>
      <c r="G192" s="249"/>
      <c r="H192" s="252">
        <v>1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8" t="s">
        <v>246</v>
      </c>
      <c r="AU192" s="258" t="s">
        <v>95</v>
      </c>
      <c r="AV192" s="13" t="s">
        <v>95</v>
      </c>
      <c r="AW192" s="13" t="s">
        <v>40</v>
      </c>
      <c r="AX192" s="13" t="s">
        <v>93</v>
      </c>
      <c r="AY192" s="258" t="s">
        <v>176</v>
      </c>
    </row>
    <row r="193" spans="1:65" s="2" customFormat="1" ht="66.75" customHeight="1">
      <c r="A193" s="37"/>
      <c r="B193" s="38"/>
      <c r="C193" s="263" t="s">
        <v>435</v>
      </c>
      <c r="D193" s="263" t="s">
        <v>320</v>
      </c>
      <c r="E193" s="264" t="s">
        <v>1632</v>
      </c>
      <c r="F193" s="265" t="s">
        <v>1633</v>
      </c>
      <c r="G193" s="266" t="s">
        <v>577</v>
      </c>
      <c r="H193" s="267">
        <v>2</v>
      </c>
      <c r="I193" s="268"/>
      <c r="J193" s="269">
        <f>ROUND(I193*H193,2)</f>
        <v>0</v>
      </c>
      <c r="K193" s="270"/>
      <c r="L193" s="271"/>
      <c r="M193" s="272" t="s">
        <v>1</v>
      </c>
      <c r="N193" s="273" t="s">
        <v>50</v>
      </c>
      <c r="O193" s="90"/>
      <c r="P193" s="239">
        <f>O193*H193</f>
        <v>0</v>
      </c>
      <c r="Q193" s="239">
        <v>0.043</v>
      </c>
      <c r="R193" s="239">
        <f>Q193*H193</f>
        <v>0.086</v>
      </c>
      <c r="S193" s="239">
        <v>0</v>
      </c>
      <c r="T193" s="24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1" t="s">
        <v>95</v>
      </c>
      <c r="AT193" s="241" t="s">
        <v>320</v>
      </c>
      <c r="AU193" s="241" t="s">
        <v>95</v>
      </c>
      <c r="AY193" s="15" t="s">
        <v>176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5" t="s">
        <v>93</v>
      </c>
      <c r="BK193" s="242">
        <f>ROUND(I193*H193,2)</f>
        <v>0</v>
      </c>
      <c r="BL193" s="15" t="s">
        <v>93</v>
      </c>
      <c r="BM193" s="241" t="s">
        <v>1634</v>
      </c>
    </row>
    <row r="194" spans="1:47" s="2" customFormat="1" ht="12">
      <c r="A194" s="37"/>
      <c r="B194" s="38"/>
      <c r="C194" s="39"/>
      <c r="D194" s="243" t="s">
        <v>183</v>
      </c>
      <c r="E194" s="39"/>
      <c r="F194" s="244" t="s">
        <v>1635</v>
      </c>
      <c r="G194" s="39"/>
      <c r="H194" s="39"/>
      <c r="I194" s="245"/>
      <c r="J194" s="39"/>
      <c r="K194" s="39"/>
      <c r="L194" s="43"/>
      <c r="M194" s="246"/>
      <c r="N194" s="24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5" t="s">
        <v>183</v>
      </c>
      <c r="AU194" s="15" t="s">
        <v>95</v>
      </c>
    </row>
    <row r="195" spans="1:51" s="13" customFormat="1" ht="12">
      <c r="A195" s="13"/>
      <c r="B195" s="248"/>
      <c r="C195" s="249"/>
      <c r="D195" s="243" t="s">
        <v>246</v>
      </c>
      <c r="E195" s="250" t="s">
        <v>1</v>
      </c>
      <c r="F195" s="251" t="s">
        <v>95</v>
      </c>
      <c r="G195" s="249"/>
      <c r="H195" s="252">
        <v>2</v>
      </c>
      <c r="I195" s="253"/>
      <c r="J195" s="249"/>
      <c r="K195" s="249"/>
      <c r="L195" s="254"/>
      <c r="M195" s="274"/>
      <c r="N195" s="275"/>
      <c r="O195" s="275"/>
      <c r="P195" s="275"/>
      <c r="Q195" s="275"/>
      <c r="R195" s="275"/>
      <c r="S195" s="275"/>
      <c r="T195" s="27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246</v>
      </c>
      <c r="AU195" s="258" t="s">
        <v>95</v>
      </c>
      <c r="AV195" s="13" t="s">
        <v>95</v>
      </c>
      <c r="AW195" s="13" t="s">
        <v>40</v>
      </c>
      <c r="AX195" s="13" t="s">
        <v>93</v>
      </c>
      <c r="AY195" s="258" t="s">
        <v>176</v>
      </c>
    </row>
    <row r="196" spans="1:31" s="2" customFormat="1" ht="6.95" customHeight="1">
      <c r="A196" s="37"/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43"/>
      <c r="M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</sheetData>
  <sheetProtection password="CC35" sheet="1" objects="1" scenarios="1" formatColumns="0" formatRows="0" autoFilter="0"/>
  <autoFilter ref="C122:K19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Pavel</dc:creator>
  <cp:keywords/>
  <dc:description/>
  <cp:lastModifiedBy>Dvořák Pavel</cp:lastModifiedBy>
  <dcterms:created xsi:type="dcterms:W3CDTF">2023-06-08T07:43:49Z</dcterms:created>
  <dcterms:modified xsi:type="dcterms:W3CDTF">2023-06-08T07:44:10Z</dcterms:modified>
  <cp:category/>
  <cp:version/>
  <cp:contentType/>
  <cp:contentStatus/>
</cp:coreProperties>
</file>